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70" windowWidth="21240" windowHeight="13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<sst xmlns="http://schemas.openxmlformats.org/spreadsheetml/2006/main" count="318" uniqueCount="161">
  <si>
    <t>m2</t>
  </si>
  <si>
    <t>Založení parkového trávníku výsevem rovina nebo svah do sklonu 1:5</t>
  </si>
  <si>
    <t>ks</t>
  </si>
  <si>
    <t>Chemické odplevelení půdy před založením postřikem rovina nebo svah sklon do 1:5</t>
  </si>
  <si>
    <t>t</t>
  </si>
  <si>
    <t>Hnojení umělým hnojivem rovina nebo svah do sklonu 1:5 plošně</t>
  </si>
  <si>
    <t>Hnojení umělým hnojivem s rozdělením k jednotlivým rostlinám rovina nebo svah sklon do 1:5</t>
  </si>
  <si>
    <t xml:space="preserve">184 20 2112 </t>
  </si>
  <si>
    <t xml:space="preserve">185 80 2114 </t>
  </si>
  <si>
    <t>Specifikace</t>
  </si>
  <si>
    <t>l</t>
  </si>
  <si>
    <t>MJ</t>
  </si>
  <si>
    <t>množství</t>
  </si>
  <si>
    <t>Osivo - květnatá louka</t>
  </si>
  <si>
    <t>kg</t>
  </si>
  <si>
    <t>Výsadba stromů, keřů a trvalek</t>
  </si>
  <si>
    <t>Herbicid</t>
  </si>
  <si>
    <t>Kůl 2,5m</t>
  </si>
  <si>
    <t>Mulčovací kůra</t>
  </si>
  <si>
    <t>Rostlinný materiál</t>
  </si>
  <si>
    <t>velikost</t>
  </si>
  <si>
    <t>Listnaté stromy</t>
  </si>
  <si>
    <t>Betula pendula</t>
  </si>
  <si>
    <t>Keře</t>
  </si>
  <si>
    <t xml:space="preserve">183 40 3114 </t>
  </si>
  <si>
    <t xml:space="preserve">183 40 3153 </t>
  </si>
  <si>
    <t xml:space="preserve">183 40 3161 </t>
  </si>
  <si>
    <t xml:space="preserve">185 80 2113 </t>
  </si>
  <si>
    <t xml:space="preserve">184 80 2111 </t>
  </si>
  <si>
    <t>184 80 2111</t>
  </si>
  <si>
    <t xml:space="preserve">Hnojivo </t>
  </si>
  <si>
    <t>Příčky</t>
  </si>
  <si>
    <t>Hnojivo tabletované 0,01kg</t>
  </si>
  <si>
    <t>ok 14-16 dtbal</t>
  </si>
  <si>
    <t>m3</t>
  </si>
  <si>
    <t>183 40 2111</t>
  </si>
  <si>
    <t>poř.č.</t>
  </si>
  <si>
    <t>jedn. Cena</t>
  </si>
  <si>
    <t>Celkem za výsadbu rostlin včetně materiálu bez DPH</t>
  </si>
  <si>
    <t>Obdělání půdy válením rovina nebo svah do sklonu 1:5 - 2x</t>
  </si>
  <si>
    <t>Trávník parkový</t>
  </si>
  <si>
    <t>180 40 2111</t>
  </si>
  <si>
    <t>Plošná úprava  ter. nerovnosti do 0,1m v rovině</t>
  </si>
  <si>
    <t>R</t>
  </si>
  <si>
    <t xml:space="preserve">Osivo </t>
  </si>
  <si>
    <t>Založení květnaté louky</t>
  </si>
  <si>
    <t>180 40 1211</t>
  </si>
  <si>
    <t>Celkem za založení květnaté louky včetně materiálu bez DPH</t>
  </si>
  <si>
    <t>Celkem za založení trávníku včetně materiálu bez DPH</t>
  </si>
  <si>
    <t>Přesun hmot pro sadovnické  a krajinářské úpravy do 5000 m</t>
  </si>
  <si>
    <t>Vodorovné přemístění výkopku do 50 m</t>
  </si>
  <si>
    <t>Odkopávky nezapažené v hor.3 do 1000 m3</t>
  </si>
  <si>
    <t>specifikace</t>
  </si>
  <si>
    <t>Dovoz vody pro zálivku na vzdálenost do 6 km</t>
  </si>
  <si>
    <t xml:space="preserve">Mulčování netkanou textilii </t>
  </si>
  <si>
    <t>Netkaná textilie pod štěrk</t>
  </si>
  <si>
    <t>Stromy</t>
  </si>
  <si>
    <t>Výchovný řez stromů netrnitých, průměr do 2 m (1x)</t>
  </si>
  <si>
    <t>Kontrola kotvení a znovuuvázání (1x)</t>
  </si>
  <si>
    <t>Vypletí dřevin solitérních (2x)</t>
  </si>
  <si>
    <t>Zalití rostlin do 20 m2 (10x 100 l / strom)</t>
  </si>
  <si>
    <t>Celkem za terenní úpravy bez DPH</t>
  </si>
  <si>
    <t>182 00 1111</t>
  </si>
  <si>
    <t xml:space="preserve">Chemické odplevelení půdy před založením postřikem rovina nebo svah sklon do 1:5 </t>
  </si>
  <si>
    <t>185 80 4311</t>
  </si>
  <si>
    <t>185 85 1111</t>
  </si>
  <si>
    <t>998 23 1311</t>
  </si>
  <si>
    <t>Zalití rostlin do 20 m2 ( 100 l / strom,20 l / keř, 5l/trvalka)</t>
  </si>
  <si>
    <t>184 80 6111</t>
  </si>
  <si>
    <t>184 91 1111</t>
  </si>
  <si>
    <t>185 80 4213</t>
  </si>
  <si>
    <t>185 80 2114</t>
  </si>
  <si>
    <t>Celkem následná péče v 2. roce bez DPH</t>
  </si>
  <si>
    <t>Celkem následná péče v 1. roce bez DPH</t>
  </si>
  <si>
    <t>Rekapitulace</t>
  </si>
  <si>
    <t>Celkem za práce s kamenem bez DPH</t>
  </si>
  <si>
    <t>Úprava pláně v zářezech se zhutněním</t>
  </si>
  <si>
    <t>Plošná úprava terénu +- 0,15 m ve svahu 1:2</t>
  </si>
  <si>
    <t xml:space="preserve">Rozrušení půdy hloubky do 0,15m rovina nebo svah do sklonu 1:5 </t>
  </si>
  <si>
    <t>Obdělání půdy kultivátorem rovina nebo svah do sklonu 1:5 - 3x</t>
  </si>
  <si>
    <t>Obdělání půdy hrabáním rovina nebo svah do sklonu 1:5 2x</t>
  </si>
  <si>
    <t>183 40 2113</t>
  </si>
  <si>
    <t>183 40 3311</t>
  </si>
  <si>
    <t xml:space="preserve">183 40 3353 </t>
  </si>
  <si>
    <t>184 80 2311</t>
  </si>
  <si>
    <t>Založení záhonu na starém trávníku svah do sklonu 1:2</t>
  </si>
  <si>
    <t>183 20 5141</t>
  </si>
  <si>
    <t>Vyzvednutí dřevin k přesazení s balem ve svahu do 1:2 o pr. balu 300-400 mm</t>
  </si>
  <si>
    <t>184 50 2121</t>
  </si>
  <si>
    <t>Kotvení dřevin  třemi kůly dl. přes 2,0 do 3,0 m</t>
  </si>
  <si>
    <t>184 50 1113</t>
  </si>
  <si>
    <t xml:space="preserve">Štěrk - kačírek  </t>
  </si>
  <si>
    <t>Mulčovací rohož Coco Mat</t>
  </si>
  <si>
    <t>Práce s kamenem - soliterní kameny</t>
  </si>
  <si>
    <t>Manipulace se soliterními balvany zemním strojem ( dodávka + montáž )</t>
  </si>
  <si>
    <t>Rozprostření ornice v rovnině,tl vrstvy do 15-20cm</t>
  </si>
  <si>
    <t>Mulčování rostlin tl.do 0,1m  svah do sklonu 1:2- kůra</t>
  </si>
  <si>
    <t>184 92 1094</t>
  </si>
  <si>
    <t>Mulčování štěrkem tl.do 0,10m svah do sklonu 1:2 - štěrk</t>
  </si>
  <si>
    <t xml:space="preserve">Betula pendula 'Fastigiata' </t>
  </si>
  <si>
    <t>ok 12-14 dtbal</t>
  </si>
  <si>
    <t xml:space="preserve">Salix alba 'Tristis' </t>
  </si>
  <si>
    <t>Sorbus aucuparia</t>
  </si>
  <si>
    <t>Cornus alba</t>
  </si>
  <si>
    <t>Cotoneaster horizontalis 'Robusta'</t>
  </si>
  <si>
    <t>Spiraea x bumalda</t>
  </si>
  <si>
    <t>Spiraea x bumalda 'Goldflame'</t>
  </si>
  <si>
    <t>Spiraea douglasii</t>
  </si>
  <si>
    <t>60-80 K2l</t>
  </si>
  <si>
    <t>20-30 K1l</t>
  </si>
  <si>
    <t>40-60 K 2l</t>
  </si>
  <si>
    <t>10-20 K10x10</t>
  </si>
  <si>
    <t>Hedera helix</t>
  </si>
  <si>
    <t>Deschampsia caespitosa 'Pálava'</t>
  </si>
  <si>
    <t>Molinia litoralis 'Skyracer'</t>
  </si>
  <si>
    <t xml:space="preserve">Trvalky, traviny, </t>
  </si>
  <si>
    <t>Trvalky, traviny</t>
  </si>
  <si>
    <t>Zalití rostlin přes 20 m2 (10x 20 l / m2 )</t>
  </si>
  <si>
    <t>185 80 4514</t>
  </si>
  <si>
    <t>Následná péče po dobu 1 roku</t>
  </si>
  <si>
    <t>Odplevelení výsadeb s nakypřením, 2x ve svahu do 1:2</t>
  </si>
  <si>
    <t>Hnojení umělým hnojivem s rozd. k jednotl. rostlinám,  (2 x 10 g/m2)</t>
  </si>
  <si>
    <t>Hnojivo NPK 12,12,12  (2 x 10g /m2)</t>
  </si>
  <si>
    <t>Hnojivo NPK 12,12,12 (2 x 10g /m2)</t>
  </si>
  <si>
    <t>185 80 4254</t>
  </si>
  <si>
    <t xml:space="preserve">Ošetření vysazených květin ( odstr. odkvetlých částí), svah do 1:2  </t>
  </si>
  <si>
    <t>184 80 6131</t>
  </si>
  <si>
    <t>Řez výmladků pařezů o pr. do 2 m</t>
  </si>
  <si>
    <t>Zhotovení obalu kmene z rákosu v jedné vrstvě svah sklon do 1:2</t>
  </si>
  <si>
    <t>Výsadba dřeviny s balem svah sklon do 1:2 při průměru do 0,1 m</t>
  </si>
  <si>
    <t>Výsadba dřeviny s balem svah sklon do 1:2 při průměru do 0,3 m</t>
  </si>
  <si>
    <t>Výsadba dřeviny s balem svah sklon do 1:2 při průměru do 0,4 m</t>
  </si>
  <si>
    <t>Výsadba dřeviny s balem svah sklon do 1:2 při průměru do 0,8 m</t>
  </si>
  <si>
    <t xml:space="preserve">184 10 2120 </t>
  </si>
  <si>
    <t xml:space="preserve">184 10 2122 </t>
  </si>
  <si>
    <t xml:space="preserve">184 10 2123 </t>
  </si>
  <si>
    <t xml:space="preserve">184 10 2126 </t>
  </si>
  <si>
    <t>Mulčování rohoží Coco Mat svah do 1:2 včetně kolíčků</t>
  </si>
  <si>
    <t>Chemické odplevelení půdy před založením postřikem  svah sklon do 1:2</t>
  </si>
  <si>
    <t>Rozrušení půdy hloubky do 0,15m rovina nebo svah do sklonu 1:2</t>
  </si>
  <si>
    <t>Plošná úprava  ter. nerovnosti do 0,1m ve svahu 1:2</t>
  </si>
  <si>
    <t>Obdělání půdy nakopáním svah do sklonu 1:2</t>
  </si>
  <si>
    <t>Obdělání půdy hrabáním svah do sklonu 1:2</t>
  </si>
  <si>
    <t>Obdělání půdy dusáním svah do sklonu 1:2</t>
  </si>
  <si>
    <t>Hnojení umělým hnojivem rovina nebo svah do sklonu 1:2 plošně</t>
  </si>
  <si>
    <t>Založení trávníku lučním osetím  svah do sklonu 1:2</t>
  </si>
  <si>
    <t>Zahradní substrát pro výměnu v jamkách</t>
  </si>
  <si>
    <t>Rákosová rohož</t>
  </si>
  <si>
    <t>Terénní úpravy</t>
  </si>
  <si>
    <t xml:space="preserve">183 10 2311 </t>
  </si>
  <si>
    <t xml:space="preserve">183 10 2313 </t>
  </si>
  <si>
    <t xml:space="preserve">183 10 2314 </t>
  </si>
  <si>
    <t xml:space="preserve">183 10 2321 </t>
  </si>
  <si>
    <t>Jamky s 100% výměnou půdy v hornině 1 až 4 objemu do 0,010m3 ve svahu sklon do 1:2</t>
  </si>
  <si>
    <t>Jamky s 100% výměnou půdy v hornině 1 až 4 objemu do 0,05m3 ve svahu sklon do 1:2</t>
  </si>
  <si>
    <t>Jamky s 100% výměnou půdy v hornině 1 až 4 objemu do 0,125m3 ve svahu sklon do 1:2</t>
  </si>
  <si>
    <t>Jamky s 100% výměnou půdy v hornině 1 až 4 objemu do 1,0m3 ve svahu sklon do 1:2</t>
  </si>
  <si>
    <t>Celkem za dílo v Kč bez DPH</t>
  </si>
  <si>
    <t>celkem v Kč bez DPH</t>
  </si>
  <si>
    <t>Příloha č. 2 ZD</t>
  </si>
  <si>
    <t>Sadové úpravy svahu u STARSU - Rozpočet k ocenění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</si>
</sst>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sz val="14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4" fontId="1" fillId="0" borderId="0" xfId="38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top" wrapText="1"/>
    </xf>
    <xf numFmtId="44" fontId="6" fillId="0" borderId="0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44" fontId="5" fillId="0" borderId="0" xfId="38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44" fontId="0" fillId="0" borderId="0" xfId="38" applyFont="1" applyFill="1" applyBorder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33" borderId="0" xfId="46" applyFont="1" applyFill="1" applyBorder="1" applyAlignment="1">
      <alignment vertical="top"/>
      <protection/>
    </xf>
    <xf numFmtId="0" fontId="0" fillId="33" borderId="0" xfId="46" applyFont="1" applyFill="1" applyBorder="1" applyAlignment="1">
      <alignment vertical="top" wrapText="1"/>
      <protection/>
    </xf>
    <xf numFmtId="0" fontId="0" fillId="33" borderId="0" xfId="46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4" fontId="0" fillId="0" borderId="0" xfId="38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8" fontId="0" fillId="33" borderId="0" xfId="46" applyNumberFormat="1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 quotePrefix="1">
      <alignment/>
    </xf>
    <xf numFmtId="7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 quotePrefix="1">
      <alignment/>
    </xf>
    <xf numFmtId="3" fontId="0" fillId="0" borderId="12" xfId="0" applyNumberFormat="1" applyFont="1" applyBorder="1" applyAlignment="1" quotePrefix="1">
      <alignment horizontal="left"/>
    </xf>
    <xf numFmtId="0" fontId="0" fillId="0" borderId="12" xfId="0" applyFont="1" applyBorder="1" applyAlignment="1" quotePrefix="1">
      <alignment/>
    </xf>
    <xf numFmtId="7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4" fontId="1" fillId="0" borderId="16" xfId="38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44" fontId="1" fillId="0" borderId="17" xfId="38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44" fontId="1" fillId="0" borderId="18" xfId="38" applyFont="1" applyFill="1" applyBorder="1" applyAlignment="1">
      <alignment/>
    </xf>
    <xf numFmtId="44" fontId="0" fillId="0" borderId="16" xfId="38" applyFont="1" applyBorder="1" applyAlignment="1" quotePrefix="1">
      <alignment/>
    </xf>
    <xf numFmtId="44" fontId="0" fillId="0" borderId="17" xfId="38" applyFont="1" applyBorder="1" applyAlignment="1" quotePrefix="1">
      <alignment/>
    </xf>
    <xf numFmtId="44" fontId="0" fillId="0" borderId="18" xfId="38" applyFont="1" applyBorder="1" applyAlignment="1" quotePrefix="1">
      <alignment/>
    </xf>
    <xf numFmtId="3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44" fontId="0" fillId="0" borderId="20" xfId="38" applyFont="1" applyFill="1" applyBorder="1" applyAlignment="1">
      <alignment/>
    </xf>
    <xf numFmtId="44" fontId="0" fillId="0" borderId="20" xfId="38" applyFont="1" applyFill="1" applyBorder="1" applyAlignment="1">
      <alignment/>
    </xf>
    <xf numFmtId="44" fontId="0" fillId="0" borderId="17" xfId="38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0" fillId="0" borderId="17" xfId="38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right"/>
    </xf>
    <xf numFmtId="44" fontId="5" fillId="0" borderId="23" xfId="38" applyFont="1" applyFill="1" applyBorder="1" applyAlignment="1">
      <alignment/>
    </xf>
    <xf numFmtId="44" fontId="0" fillId="0" borderId="17" xfId="38" applyFont="1" applyFill="1" applyBorder="1" applyAlignment="1">
      <alignment/>
    </xf>
    <xf numFmtId="44" fontId="0" fillId="0" borderId="20" xfId="38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44" fontId="0" fillId="0" borderId="18" xfId="38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center"/>
    </xf>
    <xf numFmtId="44" fontId="0" fillId="0" borderId="16" xfId="38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44" fontId="5" fillId="35" borderId="24" xfId="0" applyNumberFormat="1" applyFont="1" applyFill="1" applyBorder="1" applyAlignment="1">
      <alignment horizontal="center"/>
    </xf>
    <xf numFmtId="44" fontId="5" fillId="10" borderId="10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0" fillId="36" borderId="15" xfId="38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NumberFormat="1" applyFont="1" applyFill="1" applyBorder="1" applyAlignment="1">
      <alignment horizontal="right"/>
    </xf>
    <xf numFmtId="0" fontId="0" fillId="36" borderId="15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 vertical="top" wrapText="1"/>
    </xf>
    <xf numFmtId="0" fontId="1" fillId="36" borderId="10" xfId="0" applyNumberFormat="1" applyFont="1" applyFill="1" applyBorder="1" applyAlignment="1">
      <alignment horizontal="right"/>
    </xf>
    <xf numFmtId="0" fontId="0" fillId="36" borderId="10" xfId="0" applyNumberFormat="1" applyFont="1" applyFill="1" applyBorder="1" applyAlignment="1">
      <alignment horizontal="right"/>
    </xf>
    <xf numFmtId="0" fontId="0" fillId="36" borderId="12" xfId="0" applyNumberFormat="1" applyFont="1" applyFill="1" applyBorder="1" applyAlignment="1">
      <alignment horizontal="right"/>
    </xf>
    <xf numFmtId="0" fontId="0" fillId="36" borderId="10" xfId="0" applyNumberFormat="1" applyFont="1" applyFill="1" applyBorder="1" applyAlignment="1">
      <alignment horizontal="right"/>
    </xf>
    <xf numFmtId="0" fontId="0" fillId="36" borderId="2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44" fontId="0" fillId="0" borderId="26" xfId="38" applyFont="1" applyFill="1" applyBorder="1" applyAlignment="1">
      <alignment/>
    </xf>
    <xf numFmtId="44" fontId="5" fillId="0" borderId="10" xfId="38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tabSelected="1" zoomScalePageLayoutView="0" workbookViewId="0" topLeftCell="A1">
      <selection activeCell="K118" sqref="K118"/>
    </sheetView>
  </sheetViews>
  <sheetFormatPr defaultColWidth="9.140625" defaultRowHeight="12.75"/>
  <cols>
    <col min="1" max="1" width="4.8515625" style="11" customWidth="1"/>
    <col min="2" max="2" width="13.140625" style="29" customWidth="1"/>
    <col min="3" max="3" width="79.8515625" style="11" bestFit="1" customWidth="1"/>
    <col min="4" max="4" width="3.57421875" style="29" bestFit="1" customWidth="1"/>
    <col min="5" max="5" width="8.57421875" style="20" bestFit="1" customWidth="1"/>
    <col min="6" max="6" width="9.8515625" style="33" bestFit="1" customWidth="1"/>
    <col min="7" max="7" width="20.57421875" style="25" bestFit="1" customWidth="1"/>
    <col min="8" max="8" width="10.57421875" style="11" bestFit="1" customWidth="1"/>
    <col min="9" max="9" width="12.140625" style="11" bestFit="1" customWidth="1"/>
    <col min="10" max="16384" width="9.140625" style="11" customWidth="1"/>
  </cols>
  <sheetData>
    <row r="2" spans="3:7" ht="18">
      <c r="C2" s="146" t="s">
        <v>160</v>
      </c>
      <c r="G2" s="26" t="s">
        <v>159</v>
      </c>
    </row>
    <row r="6" spans="2:7" s="9" customFormat="1" ht="12.75">
      <c r="B6" s="38"/>
      <c r="D6" s="38"/>
      <c r="E6" s="45"/>
      <c r="F6" s="39"/>
      <c r="G6" s="40"/>
    </row>
    <row r="8" ht="12.75">
      <c r="A8" s="9"/>
    </row>
    <row r="9" spans="1:7" ht="13.5" thickBot="1">
      <c r="A9" s="11" t="s">
        <v>36</v>
      </c>
      <c r="B9" s="30" t="s">
        <v>148</v>
      </c>
      <c r="D9" s="29" t="s">
        <v>11</v>
      </c>
      <c r="E9" s="20" t="s">
        <v>12</v>
      </c>
      <c r="F9" s="33" t="s">
        <v>37</v>
      </c>
      <c r="G9" s="25" t="s">
        <v>158</v>
      </c>
    </row>
    <row r="10" spans="1:9" s="43" customFormat="1" ht="12.75">
      <c r="A10" s="82">
        <v>1</v>
      </c>
      <c r="B10" s="83">
        <v>122201102</v>
      </c>
      <c r="C10" s="84" t="s">
        <v>51</v>
      </c>
      <c r="D10" s="85" t="s">
        <v>34</v>
      </c>
      <c r="E10" s="86">
        <v>54</v>
      </c>
      <c r="F10" s="156"/>
      <c r="G10" s="106">
        <f>F10*E10</f>
        <v>0</v>
      </c>
      <c r="H10" s="41"/>
      <c r="I10" s="41"/>
    </row>
    <row r="11" spans="1:7" ht="12.75">
      <c r="A11" s="87">
        <v>2</v>
      </c>
      <c r="B11" s="77">
        <v>162201102</v>
      </c>
      <c r="C11" s="1" t="s">
        <v>50</v>
      </c>
      <c r="D11" s="78" t="s">
        <v>34</v>
      </c>
      <c r="E11" s="48">
        <v>54</v>
      </c>
      <c r="F11" s="157"/>
      <c r="G11" s="107">
        <f>F11*E11</f>
        <v>0</v>
      </c>
    </row>
    <row r="12" spans="1:7" ht="12.75">
      <c r="A12" s="87">
        <v>3</v>
      </c>
      <c r="B12" s="77">
        <v>181101104</v>
      </c>
      <c r="C12" s="1" t="s">
        <v>76</v>
      </c>
      <c r="D12" s="78" t="s">
        <v>0</v>
      </c>
      <c r="E12" s="48">
        <v>541</v>
      </c>
      <c r="F12" s="157"/>
      <c r="G12" s="107">
        <f>F12*E12</f>
        <v>0</v>
      </c>
    </row>
    <row r="13" spans="1:7" ht="12.75">
      <c r="A13" s="87">
        <v>4</v>
      </c>
      <c r="B13" s="77">
        <v>181301103</v>
      </c>
      <c r="C13" s="1" t="s">
        <v>95</v>
      </c>
      <c r="D13" s="81" t="s">
        <v>0</v>
      </c>
      <c r="E13" s="48">
        <v>640</v>
      </c>
      <c r="F13" s="157"/>
      <c r="G13" s="107">
        <f>F13*E13</f>
        <v>0</v>
      </c>
    </row>
    <row r="14" spans="1:7" ht="13.5" thickBot="1">
      <c r="A14" s="88">
        <v>5</v>
      </c>
      <c r="B14" s="89">
        <v>182001121</v>
      </c>
      <c r="C14" s="90" t="s">
        <v>77</v>
      </c>
      <c r="D14" s="91" t="s">
        <v>0</v>
      </c>
      <c r="E14" s="92">
        <v>640</v>
      </c>
      <c r="F14" s="158"/>
      <c r="G14" s="108">
        <f>F14*E14</f>
        <v>0</v>
      </c>
    </row>
    <row r="15" spans="3:8" ht="12.75">
      <c r="C15" s="49" t="s">
        <v>61</v>
      </c>
      <c r="D15" s="30"/>
      <c r="E15" s="46"/>
      <c r="F15" s="36"/>
      <c r="G15" s="26">
        <f>SUM(G10:G14)</f>
        <v>0</v>
      </c>
      <c r="H15" s="27"/>
    </row>
    <row r="17" spans="1:7" ht="13.5" thickBot="1">
      <c r="A17" s="11" t="s">
        <v>36</v>
      </c>
      <c r="B17" s="30" t="s">
        <v>40</v>
      </c>
      <c r="D17" s="29" t="s">
        <v>11</v>
      </c>
      <c r="E17" s="20" t="s">
        <v>12</v>
      </c>
      <c r="F17" s="33" t="s">
        <v>37</v>
      </c>
      <c r="G17" s="25" t="s">
        <v>158</v>
      </c>
    </row>
    <row r="18" spans="1:10" s="3" customFormat="1" ht="13.5" customHeight="1">
      <c r="A18" s="96">
        <v>6</v>
      </c>
      <c r="B18" s="97" t="s">
        <v>29</v>
      </c>
      <c r="C18" s="97" t="s">
        <v>63</v>
      </c>
      <c r="D18" s="97" t="s">
        <v>0</v>
      </c>
      <c r="E18" s="98">
        <v>75</v>
      </c>
      <c r="F18" s="159"/>
      <c r="G18" s="99">
        <f>F18*E18</f>
        <v>0</v>
      </c>
      <c r="H18" s="34"/>
      <c r="I18" s="13"/>
      <c r="J18" s="13"/>
    </row>
    <row r="19" spans="1:10" s="3" customFormat="1" ht="13.5" customHeight="1">
      <c r="A19" s="100">
        <v>7</v>
      </c>
      <c r="B19" s="6" t="s">
        <v>35</v>
      </c>
      <c r="C19" s="6" t="s">
        <v>78</v>
      </c>
      <c r="D19" s="6" t="s">
        <v>0</v>
      </c>
      <c r="E19" s="93">
        <v>75</v>
      </c>
      <c r="F19" s="160"/>
      <c r="G19" s="101">
        <f>F19*E19</f>
        <v>0</v>
      </c>
      <c r="H19" s="35"/>
      <c r="I19" s="13"/>
      <c r="J19" s="13"/>
    </row>
    <row r="20" spans="1:9" s="43" customFormat="1" ht="12.75">
      <c r="A20" s="100">
        <v>8</v>
      </c>
      <c r="B20" s="79" t="s">
        <v>62</v>
      </c>
      <c r="C20" s="74" t="s">
        <v>42</v>
      </c>
      <c r="D20" s="75" t="s">
        <v>0</v>
      </c>
      <c r="E20" s="76">
        <v>75</v>
      </c>
      <c r="F20" s="161"/>
      <c r="G20" s="101">
        <f aca="true" t="shared" si="0" ref="G20:G28">F20*E20</f>
        <v>0</v>
      </c>
      <c r="H20" s="42"/>
      <c r="I20" s="41"/>
    </row>
    <row r="21" spans="1:10" s="3" customFormat="1" ht="13.5" customHeight="1">
      <c r="A21" s="100">
        <v>9</v>
      </c>
      <c r="B21" s="6" t="s">
        <v>24</v>
      </c>
      <c r="C21" s="6" t="s">
        <v>79</v>
      </c>
      <c r="D21" s="6" t="s">
        <v>0</v>
      </c>
      <c r="E21" s="93">
        <f>3*75</f>
        <v>225</v>
      </c>
      <c r="F21" s="160"/>
      <c r="G21" s="101">
        <f t="shared" si="0"/>
        <v>0</v>
      </c>
      <c r="H21" s="34"/>
      <c r="I21" s="13"/>
      <c r="J21" s="13"/>
    </row>
    <row r="22" spans="1:10" s="3" customFormat="1" ht="13.5" customHeight="1">
      <c r="A22" s="100">
        <v>10</v>
      </c>
      <c r="B22" s="6" t="s">
        <v>25</v>
      </c>
      <c r="C22" s="6" t="s">
        <v>80</v>
      </c>
      <c r="D22" s="6" t="s">
        <v>0</v>
      </c>
      <c r="E22" s="93">
        <f>2*75</f>
        <v>150</v>
      </c>
      <c r="F22" s="160"/>
      <c r="G22" s="101">
        <f t="shared" si="0"/>
        <v>0</v>
      </c>
      <c r="H22" s="34"/>
      <c r="I22" s="13"/>
      <c r="J22" s="13"/>
    </row>
    <row r="23" spans="1:10" s="3" customFormat="1" ht="13.5" customHeight="1">
      <c r="A23" s="100">
        <v>11</v>
      </c>
      <c r="B23" s="6" t="s">
        <v>26</v>
      </c>
      <c r="C23" s="6" t="s">
        <v>39</v>
      </c>
      <c r="D23" s="6" t="s">
        <v>0</v>
      </c>
      <c r="E23" s="93">
        <f>75*2</f>
        <v>150</v>
      </c>
      <c r="F23" s="160"/>
      <c r="G23" s="101">
        <f t="shared" si="0"/>
        <v>0</v>
      </c>
      <c r="H23" s="34"/>
      <c r="I23" s="13"/>
      <c r="J23" s="13"/>
    </row>
    <row r="24" spans="1:10" s="3" customFormat="1" ht="13.5" customHeight="1">
      <c r="A24" s="100">
        <v>12</v>
      </c>
      <c r="B24" s="6" t="s">
        <v>27</v>
      </c>
      <c r="C24" s="6" t="s">
        <v>5</v>
      </c>
      <c r="D24" s="6" t="s">
        <v>4</v>
      </c>
      <c r="E24" s="93">
        <f>75*0.03*0.001</f>
        <v>0.0022500000000000003</v>
      </c>
      <c r="F24" s="160"/>
      <c r="G24" s="101">
        <f t="shared" si="0"/>
        <v>0</v>
      </c>
      <c r="H24" s="34"/>
      <c r="I24" s="13"/>
      <c r="J24" s="13"/>
    </row>
    <row r="25" spans="1:10" s="3" customFormat="1" ht="13.5" customHeight="1">
      <c r="A25" s="100">
        <v>13</v>
      </c>
      <c r="B25" s="4" t="s">
        <v>41</v>
      </c>
      <c r="C25" s="4" t="s">
        <v>1</v>
      </c>
      <c r="D25" s="4" t="s">
        <v>0</v>
      </c>
      <c r="E25" s="94">
        <v>75</v>
      </c>
      <c r="F25" s="160"/>
      <c r="G25" s="101">
        <f t="shared" si="0"/>
        <v>0</v>
      </c>
      <c r="H25" s="44"/>
      <c r="I25" s="13"/>
      <c r="J25" s="13"/>
    </row>
    <row r="26" spans="1:8" ht="12.75">
      <c r="A26" s="100">
        <v>14</v>
      </c>
      <c r="B26" s="6" t="s">
        <v>9</v>
      </c>
      <c r="C26" s="6" t="s">
        <v>44</v>
      </c>
      <c r="D26" s="6" t="s">
        <v>14</v>
      </c>
      <c r="E26" s="80">
        <f>75*0.03</f>
        <v>2.25</v>
      </c>
      <c r="F26" s="161"/>
      <c r="G26" s="101">
        <f t="shared" si="0"/>
        <v>0</v>
      </c>
      <c r="H26" s="35"/>
    </row>
    <row r="27" spans="1:8" ht="12.75">
      <c r="A27" s="100">
        <v>15</v>
      </c>
      <c r="B27" s="6" t="s">
        <v>9</v>
      </c>
      <c r="C27" s="6" t="s">
        <v>30</v>
      </c>
      <c r="D27" s="6" t="s">
        <v>14</v>
      </c>
      <c r="E27" s="80">
        <f>75*0.03</f>
        <v>2.25</v>
      </c>
      <c r="F27" s="161"/>
      <c r="G27" s="101">
        <f t="shared" si="0"/>
        <v>0</v>
      </c>
      <c r="H27" s="33"/>
    </row>
    <row r="28" spans="1:8" ht="13.5" thickBot="1">
      <c r="A28" s="100">
        <v>16</v>
      </c>
      <c r="B28" s="103" t="s">
        <v>9</v>
      </c>
      <c r="C28" s="104" t="s">
        <v>16</v>
      </c>
      <c r="D28" s="103" t="s">
        <v>10</v>
      </c>
      <c r="E28" s="92">
        <f>5*E18/10000</f>
        <v>0.0375</v>
      </c>
      <c r="F28" s="162"/>
      <c r="G28" s="105">
        <f t="shared" si="0"/>
        <v>0</v>
      </c>
      <c r="H28" s="33"/>
    </row>
    <row r="29" spans="3:8" ht="12.75">
      <c r="C29" s="10" t="s">
        <v>48</v>
      </c>
      <c r="G29" s="26">
        <f>SUM(G18:G28)</f>
        <v>0</v>
      </c>
      <c r="H29" s="27"/>
    </row>
    <row r="31" spans="1:7" ht="13.5" thickBot="1">
      <c r="A31" s="11" t="s">
        <v>36</v>
      </c>
      <c r="B31" s="30" t="s">
        <v>45</v>
      </c>
      <c r="D31" s="29" t="s">
        <v>11</v>
      </c>
      <c r="E31" s="20" t="s">
        <v>12</v>
      </c>
      <c r="F31" s="33" t="s">
        <v>37</v>
      </c>
      <c r="G31" s="25" t="s">
        <v>158</v>
      </c>
    </row>
    <row r="32" spans="1:10" s="3" customFormat="1" ht="13.5" customHeight="1">
      <c r="A32" s="96">
        <v>17</v>
      </c>
      <c r="B32" s="97" t="s">
        <v>84</v>
      </c>
      <c r="C32" s="97" t="s">
        <v>138</v>
      </c>
      <c r="D32" s="97" t="s">
        <v>0</v>
      </c>
      <c r="E32" s="98">
        <v>640</v>
      </c>
      <c r="F32" s="159"/>
      <c r="G32" s="99">
        <f>F32*E32</f>
        <v>0</v>
      </c>
      <c r="I32" s="34"/>
      <c r="J32" s="13"/>
    </row>
    <row r="33" spans="1:10" s="3" customFormat="1" ht="13.5" customHeight="1">
      <c r="A33" s="100">
        <v>18</v>
      </c>
      <c r="B33" s="6" t="s">
        <v>81</v>
      </c>
      <c r="C33" s="6" t="s">
        <v>139</v>
      </c>
      <c r="D33" s="6" t="s">
        <v>0</v>
      </c>
      <c r="E33" s="93">
        <v>640</v>
      </c>
      <c r="F33" s="160"/>
      <c r="G33" s="101">
        <f aca="true" t="shared" si="1" ref="G33:G42">F33*E33</f>
        <v>0</v>
      </c>
      <c r="H33" s="12"/>
      <c r="I33" s="35"/>
      <c r="J33" s="13"/>
    </row>
    <row r="34" spans="1:9" s="43" customFormat="1" ht="12.75">
      <c r="A34" s="100">
        <v>19</v>
      </c>
      <c r="B34" s="73">
        <v>182001113</v>
      </c>
      <c r="C34" s="74" t="s">
        <v>140</v>
      </c>
      <c r="D34" s="75" t="s">
        <v>0</v>
      </c>
      <c r="E34" s="76">
        <v>640</v>
      </c>
      <c r="F34" s="161"/>
      <c r="G34" s="101">
        <f t="shared" si="1"/>
        <v>0</v>
      </c>
      <c r="H34" s="41"/>
      <c r="I34" s="42"/>
    </row>
    <row r="35" spans="1:9" s="43" customFormat="1" ht="12.75">
      <c r="A35" s="100">
        <v>20</v>
      </c>
      <c r="B35" s="6" t="s">
        <v>82</v>
      </c>
      <c r="C35" s="6" t="s">
        <v>141</v>
      </c>
      <c r="D35" s="6" t="s">
        <v>0</v>
      </c>
      <c r="E35" s="76">
        <v>640</v>
      </c>
      <c r="F35" s="161"/>
      <c r="G35" s="101">
        <f>F35*E35</f>
        <v>0</v>
      </c>
      <c r="H35" s="41"/>
      <c r="I35" s="42"/>
    </row>
    <row r="36" spans="1:10" s="3" customFormat="1" ht="13.5" customHeight="1">
      <c r="A36" s="100">
        <v>21</v>
      </c>
      <c r="B36" s="6" t="s">
        <v>83</v>
      </c>
      <c r="C36" s="6" t="s">
        <v>142</v>
      </c>
      <c r="D36" s="6" t="s">
        <v>0</v>
      </c>
      <c r="E36" s="93">
        <v>640</v>
      </c>
      <c r="F36" s="160"/>
      <c r="G36" s="101">
        <f t="shared" si="1"/>
        <v>0</v>
      </c>
      <c r="I36" s="34"/>
      <c r="J36" s="13"/>
    </row>
    <row r="37" spans="1:10" s="3" customFormat="1" ht="13.5" customHeight="1">
      <c r="A37" s="100">
        <v>22</v>
      </c>
      <c r="B37" s="6" t="s">
        <v>26</v>
      </c>
      <c r="C37" s="6" t="s">
        <v>143</v>
      </c>
      <c r="D37" s="6" t="s">
        <v>0</v>
      </c>
      <c r="E37" s="93">
        <v>640</v>
      </c>
      <c r="F37" s="160"/>
      <c r="G37" s="101">
        <f t="shared" si="1"/>
        <v>0</v>
      </c>
      <c r="I37" s="34"/>
      <c r="J37" s="13"/>
    </row>
    <row r="38" spans="1:10" s="3" customFormat="1" ht="13.5" customHeight="1">
      <c r="A38" s="100">
        <v>23</v>
      </c>
      <c r="B38" s="6" t="s">
        <v>27</v>
      </c>
      <c r="C38" s="6" t="s">
        <v>144</v>
      </c>
      <c r="D38" s="6" t="s">
        <v>4</v>
      </c>
      <c r="E38" s="93">
        <f>640*0.03*0.001</f>
        <v>0.0192</v>
      </c>
      <c r="F38" s="160"/>
      <c r="G38" s="101">
        <f t="shared" si="1"/>
        <v>0</v>
      </c>
      <c r="I38" s="34"/>
      <c r="J38" s="13"/>
    </row>
    <row r="39" spans="1:9" s="2" customFormat="1" ht="13.5" customHeight="1">
      <c r="A39" s="100">
        <v>24</v>
      </c>
      <c r="B39" s="4" t="s">
        <v>46</v>
      </c>
      <c r="C39" s="4" t="s">
        <v>145</v>
      </c>
      <c r="D39" s="4" t="s">
        <v>0</v>
      </c>
      <c r="E39" s="94">
        <v>640</v>
      </c>
      <c r="F39" s="160"/>
      <c r="G39" s="101">
        <f t="shared" si="1"/>
        <v>0</v>
      </c>
      <c r="I39" s="44"/>
    </row>
    <row r="40" spans="1:9" ht="12.75">
      <c r="A40" s="100">
        <v>25</v>
      </c>
      <c r="B40" s="6" t="s">
        <v>9</v>
      </c>
      <c r="C40" s="6" t="s">
        <v>13</v>
      </c>
      <c r="D40" s="6" t="s">
        <v>14</v>
      </c>
      <c r="E40" s="80">
        <f>640*0.008</f>
        <v>5.12</v>
      </c>
      <c r="F40" s="163"/>
      <c r="G40" s="101">
        <f t="shared" si="1"/>
        <v>0</v>
      </c>
      <c r="I40" s="33"/>
    </row>
    <row r="41" spans="1:9" ht="12.75">
      <c r="A41" s="100">
        <v>26</v>
      </c>
      <c r="B41" s="6" t="s">
        <v>9</v>
      </c>
      <c r="C41" s="6" t="s">
        <v>30</v>
      </c>
      <c r="D41" s="6" t="s">
        <v>14</v>
      </c>
      <c r="E41" s="80">
        <f>640*0.03</f>
        <v>19.2</v>
      </c>
      <c r="F41" s="163"/>
      <c r="G41" s="101">
        <f t="shared" si="1"/>
        <v>0</v>
      </c>
      <c r="I41" s="33"/>
    </row>
    <row r="42" spans="1:9" ht="13.5" thickBot="1">
      <c r="A42" s="102">
        <v>27</v>
      </c>
      <c r="B42" s="103" t="s">
        <v>9</v>
      </c>
      <c r="C42" s="104" t="s">
        <v>16</v>
      </c>
      <c r="D42" s="103" t="s">
        <v>10</v>
      </c>
      <c r="E42" s="92">
        <f>5*E32/10000</f>
        <v>0.32</v>
      </c>
      <c r="F42" s="164"/>
      <c r="G42" s="105">
        <f t="shared" si="1"/>
        <v>0</v>
      </c>
      <c r="I42" s="33"/>
    </row>
    <row r="43" spans="1:8" s="10" customFormat="1" ht="12.75">
      <c r="A43" s="23"/>
      <c r="B43" s="30"/>
      <c r="C43" s="5" t="s">
        <v>47</v>
      </c>
      <c r="D43" s="30"/>
      <c r="E43" s="46"/>
      <c r="F43" s="36"/>
      <c r="G43" s="24">
        <f>SUM(G32:G42)</f>
        <v>0</v>
      </c>
      <c r="H43" s="28"/>
    </row>
    <row r="44" ht="12.75">
      <c r="G44" s="22"/>
    </row>
    <row r="45" spans="1:7" s="14" customFormat="1" ht="13.5" thickBot="1">
      <c r="A45" s="11" t="s">
        <v>36</v>
      </c>
      <c r="B45" s="153" t="s">
        <v>15</v>
      </c>
      <c r="C45" s="153"/>
      <c r="D45" s="29" t="s">
        <v>11</v>
      </c>
      <c r="E45" s="20" t="s">
        <v>12</v>
      </c>
      <c r="F45" s="33" t="s">
        <v>37</v>
      </c>
      <c r="G45" s="25" t="s">
        <v>158</v>
      </c>
    </row>
    <row r="46" spans="1:10" s="3" customFormat="1" ht="13.5" customHeight="1">
      <c r="A46" s="96">
        <v>28</v>
      </c>
      <c r="B46" s="97" t="s">
        <v>28</v>
      </c>
      <c r="C46" s="97" t="s">
        <v>3</v>
      </c>
      <c r="D46" s="97" t="s">
        <v>0</v>
      </c>
      <c r="E46" s="98">
        <v>670</v>
      </c>
      <c r="F46" s="159"/>
      <c r="G46" s="99">
        <f>F46*E46</f>
        <v>0</v>
      </c>
      <c r="I46" s="34"/>
      <c r="J46" s="13"/>
    </row>
    <row r="47" spans="1:10" s="3" customFormat="1" ht="13.5" customHeight="1">
      <c r="A47" s="100">
        <v>29</v>
      </c>
      <c r="B47" s="6" t="s">
        <v>86</v>
      </c>
      <c r="C47" s="6" t="s">
        <v>85</v>
      </c>
      <c r="D47" s="6" t="s">
        <v>0</v>
      </c>
      <c r="E47" s="93">
        <v>670</v>
      </c>
      <c r="F47" s="160"/>
      <c r="G47" s="101">
        <f aca="true" t="shared" si="2" ref="G47:G66">F47*E47</f>
        <v>0</v>
      </c>
      <c r="I47" s="34"/>
      <c r="J47" s="13"/>
    </row>
    <row r="48" spans="1:10" s="3" customFormat="1" ht="13.5" customHeight="1">
      <c r="A48" s="100">
        <v>30</v>
      </c>
      <c r="B48" s="6" t="s">
        <v>88</v>
      </c>
      <c r="C48" s="6" t="s">
        <v>87</v>
      </c>
      <c r="D48" s="6" t="s">
        <v>2</v>
      </c>
      <c r="E48" s="93">
        <v>44</v>
      </c>
      <c r="F48" s="160"/>
      <c r="G48" s="101">
        <f t="shared" si="2"/>
        <v>0</v>
      </c>
      <c r="I48" s="34"/>
      <c r="J48" s="13"/>
    </row>
    <row r="49" spans="1:10" s="3" customFormat="1" ht="13.5" customHeight="1">
      <c r="A49" s="100">
        <v>31</v>
      </c>
      <c r="B49" s="6" t="s">
        <v>149</v>
      </c>
      <c r="C49" s="6" t="s">
        <v>153</v>
      </c>
      <c r="D49" s="6" t="s">
        <v>2</v>
      </c>
      <c r="E49" s="93">
        <v>1039</v>
      </c>
      <c r="F49" s="160"/>
      <c r="G49" s="101">
        <f t="shared" si="2"/>
        <v>0</v>
      </c>
      <c r="I49" s="34"/>
      <c r="J49" s="13"/>
    </row>
    <row r="50" spans="1:10" s="3" customFormat="1" ht="13.5" customHeight="1">
      <c r="A50" s="100">
        <v>32</v>
      </c>
      <c r="B50" s="6" t="s">
        <v>150</v>
      </c>
      <c r="C50" s="6" t="s">
        <v>154</v>
      </c>
      <c r="D50" s="6" t="s">
        <v>2</v>
      </c>
      <c r="E50" s="93">
        <v>430</v>
      </c>
      <c r="F50" s="160"/>
      <c r="G50" s="101">
        <f t="shared" si="2"/>
        <v>0</v>
      </c>
      <c r="I50" s="34"/>
      <c r="J50" s="13"/>
    </row>
    <row r="51" spans="1:10" s="3" customFormat="1" ht="13.5" customHeight="1">
      <c r="A51" s="100">
        <v>33</v>
      </c>
      <c r="B51" s="6" t="s">
        <v>151</v>
      </c>
      <c r="C51" s="6" t="s">
        <v>155</v>
      </c>
      <c r="D51" s="6" t="s">
        <v>2</v>
      </c>
      <c r="E51" s="93">
        <v>44</v>
      </c>
      <c r="F51" s="160"/>
      <c r="G51" s="101">
        <f t="shared" si="2"/>
        <v>0</v>
      </c>
      <c r="I51" s="34"/>
      <c r="J51" s="13"/>
    </row>
    <row r="52" spans="1:10" s="15" customFormat="1" ht="12.75">
      <c r="A52" s="100">
        <v>34</v>
      </c>
      <c r="B52" s="6" t="s">
        <v>152</v>
      </c>
      <c r="C52" s="6" t="s">
        <v>156</v>
      </c>
      <c r="D52" s="6" t="s">
        <v>2</v>
      </c>
      <c r="E52" s="93">
        <v>9</v>
      </c>
      <c r="F52" s="165"/>
      <c r="G52" s="101">
        <f t="shared" si="2"/>
        <v>0</v>
      </c>
      <c r="I52" s="35"/>
      <c r="J52" s="13"/>
    </row>
    <row r="53" spans="1:10" s="3" customFormat="1" ht="13.5" customHeight="1">
      <c r="A53" s="100">
        <v>35</v>
      </c>
      <c r="B53" s="6" t="s">
        <v>133</v>
      </c>
      <c r="C53" s="6" t="s">
        <v>129</v>
      </c>
      <c r="D53" s="6" t="s">
        <v>2</v>
      </c>
      <c r="E53" s="93">
        <v>1039</v>
      </c>
      <c r="F53" s="160"/>
      <c r="G53" s="101">
        <f t="shared" si="2"/>
        <v>0</v>
      </c>
      <c r="I53" s="34"/>
      <c r="J53" s="13"/>
    </row>
    <row r="54" spans="1:10" s="3" customFormat="1" ht="13.5" customHeight="1">
      <c r="A54" s="100">
        <v>36</v>
      </c>
      <c r="B54" s="6" t="s">
        <v>134</v>
      </c>
      <c r="C54" s="6" t="s">
        <v>130</v>
      </c>
      <c r="D54" s="6" t="s">
        <v>2</v>
      </c>
      <c r="E54" s="93">
        <v>430</v>
      </c>
      <c r="F54" s="160"/>
      <c r="G54" s="101">
        <f t="shared" si="2"/>
        <v>0</v>
      </c>
      <c r="I54" s="34"/>
      <c r="J54" s="13"/>
    </row>
    <row r="55" spans="1:10" s="15" customFormat="1" ht="12.75">
      <c r="A55" s="100">
        <v>37</v>
      </c>
      <c r="B55" s="6" t="s">
        <v>135</v>
      </c>
      <c r="C55" s="6" t="s">
        <v>131</v>
      </c>
      <c r="D55" s="6" t="s">
        <v>2</v>
      </c>
      <c r="E55" s="93">
        <v>44</v>
      </c>
      <c r="F55" s="165"/>
      <c r="G55" s="101">
        <f t="shared" si="2"/>
        <v>0</v>
      </c>
      <c r="I55" s="35"/>
      <c r="J55" s="13"/>
    </row>
    <row r="56" spans="1:10" s="15" customFormat="1" ht="12.75">
      <c r="A56" s="100">
        <v>38</v>
      </c>
      <c r="B56" s="6" t="s">
        <v>136</v>
      </c>
      <c r="C56" s="6" t="s">
        <v>132</v>
      </c>
      <c r="D56" s="6" t="s">
        <v>2</v>
      </c>
      <c r="E56" s="93">
        <v>9</v>
      </c>
      <c r="F56" s="165"/>
      <c r="G56" s="101">
        <f t="shared" si="2"/>
        <v>0</v>
      </c>
      <c r="I56" s="35"/>
      <c r="J56" s="13"/>
    </row>
    <row r="57" spans="1:10" s="15" customFormat="1" ht="12.75">
      <c r="A57" s="100">
        <v>39</v>
      </c>
      <c r="B57" s="7" t="s">
        <v>7</v>
      </c>
      <c r="C57" s="6" t="s">
        <v>89</v>
      </c>
      <c r="D57" s="6" t="s">
        <v>2</v>
      </c>
      <c r="E57" s="93">
        <v>9</v>
      </c>
      <c r="F57" s="165"/>
      <c r="G57" s="101">
        <f t="shared" si="2"/>
        <v>0</v>
      </c>
      <c r="I57" s="35"/>
      <c r="J57" s="13"/>
    </row>
    <row r="58" spans="1:10" s="15" customFormat="1" ht="12.75">
      <c r="A58" s="100">
        <v>40</v>
      </c>
      <c r="B58" s="6" t="s">
        <v>90</v>
      </c>
      <c r="C58" s="6" t="s">
        <v>128</v>
      </c>
      <c r="D58" s="6" t="s">
        <v>0</v>
      </c>
      <c r="E58" s="93">
        <f>9*0.16*2*2</f>
        <v>5.76</v>
      </c>
      <c r="F58" s="165"/>
      <c r="G58" s="101">
        <f t="shared" si="2"/>
        <v>0</v>
      </c>
      <c r="I58" s="35"/>
      <c r="J58" s="13"/>
    </row>
    <row r="59" spans="1:10" s="3" customFormat="1" ht="13.5" customHeight="1">
      <c r="A59" s="100">
        <v>41</v>
      </c>
      <c r="B59" s="6" t="s">
        <v>97</v>
      </c>
      <c r="C59" s="6" t="s">
        <v>96</v>
      </c>
      <c r="D59" s="6" t="s">
        <v>0</v>
      </c>
      <c r="E59" s="93">
        <v>90</v>
      </c>
      <c r="F59" s="160"/>
      <c r="G59" s="101">
        <f t="shared" si="2"/>
        <v>0</v>
      </c>
      <c r="I59" s="34"/>
      <c r="J59" s="13"/>
    </row>
    <row r="60" spans="1:10" s="3" customFormat="1" ht="13.5" customHeight="1">
      <c r="A60" s="100">
        <v>42</v>
      </c>
      <c r="B60" s="6" t="s">
        <v>97</v>
      </c>
      <c r="C60" s="6" t="s">
        <v>98</v>
      </c>
      <c r="D60" s="6" t="s">
        <v>0</v>
      </c>
      <c r="E60" s="93">
        <v>39</v>
      </c>
      <c r="F60" s="160"/>
      <c r="G60" s="101">
        <f t="shared" si="2"/>
        <v>0</v>
      </c>
      <c r="I60" s="34"/>
      <c r="J60" s="13"/>
    </row>
    <row r="61" spans="1:10" s="3" customFormat="1" ht="13.5" customHeight="1">
      <c r="A61" s="100">
        <v>43</v>
      </c>
      <c r="B61" s="6" t="s">
        <v>43</v>
      </c>
      <c r="C61" s="6" t="s">
        <v>54</v>
      </c>
      <c r="D61" s="6" t="s">
        <v>0</v>
      </c>
      <c r="E61" s="93">
        <v>39</v>
      </c>
      <c r="F61" s="160"/>
      <c r="G61" s="101">
        <f t="shared" si="2"/>
        <v>0</v>
      </c>
      <c r="H61" s="12"/>
      <c r="I61" s="35"/>
      <c r="J61" s="13"/>
    </row>
    <row r="62" spans="1:10" s="3" customFormat="1" ht="13.5" customHeight="1">
      <c r="A62" s="100">
        <v>44</v>
      </c>
      <c r="B62" s="6" t="s">
        <v>43</v>
      </c>
      <c r="C62" s="6" t="s">
        <v>137</v>
      </c>
      <c r="D62" s="6" t="s">
        <v>0</v>
      </c>
      <c r="E62" s="93">
        <v>541</v>
      </c>
      <c r="F62" s="160"/>
      <c r="G62" s="101">
        <f>F62*E62</f>
        <v>0</v>
      </c>
      <c r="H62" s="12"/>
      <c r="I62" s="35"/>
      <c r="J62" s="13"/>
    </row>
    <row r="63" spans="1:10" s="3" customFormat="1" ht="13.5" customHeight="1">
      <c r="A63" s="100">
        <v>45</v>
      </c>
      <c r="B63" s="6" t="s">
        <v>8</v>
      </c>
      <c r="C63" s="6" t="s">
        <v>6</v>
      </c>
      <c r="D63" s="6" t="s">
        <v>4</v>
      </c>
      <c r="E63" s="93">
        <f>671*0.001*0.001</f>
        <v>0.000671</v>
      </c>
      <c r="F63" s="160"/>
      <c r="G63" s="101">
        <f t="shared" si="2"/>
        <v>0</v>
      </c>
      <c r="I63" s="34"/>
      <c r="J63" s="13"/>
    </row>
    <row r="64" spans="1:10" s="3" customFormat="1" ht="13.5" customHeight="1">
      <c r="A64" s="100">
        <v>46</v>
      </c>
      <c r="B64" s="109" t="s">
        <v>64</v>
      </c>
      <c r="C64" s="59" t="s">
        <v>67</v>
      </c>
      <c r="D64" s="6" t="s">
        <v>34</v>
      </c>
      <c r="E64" s="93">
        <f>9*100/1000+2.285</f>
        <v>3.185</v>
      </c>
      <c r="F64" s="166"/>
      <c r="G64" s="101">
        <f t="shared" si="2"/>
        <v>0</v>
      </c>
      <c r="I64" s="13"/>
      <c r="J64" s="13"/>
    </row>
    <row r="65" spans="1:10" s="3" customFormat="1" ht="13.5" customHeight="1">
      <c r="A65" s="100">
        <v>47</v>
      </c>
      <c r="B65" s="109" t="s">
        <v>65</v>
      </c>
      <c r="C65" s="60" t="s">
        <v>53</v>
      </c>
      <c r="D65" s="6" t="s">
        <v>34</v>
      </c>
      <c r="E65" s="93">
        <f>+E64</f>
        <v>3.185</v>
      </c>
      <c r="F65" s="166"/>
      <c r="G65" s="101">
        <f t="shared" si="2"/>
        <v>0</v>
      </c>
      <c r="I65" s="13"/>
      <c r="J65" s="13"/>
    </row>
    <row r="66" spans="1:9" s="43" customFormat="1" ht="12.75">
      <c r="A66" s="100">
        <v>48</v>
      </c>
      <c r="B66" s="79" t="s">
        <v>66</v>
      </c>
      <c r="C66" s="74" t="s">
        <v>49</v>
      </c>
      <c r="D66" s="75" t="s">
        <v>4</v>
      </c>
      <c r="E66" s="80">
        <f>E72/2+E74+2.3</f>
        <v>9.920000000000002</v>
      </c>
      <c r="F66" s="160"/>
      <c r="G66" s="101">
        <f t="shared" si="2"/>
        <v>0</v>
      </c>
      <c r="H66" s="41"/>
      <c r="I66" s="42"/>
    </row>
    <row r="67" spans="1:7" ht="12.75">
      <c r="A67" s="100">
        <v>49</v>
      </c>
      <c r="B67" s="7" t="s">
        <v>9</v>
      </c>
      <c r="C67" s="6" t="s">
        <v>16</v>
      </c>
      <c r="D67" s="6" t="s">
        <v>10</v>
      </c>
      <c r="E67" s="80">
        <f>5*670/10000</f>
        <v>0.335</v>
      </c>
      <c r="F67" s="163"/>
      <c r="G67" s="101">
        <f aca="true" t="shared" si="3" ref="G67:G74">F67*E67</f>
        <v>0</v>
      </c>
    </row>
    <row r="68" spans="1:7" ht="12.75">
      <c r="A68" s="100">
        <v>50</v>
      </c>
      <c r="B68" s="7" t="s">
        <v>9</v>
      </c>
      <c r="C68" s="6" t="s">
        <v>17</v>
      </c>
      <c r="D68" s="6" t="s">
        <v>2</v>
      </c>
      <c r="E68" s="80">
        <v>27</v>
      </c>
      <c r="F68" s="166"/>
      <c r="G68" s="101">
        <f t="shared" si="3"/>
        <v>0</v>
      </c>
    </row>
    <row r="69" spans="1:7" ht="12.75">
      <c r="A69" s="100">
        <v>51</v>
      </c>
      <c r="B69" s="7" t="s">
        <v>9</v>
      </c>
      <c r="C69" s="6" t="s">
        <v>31</v>
      </c>
      <c r="D69" s="6" t="s">
        <v>2</v>
      </c>
      <c r="E69" s="80">
        <v>27</v>
      </c>
      <c r="F69" s="166"/>
      <c r="G69" s="101">
        <f t="shared" si="3"/>
        <v>0</v>
      </c>
    </row>
    <row r="70" spans="1:7" ht="12.75">
      <c r="A70" s="100">
        <v>52</v>
      </c>
      <c r="B70" s="7" t="s">
        <v>9</v>
      </c>
      <c r="C70" s="6" t="s">
        <v>147</v>
      </c>
      <c r="D70" s="6" t="s">
        <v>0</v>
      </c>
      <c r="E70" s="80">
        <v>5.76</v>
      </c>
      <c r="F70" s="166"/>
      <c r="G70" s="101">
        <f t="shared" si="3"/>
        <v>0</v>
      </c>
    </row>
    <row r="71" spans="1:7" ht="12.75">
      <c r="A71" s="100">
        <v>53</v>
      </c>
      <c r="B71" s="7" t="s">
        <v>9</v>
      </c>
      <c r="C71" s="6" t="s">
        <v>146</v>
      </c>
      <c r="D71" s="6" t="s">
        <v>34</v>
      </c>
      <c r="E71" s="80">
        <f>+E49*0.01+E50*0.05+E51*0.125+E52*1</f>
        <v>46.39</v>
      </c>
      <c r="F71" s="163"/>
      <c r="G71" s="101">
        <f>F71*E71</f>
        <v>0</v>
      </c>
    </row>
    <row r="72" spans="1:7" ht="12.75">
      <c r="A72" s="100">
        <v>54</v>
      </c>
      <c r="B72" s="7" t="s">
        <v>9</v>
      </c>
      <c r="C72" s="6" t="s">
        <v>18</v>
      </c>
      <c r="D72" s="6" t="s">
        <v>34</v>
      </c>
      <c r="E72" s="80">
        <v>9</v>
      </c>
      <c r="F72" s="163"/>
      <c r="G72" s="101">
        <f t="shared" si="3"/>
        <v>0</v>
      </c>
    </row>
    <row r="73" spans="1:7" ht="12.75">
      <c r="A73" s="100">
        <v>55</v>
      </c>
      <c r="B73" s="7" t="s">
        <v>9</v>
      </c>
      <c r="C73" s="6" t="s">
        <v>32</v>
      </c>
      <c r="D73" s="95" t="s">
        <v>2</v>
      </c>
      <c r="E73" s="80">
        <f>9*10+474*2+1039*1</f>
        <v>2077</v>
      </c>
      <c r="F73" s="163"/>
      <c r="G73" s="101">
        <f t="shared" si="3"/>
        <v>0</v>
      </c>
    </row>
    <row r="74" spans="1:7" ht="12.75">
      <c r="A74" s="100">
        <v>56</v>
      </c>
      <c r="B74" s="7" t="s">
        <v>9</v>
      </c>
      <c r="C74" s="6" t="s">
        <v>91</v>
      </c>
      <c r="D74" s="95" t="s">
        <v>4</v>
      </c>
      <c r="E74" s="80">
        <f>39*0.05*1.6</f>
        <v>3.1200000000000006</v>
      </c>
      <c r="F74" s="163"/>
      <c r="G74" s="101">
        <f t="shared" si="3"/>
        <v>0</v>
      </c>
    </row>
    <row r="75" spans="1:7" ht="12.75">
      <c r="A75" s="100">
        <v>57</v>
      </c>
      <c r="B75" s="7" t="s">
        <v>9</v>
      </c>
      <c r="C75" s="6" t="s">
        <v>92</v>
      </c>
      <c r="D75" s="6" t="s">
        <v>0</v>
      </c>
      <c r="E75" s="80">
        <v>541</v>
      </c>
      <c r="F75" s="163"/>
      <c r="G75" s="101">
        <f>F75*E75</f>
        <v>0</v>
      </c>
    </row>
    <row r="76" spans="1:7" ht="12.75">
      <c r="A76" s="100">
        <v>58</v>
      </c>
      <c r="B76" s="7" t="s">
        <v>9</v>
      </c>
      <c r="C76" s="6" t="s">
        <v>55</v>
      </c>
      <c r="D76" s="6" t="s">
        <v>0</v>
      </c>
      <c r="E76" s="80">
        <v>43</v>
      </c>
      <c r="F76" s="163"/>
      <c r="G76" s="101">
        <f>F76*E76</f>
        <v>0</v>
      </c>
    </row>
    <row r="77" spans="1:7" s="14" customFormat="1" ht="12.75">
      <c r="A77" s="114"/>
      <c r="B77" s="153" t="s">
        <v>19</v>
      </c>
      <c r="C77" s="153"/>
      <c r="D77" s="61"/>
      <c r="E77" s="47"/>
      <c r="F77" s="37"/>
      <c r="G77" s="115"/>
    </row>
    <row r="78" spans="1:7" ht="12.75">
      <c r="A78" s="11" t="s">
        <v>36</v>
      </c>
      <c r="B78" s="8" t="s">
        <v>20</v>
      </c>
      <c r="C78" s="16" t="s">
        <v>21</v>
      </c>
      <c r="D78" s="29" t="s">
        <v>11</v>
      </c>
      <c r="E78" s="20" t="s">
        <v>12</v>
      </c>
      <c r="F78" s="33" t="s">
        <v>37</v>
      </c>
      <c r="G78" s="25" t="s">
        <v>158</v>
      </c>
    </row>
    <row r="79" spans="1:10" s="19" customFormat="1" ht="12.75">
      <c r="A79" s="87">
        <v>59</v>
      </c>
      <c r="B79" s="113" t="s">
        <v>33</v>
      </c>
      <c r="C79" s="110" t="s">
        <v>22</v>
      </c>
      <c r="D79" s="111" t="s">
        <v>2</v>
      </c>
      <c r="E79" s="112">
        <v>3</v>
      </c>
      <c r="F79" s="167"/>
      <c r="G79" s="117">
        <f aca="true" t="shared" si="4" ref="G79:G88">F79*E79</f>
        <v>0</v>
      </c>
      <c r="J79" s="18"/>
    </row>
    <row r="80" spans="1:10" s="19" customFormat="1" ht="12.75">
      <c r="A80" s="118">
        <v>60</v>
      </c>
      <c r="B80" s="113" t="s">
        <v>100</v>
      </c>
      <c r="C80" s="110" t="s">
        <v>99</v>
      </c>
      <c r="D80" s="111" t="s">
        <v>2</v>
      </c>
      <c r="E80" s="112">
        <v>3</v>
      </c>
      <c r="F80" s="167"/>
      <c r="G80" s="117">
        <f t="shared" si="4"/>
        <v>0</v>
      </c>
      <c r="J80" s="18"/>
    </row>
    <row r="81" spans="1:10" s="19" customFormat="1" ht="12.75">
      <c r="A81" s="87">
        <v>61</v>
      </c>
      <c r="B81" s="113" t="s">
        <v>33</v>
      </c>
      <c r="C81" s="110" t="s">
        <v>101</v>
      </c>
      <c r="D81" s="111" t="s">
        <v>2</v>
      </c>
      <c r="E81" s="112">
        <v>1</v>
      </c>
      <c r="F81" s="167"/>
      <c r="G81" s="117">
        <f t="shared" si="4"/>
        <v>0</v>
      </c>
      <c r="J81" s="18"/>
    </row>
    <row r="82" spans="1:10" s="19" customFormat="1" ht="12.75">
      <c r="A82" s="118">
        <v>62</v>
      </c>
      <c r="B82" s="113" t="s">
        <v>33</v>
      </c>
      <c r="C82" s="110" t="s">
        <v>102</v>
      </c>
      <c r="D82" s="111" t="s">
        <v>2</v>
      </c>
      <c r="E82" s="112">
        <v>2</v>
      </c>
      <c r="F82" s="167"/>
      <c r="G82" s="117">
        <f t="shared" si="4"/>
        <v>0</v>
      </c>
      <c r="J82" s="18"/>
    </row>
    <row r="83" spans="1:7" ht="12.75">
      <c r="A83" s="119"/>
      <c r="B83" s="31"/>
      <c r="C83" s="16" t="s">
        <v>23</v>
      </c>
      <c r="D83" s="62"/>
      <c r="G83" s="116"/>
    </row>
    <row r="84" spans="1:10" s="19" customFormat="1" ht="12.75">
      <c r="A84" s="87">
        <v>63</v>
      </c>
      <c r="B84" s="147" t="s">
        <v>108</v>
      </c>
      <c r="C84" s="147" t="s">
        <v>103</v>
      </c>
      <c r="D84" s="111" t="s">
        <v>2</v>
      </c>
      <c r="E84" s="112">
        <v>58</v>
      </c>
      <c r="F84" s="167"/>
      <c r="G84" s="117">
        <f t="shared" si="4"/>
        <v>0</v>
      </c>
      <c r="J84" s="18"/>
    </row>
    <row r="85" spans="1:10" s="19" customFormat="1" ht="12.75">
      <c r="A85" s="118">
        <v>64</v>
      </c>
      <c r="B85" s="147" t="s">
        <v>109</v>
      </c>
      <c r="C85" s="147" t="s">
        <v>104</v>
      </c>
      <c r="D85" s="111" t="s">
        <v>2</v>
      </c>
      <c r="E85" s="112">
        <v>79</v>
      </c>
      <c r="F85" s="167"/>
      <c r="G85" s="117">
        <f t="shared" si="4"/>
        <v>0</v>
      </c>
      <c r="J85" s="18"/>
    </row>
    <row r="86" spans="1:10" s="19" customFormat="1" ht="12.75">
      <c r="A86" s="87">
        <v>65</v>
      </c>
      <c r="B86" s="147" t="s">
        <v>110</v>
      </c>
      <c r="C86" s="147" t="s">
        <v>105</v>
      </c>
      <c r="D86" s="111" t="s">
        <v>2</v>
      </c>
      <c r="E86" s="112">
        <v>148</v>
      </c>
      <c r="F86" s="167"/>
      <c r="G86" s="117">
        <f t="shared" si="4"/>
        <v>0</v>
      </c>
      <c r="J86" s="18"/>
    </row>
    <row r="87" spans="1:10" s="19" customFormat="1" ht="12.75">
      <c r="A87" s="118">
        <v>66</v>
      </c>
      <c r="B87" s="147" t="s">
        <v>110</v>
      </c>
      <c r="C87" s="147" t="s">
        <v>106</v>
      </c>
      <c r="D87" s="111" t="s">
        <v>2</v>
      </c>
      <c r="E87" s="112">
        <v>117</v>
      </c>
      <c r="F87" s="167"/>
      <c r="G87" s="117">
        <f t="shared" si="4"/>
        <v>0</v>
      </c>
      <c r="J87" s="18"/>
    </row>
    <row r="88" spans="1:10" s="19" customFormat="1" ht="12.75">
      <c r="A88" s="87">
        <v>67</v>
      </c>
      <c r="B88" s="147" t="s">
        <v>110</v>
      </c>
      <c r="C88" s="147" t="s">
        <v>107</v>
      </c>
      <c r="D88" s="111" t="s">
        <v>2</v>
      </c>
      <c r="E88" s="112">
        <v>28</v>
      </c>
      <c r="F88" s="167"/>
      <c r="G88" s="117">
        <f t="shared" si="4"/>
        <v>0</v>
      </c>
      <c r="J88" s="18"/>
    </row>
    <row r="89" spans="1:10" s="19" customFormat="1" ht="12.75">
      <c r="A89" s="87">
        <v>68</v>
      </c>
      <c r="B89" s="148" t="s">
        <v>111</v>
      </c>
      <c r="C89" s="148" t="s">
        <v>112</v>
      </c>
      <c r="D89" s="111" t="s">
        <v>2</v>
      </c>
      <c r="E89" s="112">
        <v>771</v>
      </c>
      <c r="F89" s="167"/>
      <c r="G89" s="117">
        <f>F89*E89</f>
        <v>0</v>
      </c>
      <c r="J89" s="18"/>
    </row>
    <row r="90" spans="1:10" ht="12.75">
      <c r="A90" s="119"/>
      <c r="B90" s="32"/>
      <c r="C90" s="16" t="s">
        <v>115</v>
      </c>
      <c r="D90" s="62"/>
      <c r="G90" s="116"/>
      <c r="J90" s="17"/>
    </row>
    <row r="91" spans="1:10" s="19" customFormat="1" ht="12.75">
      <c r="A91" s="87">
        <v>69</v>
      </c>
      <c r="B91" s="148" t="s">
        <v>111</v>
      </c>
      <c r="C91" s="147" t="s">
        <v>113</v>
      </c>
      <c r="D91" s="111" t="s">
        <v>2</v>
      </c>
      <c r="E91" s="80">
        <v>90</v>
      </c>
      <c r="F91" s="163"/>
      <c r="G91" s="120">
        <f>F91*E91</f>
        <v>0</v>
      </c>
      <c r="H91" s="11"/>
      <c r="I91" s="11"/>
      <c r="J91" s="18"/>
    </row>
    <row r="92" spans="1:10" s="19" customFormat="1" ht="12.75">
      <c r="A92" s="118">
        <v>70</v>
      </c>
      <c r="B92" s="148" t="s">
        <v>111</v>
      </c>
      <c r="C92" s="147" t="s">
        <v>114</v>
      </c>
      <c r="D92" s="111" t="s">
        <v>2</v>
      </c>
      <c r="E92" s="80">
        <v>178</v>
      </c>
      <c r="F92" s="163"/>
      <c r="G92" s="120">
        <f>F92*E92</f>
        <v>0</v>
      </c>
      <c r="H92" s="11"/>
      <c r="I92" s="11"/>
      <c r="J92" s="21"/>
    </row>
    <row r="93" spans="2:7" s="10" customFormat="1" ht="12.75">
      <c r="B93" s="30"/>
      <c r="C93" s="10" t="s">
        <v>38</v>
      </c>
      <c r="D93" s="30"/>
      <c r="E93" s="46"/>
      <c r="F93" s="36"/>
      <c r="G93" s="26">
        <f>SUM(G79:G92,G46:G76)</f>
        <v>0</v>
      </c>
    </row>
    <row r="94" spans="2:7" s="10" customFormat="1" ht="12.75">
      <c r="B94" s="30"/>
      <c r="D94" s="30"/>
      <c r="E94" s="46"/>
      <c r="F94" s="36"/>
      <c r="G94" s="26"/>
    </row>
    <row r="95" spans="1:7" ht="13.5" thickBot="1">
      <c r="A95" s="11" t="s">
        <v>36</v>
      </c>
      <c r="B95" s="30" t="s">
        <v>93</v>
      </c>
      <c r="D95" s="29" t="s">
        <v>11</v>
      </c>
      <c r="E95" s="20" t="s">
        <v>12</v>
      </c>
      <c r="F95" s="33" t="s">
        <v>37</v>
      </c>
      <c r="G95" s="25" t="s">
        <v>158</v>
      </c>
    </row>
    <row r="96" spans="1:7" ht="12.75">
      <c r="A96" s="138">
        <v>71</v>
      </c>
      <c r="B96" s="139" t="s">
        <v>43</v>
      </c>
      <c r="C96" s="140" t="s">
        <v>94</v>
      </c>
      <c r="D96" s="141" t="s">
        <v>4</v>
      </c>
      <c r="E96" s="142">
        <v>2</v>
      </c>
      <c r="F96" s="168"/>
      <c r="G96" s="143">
        <f>F96*E96</f>
        <v>0</v>
      </c>
    </row>
    <row r="97" spans="3:7" ht="12.75">
      <c r="C97" s="10" t="s">
        <v>75</v>
      </c>
      <c r="G97" s="26">
        <f>SUM(G96:G96)</f>
        <v>0</v>
      </c>
    </row>
    <row r="98" ht="12.75">
      <c r="C98" s="10"/>
    </row>
    <row r="99" spans="1:7" s="10" customFormat="1" ht="13.5" thickBot="1">
      <c r="A99" s="11" t="s">
        <v>36</v>
      </c>
      <c r="B99" s="30" t="s">
        <v>119</v>
      </c>
      <c r="D99" s="29" t="s">
        <v>11</v>
      </c>
      <c r="E99" s="20" t="s">
        <v>12</v>
      </c>
      <c r="F99" s="33" t="s">
        <v>37</v>
      </c>
      <c r="G99" s="25" t="s">
        <v>158</v>
      </c>
    </row>
    <row r="100" spans="1:7" s="10" customFormat="1" ht="12.75">
      <c r="A100" s="126"/>
      <c r="B100" s="127" t="s">
        <v>56</v>
      </c>
      <c r="C100" s="128"/>
      <c r="D100" s="127"/>
      <c r="E100" s="129"/>
      <c r="F100" s="130"/>
      <c r="G100" s="131"/>
    </row>
    <row r="101" spans="1:7" s="10" customFormat="1" ht="12.75">
      <c r="A101" s="144">
        <v>72</v>
      </c>
      <c r="B101" s="122" t="s">
        <v>68</v>
      </c>
      <c r="C101" s="66" t="s">
        <v>57</v>
      </c>
      <c r="D101" s="67" t="s">
        <v>2</v>
      </c>
      <c r="E101" s="123">
        <v>9</v>
      </c>
      <c r="F101" s="169"/>
      <c r="G101" s="132">
        <f>F101*E101</f>
        <v>0</v>
      </c>
    </row>
    <row r="102" spans="1:7" s="10" customFormat="1" ht="12.75">
      <c r="A102" s="144">
        <v>73</v>
      </c>
      <c r="B102" s="122" t="s">
        <v>69</v>
      </c>
      <c r="C102" s="66" t="s">
        <v>58</v>
      </c>
      <c r="D102" s="67" t="s">
        <v>2</v>
      </c>
      <c r="E102" s="123">
        <v>9</v>
      </c>
      <c r="F102" s="169"/>
      <c r="G102" s="132">
        <f aca="true" t="shared" si="5" ref="G102:G112">F102*E102</f>
        <v>0</v>
      </c>
    </row>
    <row r="103" spans="1:7" s="10" customFormat="1" ht="12.75">
      <c r="A103" s="144">
        <v>74</v>
      </c>
      <c r="B103" s="122" t="s">
        <v>70</v>
      </c>
      <c r="C103" s="66" t="s">
        <v>59</v>
      </c>
      <c r="D103" s="67" t="s">
        <v>0</v>
      </c>
      <c r="E103" s="123">
        <v>18</v>
      </c>
      <c r="F103" s="169"/>
      <c r="G103" s="132">
        <f t="shared" si="5"/>
        <v>0</v>
      </c>
    </row>
    <row r="104" spans="1:7" s="10" customFormat="1" ht="12.75">
      <c r="A104" s="144">
        <v>75</v>
      </c>
      <c r="B104" s="122" t="s">
        <v>64</v>
      </c>
      <c r="C104" s="68" t="s">
        <v>60</v>
      </c>
      <c r="D104" s="69" t="s">
        <v>34</v>
      </c>
      <c r="E104" s="123">
        <f>9*10*100/1000</f>
        <v>9</v>
      </c>
      <c r="F104" s="169"/>
      <c r="G104" s="132">
        <f t="shared" si="5"/>
        <v>0</v>
      </c>
    </row>
    <row r="105" spans="1:7" s="10" customFormat="1" ht="12.75">
      <c r="A105" s="144">
        <v>76</v>
      </c>
      <c r="B105" s="122" t="s">
        <v>65</v>
      </c>
      <c r="C105" s="70" t="s">
        <v>53</v>
      </c>
      <c r="D105" s="67" t="s">
        <v>34</v>
      </c>
      <c r="E105" s="123">
        <f>+E104</f>
        <v>9</v>
      </c>
      <c r="F105" s="169"/>
      <c r="G105" s="132">
        <f t="shared" si="5"/>
        <v>0</v>
      </c>
    </row>
    <row r="106" spans="1:7" s="10" customFormat="1" ht="12.75">
      <c r="A106" s="145"/>
      <c r="B106" s="30" t="s">
        <v>23</v>
      </c>
      <c r="C106" s="71"/>
      <c r="D106" s="50"/>
      <c r="E106" s="152"/>
      <c r="F106" s="121"/>
      <c r="G106" s="133"/>
    </row>
    <row r="107" spans="1:7" s="10" customFormat="1" ht="12.75">
      <c r="A107" s="144">
        <v>77</v>
      </c>
      <c r="B107" s="124" t="s">
        <v>71</v>
      </c>
      <c r="C107" s="70" t="s">
        <v>121</v>
      </c>
      <c r="D107" s="72" t="s">
        <v>4</v>
      </c>
      <c r="E107" s="123">
        <f>10*2*577*0.001*0.001</f>
        <v>0.011540000000000002</v>
      </c>
      <c r="F107" s="169"/>
      <c r="G107" s="132">
        <f t="shared" si="5"/>
        <v>0</v>
      </c>
    </row>
    <row r="108" spans="1:7" s="10" customFormat="1" ht="12.75">
      <c r="A108" s="144">
        <v>78</v>
      </c>
      <c r="B108" s="125" t="s">
        <v>52</v>
      </c>
      <c r="C108" s="68" t="s">
        <v>122</v>
      </c>
      <c r="D108" s="72" t="s">
        <v>14</v>
      </c>
      <c r="E108" s="123">
        <f>+E107*1000</f>
        <v>11.540000000000001</v>
      </c>
      <c r="F108" s="169"/>
      <c r="G108" s="132">
        <f t="shared" si="5"/>
        <v>0</v>
      </c>
    </row>
    <row r="109" spans="1:7" s="10" customFormat="1" ht="12.75">
      <c r="A109" s="144">
        <v>79</v>
      </c>
      <c r="B109" s="151" t="s">
        <v>126</v>
      </c>
      <c r="C109" s="68" t="s">
        <v>127</v>
      </c>
      <c r="D109" s="72" t="s">
        <v>2</v>
      </c>
      <c r="E109" s="123">
        <v>7</v>
      </c>
      <c r="F109" s="169"/>
      <c r="G109" s="132">
        <f t="shared" si="5"/>
        <v>0</v>
      </c>
    </row>
    <row r="110" spans="1:7" s="10" customFormat="1" ht="12.75">
      <c r="A110" s="144">
        <v>80</v>
      </c>
      <c r="B110" s="150" t="s">
        <v>118</v>
      </c>
      <c r="C110" s="149" t="s">
        <v>120</v>
      </c>
      <c r="D110" s="67" t="s">
        <v>0</v>
      </c>
      <c r="E110" s="123">
        <f>541+90-54</f>
        <v>577</v>
      </c>
      <c r="F110" s="169"/>
      <c r="G110" s="132">
        <f t="shared" si="5"/>
        <v>0</v>
      </c>
    </row>
    <row r="111" spans="1:7" s="10" customFormat="1" ht="12.75">
      <c r="A111" s="144">
        <v>81</v>
      </c>
      <c r="B111" s="122" t="s">
        <v>64</v>
      </c>
      <c r="C111" s="68" t="s">
        <v>117</v>
      </c>
      <c r="D111" s="69" t="s">
        <v>34</v>
      </c>
      <c r="E111" s="93">
        <f>+E110*0.02*10</f>
        <v>115.4</v>
      </c>
      <c r="F111" s="169"/>
      <c r="G111" s="132">
        <f t="shared" si="5"/>
        <v>0</v>
      </c>
    </row>
    <row r="112" spans="1:7" ht="13.5" thickBot="1">
      <c r="A112" s="88">
        <v>82</v>
      </c>
      <c r="B112" s="134" t="s">
        <v>65</v>
      </c>
      <c r="C112" s="135" t="s">
        <v>53</v>
      </c>
      <c r="D112" s="136" t="s">
        <v>34</v>
      </c>
      <c r="E112" s="92">
        <f>+E111</f>
        <v>115.4</v>
      </c>
      <c r="F112" s="164"/>
      <c r="G112" s="137">
        <f t="shared" si="5"/>
        <v>0</v>
      </c>
    </row>
    <row r="113" spans="1:7" ht="12.75">
      <c r="A113" s="145"/>
      <c r="B113" s="30" t="s">
        <v>116</v>
      </c>
      <c r="C113" s="71"/>
      <c r="D113" s="50"/>
      <c r="E113" s="152"/>
      <c r="F113" s="121"/>
      <c r="G113" s="133"/>
    </row>
    <row r="114" spans="1:7" ht="12.75">
      <c r="A114" s="144">
        <v>83</v>
      </c>
      <c r="B114" s="124" t="s">
        <v>71</v>
      </c>
      <c r="C114" s="70" t="s">
        <v>121</v>
      </c>
      <c r="D114" s="72" t="s">
        <v>4</v>
      </c>
      <c r="E114" s="123">
        <f>10*2*54*0.001*0.001</f>
        <v>0.00108</v>
      </c>
      <c r="F114" s="169"/>
      <c r="G114" s="132">
        <f aca="true" t="shared" si="6" ref="G114:G119">F114*E114</f>
        <v>0</v>
      </c>
    </row>
    <row r="115" spans="1:7" ht="12.75">
      <c r="A115" s="144">
        <v>84</v>
      </c>
      <c r="B115" s="125" t="s">
        <v>52</v>
      </c>
      <c r="C115" s="68" t="s">
        <v>123</v>
      </c>
      <c r="D115" s="72" t="s">
        <v>14</v>
      </c>
      <c r="E115" s="123">
        <f>+E114*1000</f>
        <v>1.08</v>
      </c>
      <c r="F115" s="169"/>
      <c r="G115" s="132">
        <f t="shared" si="6"/>
        <v>0</v>
      </c>
    </row>
    <row r="116" spans="1:7" ht="12.75">
      <c r="A116" s="144">
        <v>85</v>
      </c>
      <c r="B116" s="150" t="s">
        <v>124</v>
      </c>
      <c r="C116" s="70" t="s">
        <v>125</v>
      </c>
      <c r="D116" s="67" t="s">
        <v>0</v>
      </c>
      <c r="E116" s="123">
        <v>54</v>
      </c>
      <c r="F116" s="169"/>
      <c r="G116" s="132">
        <f t="shared" si="6"/>
        <v>0</v>
      </c>
    </row>
    <row r="117" spans="1:7" ht="12.75">
      <c r="A117" s="144">
        <v>86</v>
      </c>
      <c r="B117" s="150" t="s">
        <v>118</v>
      </c>
      <c r="C117" s="149" t="s">
        <v>120</v>
      </c>
      <c r="D117" s="67" t="s">
        <v>0</v>
      </c>
      <c r="E117" s="123">
        <f>+E116</f>
        <v>54</v>
      </c>
      <c r="F117" s="169"/>
      <c r="G117" s="132">
        <f t="shared" si="6"/>
        <v>0</v>
      </c>
    </row>
    <row r="118" spans="1:7" ht="12.75">
      <c r="A118" s="144">
        <v>87</v>
      </c>
      <c r="B118" s="122" t="s">
        <v>64</v>
      </c>
      <c r="C118" s="68" t="s">
        <v>117</v>
      </c>
      <c r="D118" s="69" t="s">
        <v>34</v>
      </c>
      <c r="E118" s="93">
        <f>+E116*0.02*10</f>
        <v>10.8</v>
      </c>
      <c r="F118" s="169"/>
      <c r="G118" s="132">
        <f t="shared" si="6"/>
        <v>0</v>
      </c>
    </row>
    <row r="119" spans="1:7" ht="13.5" thickBot="1">
      <c r="A119" s="88">
        <v>88</v>
      </c>
      <c r="B119" s="134" t="s">
        <v>65</v>
      </c>
      <c r="C119" s="171" t="s">
        <v>53</v>
      </c>
      <c r="D119" s="136" t="s">
        <v>34</v>
      </c>
      <c r="E119" s="92">
        <f>+E118</f>
        <v>10.8</v>
      </c>
      <c r="F119" s="170"/>
      <c r="G119" s="173">
        <f t="shared" si="6"/>
        <v>0</v>
      </c>
    </row>
    <row r="120" spans="2:7" ht="12.75">
      <c r="B120" s="64"/>
      <c r="C120" s="172" t="s">
        <v>73</v>
      </c>
      <c r="F120" s="163"/>
      <c r="G120" s="174">
        <f>SUM(G100:G119)</f>
        <v>0</v>
      </c>
    </row>
    <row r="121" spans="2:7" ht="12.75">
      <c r="B121" s="64"/>
      <c r="C121" s="172" t="s">
        <v>72</v>
      </c>
      <c r="F121" s="163"/>
      <c r="G121" s="174">
        <f>G120</f>
        <v>0</v>
      </c>
    </row>
    <row r="122" ht="12.75">
      <c r="C122" s="65"/>
    </row>
    <row r="124" spans="2:7" s="54" customFormat="1" ht="12.75">
      <c r="B124" s="51"/>
      <c r="C124" s="52"/>
      <c r="D124" s="63"/>
      <c r="E124" s="53"/>
      <c r="F124" s="57"/>
      <c r="G124" s="58"/>
    </row>
    <row r="125" spans="2:7" s="54" customFormat="1" ht="12.75">
      <c r="B125" s="55"/>
      <c r="D125" s="55"/>
      <c r="E125" s="56"/>
      <c r="F125" s="57"/>
      <c r="G125" s="58"/>
    </row>
    <row r="126" spans="1:2" ht="12.75">
      <c r="A126" s="54"/>
      <c r="B126" s="30"/>
    </row>
    <row r="127" ht="12.75">
      <c r="C127" s="30" t="s">
        <v>74</v>
      </c>
    </row>
    <row r="129" spans="3:7" ht="12.75">
      <c r="C129" s="10" t="str">
        <f>C15</f>
        <v>Celkem za terenní úpravy bez DPH</v>
      </c>
      <c r="D129" s="30"/>
      <c r="E129" s="46"/>
      <c r="F129" s="36"/>
      <c r="G129" s="155">
        <f>G15</f>
        <v>0</v>
      </c>
    </row>
    <row r="130" spans="3:7" ht="12.75">
      <c r="C130" s="10" t="str">
        <f>C29</f>
        <v>Celkem za založení trávníku včetně materiálu bez DPH</v>
      </c>
      <c r="D130" s="30"/>
      <c r="E130" s="46"/>
      <c r="F130" s="36"/>
      <c r="G130" s="155">
        <f>G29</f>
        <v>0</v>
      </c>
    </row>
    <row r="131" spans="3:7" ht="12.75">
      <c r="C131" s="10" t="str">
        <f>C43</f>
        <v>Celkem za založení květnaté louky včetně materiálu bez DPH</v>
      </c>
      <c r="D131" s="30"/>
      <c r="E131" s="46"/>
      <c r="F131" s="36"/>
      <c r="G131" s="155">
        <f>G43</f>
        <v>0</v>
      </c>
    </row>
    <row r="132" spans="3:7" ht="12.75">
      <c r="C132" s="10" t="str">
        <f>C93</f>
        <v>Celkem za výsadbu rostlin včetně materiálu bez DPH</v>
      </c>
      <c r="D132" s="30"/>
      <c r="E132" s="46"/>
      <c r="F132" s="36"/>
      <c r="G132" s="155">
        <f>G93</f>
        <v>0</v>
      </c>
    </row>
    <row r="133" spans="3:7" ht="12.75">
      <c r="C133" s="10" t="str">
        <f>C120</f>
        <v>Celkem následná péče v 1. roce bez DPH</v>
      </c>
      <c r="D133" s="30"/>
      <c r="E133" s="46"/>
      <c r="F133" s="36"/>
      <c r="G133" s="155">
        <f>G120</f>
        <v>0</v>
      </c>
    </row>
    <row r="134" spans="3:7" ht="12.75">
      <c r="C134" s="10" t="str">
        <f>C121</f>
        <v>Celkem následná péče v 2. roce bez DPH</v>
      </c>
      <c r="D134" s="30"/>
      <c r="E134" s="46"/>
      <c r="F134" s="36"/>
      <c r="G134" s="155">
        <f>G121</f>
        <v>0</v>
      </c>
    </row>
    <row r="135" spans="3:7" ht="12.75">
      <c r="C135" s="10" t="str">
        <f>C97</f>
        <v>Celkem za práce s kamenem bez DPH</v>
      </c>
      <c r="D135" s="30"/>
      <c r="E135" s="46"/>
      <c r="F135" s="36"/>
      <c r="G135" s="155">
        <f>G97</f>
        <v>0</v>
      </c>
    </row>
    <row r="136" spans="3:7" ht="13.5" thickBot="1">
      <c r="C136" s="10"/>
      <c r="D136" s="30"/>
      <c r="E136" s="46"/>
      <c r="F136" s="36"/>
      <c r="G136" s="46"/>
    </row>
    <row r="137" spans="3:7" ht="13.5" thickBot="1">
      <c r="C137" s="10" t="s">
        <v>157</v>
      </c>
      <c r="D137" s="30"/>
      <c r="E137" s="46"/>
      <c r="F137" s="36"/>
      <c r="G137" s="154">
        <f>SUM(G129:G135)</f>
        <v>0</v>
      </c>
    </row>
  </sheetData>
  <sheetProtection selectLockedCells="1" selectUnlockedCells="1"/>
  <mergeCells count="2">
    <mergeCell ref="B45:C45"/>
    <mergeCell ref="B77:C7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2011-12-28T10:34:38Z</cp:lastPrinted>
  <dcterms:created xsi:type="dcterms:W3CDTF">2011-04-19T19:51:16Z</dcterms:created>
  <dcterms:modified xsi:type="dcterms:W3CDTF">2016-05-13T11:50:07Z</dcterms:modified>
  <cp:category/>
  <cp:version/>
  <cp:contentType/>
  <cp:contentStatus/>
</cp:coreProperties>
</file>