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List" sheetId="1" r:id="rId1"/>
    <sheet name="Rozpočet" sheetId="2" r:id="rId2"/>
  </sheets>
  <definedNames>
    <definedName name="__MAIN__">'Rozpočet'!$A$2:$AB$33</definedName>
    <definedName name="__MAIN1__">'KrycíList'!$A$1:$O$50</definedName>
    <definedName name="__MvymF__">'Rozpočet'!#REF!</definedName>
    <definedName name="__OobjF__">'Rozpočet'!$A$8:$AB$33</definedName>
    <definedName name="__OoddF__">'Rozpočet'!$A$10:$AB$13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<sst xmlns="http://schemas.openxmlformats.org/spreadsheetml/2006/main" count="259" uniqueCount="166">
  <si>
    <t>.</t>
  </si>
  <si>
    <t>B</t>
  </si>
  <si>
    <t>O</t>
  </si>
  <si>
    <t>P</t>
  </si>
  <si>
    <t>S</t>
  </si>
  <si>
    <t>U</t>
  </si>
  <si>
    <t>m</t>
  </si>
  <si>
    <t>t</t>
  </si>
  <si>
    <t>Ř</t>
  </si>
  <si>
    <t>Mj</t>
  </si>
  <si>
    <t>S1</t>
  </si>
  <si>
    <t>S2</t>
  </si>
  <si>
    <t>m2</t>
  </si>
  <si>
    <t>m3</t>
  </si>
  <si>
    <t>001</t>
  </si>
  <si>
    <t>002</t>
  </si>
  <si>
    <t>027</t>
  </si>
  <si>
    <t>056</t>
  </si>
  <si>
    <t>059</t>
  </si>
  <si>
    <t>091</t>
  </si>
  <si>
    <t>097</t>
  </si>
  <si>
    <t>699</t>
  </si>
  <si>
    <t>767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</si>
  <si>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</si>
  <si>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</si>
  <si>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</si>
  <si>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</si>
  <si>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</si>
  <si>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</si>
  <si>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</si>
  <si>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</si>
  <si>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</si>
  <si>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</si>
  <si>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</si>
  <si>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% Dph</t>
  </si>
  <si>
    <t>767-1</t>
  </si>
  <si>
    <t>767-2</t>
  </si>
  <si>
    <t>767-3</t>
  </si>
  <si>
    <t>Název</t>
  </si>
  <si>
    <t>Oddíl</t>
  </si>
  <si>
    <t>Sazba</t>
  </si>
  <si>
    <t>Daň</t>
  </si>
  <si>
    <t>Celkem</t>
  </si>
  <si>
    <t>Objekt</t>
  </si>
  <si>
    <t>Základ</t>
  </si>
  <si>
    <t>soubor</t>
  </si>
  <si>
    <t>Datum :</t>
  </si>
  <si>
    <t>Dodávka</t>
  </si>
  <si>
    <t>Nhod/Mj</t>
  </si>
  <si>
    <t>základy</t>
  </si>
  <si>
    <t>59217211</t>
  </si>
  <si>
    <t>59245110</t>
  </si>
  <si>
    <t>Název MJ</t>
  </si>
  <si>
    <t>Razítko:</t>
  </si>
  <si>
    <t>Sazba[%]</t>
  </si>
  <si>
    <t>Soubor :</t>
  </si>
  <si>
    <t>Základna</t>
  </si>
  <si>
    <t>oplocení</t>
  </si>
  <si>
    <t>113107152</t>
  </si>
  <si>
    <t>113201111</t>
  </si>
  <si>
    <t>131315340</t>
  </si>
  <si>
    <t>162601102</t>
  </si>
  <si>
    <t>167101101</t>
  </si>
  <si>
    <t>171201201</t>
  </si>
  <si>
    <t>174101101</t>
  </si>
  <si>
    <t>275313611</t>
  </si>
  <si>
    <t>460030036</t>
  </si>
  <si>
    <t>564461111</t>
  </si>
  <si>
    <t>596211112</t>
  </si>
  <si>
    <t>871355211</t>
  </si>
  <si>
    <t>916561111</t>
  </si>
  <si>
    <t>918101111</t>
  </si>
  <si>
    <t>979083116</t>
  </si>
  <si>
    <t>979088212</t>
  </si>
  <si>
    <t>979093111</t>
  </si>
  <si>
    <t>979097115</t>
  </si>
  <si>
    <t>979099120</t>
  </si>
  <si>
    <t>998011000</t>
  </si>
  <si>
    <t>998223011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</si>
  <si>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</si>
  <si>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</si>
  <si>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</si>
  <si>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</si>
  <si>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</si>
  <si>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</si>
  <si>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</si>
  <si>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</si>
  <si>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</si>
  <si>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</si>
  <si>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</si>
  <si>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</si>
  <si>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</si>
  <si>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</si>
  <si>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</si>
  <si>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</si>
  <si>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</si>
  <si>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</si>
  <si>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</si>
  <si>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Odsouhlasil:</t>
  </si>
  <si>
    <t>Projektant :</t>
  </si>
  <si>
    <t>Název nákladu</t>
  </si>
  <si>
    <t>Nakládání suti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</si>
  <si>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</si>
  <si>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</si>
  <si>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</si>
  <si>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</si>
  <si>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</si>
  <si>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</si>
  <si>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</si>
  <si>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Číslo(SKP)</t>
  </si>
  <si>
    <t>Sazba [Kč]</t>
  </si>
  <si>
    <t>Umístění :</t>
  </si>
  <si>
    <t>Množství Mj</t>
  </si>
  <si>
    <t>Přesun hmot</t>
  </si>
  <si>
    <t>Popis řádku</t>
  </si>
  <si>
    <t>Vytrhání obrub chodník</t>
  </si>
  <si>
    <t>Celkové ostatní náklady</t>
  </si>
  <si>
    <t>Cena vč. DPH</t>
  </si>
  <si>
    <t>Poplatek za skládku sutin</t>
  </si>
  <si>
    <t>Množství [Mj]</t>
  </si>
  <si>
    <t>Poplatek za skládku zemina</t>
  </si>
  <si>
    <t>kovové stavební konstrukce</t>
  </si>
  <si>
    <t>Základová patka beton C16/20</t>
  </si>
  <si>
    <t>podkl.vrstvy poz. komunikací</t>
  </si>
  <si>
    <t>Dodatek číslo :</t>
  </si>
  <si>
    <t>Zakázka číslo :</t>
  </si>
  <si>
    <t>přesun hmot HSV</t>
  </si>
  <si>
    <t>DLAZ ZAM HBB 20X10X6 PRIRODNI A</t>
  </si>
  <si>
    <t>Archivní číslo :</t>
  </si>
  <si>
    <t>Rozpočet číslo :</t>
  </si>
  <si>
    <t>vč.příslušenství</t>
  </si>
  <si>
    <t>OBRUBNIK ZAH ABO 100/5/20 II SEDAA</t>
  </si>
  <si>
    <t>Položkový rozpočet</t>
  </si>
  <si>
    <t>přístupový chodník</t>
  </si>
  <si>
    <t>doplňující konstrukce</t>
  </si>
  <si>
    <t>Montáž plotových panelů</t>
  </si>
  <si>
    <t>Odstraň podklad do 20cm</t>
  </si>
  <si>
    <t>Rozpočtové náklady [Kč]</t>
  </si>
  <si>
    <t>Stavební objekt číslo :</t>
  </si>
  <si>
    <t>D+M potrubí z tvrdého PVC-systém KG DN200 dl.1m</t>
  </si>
  <si>
    <t>Osazení záhonového obrubníku betonového stojatého</t>
  </si>
  <si>
    <t>Osazení plotových sloupků</t>
  </si>
  <si>
    <t>Uložení suti bez zhutnění</t>
  </si>
  <si>
    <t>Seznam položek pro oddíl :</t>
  </si>
  <si>
    <t>Uloženi sypaniny na skládku</t>
  </si>
  <si>
    <t>Základní rozpočtové náklady</t>
  </si>
  <si>
    <t>Podklad strusk štěrk tl 20 cm</t>
  </si>
  <si>
    <t>kryty poz.komunikací - dlažba</t>
  </si>
  <si>
    <t>Nakládání výkopku do 100m3 tř. 4</t>
  </si>
  <si>
    <t>Vodor přemíst suti skládka 5000m</t>
  </si>
  <si>
    <t>Zásyp zhutněný jam, rýh výkopkem</t>
  </si>
  <si>
    <t>Účelové měrné jednotky (bez DPH)</t>
  </si>
  <si>
    <t>nakládka, odvoz a uskladnění sutin</t>
  </si>
  <si>
    <t>Celkové rozpočtové náklady (bezDPH)</t>
  </si>
  <si>
    <t>Vodorovné přem.výkopku do 5000m 1-4</t>
  </si>
  <si>
    <t>Daň z přidané hodnoty (Rozpočet+Ostatní)</t>
  </si>
  <si>
    <t>D+M branka kovová pozink š.1100mm,v.1230mm</t>
  </si>
  <si>
    <t>Kladení zámkové dlažby komunikací tl 60 mm</t>
  </si>
  <si>
    <t>Celkové náklady (Rozpočet +Ostatní) vč. DPH</t>
  </si>
  <si>
    <t>Rozebrání dlažeb ručně z dlaždic betonových</t>
  </si>
  <si>
    <t>Přesun hmot pro pozemní komunikace s krytem dlážděným</t>
  </si>
  <si>
    <t>Hloubení jam základových patek sloupků oplocení hornina třídy 3</t>
  </si>
  <si>
    <t>Přesun dětského hřiště Pastelka - Oplocení a přístupový chodník</t>
  </si>
  <si>
    <t>Lože pod obrubníky, krajníky nebo obruby z dlažebních kostek z betonu prostého</t>
  </si>
  <si>
    <t>Plotový sloupek 60/60/2000mm pozinkovaný</t>
  </si>
  <si>
    <t>Plotový panel pozink 1230mm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</si>
</sst>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7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A1" sqref="A1"/>
    </sheetView>
  </sheetViews>
  <sheetFormatPr defaultColWidth="11.7109375" defaultRowHeight="12.75"/>
  <cols>
    <col min="1" max="1" width="1.421875" style="1" customWidth="1"/>
    <col min="2" max="11" width="12.28125" style="2" customWidth="1"/>
    <col min="12" max="12" width="15.7109375" style="2" customWidth="1"/>
    <col min="13" max="13" width="17.28125" style="2" customWidth="1"/>
    <col min="14" max="14" width="12.2812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0" t="s">
        <v>107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7"/>
    </row>
    <row r="3" spans="1:15" ht="27" customHeight="1">
      <c r="A3" s="6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7"/>
    </row>
    <row r="4" spans="1:15" ht="24" customHeight="1">
      <c r="A4" s="6"/>
      <c r="B4" s="8" t="s">
        <v>83</v>
      </c>
      <c r="C4" s="171" t="s">
        <v>162</v>
      </c>
      <c r="D4" s="171"/>
      <c r="E4" s="171"/>
      <c r="F4" s="171"/>
      <c r="G4" s="171"/>
      <c r="H4" s="171"/>
      <c r="I4" s="9" t="s">
        <v>95</v>
      </c>
      <c r="J4" s="172"/>
      <c r="K4" s="172"/>
      <c r="L4" s="172"/>
      <c r="M4" s="172"/>
      <c r="N4" s="172"/>
      <c r="O4" s="10"/>
    </row>
    <row r="5" spans="1:15" ht="23.25" customHeight="1">
      <c r="A5" s="6"/>
      <c r="B5" s="11" t="s">
        <v>79</v>
      </c>
      <c r="C5" s="12"/>
      <c r="D5" s="173"/>
      <c r="E5" s="173"/>
      <c r="F5" s="13"/>
      <c r="G5" s="174"/>
      <c r="H5" s="174"/>
      <c r="I5" s="174"/>
      <c r="J5" s="174"/>
      <c r="K5" s="174"/>
      <c r="L5" s="174"/>
      <c r="M5" s="174"/>
      <c r="N5" s="174"/>
      <c r="O5" s="14"/>
    </row>
    <row r="6" spans="1:15" ht="15" customHeight="1">
      <c r="A6" s="6"/>
      <c r="B6" s="166" t="s">
        <v>125</v>
      </c>
      <c r="C6" s="166"/>
      <c r="D6" s="168"/>
      <c r="E6" s="168"/>
      <c r="F6" s="15" t="s">
        <v>111</v>
      </c>
      <c r="G6" s="166"/>
      <c r="H6" s="166"/>
      <c r="I6" s="166"/>
      <c r="J6" s="166"/>
      <c r="K6" s="166"/>
      <c r="L6" s="166"/>
      <c r="M6" s="166"/>
      <c r="N6" s="166"/>
      <c r="O6" s="14"/>
    </row>
    <row r="7" spans="1:15" ht="15" customHeight="1">
      <c r="A7" s="6"/>
      <c r="B7" s="166" t="s">
        <v>138</v>
      </c>
      <c r="C7" s="166"/>
      <c r="D7" s="168"/>
      <c r="E7" s="168"/>
      <c r="F7" s="15" t="s">
        <v>85</v>
      </c>
      <c r="G7" s="166"/>
      <c r="H7" s="166"/>
      <c r="I7" s="166"/>
      <c r="J7" s="166"/>
      <c r="K7" s="166"/>
      <c r="L7" s="166"/>
      <c r="M7" s="166"/>
      <c r="N7" s="166"/>
      <c r="O7" s="14"/>
    </row>
    <row r="8" spans="1:15" ht="15" customHeight="1">
      <c r="A8" s="6"/>
      <c r="B8" s="166" t="s">
        <v>129</v>
      </c>
      <c r="C8" s="166"/>
      <c r="D8" s="168"/>
      <c r="E8" s="168"/>
      <c r="F8" s="15" t="s">
        <v>87</v>
      </c>
      <c r="G8" s="169"/>
      <c r="H8" s="169"/>
      <c r="I8" s="169"/>
      <c r="J8" s="169"/>
      <c r="K8" s="169"/>
      <c r="L8" s="169"/>
      <c r="M8" s="169"/>
      <c r="N8" s="169"/>
      <c r="O8" s="14"/>
    </row>
    <row r="9" spans="1:15" ht="15" customHeight="1">
      <c r="A9" s="6"/>
      <c r="B9" s="166" t="s">
        <v>124</v>
      </c>
      <c r="C9" s="166"/>
      <c r="D9" s="168"/>
      <c r="E9" s="168"/>
      <c r="F9" s="15" t="s">
        <v>99</v>
      </c>
      <c r="G9" s="169"/>
      <c r="H9" s="169"/>
      <c r="I9" s="169"/>
      <c r="J9" s="169"/>
      <c r="K9" s="169"/>
      <c r="L9" s="169"/>
      <c r="M9" s="169"/>
      <c r="N9" s="169"/>
      <c r="O9" s="14"/>
    </row>
    <row r="10" spans="1:15" ht="15" customHeight="1">
      <c r="A10" s="6"/>
      <c r="B10" s="166" t="s">
        <v>128</v>
      </c>
      <c r="C10" s="166"/>
      <c r="D10" s="166"/>
      <c r="E10" s="166"/>
      <c r="F10" s="15" t="s">
        <v>93</v>
      </c>
      <c r="G10" s="169"/>
      <c r="H10" s="169"/>
      <c r="I10" s="169"/>
      <c r="J10" s="169"/>
      <c r="K10" s="169"/>
      <c r="L10" s="169"/>
      <c r="M10" s="169"/>
      <c r="N10" s="169"/>
      <c r="O10" s="14"/>
    </row>
    <row r="11" spans="1:15" ht="15" customHeight="1">
      <c r="A11" s="6"/>
      <c r="B11" s="166" t="s">
        <v>46</v>
      </c>
      <c r="C11" s="166"/>
      <c r="D11" s="139"/>
      <c r="E11" s="139"/>
      <c r="F11" s="15"/>
      <c r="G11" s="166"/>
      <c r="H11" s="166"/>
      <c r="I11" s="166"/>
      <c r="J11" s="166"/>
      <c r="K11" s="166"/>
      <c r="L11" s="166"/>
      <c r="M11" s="166"/>
      <c r="N11" s="166"/>
      <c r="O11" s="14"/>
    </row>
    <row r="12" spans="1:15" ht="15" customHeight="1">
      <c r="A12" s="6"/>
      <c r="B12" s="167"/>
      <c r="C12" s="167"/>
      <c r="D12" s="167"/>
      <c r="E12" s="167"/>
      <c r="F12" s="15" t="s">
        <v>55</v>
      </c>
      <c r="G12" s="166"/>
      <c r="H12" s="166"/>
      <c r="I12" s="166"/>
      <c r="J12" s="166"/>
      <c r="K12" s="166"/>
      <c r="L12" s="166"/>
      <c r="M12" s="166"/>
      <c r="N12" s="166"/>
      <c r="O12" s="14"/>
    </row>
    <row r="13" spans="1:15" ht="15" customHeight="1">
      <c r="A13" s="6"/>
      <c r="B13" s="164" t="s">
        <v>137</v>
      </c>
      <c r="C13" s="164"/>
      <c r="D13" s="164"/>
      <c r="E13" s="164"/>
      <c r="F13" s="164"/>
      <c r="G13" s="165" t="s">
        <v>104</v>
      </c>
      <c r="H13" s="165"/>
      <c r="I13" s="165"/>
      <c r="J13" s="165"/>
      <c r="K13" s="165"/>
      <c r="L13" s="143" t="s">
        <v>92</v>
      </c>
      <c r="M13" s="143"/>
      <c r="N13" s="143"/>
      <c r="O13" s="14"/>
    </row>
    <row r="14" spans="1:15" ht="15" customHeight="1">
      <c r="A14" s="6"/>
      <c r="B14" s="16" t="s">
        <v>88</v>
      </c>
      <c r="C14" s="17" t="s">
        <v>47</v>
      </c>
      <c r="D14" s="17" t="s">
        <v>97</v>
      </c>
      <c r="E14" s="18" t="s">
        <v>25</v>
      </c>
      <c r="F14" s="19" t="s">
        <v>105</v>
      </c>
      <c r="G14" s="153" t="s">
        <v>100</v>
      </c>
      <c r="H14" s="153"/>
      <c r="I14" s="153"/>
      <c r="J14" s="21" t="s">
        <v>96</v>
      </c>
      <c r="K14" s="22" t="s">
        <v>82</v>
      </c>
      <c r="L14" s="14"/>
      <c r="M14" s="3"/>
      <c r="N14" s="3"/>
      <c r="O14" s="14"/>
    </row>
    <row r="15" spans="1:15" ht="15" customHeight="1">
      <c r="A15" s="6"/>
      <c r="B15" s="23" t="s">
        <v>24</v>
      </c>
      <c r="C15" s="24">
        <f>SUMIF(Rozpočet!F9:F59,B15,Rozpočet!L9:L59)</f>
        <v>0</v>
      </c>
      <c r="D15" s="24">
        <f>SUMIF(Rozpočet!F9:F59,B15,Rozpočet!M9:M59)</f>
        <v>0</v>
      </c>
      <c r="E15" s="25">
        <f>SUMIF(Rozpočet!F9:F59,B15,Rozpočet!N9:N59)</f>
        <v>0</v>
      </c>
      <c r="F15" s="26">
        <f>SUMIF(Rozpočet!F9:F59,B15,Rozpočet!O9:O59)</f>
        <v>0</v>
      </c>
      <c r="G15" s="157"/>
      <c r="H15" s="157"/>
      <c r="I15" s="15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28</v>
      </c>
      <c r="C16" s="24">
        <f>SUMIF(Rozpočet!F9:F59,B16,Rozpočet!L9:L59)</f>
        <v>0</v>
      </c>
      <c r="D16" s="24">
        <f>SUMIF(Rozpočet!F9:F59,B16,Rozpočet!M9:M59)</f>
        <v>0</v>
      </c>
      <c r="E16" s="25">
        <f>SUMIF(Rozpočet!F9:F59,B16,Rozpočet!N9:N59)</f>
        <v>0</v>
      </c>
      <c r="F16" s="26">
        <f>SUMIF(Rozpočet!F9:F59,B16,Rozpočet!O9:O59)</f>
        <v>0</v>
      </c>
      <c r="G16" s="157"/>
      <c r="H16" s="157"/>
      <c r="I16" s="15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26</v>
      </c>
      <c r="C17" s="24">
        <f>SUMIF(Rozpočet!F9:F59,B17,Rozpočet!L9:L59)</f>
        <v>0</v>
      </c>
      <c r="D17" s="24">
        <f>SUMIF(Rozpočet!F9:F59,B17,Rozpočet!M9:M59)</f>
        <v>0</v>
      </c>
      <c r="E17" s="25">
        <f>SUMIF(Rozpočet!F9:F59,B17,Rozpočet!N9:N59)</f>
        <v>0</v>
      </c>
      <c r="F17" s="26">
        <f>SUMIF(Rozpočet!F9:F59,B17,Rozpočet!O9:O59)</f>
        <v>0</v>
      </c>
      <c r="G17" s="157"/>
      <c r="H17" s="157"/>
      <c r="I17" s="15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29</v>
      </c>
      <c r="C18" s="24">
        <f>SUMIF(Rozpočet!F9:F59,B18,Rozpočet!L9:L59)</f>
        <v>0</v>
      </c>
      <c r="D18" s="24">
        <f>SUMIF(Rozpočet!F9:F59,B18,Rozpočet!M9:M59)</f>
        <v>0</v>
      </c>
      <c r="E18" s="25">
        <f>SUMIF(Rozpočet!F9:F59,B18,Rozpočet!N9:N59)</f>
        <v>0</v>
      </c>
      <c r="F18" s="26">
        <f>SUMIF(Rozpočet!F9:F59,B18,Rozpočet!O9:O59)</f>
        <v>0</v>
      </c>
      <c r="G18" s="157"/>
      <c r="H18" s="157"/>
      <c r="I18" s="15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27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7"/>
      <c r="H19" s="157"/>
      <c r="I19" s="157"/>
      <c r="J19" s="27"/>
      <c r="K19" s="28"/>
      <c r="L19" s="29" t="s">
        <v>32</v>
      </c>
      <c r="M19" s="3"/>
      <c r="N19" s="3"/>
      <c r="O19" s="14"/>
    </row>
    <row r="20" spans="1:15" ht="15" customHeight="1">
      <c r="A20" s="6"/>
      <c r="B20" s="30" t="s">
        <v>42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7"/>
      <c r="H20" s="157"/>
      <c r="I20" s="157"/>
      <c r="J20" s="27"/>
      <c r="K20" s="28"/>
      <c r="L20" s="14"/>
      <c r="M20" s="34"/>
      <c r="N20" s="34"/>
      <c r="O20" s="14"/>
    </row>
    <row r="21" spans="1:15" ht="15" customHeight="1">
      <c r="A21" s="6"/>
      <c r="B21" s="162" t="s">
        <v>145</v>
      </c>
      <c r="C21" s="162"/>
      <c r="D21" s="162"/>
      <c r="E21" s="163">
        <f>SUM(C20:E20)</f>
        <v>0</v>
      </c>
      <c r="F21" s="163"/>
      <c r="G21" s="157"/>
      <c r="H21" s="157"/>
      <c r="I21" s="157"/>
      <c r="J21" s="27"/>
      <c r="K21" s="28"/>
      <c r="L21" s="143" t="s">
        <v>98</v>
      </c>
      <c r="M21" s="143"/>
      <c r="N21" s="143"/>
      <c r="O21" s="14"/>
    </row>
    <row r="22" spans="1:15" ht="15" customHeight="1">
      <c r="A22" s="6"/>
      <c r="B22" s="155" t="s">
        <v>105</v>
      </c>
      <c r="C22" s="155"/>
      <c r="D22" s="155"/>
      <c r="E22" s="156">
        <f>F20</f>
        <v>0</v>
      </c>
      <c r="F22" s="156"/>
      <c r="G22" s="157"/>
      <c r="H22" s="157"/>
      <c r="I22" s="157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153</v>
      </c>
      <c r="C23" s="158"/>
      <c r="D23" s="158"/>
      <c r="E23" s="159">
        <f>E21+E22</f>
        <v>0</v>
      </c>
      <c r="F23" s="159"/>
      <c r="G23" s="160" t="s">
        <v>116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43" t="s">
        <v>155</v>
      </c>
      <c r="C25" s="143"/>
      <c r="D25" s="143"/>
      <c r="E25" s="143"/>
      <c r="F25" s="143"/>
      <c r="G25" s="150" t="s">
        <v>108</v>
      </c>
      <c r="H25" s="150"/>
      <c r="I25" s="150"/>
      <c r="J25" s="150"/>
      <c r="K25" s="150"/>
      <c r="L25" s="14"/>
      <c r="M25" s="3"/>
      <c r="N25" s="3"/>
      <c r="O25" s="14"/>
    </row>
    <row r="26" spans="1:15" ht="15" customHeight="1">
      <c r="A26" s="6"/>
      <c r="B26" s="30" t="s">
        <v>54</v>
      </c>
      <c r="C26" s="151" t="s">
        <v>44</v>
      </c>
      <c r="D26" s="151"/>
      <c r="E26" s="152" t="s">
        <v>41</v>
      </c>
      <c r="F26" s="152"/>
      <c r="G26" s="20"/>
      <c r="H26" s="153" t="s">
        <v>56</v>
      </c>
      <c r="I26" s="153"/>
      <c r="J26" s="154" t="s">
        <v>41</v>
      </c>
      <c r="K26" s="154"/>
      <c r="L26" s="14"/>
      <c r="M26" s="3"/>
      <c r="N26" s="3"/>
      <c r="O26" s="14"/>
    </row>
    <row r="27" spans="1:15" ht="15" customHeight="1">
      <c r="A27" s="6"/>
      <c r="B27" s="36">
        <v>15</v>
      </c>
      <c r="C27" s="140">
        <f>SUMIF(Rozpočet!S9:S59,B27,Rozpočet!K9:K59)+H27</f>
        <v>0</v>
      </c>
      <c r="D27" s="140"/>
      <c r="E27" s="141">
        <f>C27/100*B27</f>
        <v>0</v>
      </c>
      <c r="F27" s="141"/>
      <c r="G27" s="37"/>
      <c r="H27" s="149">
        <f>SUMIF(K15:K22,B27,J15:J22)</f>
        <v>0</v>
      </c>
      <c r="I27" s="149"/>
      <c r="J27" s="142">
        <f>H27*B27/100</f>
        <v>0</v>
      </c>
      <c r="K27" s="142"/>
      <c r="L27" s="29" t="s">
        <v>32</v>
      </c>
      <c r="M27" s="3"/>
      <c r="N27" s="3"/>
      <c r="O27" s="14"/>
    </row>
    <row r="28" spans="1:15" ht="15" customHeight="1">
      <c r="A28" s="6"/>
      <c r="B28" s="36">
        <v>21</v>
      </c>
      <c r="C28" s="140">
        <f>SUMIF(Rozpočet!S9:S59,B28,Rozpočet!K9:K59)+H28</f>
        <v>0</v>
      </c>
      <c r="D28" s="140"/>
      <c r="E28" s="141">
        <f>C28/100*B28</f>
        <v>0</v>
      </c>
      <c r="F28" s="141"/>
      <c r="G28" s="37"/>
      <c r="H28" s="142">
        <f>SUMIF(K15:K22,B28,J15:J22)</f>
        <v>0</v>
      </c>
      <c r="I28" s="142"/>
      <c r="J28" s="142">
        <f>H28*B28/100</f>
        <v>0</v>
      </c>
      <c r="K28" s="142"/>
      <c r="L28" s="14"/>
      <c r="M28" s="3"/>
      <c r="N28" s="3"/>
      <c r="O28" s="14"/>
    </row>
    <row r="29" spans="1:15" ht="15" customHeight="1">
      <c r="A29" s="6"/>
      <c r="B29" s="36">
        <v>0</v>
      </c>
      <c r="C29" s="140">
        <f>(E23+J23)-(C27+C28)</f>
        <v>0</v>
      </c>
      <c r="D29" s="140"/>
      <c r="E29" s="141">
        <f>C29/100*B29</f>
        <v>0</v>
      </c>
      <c r="F29" s="141"/>
      <c r="G29" s="37"/>
      <c r="H29" s="142">
        <f>J23-(H27+H28)</f>
        <v>0</v>
      </c>
      <c r="I29" s="142"/>
      <c r="J29" s="142">
        <f>H29*B29/100</f>
        <v>0</v>
      </c>
      <c r="K29" s="142"/>
      <c r="L29" s="143" t="s">
        <v>53</v>
      </c>
      <c r="M29" s="143"/>
      <c r="N29" s="143"/>
      <c r="O29" s="14"/>
    </row>
    <row r="30" spans="1:15" ht="15" customHeight="1">
      <c r="A30" s="6"/>
      <c r="B30" s="144"/>
      <c r="C30" s="145">
        <f>ROUNDUP(C27+C28+C29,1)</f>
        <v>0</v>
      </c>
      <c r="D30" s="145"/>
      <c r="E30" s="146">
        <f>ROUNDUP(E27+E28+E29,1)</f>
        <v>0</v>
      </c>
      <c r="F30" s="146"/>
      <c r="G30" s="147"/>
      <c r="H30" s="147"/>
      <c r="I30" s="147"/>
      <c r="J30" s="148">
        <f>J27+J28+J29</f>
        <v>0</v>
      </c>
      <c r="K30" s="148"/>
      <c r="L30" s="14"/>
      <c r="M30" s="3"/>
      <c r="N30" s="3"/>
      <c r="O30" s="14"/>
    </row>
    <row r="31" spans="1:15" ht="15" customHeight="1">
      <c r="A31" s="6"/>
      <c r="B31" s="144"/>
      <c r="C31" s="145"/>
      <c r="D31" s="145"/>
      <c r="E31" s="146"/>
      <c r="F31" s="146"/>
      <c r="G31" s="147"/>
      <c r="H31" s="147"/>
      <c r="I31" s="147"/>
      <c r="J31" s="148"/>
      <c r="K31" s="148"/>
      <c r="L31" s="14"/>
      <c r="M31" s="3"/>
      <c r="N31" s="3"/>
      <c r="O31" s="14"/>
    </row>
    <row r="32" spans="1:15" ht="15" customHeight="1">
      <c r="A32" s="6"/>
      <c r="B32" s="135" t="s">
        <v>158</v>
      </c>
      <c r="C32" s="135"/>
      <c r="D32" s="135"/>
      <c r="E32" s="135"/>
      <c r="F32" s="135"/>
      <c r="G32" s="136" t="s">
        <v>151</v>
      </c>
      <c r="H32" s="136"/>
      <c r="I32" s="136"/>
      <c r="J32" s="136"/>
      <c r="K32" s="136"/>
      <c r="L32" s="3"/>
      <c r="M32" s="3"/>
      <c r="N32" s="3"/>
      <c r="O32" s="14"/>
    </row>
    <row r="33" spans="1:15" ht="15" customHeight="1">
      <c r="A33" s="6"/>
      <c r="B33" s="137">
        <f>C30+E30</f>
        <v>0</v>
      </c>
      <c r="C33" s="137"/>
      <c r="D33" s="137"/>
      <c r="E33" s="137"/>
      <c r="F33" s="137"/>
      <c r="G33" s="138" t="s">
        <v>52</v>
      </c>
      <c r="H33" s="138"/>
      <c r="I33" s="138"/>
      <c r="J33" s="17" t="s">
        <v>106</v>
      </c>
      <c r="K33" s="38" t="s">
        <v>86</v>
      </c>
      <c r="L33" s="3"/>
      <c r="M33" s="3"/>
      <c r="N33" s="3"/>
      <c r="O33" s="14"/>
    </row>
    <row r="34" spans="1:15" ht="15" customHeight="1">
      <c r="A34" s="6"/>
      <c r="B34" s="137"/>
      <c r="C34" s="137"/>
      <c r="D34" s="137"/>
      <c r="E34" s="137"/>
      <c r="F34" s="137"/>
      <c r="G34" s="139"/>
      <c r="H34" s="139"/>
      <c r="I34" s="139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7"/>
      <c r="C35" s="137"/>
      <c r="D35" s="137"/>
      <c r="E35" s="137"/>
      <c r="F35" s="137"/>
      <c r="G35" s="139"/>
      <c r="H35" s="139"/>
      <c r="I35" s="139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7"/>
      <c r="C36" s="137"/>
      <c r="D36" s="137"/>
      <c r="E36" s="137"/>
      <c r="F36" s="137"/>
      <c r="G36" s="139"/>
      <c r="H36" s="139"/>
      <c r="I36" s="139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>
      <c r="A38" s="42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42"/>
    </row>
  </sheetData>
  <sheetProtection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pane xSplit="6" ySplit="8" topLeftCell="G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57" sqref="G57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28125" style="2" customWidth="1"/>
    <col min="12" max="15" width="0" style="45" hidden="1" customWidth="1"/>
    <col min="16" max="16" width="0" style="46" hidden="1" customWidth="1"/>
    <col min="17" max="18" width="0" style="2" hidden="1" customWidth="1"/>
    <col min="19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31</v>
      </c>
      <c r="B1" s="49" t="s">
        <v>43</v>
      </c>
      <c r="C1" s="49" t="s">
        <v>39</v>
      </c>
      <c r="D1" s="49" t="s">
        <v>33</v>
      </c>
      <c r="E1" s="49" t="s">
        <v>84</v>
      </c>
      <c r="F1" s="49" t="s">
        <v>109</v>
      </c>
      <c r="G1" s="49" t="s">
        <v>38</v>
      </c>
      <c r="H1" s="49" t="s">
        <v>119</v>
      </c>
      <c r="I1" s="49" t="s">
        <v>9</v>
      </c>
      <c r="J1" s="49" t="s">
        <v>110</v>
      </c>
      <c r="K1" s="49" t="s">
        <v>90</v>
      </c>
      <c r="L1" s="50" t="s">
        <v>47</v>
      </c>
      <c r="M1" s="50" t="s">
        <v>97</v>
      </c>
      <c r="N1" s="50" t="s">
        <v>25</v>
      </c>
      <c r="O1" s="50" t="s">
        <v>105</v>
      </c>
      <c r="P1" s="51" t="s">
        <v>102</v>
      </c>
      <c r="Q1" s="49" t="s">
        <v>103</v>
      </c>
      <c r="R1" s="49" t="s">
        <v>91</v>
      </c>
      <c r="S1" s="49" t="s">
        <v>23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75" t="s">
        <v>132</v>
      </c>
      <c r="H2" s="175"/>
      <c r="I2" s="175"/>
      <c r="J2" s="175"/>
      <c r="K2" s="175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83</v>
      </c>
      <c r="C3" s="56"/>
      <c r="D3" s="176">
        <f>KrycíList!D6</f>
        <v>0</v>
      </c>
      <c r="E3" s="176"/>
      <c r="F3" s="176"/>
      <c r="G3" s="57" t="str">
        <f>KrycíList!C4</f>
        <v>Přesun dětského hřiště Pastelka - Oplocení a přístupový chodník</v>
      </c>
      <c r="H3" s="177">
        <f>KrycíList!J4</f>
        <v>0</v>
      </c>
      <c r="I3" s="177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78">
        <f>KrycíList!C5</f>
        <v>0</v>
      </c>
      <c r="E4" s="178"/>
      <c r="F4" s="178"/>
      <c r="G4" s="60">
        <f>KrycíList!G5</f>
        <v>0</v>
      </c>
      <c r="H4" s="179">
        <f>KrycíList!D5</f>
        <v>0</v>
      </c>
      <c r="I4" s="179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>
        <f>KrycíList!G12</f>
        <v>0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0</v>
      </c>
    </row>
    <row r="6" spans="1:256" s="75" customFormat="1" ht="21.75" customHeight="1">
      <c r="A6" s="70"/>
      <c r="B6" s="71" t="s">
        <v>43</v>
      </c>
      <c r="C6" s="71" t="s">
        <v>39</v>
      </c>
      <c r="D6" s="72" t="s">
        <v>33</v>
      </c>
      <c r="E6" s="71" t="s">
        <v>8</v>
      </c>
      <c r="F6" s="71" t="s">
        <v>109</v>
      </c>
      <c r="G6" s="71" t="s">
        <v>114</v>
      </c>
      <c r="H6" s="71" t="s">
        <v>112</v>
      </c>
      <c r="I6" s="71" t="s">
        <v>9</v>
      </c>
      <c r="J6" s="71" t="s">
        <v>40</v>
      </c>
      <c r="K6" s="73" t="s">
        <v>89</v>
      </c>
      <c r="L6" s="74" t="s">
        <v>47</v>
      </c>
      <c r="M6" s="74" t="s">
        <v>97</v>
      </c>
      <c r="N6" s="74" t="s">
        <v>25</v>
      </c>
      <c r="O6" s="74" t="s">
        <v>105</v>
      </c>
      <c r="P6" s="74" t="s">
        <v>80</v>
      </c>
      <c r="Q6" s="74" t="s">
        <v>81</v>
      </c>
      <c r="R6" s="74" t="s">
        <v>48</v>
      </c>
      <c r="S6" s="74" t="s">
        <v>34</v>
      </c>
      <c r="T6" s="74" t="s">
        <v>117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SUMIF($D9:$D60,"B",K9:K60)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13.059413608000838</v>
      </c>
      <c r="Q7" s="81">
        <f t="shared" si="0"/>
        <v>0</v>
      </c>
      <c r="R7" s="81">
        <f t="shared" si="0"/>
        <v>90.97889999999961</v>
      </c>
      <c r="S7" s="82">
        <f>ROUNDUP(SUMIF($D9:$D60,"B",S9:S60),1)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14</v>
      </c>
      <c r="C9" s="85"/>
      <c r="D9" s="86" t="s">
        <v>1</v>
      </c>
      <c r="E9" s="85"/>
      <c r="F9" s="87"/>
      <c r="G9" s="88" t="s">
        <v>133</v>
      </c>
      <c r="H9" s="85"/>
      <c r="I9" s="86"/>
      <c r="J9" s="85"/>
      <c r="K9" s="89">
        <f aca="true" t="shared" si="1" ref="K9:S9">SUMIF($D10:$D33,"O",K10:K33)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8.427171999999837</v>
      </c>
      <c r="Q9" s="91">
        <f t="shared" si="1"/>
        <v>0</v>
      </c>
      <c r="R9" s="91">
        <f t="shared" si="1"/>
        <v>11.774400000003064</v>
      </c>
      <c r="S9" s="92">
        <f t="shared" si="1"/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17</v>
      </c>
      <c r="D10" s="96" t="s">
        <v>2</v>
      </c>
      <c r="E10" s="97"/>
      <c r="F10" s="97" t="s">
        <v>24</v>
      </c>
      <c r="G10" s="98" t="s">
        <v>123</v>
      </c>
      <c r="H10" s="97"/>
      <c r="I10" s="96"/>
      <c r="J10" s="97"/>
      <c r="K10" s="99">
        <f>SUBTOTAL(9,K11:K13)</f>
        <v>0</v>
      </c>
      <c r="L10" s="100">
        <f>SUBTOTAL(9,L11:L13)</f>
        <v>0</v>
      </c>
      <c r="M10" s="100">
        <f>SUBTOTAL(9,M11:M13)</f>
        <v>0</v>
      </c>
      <c r="N10" s="100">
        <f>SUBTOTAL(9,N11:N13)</f>
        <v>0</v>
      </c>
      <c r="O10" s="100">
        <f>SUBTOTAL(9,O11:O13)</f>
        <v>0</v>
      </c>
      <c r="P10" s="101">
        <f>SUMPRODUCT(P11:P13,H11:H13)</f>
        <v>3.266339999999445</v>
      </c>
      <c r="Q10" s="101">
        <f>SUMPRODUCT(Q11:Q13,H11:H13)</f>
        <v>0</v>
      </c>
      <c r="R10" s="101">
        <f>SUMPRODUCT(R11:R13,H11:H13)</f>
        <v>0.6622000000000707</v>
      </c>
      <c r="S10" s="102">
        <f>SUMPRODUCT(S11:S13,K11:K13)/100</f>
        <v>0</v>
      </c>
      <c r="T10" s="102">
        <f>K10+S10</f>
        <v>0</v>
      </c>
      <c r="U10" s="93"/>
    </row>
    <row r="11" spans="1:21" ht="12.75" outlineLevel="2">
      <c r="A11" s="3"/>
      <c r="B11" s="110"/>
      <c r="C11" s="111"/>
      <c r="D11" s="112"/>
      <c r="E11" s="113" t="s">
        <v>143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9"/>
      <c r="T11" s="119"/>
      <c r="U11" s="93"/>
    </row>
    <row r="12" spans="1:21" ht="12.75" outlineLevel="2">
      <c r="A12" s="3"/>
      <c r="B12" s="93"/>
      <c r="C12" s="93"/>
      <c r="D12" s="120" t="s">
        <v>3</v>
      </c>
      <c r="E12" s="121">
        <v>1</v>
      </c>
      <c r="F12" s="122" t="s">
        <v>58</v>
      </c>
      <c r="G12" s="123" t="s">
        <v>136</v>
      </c>
      <c r="H12" s="124">
        <v>7.7</v>
      </c>
      <c r="I12" s="125" t="s">
        <v>12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</v>
      </c>
      <c r="Q12" s="130">
        <v>0</v>
      </c>
      <c r="R12" s="130">
        <v>0.06700000000000372</v>
      </c>
      <c r="S12" s="131">
        <v>21</v>
      </c>
      <c r="T12" s="132">
        <f>K12*(S12+100)/100</f>
        <v>0</v>
      </c>
      <c r="U12" s="133"/>
    </row>
    <row r="13" spans="1:21" ht="12.75" outlineLevel="2">
      <c r="A13" s="3"/>
      <c r="B13" s="93"/>
      <c r="C13" s="93"/>
      <c r="D13" s="120" t="s">
        <v>3</v>
      </c>
      <c r="E13" s="121">
        <v>2</v>
      </c>
      <c r="F13" s="122" t="s">
        <v>67</v>
      </c>
      <c r="G13" s="123" t="s">
        <v>146</v>
      </c>
      <c r="H13" s="124">
        <v>7.7</v>
      </c>
      <c r="I13" s="125" t="s">
        <v>12</v>
      </c>
      <c r="J13" s="126"/>
      <c r="K13" s="127">
        <f>H13*J13</f>
        <v>0</v>
      </c>
      <c r="L13" s="128">
        <f>IF(D13="S",K13,"")</f>
      </c>
      <c r="M13" s="129">
        <f>IF(OR(D13="P",D13="U"),K13,"")</f>
        <v>0</v>
      </c>
      <c r="N13" s="129">
        <f>IF(D13="H",K13,"")</f>
      </c>
      <c r="O13" s="129">
        <f>IF(D13="V",K13,"")</f>
      </c>
      <c r="P13" s="130">
        <v>0.4241999999999279</v>
      </c>
      <c r="Q13" s="130">
        <v>0</v>
      </c>
      <c r="R13" s="130">
        <v>0.019000000000005457</v>
      </c>
      <c r="S13" s="131">
        <v>21</v>
      </c>
      <c r="T13" s="132">
        <f>K13*(S13+100)/100</f>
        <v>0</v>
      </c>
      <c r="U13" s="133"/>
    </row>
    <row r="14" spans="1:21" ht="12.75" outlineLevel="1">
      <c r="A14" s="3"/>
      <c r="B14" s="94"/>
      <c r="C14" s="95" t="s">
        <v>18</v>
      </c>
      <c r="D14" s="96" t="s">
        <v>2</v>
      </c>
      <c r="E14" s="97"/>
      <c r="F14" s="97" t="s">
        <v>24</v>
      </c>
      <c r="G14" s="98" t="s">
        <v>147</v>
      </c>
      <c r="H14" s="97"/>
      <c r="I14" s="96"/>
      <c r="J14" s="97"/>
      <c r="K14" s="99">
        <f>SUBTOTAL(9,K15:K18)</f>
        <v>0</v>
      </c>
      <c r="L14" s="100">
        <f>SUBTOTAL(9,L15:L18)</f>
        <v>0</v>
      </c>
      <c r="M14" s="100">
        <f>SUBTOTAL(9,M15:M18)</f>
        <v>0</v>
      </c>
      <c r="N14" s="100">
        <f>SUBTOTAL(9,N15:N18)</f>
        <v>0</v>
      </c>
      <c r="O14" s="100">
        <f>SUBTOTAL(9,O15:O18)</f>
        <v>0</v>
      </c>
      <c r="P14" s="101">
        <f>SUMPRODUCT(P15:P18,H15:H18)</f>
        <v>1.2949499999997935</v>
      </c>
      <c r="Q14" s="101">
        <f>SUMPRODUCT(Q15:Q18,H15:H18)</f>
        <v>0</v>
      </c>
      <c r="R14" s="101">
        <f>SUMPRODUCT(R15:R18,H15:H18)</f>
        <v>3.6180000000014676</v>
      </c>
      <c r="S14" s="102">
        <f>SUMPRODUCT(S15:S18,K15:K18)/100</f>
        <v>0</v>
      </c>
      <c r="T14" s="102">
        <f>K14+S14</f>
        <v>0</v>
      </c>
      <c r="U14" s="93"/>
    </row>
    <row r="15" spans="1:21" ht="12.75" outlineLevel="2">
      <c r="A15" s="3"/>
      <c r="B15" s="110"/>
      <c r="C15" s="111"/>
      <c r="D15" s="112"/>
      <c r="E15" s="113" t="s">
        <v>143</v>
      </c>
      <c r="F15" s="114"/>
      <c r="G15" s="115"/>
      <c r="H15" s="114"/>
      <c r="I15" s="112"/>
      <c r="J15" s="114"/>
      <c r="K15" s="116"/>
      <c r="L15" s="117"/>
      <c r="M15" s="117"/>
      <c r="N15" s="117"/>
      <c r="O15" s="117"/>
      <c r="P15" s="118"/>
      <c r="Q15" s="118"/>
      <c r="R15" s="118"/>
      <c r="S15" s="119"/>
      <c r="T15" s="119"/>
      <c r="U15" s="93"/>
    </row>
    <row r="16" spans="1:21" ht="12.75" outlineLevel="2">
      <c r="A16" s="3"/>
      <c r="B16" s="93"/>
      <c r="C16" s="93"/>
      <c r="D16" s="120" t="s">
        <v>3</v>
      </c>
      <c r="E16" s="121">
        <v>1</v>
      </c>
      <c r="F16" s="122" t="s">
        <v>66</v>
      </c>
      <c r="G16" s="123" t="s">
        <v>159</v>
      </c>
      <c r="H16" s="124">
        <v>5.4</v>
      </c>
      <c r="I16" s="125" t="s">
        <v>12</v>
      </c>
      <c r="J16" s="126"/>
      <c r="K16" s="127">
        <f>H16*J16</f>
        <v>0</v>
      </c>
      <c r="L16" s="128">
        <f>IF(D16="S",K16,"")</f>
      </c>
      <c r="M16" s="129">
        <f>IF(OR(D16="P",D16="U"),K16,"")</f>
        <v>0</v>
      </c>
      <c r="N16" s="129">
        <f>IF(D16="H",K16,"")</f>
      </c>
      <c r="O16" s="129">
        <f>IF(D16="V",K16,"")</f>
      </c>
      <c r="P16" s="130">
        <v>0</v>
      </c>
      <c r="Q16" s="130">
        <v>0</v>
      </c>
      <c r="R16" s="130">
        <v>0.14000000000010004</v>
      </c>
      <c r="S16" s="131">
        <v>21</v>
      </c>
      <c r="T16" s="132">
        <f>K16*(S16+100)/100</f>
        <v>0</v>
      </c>
      <c r="U16" s="133"/>
    </row>
    <row r="17" spans="1:21" ht="12.75" outlineLevel="2">
      <c r="A17" s="3"/>
      <c r="B17" s="93"/>
      <c r="C17" s="93"/>
      <c r="D17" s="120" t="s">
        <v>3</v>
      </c>
      <c r="E17" s="121">
        <v>2</v>
      </c>
      <c r="F17" s="122" t="s">
        <v>68</v>
      </c>
      <c r="G17" s="123" t="s">
        <v>157</v>
      </c>
      <c r="H17" s="124">
        <v>5.4</v>
      </c>
      <c r="I17" s="125" t="s">
        <v>12</v>
      </c>
      <c r="J17" s="126"/>
      <c r="K17" s="127">
        <f>H17*J17</f>
        <v>0</v>
      </c>
      <c r="L17" s="128">
        <f>IF(D17="S",K17,"")</f>
      </c>
      <c r="M17" s="129">
        <f>IF(OR(D17="P",D17="U"),K17,"")</f>
        <v>0</v>
      </c>
      <c r="N17" s="129">
        <f>IF(D17="H",K17,"")</f>
      </c>
      <c r="O17" s="129">
        <f>IF(D17="V",K17,"")</f>
      </c>
      <c r="P17" s="130">
        <v>0.08424999999996174</v>
      </c>
      <c r="Q17" s="130">
        <v>0</v>
      </c>
      <c r="R17" s="130">
        <v>0.5300000000001717</v>
      </c>
      <c r="S17" s="131">
        <v>21</v>
      </c>
      <c r="T17" s="132">
        <f>K17*(S17+100)/100</f>
        <v>0</v>
      </c>
      <c r="U17" s="133"/>
    </row>
    <row r="18" spans="1:21" ht="12.75" outlineLevel="2">
      <c r="A18" s="3"/>
      <c r="B18" s="93"/>
      <c r="C18" s="93"/>
      <c r="D18" s="120" t="s">
        <v>4</v>
      </c>
      <c r="E18" s="121">
        <v>3</v>
      </c>
      <c r="F18" s="122" t="s">
        <v>51</v>
      </c>
      <c r="G18" s="123" t="s">
        <v>127</v>
      </c>
      <c r="H18" s="124">
        <v>6</v>
      </c>
      <c r="I18" s="125" t="s">
        <v>12</v>
      </c>
      <c r="J18" s="126"/>
      <c r="K18" s="127">
        <f>H18*J18</f>
        <v>0</v>
      </c>
      <c r="L18" s="128">
        <f>IF(D18="S",K18,"")</f>
        <v>0</v>
      </c>
      <c r="M18" s="129">
        <f>IF(OR(D18="P",D18="U"),K18,"")</f>
      </c>
      <c r="N18" s="129">
        <f>IF(D18="H",K18,"")</f>
      </c>
      <c r="O18" s="129">
        <f>IF(D18="V",K18,"")</f>
      </c>
      <c r="P18" s="130">
        <v>0.14</v>
      </c>
      <c r="Q18" s="130">
        <v>0</v>
      </c>
      <c r="R18" s="130">
        <v>0</v>
      </c>
      <c r="S18" s="131">
        <v>21</v>
      </c>
      <c r="T18" s="132">
        <f>K18*(S18+100)/100</f>
        <v>0</v>
      </c>
      <c r="U18" s="133"/>
    </row>
    <row r="19" spans="1:21" ht="12.75" outlineLevel="1">
      <c r="A19" s="3"/>
      <c r="B19" s="94"/>
      <c r="C19" s="95" t="s">
        <v>19</v>
      </c>
      <c r="D19" s="96" t="s">
        <v>2</v>
      </c>
      <c r="E19" s="97"/>
      <c r="F19" s="97" t="s">
        <v>24</v>
      </c>
      <c r="G19" s="98" t="s">
        <v>134</v>
      </c>
      <c r="H19" s="97"/>
      <c r="I19" s="96"/>
      <c r="J19" s="97"/>
      <c r="K19" s="99">
        <f>SUBTOTAL(9,K20:K24)</f>
        <v>0</v>
      </c>
      <c r="L19" s="100">
        <f>SUBTOTAL(9,L20:L24)</f>
        <v>0</v>
      </c>
      <c r="M19" s="100">
        <f>SUBTOTAL(9,M20:M24)</f>
        <v>0</v>
      </c>
      <c r="N19" s="100">
        <f>SUBTOTAL(9,N20:N24)</f>
        <v>0</v>
      </c>
      <c r="O19" s="100">
        <f>SUBTOTAL(9,O20:O24)</f>
        <v>0</v>
      </c>
      <c r="P19" s="101">
        <f>SUMPRODUCT(P20:P24,H20:H24)</f>
        <v>3.8658820000005987</v>
      </c>
      <c r="Q19" s="101">
        <f>SUMPRODUCT(Q20:Q24,H20:H24)</f>
        <v>0</v>
      </c>
      <c r="R19" s="101">
        <f>SUMPRODUCT(R20:R24,H20:H24)</f>
        <v>6.435800000001638</v>
      </c>
      <c r="S19" s="102">
        <f>SUMPRODUCT(S20:S24,K20:K24)/100</f>
        <v>0</v>
      </c>
      <c r="T19" s="102">
        <f>K19+S19</f>
        <v>0</v>
      </c>
      <c r="U19" s="93"/>
    </row>
    <row r="20" spans="1:21" ht="12.75" outlineLevel="2">
      <c r="A20" s="3"/>
      <c r="B20" s="110"/>
      <c r="C20" s="111"/>
      <c r="D20" s="112"/>
      <c r="E20" s="113" t="s">
        <v>143</v>
      </c>
      <c r="F20" s="114"/>
      <c r="G20" s="115"/>
      <c r="H20" s="114"/>
      <c r="I20" s="112"/>
      <c r="J20" s="114"/>
      <c r="K20" s="116"/>
      <c r="L20" s="117"/>
      <c r="M20" s="117"/>
      <c r="N20" s="117"/>
      <c r="O20" s="117"/>
      <c r="P20" s="118"/>
      <c r="Q20" s="118"/>
      <c r="R20" s="118"/>
      <c r="S20" s="119"/>
      <c r="T20" s="119"/>
      <c r="U20" s="93"/>
    </row>
    <row r="21" spans="1:21" ht="12.75" outlineLevel="2">
      <c r="A21" s="3"/>
      <c r="B21" s="93"/>
      <c r="C21" s="93"/>
      <c r="D21" s="120" t="s">
        <v>3</v>
      </c>
      <c r="E21" s="121">
        <v>1</v>
      </c>
      <c r="F21" s="122" t="s">
        <v>59</v>
      </c>
      <c r="G21" s="123" t="s">
        <v>115</v>
      </c>
      <c r="H21" s="124">
        <v>14</v>
      </c>
      <c r="I21" s="125" t="s">
        <v>6</v>
      </c>
      <c r="J21" s="126"/>
      <c r="K21" s="127">
        <f>H21*J21</f>
        <v>0</v>
      </c>
      <c r="L21" s="128">
        <f>IF(D21="S",K21,"")</f>
      </c>
      <c r="M21" s="129">
        <f>IF(OR(D21="P",D21="U"),K21,"")</f>
        <v>0</v>
      </c>
      <c r="N21" s="129">
        <f>IF(D21="H",K21,"")</f>
      </c>
      <c r="O21" s="129">
        <f>IF(D21="V",K21,"")</f>
      </c>
      <c r="P21" s="130">
        <v>0</v>
      </c>
      <c r="Q21" s="130">
        <v>0</v>
      </c>
      <c r="R21" s="130">
        <v>0.22700000000008913</v>
      </c>
      <c r="S21" s="131">
        <v>21</v>
      </c>
      <c r="T21" s="132">
        <f>K21*(S21+100)/100</f>
        <v>0</v>
      </c>
      <c r="U21" s="133"/>
    </row>
    <row r="22" spans="1:21" ht="12.75" outlineLevel="2">
      <c r="A22" s="3"/>
      <c r="B22" s="93"/>
      <c r="C22" s="93"/>
      <c r="D22" s="120" t="s">
        <v>3</v>
      </c>
      <c r="E22" s="121">
        <v>2</v>
      </c>
      <c r="F22" s="122" t="s">
        <v>70</v>
      </c>
      <c r="G22" s="123" t="s">
        <v>140</v>
      </c>
      <c r="H22" s="124">
        <v>14</v>
      </c>
      <c r="I22" s="125" t="s">
        <v>6</v>
      </c>
      <c r="J22" s="126"/>
      <c r="K22" s="127">
        <f>H22*J22</f>
        <v>0</v>
      </c>
      <c r="L22" s="128">
        <f>IF(D22="S",K22,"")</f>
      </c>
      <c r="M22" s="129">
        <f>IF(OR(D22="P",D22="U"),K22,"")</f>
        <v>0</v>
      </c>
      <c r="N22" s="129">
        <f>IF(D22="H",K22,"")</f>
      </c>
      <c r="O22" s="129">
        <f>IF(D22="V",K22,"")</f>
      </c>
      <c r="P22" s="130">
        <v>0.10108400000001143</v>
      </c>
      <c r="Q22" s="130">
        <v>0</v>
      </c>
      <c r="R22" s="130">
        <v>0.14000000000008583</v>
      </c>
      <c r="S22" s="131">
        <v>21</v>
      </c>
      <c r="T22" s="132">
        <f>K22*(S22+100)/100</f>
        <v>0</v>
      </c>
      <c r="U22" s="133"/>
    </row>
    <row r="23" spans="1:21" ht="12.75" outlineLevel="2">
      <c r="A23" s="3"/>
      <c r="B23" s="93"/>
      <c r="C23" s="93"/>
      <c r="D23" s="120" t="s">
        <v>4</v>
      </c>
      <c r="E23" s="121">
        <v>3</v>
      </c>
      <c r="F23" s="122" t="s">
        <v>50</v>
      </c>
      <c r="G23" s="123" t="s">
        <v>131</v>
      </c>
      <c r="H23" s="124">
        <v>15</v>
      </c>
      <c r="I23" s="125" t="s">
        <v>30</v>
      </c>
      <c r="J23" s="126"/>
      <c r="K23" s="127">
        <f>H23*J23</f>
        <v>0</v>
      </c>
      <c r="L23" s="128">
        <f>IF(D23="S",K23,"")</f>
        <v>0</v>
      </c>
      <c r="M23" s="129">
        <f>IF(OR(D23="P",D23="U"),K23,"")</f>
      </c>
      <c r="N23" s="129">
        <f>IF(D23="H",K23,"")</f>
      </c>
      <c r="O23" s="129">
        <f>IF(D23="V",K23,"")</f>
      </c>
      <c r="P23" s="130">
        <v>0.027999999999999997</v>
      </c>
      <c r="Q23" s="130">
        <v>0</v>
      </c>
      <c r="R23" s="130">
        <v>0</v>
      </c>
      <c r="S23" s="131">
        <v>21</v>
      </c>
      <c r="T23" s="132">
        <f>K23*(S23+100)/100</f>
        <v>0</v>
      </c>
      <c r="U23" s="133"/>
    </row>
    <row r="24" spans="1:21" ht="25.5" outlineLevel="2">
      <c r="A24" s="3"/>
      <c r="B24" s="93"/>
      <c r="C24" s="93"/>
      <c r="D24" s="120" t="s">
        <v>3</v>
      </c>
      <c r="E24" s="121">
        <v>4</v>
      </c>
      <c r="F24" s="122" t="s">
        <v>71</v>
      </c>
      <c r="G24" s="123" t="s">
        <v>163</v>
      </c>
      <c r="H24" s="124">
        <v>0.9</v>
      </c>
      <c r="I24" s="125" t="s">
        <v>13</v>
      </c>
      <c r="J24" s="126"/>
      <c r="K24" s="127">
        <f>H24*J24</f>
        <v>0</v>
      </c>
      <c r="L24" s="128">
        <f>IF(D24="S",K24,"")</f>
      </c>
      <c r="M24" s="129">
        <f>IF(OR(D24="P",D24="U"),K24,"")</f>
        <v>0</v>
      </c>
      <c r="N24" s="129">
        <f>IF(D24="H",K24,"")</f>
      </c>
      <c r="O24" s="129">
        <f>IF(D24="V",K24,"")</f>
      </c>
      <c r="P24" s="130">
        <v>2.2563400000004874</v>
      </c>
      <c r="Q24" s="130">
        <v>0</v>
      </c>
      <c r="R24" s="130">
        <v>1.441999999999098</v>
      </c>
      <c r="S24" s="131">
        <v>21</v>
      </c>
      <c r="T24" s="132">
        <f>K24*(S24+100)/100</f>
        <v>0</v>
      </c>
      <c r="U24" s="133"/>
    </row>
    <row r="25" spans="1:21" ht="12.75" outlineLevel="1">
      <c r="A25" s="3"/>
      <c r="B25" s="94"/>
      <c r="C25" s="95" t="s">
        <v>20</v>
      </c>
      <c r="D25" s="96" t="s">
        <v>2</v>
      </c>
      <c r="E25" s="97"/>
      <c r="F25" s="97" t="s">
        <v>24</v>
      </c>
      <c r="G25" s="98" t="s">
        <v>152</v>
      </c>
      <c r="H25" s="97"/>
      <c r="I25" s="96"/>
      <c r="J25" s="97"/>
      <c r="K25" s="99">
        <f>SUBTOTAL(9,K26:K30)</f>
        <v>0</v>
      </c>
      <c r="L25" s="100">
        <f>SUBTOTAL(9,L26:L30)</f>
        <v>0</v>
      </c>
      <c r="M25" s="100">
        <f>SUBTOTAL(9,M26:M30)</f>
        <v>0</v>
      </c>
      <c r="N25" s="100">
        <f>SUBTOTAL(9,N26:N30)</f>
        <v>0</v>
      </c>
      <c r="O25" s="100">
        <f>SUBTOTAL(9,O26:O30)</f>
        <v>0</v>
      </c>
      <c r="P25" s="101">
        <f>SUMPRODUCT(P26:P30,H26:H30)</f>
        <v>0</v>
      </c>
      <c r="Q25" s="101">
        <f>SUMPRODUCT(Q26:Q30,H26:H30)</f>
        <v>0</v>
      </c>
      <c r="R25" s="101">
        <f>SUMPRODUCT(R26:R30,H26:H30)</f>
        <v>1.0583999999998868</v>
      </c>
      <c r="S25" s="102">
        <f>SUMPRODUCT(S26:S30,K26:K30)/100</f>
        <v>0</v>
      </c>
      <c r="T25" s="102">
        <f>K25+S25</f>
        <v>0</v>
      </c>
      <c r="U25" s="93"/>
    </row>
    <row r="26" spans="1:21" ht="12.75" outlineLevel="2">
      <c r="A26" s="3"/>
      <c r="B26" s="110"/>
      <c r="C26" s="111"/>
      <c r="D26" s="112"/>
      <c r="E26" s="113" t="s">
        <v>143</v>
      </c>
      <c r="F26" s="114"/>
      <c r="G26" s="115"/>
      <c r="H26" s="114"/>
      <c r="I26" s="112"/>
      <c r="J26" s="114"/>
      <c r="K26" s="116"/>
      <c r="L26" s="117"/>
      <c r="M26" s="117"/>
      <c r="N26" s="117"/>
      <c r="O26" s="117"/>
      <c r="P26" s="118"/>
      <c r="Q26" s="118"/>
      <c r="R26" s="118"/>
      <c r="S26" s="119"/>
      <c r="T26" s="119"/>
      <c r="U26" s="93"/>
    </row>
    <row r="27" spans="1:21" ht="12.75" outlineLevel="2">
      <c r="A27" s="3"/>
      <c r="B27" s="93"/>
      <c r="C27" s="93"/>
      <c r="D27" s="120" t="s">
        <v>3</v>
      </c>
      <c r="E27" s="121">
        <v>1</v>
      </c>
      <c r="F27" s="122" t="s">
        <v>73</v>
      </c>
      <c r="G27" s="123" t="s">
        <v>101</v>
      </c>
      <c r="H27" s="124">
        <v>7.2</v>
      </c>
      <c r="I27" s="125" t="s">
        <v>7</v>
      </c>
      <c r="J27" s="126"/>
      <c r="K27" s="127">
        <f>H27*J27</f>
        <v>0</v>
      </c>
      <c r="L27" s="128">
        <f>IF(D27="S",K27,"")</f>
      </c>
      <c r="M27" s="129">
        <f>IF(OR(D27="P",D27="U"),K27,"")</f>
        <v>0</v>
      </c>
      <c r="N27" s="129">
        <f>IF(D27="H",K27,"")</f>
      </c>
      <c r="O27" s="129">
        <f>IF(D27="V",K27,"")</f>
      </c>
      <c r="P27" s="130">
        <v>0</v>
      </c>
      <c r="Q27" s="130">
        <v>0</v>
      </c>
      <c r="R27" s="130">
        <v>0.09899999999998244</v>
      </c>
      <c r="S27" s="131">
        <v>21</v>
      </c>
      <c r="T27" s="132">
        <f>K27*(S27+100)/100</f>
        <v>0</v>
      </c>
      <c r="U27" s="133"/>
    </row>
    <row r="28" spans="1:21" ht="12.75" outlineLevel="2">
      <c r="A28" s="3"/>
      <c r="B28" s="93"/>
      <c r="C28" s="93"/>
      <c r="D28" s="120" t="s">
        <v>3</v>
      </c>
      <c r="E28" s="121">
        <v>2</v>
      </c>
      <c r="F28" s="122" t="s">
        <v>72</v>
      </c>
      <c r="G28" s="123" t="s">
        <v>149</v>
      </c>
      <c r="H28" s="124">
        <v>7.2</v>
      </c>
      <c r="I28" s="125" t="s">
        <v>7</v>
      </c>
      <c r="J28" s="126"/>
      <c r="K28" s="127">
        <f>H28*J28</f>
        <v>0</v>
      </c>
      <c r="L28" s="128">
        <f>IF(D28="S",K28,"")</f>
      </c>
      <c r="M28" s="129">
        <f>IF(OR(D28="P",D28="U"),K28,"")</f>
        <v>0</v>
      </c>
      <c r="N28" s="129">
        <f>IF(D28="H",K28,"")</f>
      </c>
      <c r="O28" s="129">
        <f>IF(D28="V",K28,"")</f>
      </c>
      <c r="P28" s="130">
        <v>0</v>
      </c>
      <c r="Q28" s="130">
        <v>0</v>
      </c>
      <c r="R28" s="130">
        <v>0.0420000000000016</v>
      </c>
      <c r="S28" s="131">
        <v>21</v>
      </c>
      <c r="T28" s="132">
        <f>K28*(S28+100)/100</f>
        <v>0</v>
      </c>
      <c r="U28" s="133"/>
    </row>
    <row r="29" spans="1:21" ht="12.75" outlineLevel="2">
      <c r="A29" s="3"/>
      <c r="B29" s="93"/>
      <c r="C29" s="93"/>
      <c r="D29" s="120" t="s">
        <v>3</v>
      </c>
      <c r="E29" s="121">
        <v>3</v>
      </c>
      <c r="F29" s="122" t="s">
        <v>74</v>
      </c>
      <c r="G29" s="123" t="s">
        <v>142</v>
      </c>
      <c r="H29" s="124">
        <v>7.2</v>
      </c>
      <c r="I29" s="125" t="s">
        <v>7</v>
      </c>
      <c r="J29" s="126"/>
      <c r="K29" s="127">
        <f>H29*J29</f>
        <v>0</v>
      </c>
      <c r="L29" s="128">
        <f>IF(D29="S",K29,"")</f>
      </c>
      <c r="M29" s="129">
        <f>IF(OR(D29="P",D29="U"),K29,"")</f>
        <v>0</v>
      </c>
      <c r="N29" s="129">
        <f>IF(D29="H",K29,"")</f>
      </c>
      <c r="O29" s="129">
        <f>IF(D29="V",K29,"")</f>
      </c>
      <c r="P29" s="130">
        <v>0</v>
      </c>
      <c r="Q29" s="130">
        <v>0</v>
      </c>
      <c r="R29" s="130">
        <v>0.006000000000000228</v>
      </c>
      <c r="S29" s="131">
        <v>21</v>
      </c>
      <c r="T29" s="132">
        <f>K29*(S29+100)/100</f>
        <v>0</v>
      </c>
      <c r="U29" s="133"/>
    </row>
    <row r="30" spans="1:21" ht="12.75" outlineLevel="2">
      <c r="A30" s="3"/>
      <c r="B30" s="93"/>
      <c r="C30" s="93"/>
      <c r="D30" s="120" t="s">
        <v>3</v>
      </c>
      <c r="E30" s="121">
        <v>4</v>
      </c>
      <c r="F30" s="122" t="s">
        <v>76</v>
      </c>
      <c r="G30" s="123" t="s">
        <v>118</v>
      </c>
      <c r="H30" s="124">
        <v>7.2</v>
      </c>
      <c r="I30" s="125" t="s">
        <v>7</v>
      </c>
      <c r="J30" s="126"/>
      <c r="K30" s="127">
        <f>H30*J30</f>
        <v>0</v>
      </c>
      <c r="L30" s="128">
        <f>IF(D30="S",K30,"")</f>
      </c>
      <c r="M30" s="129">
        <f>IF(OR(D30="P",D30="U"),K30,"")</f>
        <v>0</v>
      </c>
      <c r="N30" s="129">
        <f>IF(D30="H",K30,"")</f>
      </c>
      <c r="O30" s="129">
        <f>IF(D30="V",K30,"")</f>
      </c>
      <c r="P30" s="130">
        <v>0</v>
      </c>
      <c r="Q30" s="130">
        <v>0</v>
      </c>
      <c r="R30" s="130">
        <v>0</v>
      </c>
      <c r="S30" s="131">
        <v>21</v>
      </c>
      <c r="T30" s="132">
        <f>K30*(S30+100)/100</f>
        <v>0</v>
      </c>
      <c r="U30" s="133"/>
    </row>
    <row r="31" spans="1:21" ht="12.75" outlineLevel="1">
      <c r="A31" s="3"/>
      <c r="B31" s="94"/>
      <c r="C31" s="95" t="s">
        <v>21</v>
      </c>
      <c r="D31" s="96" t="s">
        <v>2</v>
      </c>
      <c r="E31" s="97"/>
      <c r="F31" s="97" t="s">
        <v>24</v>
      </c>
      <c r="G31" s="98" t="s">
        <v>126</v>
      </c>
      <c r="H31" s="97"/>
      <c r="I31" s="96"/>
      <c r="J31" s="97"/>
      <c r="K31" s="99">
        <f>SUBTOTAL(9,K32:K33)</f>
        <v>0</v>
      </c>
      <c r="L31" s="100">
        <f>SUBTOTAL(9,L32:L33)</f>
        <v>0</v>
      </c>
      <c r="M31" s="100">
        <f>SUBTOTAL(9,M32:M33)</f>
        <v>0</v>
      </c>
      <c r="N31" s="100">
        <f>SUBTOTAL(9,N32:N33)</f>
        <v>0</v>
      </c>
      <c r="O31" s="100">
        <f>SUBTOTAL(9,O32:O33)</f>
        <v>0</v>
      </c>
      <c r="P31" s="101">
        <f>SUMPRODUCT(P32:P33,H32:H33)</f>
        <v>0</v>
      </c>
      <c r="Q31" s="101">
        <f>SUMPRODUCT(Q32:Q33,H32:H33)</f>
        <v>0</v>
      </c>
      <c r="R31" s="101">
        <f>SUMPRODUCT(R32:R33,H32:H33)</f>
        <v>0</v>
      </c>
      <c r="S31" s="102">
        <f>SUMPRODUCT(S32:S33,K32:K33)/100</f>
        <v>0</v>
      </c>
      <c r="T31" s="102">
        <f>K31+S31</f>
        <v>0</v>
      </c>
      <c r="U31" s="93"/>
    </row>
    <row r="32" spans="1:21" ht="12.75" outlineLevel="2">
      <c r="A32" s="3"/>
      <c r="B32" s="110"/>
      <c r="C32" s="111"/>
      <c r="D32" s="112"/>
      <c r="E32" s="113" t="s">
        <v>143</v>
      </c>
      <c r="F32" s="114"/>
      <c r="G32" s="115"/>
      <c r="H32" s="114"/>
      <c r="I32" s="112"/>
      <c r="J32" s="114"/>
      <c r="K32" s="116"/>
      <c r="L32" s="117"/>
      <c r="M32" s="117"/>
      <c r="N32" s="117"/>
      <c r="O32" s="117"/>
      <c r="P32" s="118"/>
      <c r="Q32" s="118"/>
      <c r="R32" s="118"/>
      <c r="S32" s="119"/>
      <c r="T32" s="119"/>
      <c r="U32" s="93"/>
    </row>
    <row r="33" spans="1:21" ht="12.75" outlineLevel="2">
      <c r="A33" s="3"/>
      <c r="B33" s="93"/>
      <c r="C33" s="93"/>
      <c r="D33" s="120" t="s">
        <v>5</v>
      </c>
      <c r="E33" s="121">
        <v>1</v>
      </c>
      <c r="F33" s="122" t="s">
        <v>78</v>
      </c>
      <c r="G33" s="123" t="s">
        <v>160</v>
      </c>
      <c r="H33" s="124">
        <v>8.427171999999837</v>
      </c>
      <c r="I33" s="125" t="s">
        <v>7</v>
      </c>
      <c r="J33" s="126"/>
      <c r="K33" s="127">
        <f>H33*J33</f>
        <v>0</v>
      </c>
      <c r="L33" s="128">
        <f>IF(D33="S",K33,"")</f>
      </c>
      <c r="M33" s="129">
        <f>IF(OR(D33="P",D33="U"),K33,"")</f>
        <v>0</v>
      </c>
      <c r="N33" s="129">
        <f>IF(D33="H",K33,"")</f>
      </c>
      <c r="O33" s="129">
        <f>IF(D33="V",K33,"")</f>
      </c>
      <c r="P33" s="130">
        <v>0</v>
      </c>
      <c r="Q33" s="130">
        <v>0</v>
      </c>
      <c r="R33" s="130">
        <v>0</v>
      </c>
      <c r="S33" s="131">
        <v>21</v>
      </c>
      <c r="T33" s="132">
        <f>K33*(S33+100)/100</f>
        <v>0</v>
      </c>
      <c r="U33" s="133"/>
    </row>
    <row r="34" spans="1:21" ht="8.25" customHeight="1">
      <c r="A34" s="3"/>
      <c r="B34" s="3"/>
      <c r="C34" s="3"/>
      <c r="D34" s="3"/>
      <c r="E34" s="3"/>
      <c r="F34" s="3"/>
      <c r="G34" s="3"/>
      <c r="H34" s="3"/>
      <c r="I34" s="83"/>
      <c r="J34" s="3"/>
      <c r="K34" s="3"/>
      <c r="L34" s="53"/>
      <c r="M34" s="53"/>
      <c r="N34" s="53"/>
      <c r="O34" s="53"/>
      <c r="P34" s="53"/>
      <c r="Q34" s="53"/>
      <c r="R34" s="53"/>
      <c r="S34" s="54"/>
      <c r="T34" s="54"/>
      <c r="U34" s="3"/>
    </row>
    <row r="35" spans="1:21" ht="15">
      <c r="A35" s="3"/>
      <c r="B35" s="84" t="s">
        <v>15</v>
      </c>
      <c r="C35" s="85"/>
      <c r="D35" s="86" t="s">
        <v>1</v>
      </c>
      <c r="E35" s="85"/>
      <c r="F35" s="87"/>
      <c r="G35" s="88" t="s">
        <v>57</v>
      </c>
      <c r="H35" s="85"/>
      <c r="I35" s="86"/>
      <c r="J35" s="85"/>
      <c r="K35" s="89">
        <f aca="true" t="shared" si="2" ref="K35:S35">SUMIF($D36:$D58,"O",K36:K58)</f>
        <v>0</v>
      </c>
      <c r="L35" s="90">
        <f t="shared" si="2"/>
        <v>0</v>
      </c>
      <c r="M35" s="90">
        <f t="shared" si="2"/>
        <v>0</v>
      </c>
      <c r="N35" s="90">
        <f t="shared" si="2"/>
        <v>0</v>
      </c>
      <c r="O35" s="90">
        <f t="shared" si="2"/>
        <v>0</v>
      </c>
      <c r="P35" s="91">
        <f t="shared" si="2"/>
        <v>4.632241608001002</v>
      </c>
      <c r="Q35" s="91">
        <f t="shared" si="2"/>
        <v>0</v>
      </c>
      <c r="R35" s="91">
        <f t="shared" si="2"/>
        <v>79.20449999999654</v>
      </c>
      <c r="S35" s="92">
        <f t="shared" si="2"/>
        <v>0</v>
      </c>
      <c r="T35" s="92">
        <f>K35+S35</f>
        <v>0</v>
      </c>
      <c r="U35" s="93"/>
    </row>
    <row r="36" spans="1:21" ht="12.75" outlineLevel="1">
      <c r="A36" s="3"/>
      <c r="B36" s="94"/>
      <c r="C36" s="95" t="s">
        <v>14</v>
      </c>
      <c r="D36" s="96" t="s">
        <v>2</v>
      </c>
      <c r="E36" s="97"/>
      <c r="F36" s="97" t="s">
        <v>24</v>
      </c>
      <c r="G36" s="98" t="s">
        <v>94</v>
      </c>
      <c r="H36" s="97"/>
      <c r="I36" s="96"/>
      <c r="J36" s="97"/>
      <c r="K36" s="99">
        <f>SUBTOTAL(9,K37:K43)</f>
        <v>0</v>
      </c>
      <c r="L36" s="100">
        <f>SUBTOTAL(9,L37:L43)</f>
        <v>0</v>
      </c>
      <c r="M36" s="100">
        <f>SUBTOTAL(9,M37:M43)</f>
        <v>0</v>
      </c>
      <c r="N36" s="100">
        <f>SUBTOTAL(9,N37:N43)</f>
        <v>0</v>
      </c>
      <c r="O36" s="100">
        <f>SUBTOTAL(9,O37:O43)</f>
        <v>0</v>
      </c>
      <c r="P36" s="101">
        <f>SUMPRODUCT(P37:P43,H37:H43)</f>
        <v>0</v>
      </c>
      <c r="Q36" s="101">
        <f>SUMPRODUCT(Q37:Q43,H37:H43)</f>
        <v>0</v>
      </c>
      <c r="R36" s="101">
        <f>SUMPRODUCT(R37:R43,H37:H43)</f>
        <v>69.30049999999882</v>
      </c>
      <c r="S36" s="102">
        <f>SUMPRODUCT(S37:S43,K37:K43)/100</f>
        <v>0</v>
      </c>
      <c r="T36" s="102">
        <f>K36+S36</f>
        <v>0</v>
      </c>
      <c r="U36" s="93"/>
    </row>
    <row r="37" spans="1:21" ht="12.75" outlineLevel="2">
      <c r="A37" s="3"/>
      <c r="B37" s="110"/>
      <c r="C37" s="111"/>
      <c r="D37" s="112"/>
      <c r="E37" s="113" t="s">
        <v>143</v>
      </c>
      <c r="F37" s="114"/>
      <c r="G37" s="115"/>
      <c r="H37" s="114"/>
      <c r="I37" s="112"/>
      <c r="J37" s="114"/>
      <c r="K37" s="116"/>
      <c r="L37" s="117"/>
      <c r="M37" s="117"/>
      <c r="N37" s="117"/>
      <c r="O37" s="117"/>
      <c r="P37" s="118"/>
      <c r="Q37" s="118"/>
      <c r="R37" s="118"/>
      <c r="S37" s="119"/>
      <c r="T37" s="119"/>
      <c r="U37" s="93"/>
    </row>
    <row r="38" spans="1:21" ht="12.75" outlineLevel="2">
      <c r="A38" s="3"/>
      <c r="B38" s="93"/>
      <c r="C38" s="93"/>
      <c r="D38" s="120" t="s">
        <v>3</v>
      </c>
      <c r="E38" s="121">
        <v>1</v>
      </c>
      <c r="F38" s="122" t="s">
        <v>60</v>
      </c>
      <c r="G38" s="123" t="s">
        <v>161</v>
      </c>
      <c r="H38" s="124">
        <v>28</v>
      </c>
      <c r="I38" s="125" t="s">
        <v>30</v>
      </c>
      <c r="J38" s="126"/>
      <c r="K38" s="127">
        <f aca="true" t="shared" si="3" ref="K38:K43">H38*J38</f>
        <v>0</v>
      </c>
      <c r="L38" s="128">
        <f aca="true" t="shared" si="4" ref="L38:L43">IF(D38="S",K38,"")</f>
      </c>
      <c r="M38" s="129">
        <f aca="true" t="shared" si="5" ref="M38:M43">IF(OR(D38="P",D38="U"),K38,"")</f>
        <v>0</v>
      </c>
      <c r="N38" s="129">
        <f aca="true" t="shared" si="6" ref="N38:N43">IF(D38="H",K38,"")</f>
      </c>
      <c r="O38" s="129">
        <f aca="true" t="shared" si="7" ref="O38:O43">IF(D38="V",K38,"")</f>
      </c>
      <c r="P38" s="130">
        <v>0</v>
      </c>
      <c r="Q38" s="130">
        <v>0</v>
      </c>
      <c r="R38" s="130">
        <v>2.375</v>
      </c>
      <c r="S38" s="131">
        <v>21</v>
      </c>
      <c r="T38" s="132">
        <f aca="true" t="shared" si="8" ref="T38:T43">K38*(S38+100)/100</f>
        <v>0</v>
      </c>
      <c r="U38" s="133"/>
    </row>
    <row r="39" spans="1:21" ht="12.75" outlineLevel="2">
      <c r="A39" s="3"/>
      <c r="B39" s="93"/>
      <c r="C39" s="93"/>
      <c r="D39" s="120" t="s">
        <v>3</v>
      </c>
      <c r="E39" s="121">
        <v>2</v>
      </c>
      <c r="F39" s="122" t="s">
        <v>62</v>
      </c>
      <c r="G39" s="123" t="s">
        <v>148</v>
      </c>
      <c r="H39" s="124">
        <v>3.5</v>
      </c>
      <c r="I39" s="125" t="s">
        <v>13</v>
      </c>
      <c r="J39" s="126"/>
      <c r="K39" s="127">
        <f t="shared" si="3"/>
        <v>0</v>
      </c>
      <c r="L39" s="128">
        <f t="shared" si="4"/>
      </c>
      <c r="M39" s="129">
        <f t="shared" si="5"/>
        <v>0</v>
      </c>
      <c r="N39" s="129">
        <f t="shared" si="6"/>
      </c>
      <c r="O39" s="129">
        <f t="shared" si="7"/>
      </c>
      <c r="P39" s="130">
        <v>0</v>
      </c>
      <c r="Q39" s="130">
        <v>0</v>
      </c>
      <c r="R39" s="130">
        <v>0.651999999999731</v>
      </c>
      <c r="S39" s="131">
        <v>21</v>
      </c>
      <c r="T39" s="132">
        <f t="shared" si="8"/>
        <v>0</v>
      </c>
      <c r="U39" s="133"/>
    </row>
    <row r="40" spans="1:21" ht="12.75" outlineLevel="2">
      <c r="A40" s="3"/>
      <c r="B40" s="93"/>
      <c r="C40" s="93"/>
      <c r="D40" s="120" t="s">
        <v>3</v>
      </c>
      <c r="E40" s="121">
        <v>3</v>
      </c>
      <c r="F40" s="122" t="s">
        <v>61</v>
      </c>
      <c r="G40" s="123" t="s">
        <v>154</v>
      </c>
      <c r="H40" s="124">
        <v>3.5</v>
      </c>
      <c r="I40" s="125" t="s">
        <v>13</v>
      </c>
      <c r="J40" s="126"/>
      <c r="K40" s="127">
        <f t="shared" si="3"/>
        <v>0</v>
      </c>
      <c r="L40" s="128">
        <f t="shared" si="4"/>
      </c>
      <c r="M40" s="129">
        <f t="shared" si="5"/>
        <v>0</v>
      </c>
      <c r="N40" s="129">
        <f t="shared" si="6"/>
      </c>
      <c r="O40" s="129">
        <f t="shared" si="7"/>
      </c>
      <c r="P40" s="130">
        <v>0</v>
      </c>
      <c r="Q40" s="130">
        <v>0</v>
      </c>
      <c r="R40" s="130">
        <v>0.01099999999999568</v>
      </c>
      <c r="S40" s="131">
        <v>21</v>
      </c>
      <c r="T40" s="132">
        <f t="shared" si="8"/>
        <v>0</v>
      </c>
      <c r="U40" s="133"/>
    </row>
    <row r="41" spans="1:21" ht="12.75" outlineLevel="2">
      <c r="A41" s="3"/>
      <c r="B41" s="93"/>
      <c r="C41" s="93"/>
      <c r="D41" s="120" t="s">
        <v>3</v>
      </c>
      <c r="E41" s="121">
        <v>4</v>
      </c>
      <c r="F41" s="122" t="s">
        <v>63</v>
      </c>
      <c r="G41" s="123" t="s">
        <v>144</v>
      </c>
      <c r="H41" s="124">
        <v>3.5</v>
      </c>
      <c r="I41" s="125" t="s">
        <v>13</v>
      </c>
      <c r="J41" s="126"/>
      <c r="K41" s="127">
        <f t="shared" si="3"/>
        <v>0</v>
      </c>
      <c r="L41" s="128">
        <f t="shared" si="4"/>
      </c>
      <c r="M41" s="129">
        <f t="shared" si="5"/>
        <v>0</v>
      </c>
      <c r="N41" s="129">
        <f t="shared" si="6"/>
      </c>
      <c r="O41" s="129">
        <f t="shared" si="7"/>
      </c>
      <c r="P41" s="130">
        <v>0</v>
      </c>
      <c r="Q41" s="130">
        <v>0</v>
      </c>
      <c r="R41" s="130">
        <v>0.009000000000000341</v>
      </c>
      <c r="S41" s="131">
        <v>21</v>
      </c>
      <c r="T41" s="132">
        <f t="shared" si="8"/>
        <v>0</v>
      </c>
      <c r="U41" s="133"/>
    </row>
    <row r="42" spans="1:21" ht="12.75" outlineLevel="2">
      <c r="A42" s="3"/>
      <c r="B42" s="93"/>
      <c r="C42" s="93"/>
      <c r="D42" s="120" t="s">
        <v>3</v>
      </c>
      <c r="E42" s="121">
        <v>5</v>
      </c>
      <c r="F42" s="122" t="s">
        <v>75</v>
      </c>
      <c r="G42" s="123" t="s">
        <v>120</v>
      </c>
      <c r="H42" s="124">
        <v>6.5</v>
      </c>
      <c r="I42" s="125" t="s">
        <v>7</v>
      </c>
      <c r="J42" s="126"/>
      <c r="K42" s="127">
        <f t="shared" si="3"/>
        <v>0</v>
      </c>
      <c r="L42" s="128">
        <f t="shared" si="4"/>
      </c>
      <c r="M42" s="129">
        <f t="shared" si="5"/>
        <v>0</v>
      </c>
      <c r="N42" s="129">
        <f t="shared" si="6"/>
      </c>
      <c r="O42" s="129">
        <f t="shared" si="7"/>
      </c>
      <c r="P42" s="130">
        <v>0</v>
      </c>
      <c r="Q42" s="130">
        <v>0</v>
      </c>
      <c r="R42" s="130">
        <v>0</v>
      </c>
      <c r="S42" s="131">
        <v>21</v>
      </c>
      <c r="T42" s="132">
        <f t="shared" si="8"/>
        <v>0</v>
      </c>
      <c r="U42" s="133"/>
    </row>
    <row r="43" spans="1:21" ht="12.75" outlineLevel="2">
      <c r="A43" s="3"/>
      <c r="B43" s="93"/>
      <c r="C43" s="93"/>
      <c r="D43" s="120" t="s">
        <v>3</v>
      </c>
      <c r="E43" s="121">
        <v>6</v>
      </c>
      <c r="F43" s="122" t="s">
        <v>64</v>
      </c>
      <c r="G43" s="123" t="s">
        <v>150</v>
      </c>
      <c r="H43" s="124">
        <v>1.5</v>
      </c>
      <c r="I43" s="125" t="s">
        <v>13</v>
      </c>
      <c r="J43" s="126"/>
      <c r="K43" s="127">
        <f t="shared" si="3"/>
        <v>0</v>
      </c>
      <c r="L43" s="128">
        <f t="shared" si="4"/>
      </c>
      <c r="M43" s="129">
        <f t="shared" si="5"/>
        <v>0</v>
      </c>
      <c r="N43" s="129">
        <f t="shared" si="6"/>
      </c>
      <c r="O43" s="129">
        <f t="shared" si="7"/>
      </c>
      <c r="P43" s="130">
        <v>0</v>
      </c>
      <c r="Q43" s="130">
        <v>0</v>
      </c>
      <c r="R43" s="130">
        <v>0.2989999999998574</v>
      </c>
      <c r="S43" s="131">
        <v>21</v>
      </c>
      <c r="T43" s="132">
        <f t="shared" si="8"/>
        <v>0</v>
      </c>
      <c r="U43" s="133"/>
    </row>
    <row r="44" spans="1:21" ht="12.75" outlineLevel="1">
      <c r="A44" s="3"/>
      <c r="B44" s="94"/>
      <c r="C44" s="95" t="s">
        <v>16</v>
      </c>
      <c r="D44" s="96" t="s">
        <v>2</v>
      </c>
      <c r="E44" s="97"/>
      <c r="F44" s="97" t="s">
        <v>24</v>
      </c>
      <c r="G44" s="98" t="s">
        <v>49</v>
      </c>
      <c r="H44" s="97"/>
      <c r="I44" s="96"/>
      <c r="J44" s="97"/>
      <c r="K44" s="99">
        <f>SUBTOTAL(9,K45:K47)</f>
        <v>0</v>
      </c>
      <c r="L44" s="100">
        <f>SUBTOTAL(9,L45:L47)</f>
        <v>0</v>
      </c>
      <c r="M44" s="100">
        <f>SUBTOTAL(9,M45:M47)</f>
        <v>0</v>
      </c>
      <c r="N44" s="100">
        <f>SUBTOTAL(9,N45:N47)</f>
        <v>0</v>
      </c>
      <c r="O44" s="100">
        <f>SUBTOTAL(9,O45:O47)</f>
        <v>0</v>
      </c>
      <c r="P44" s="101">
        <f>SUMPRODUCT(P45:P47,H45:H47)</f>
        <v>4.632241608001002</v>
      </c>
      <c r="Q44" s="101">
        <f>SUMPRODUCT(Q45:Q47,H45:H47)</f>
        <v>0</v>
      </c>
      <c r="R44" s="101">
        <f>SUMPRODUCT(R45:R47,H45:H47)</f>
        <v>9.903999999997723</v>
      </c>
      <c r="S44" s="102">
        <f>SUMPRODUCT(S45:S47,K45:K47)/100</f>
        <v>0</v>
      </c>
      <c r="T44" s="102">
        <f>K44+S44</f>
        <v>0</v>
      </c>
      <c r="U44" s="93"/>
    </row>
    <row r="45" spans="1:21" ht="12.75" outlineLevel="2">
      <c r="A45" s="3"/>
      <c r="B45" s="110"/>
      <c r="C45" s="111"/>
      <c r="D45" s="112"/>
      <c r="E45" s="113" t="s">
        <v>143</v>
      </c>
      <c r="F45" s="114"/>
      <c r="G45" s="115"/>
      <c r="H45" s="114"/>
      <c r="I45" s="112"/>
      <c r="J45" s="114"/>
      <c r="K45" s="116"/>
      <c r="L45" s="117"/>
      <c r="M45" s="117"/>
      <c r="N45" s="117"/>
      <c r="O45" s="117"/>
      <c r="P45" s="118"/>
      <c r="Q45" s="118"/>
      <c r="R45" s="118"/>
      <c r="S45" s="119"/>
      <c r="T45" s="119"/>
      <c r="U45" s="93"/>
    </row>
    <row r="46" spans="1:21" ht="12.75" outlineLevel="2">
      <c r="A46" s="3"/>
      <c r="B46" s="93"/>
      <c r="C46" s="93"/>
      <c r="D46" s="120" t="s">
        <v>3</v>
      </c>
      <c r="E46" s="121">
        <v>1</v>
      </c>
      <c r="F46" s="122" t="s">
        <v>69</v>
      </c>
      <c r="G46" s="123" t="s">
        <v>139</v>
      </c>
      <c r="H46" s="124">
        <v>28</v>
      </c>
      <c r="I46" s="125" t="s">
        <v>30</v>
      </c>
      <c r="J46" s="126"/>
      <c r="K46" s="127">
        <f>H46*J46</f>
        <v>0</v>
      </c>
      <c r="L46" s="128">
        <f>IF(D46="S",K46,"")</f>
      </c>
      <c r="M46" s="129">
        <f>IF(OR(D46="P",D46="U"),K46,"")</f>
        <v>0</v>
      </c>
      <c r="N46" s="129">
        <f>IF(D46="H",K46,"")</f>
      </c>
      <c r="O46" s="129">
        <f>IF(D46="V",K46,"")</f>
      </c>
      <c r="P46" s="130">
        <v>0.004269900000000969</v>
      </c>
      <c r="Q46" s="130">
        <v>0</v>
      </c>
      <c r="R46" s="130">
        <v>0.31199999999989814</v>
      </c>
      <c r="S46" s="131">
        <v>21</v>
      </c>
      <c r="T46" s="132">
        <f>K46*(S46+100)/100</f>
        <v>0</v>
      </c>
      <c r="U46" s="133"/>
    </row>
    <row r="47" spans="1:21" ht="12.75" outlineLevel="2">
      <c r="A47" s="3"/>
      <c r="B47" s="93"/>
      <c r="C47" s="93"/>
      <c r="D47" s="120" t="s">
        <v>3</v>
      </c>
      <c r="E47" s="121">
        <v>2</v>
      </c>
      <c r="F47" s="122" t="s">
        <v>65</v>
      </c>
      <c r="G47" s="123" t="s">
        <v>122</v>
      </c>
      <c r="H47" s="124">
        <v>2</v>
      </c>
      <c r="I47" s="125" t="s">
        <v>13</v>
      </c>
      <c r="J47" s="126"/>
      <c r="K47" s="127">
        <f>H47*J47</f>
        <v>0</v>
      </c>
      <c r="L47" s="128">
        <f>IF(D47="S",K47,"")</f>
      </c>
      <c r="M47" s="129">
        <f>IF(OR(D47="P",D47="U"),K47,"")</f>
        <v>0</v>
      </c>
      <c r="N47" s="129">
        <f>IF(D47="H",K47,"")</f>
      </c>
      <c r="O47" s="129">
        <f>IF(D47="V",K47,"")</f>
      </c>
      <c r="P47" s="130">
        <v>2.2563422040004872</v>
      </c>
      <c r="Q47" s="130">
        <v>0</v>
      </c>
      <c r="R47" s="130">
        <v>0.5840000000002874</v>
      </c>
      <c r="S47" s="131">
        <v>21</v>
      </c>
      <c r="T47" s="132">
        <f>K47*(S47+100)/100</f>
        <v>0</v>
      </c>
      <c r="U47" s="133"/>
    </row>
    <row r="48" spans="1:21" ht="12.75" outlineLevel="1">
      <c r="A48" s="3"/>
      <c r="B48" s="94"/>
      <c r="C48" s="95" t="s">
        <v>21</v>
      </c>
      <c r="D48" s="96" t="s">
        <v>2</v>
      </c>
      <c r="E48" s="97"/>
      <c r="F48" s="97" t="s">
        <v>24</v>
      </c>
      <c r="G48" s="98" t="s">
        <v>126</v>
      </c>
      <c r="H48" s="97"/>
      <c r="I48" s="96"/>
      <c r="J48" s="97"/>
      <c r="K48" s="99">
        <f>SUBTOTAL(9,K49:K50)</f>
        <v>0</v>
      </c>
      <c r="L48" s="100">
        <f>SUBTOTAL(9,L49:L50)</f>
        <v>0</v>
      </c>
      <c r="M48" s="100">
        <f>SUBTOTAL(9,M49:M50)</f>
        <v>0</v>
      </c>
      <c r="N48" s="100">
        <f>SUBTOTAL(9,N49:N50)</f>
        <v>0</v>
      </c>
      <c r="O48" s="100">
        <f>SUBTOTAL(9,O49:O50)</f>
        <v>0</v>
      </c>
      <c r="P48" s="101">
        <f>SUMPRODUCT(P49:P50,H49:H50)</f>
        <v>0</v>
      </c>
      <c r="Q48" s="101">
        <f>SUMPRODUCT(Q49:Q50,H49:H50)</f>
        <v>0</v>
      </c>
      <c r="R48" s="101">
        <f>SUMPRODUCT(R49:R50,H49:H50)</f>
        <v>0</v>
      </c>
      <c r="S48" s="102">
        <f>SUMPRODUCT(S49:S50,K49:K50)/100</f>
        <v>0</v>
      </c>
      <c r="T48" s="102">
        <f>K48+S48</f>
        <v>0</v>
      </c>
      <c r="U48" s="93"/>
    </row>
    <row r="49" spans="1:21" ht="12.75" outlineLevel="2">
      <c r="A49" s="3"/>
      <c r="B49" s="110"/>
      <c r="C49" s="111"/>
      <c r="D49" s="112"/>
      <c r="E49" s="113" t="s">
        <v>143</v>
      </c>
      <c r="F49" s="114"/>
      <c r="G49" s="115"/>
      <c r="H49" s="114"/>
      <c r="I49" s="112"/>
      <c r="J49" s="114"/>
      <c r="K49" s="116"/>
      <c r="L49" s="117"/>
      <c r="M49" s="117"/>
      <c r="N49" s="117"/>
      <c r="O49" s="117"/>
      <c r="P49" s="118"/>
      <c r="Q49" s="118"/>
      <c r="R49" s="118"/>
      <c r="S49" s="119"/>
      <c r="T49" s="119"/>
      <c r="U49" s="93"/>
    </row>
    <row r="50" spans="1:21" ht="12.75" outlineLevel="2">
      <c r="A50" s="3"/>
      <c r="B50" s="93"/>
      <c r="C50" s="93"/>
      <c r="D50" s="120" t="s">
        <v>3</v>
      </c>
      <c r="E50" s="121">
        <v>1</v>
      </c>
      <c r="F50" s="122" t="s">
        <v>77</v>
      </c>
      <c r="G50" s="123" t="s">
        <v>113</v>
      </c>
      <c r="H50" s="124">
        <v>1</v>
      </c>
      <c r="I50" s="125" t="s">
        <v>45</v>
      </c>
      <c r="J50" s="126"/>
      <c r="K50" s="127">
        <f>H50*J50</f>
        <v>0</v>
      </c>
      <c r="L50" s="128">
        <f>IF(D50="S",K50,"")</f>
      </c>
      <c r="M50" s="129">
        <f>IF(OR(D50="P",D50="U"),K50,"")</f>
        <v>0</v>
      </c>
      <c r="N50" s="129">
        <f>IF(D50="H",K50,"")</f>
      </c>
      <c r="O50" s="129">
        <f>IF(D50="V",K50,"")</f>
      </c>
      <c r="P50" s="130">
        <v>0</v>
      </c>
      <c r="Q50" s="130">
        <v>0</v>
      </c>
      <c r="R50" s="130">
        <v>0</v>
      </c>
      <c r="S50" s="131">
        <v>21</v>
      </c>
      <c r="T50" s="132">
        <f>K50*(S50+100)/100</f>
        <v>0</v>
      </c>
      <c r="U50" s="133"/>
    </row>
    <row r="51" spans="1:21" ht="12.75" outlineLevel="1">
      <c r="A51" s="3"/>
      <c r="B51" s="94"/>
      <c r="C51" s="95" t="s">
        <v>22</v>
      </c>
      <c r="D51" s="96" t="s">
        <v>2</v>
      </c>
      <c r="E51" s="97"/>
      <c r="F51" s="97" t="s">
        <v>28</v>
      </c>
      <c r="G51" s="98" t="s">
        <v>121</v>
      </c>
      <c r="H51" s="97"/>
      <c r="I51" s="96"/>
      <c r="J51" s="97"/>
      <c r="K51" s="99">
        <f>SUBTOTAL(9,K52:K58)</f>
        <v>0</v>
      </c>
      <c r="L51" s="100">
        <f>SUBTOTAL(9,L52:L58)</f>
        <v>0</v>
      </c>
      <c r="M51" s="100">
        <f>SUBTOTAL(9,M52:M58)</f>
        <v>0</v>
      </c>
      <c r="N51" s="100">
        <f>SUBTOTAL(9,N52:N58)</f>
        <v>0</v>
      </c>
      <c r="O51" s="100">
        <f>SUBTOTAL(9,O52:O58)</f>
        <v>0</v>
      </c>
      <c r="P51" s="101">
        <f>SUMPRODUCT(P52:P58,H52:H58)</f>
        <v>0</v>
      </c>
      <c r="Q51" s="101">
        <f>SUMPRODUCT(Q52:Q58,H52:H58)</f>
        <v>0</v>
      </c>
      <c r="R51" s="101">
        <f>SUMPRODUCT(R52:R58,H52:H58)</f>
        <v>0</v>
      </c>
      <c r="S51" s="102">
        <f>SUMPRODUCT(S52:S58,K52:K58)/100</f>
        <v>0</v>
      </c>
      <c r="T51" s="102">
        <f>K51+S51</f>
        <v>0</v>
      </c>
      <c r="U51" s="93"/>
    </row>
    <row r="52" spans="1:21" ht="12.75" outlineLevel="2">
      <c r="A52" s="3"/>
      <c r="B52" s="110"/>
      <c r="C52" s="111"/>
      <c r="D52" s="112"/>
      <c r="E52" s="113" t="s">
        <v>143</v>
      </c>
      <c r="F52" s="114"/>
      <c r="G52" s="115"/>
      <c r="H52" s="114"/>
      <c r="I52" s="112"/>
      <c r="J52" s="114"/>
      <c r="K52" s="116"/>
      <c r="L52" s="117"/>
      <c r="M52" s="117"/>
      <c r="N52" s="117"/>
      <c r="O52" s="117"/>
      <c r="P52" s="118"/>
      <c r="Q52" s="118"/>
      <c r="R52" s="118"/>
      <c r="S52" s="119"/>
      <c r="T52" s="119"/>
      <c r="U52" s="93"/>
    </row>
    <row r="53" spans="1:21" ht="12.75" outlineLevel="2">
      <c r="A53" s="3"/>
      <c r="B53" s="93"/>
      <c r="C53" s="93"/>
      <c r="D53" s="120" t="s">
        <v>3</v>
      </c>
      <c r="E53" s="121">
        <v>1</v>
      </c>
      <c r="F53" s="122" t="s">
        <v>35</v>
      </c>
      <c r="G53" s="123" t="s">
        <v>141</v>
      </c>
      <c r="H53" s="124">
        <v>28</v>
      </c>
      <c r="I53" s="125" t="s">
        <v>30</v>
      </c>
      <c r="J53" s="126"/>
      <c r="K53" s="127">
        <f>H53*J53</f>
        <v>0</v>
      </c>
      <c r="L53" s="128">
        <f>IF(D53="S",K53,"")</f>
      </c>
      <c r="M53" s="129">
        <f>IF(OR(D53="P",D53="U"),K53,"")</f>
        <v>0</v>
      </c>
      <c r="N53" s="129">
        <f>IF(D53="H",K53,"")</f>
      </c>
      <c r="O53" s="129">
        <f>IF(D53="V",K53,"")</f>
      </c>
      <c r="P53" s="130">
        <v>0</v>
      </c>
      <c r="Q53" s="130">
        <v>0</v>
      </c>
      <c r="R53" s="130">
        <v>0</v>
      </c>
      <c r="S53" s="131">
        <v>21</v>
      </c>
      <c r="T53" s="132">
        <f>K53*(S53+100)/100</f>
        <v>0</v>
      </c>
      <c r="U53" s="133"/>
    </row>
    <row r="54" spans="1:21" ht="12.75" outlineLevel="2">
      <c r="A54" s="3"/>
      <c r="B54" s="93"/>
      <c r="C54" s="93"/>
      <c r="D54" s="120" t="s">
        <v>4</v>
      </c>
      <c r="E54" s="121">
        <v>2</v>
      </c>
      <c r="F54" s="122" t="s">
        <v>10</v>
      </c>
      <c r="G54" s="123" t="s">
        <v>164</v>
      </c>
      <c r="H54" s="124">
        <v>28</v>
      </c>
      <c r="I54" s="125" t="s">
        <v>30</v>
      </c>
      <c r="J54" s="126"/>
      <c r="K54" s="127">
        <f>H54*J54</f>
        <v>0</v>
      </c>
      <c r="L54" s="128">
        <f>IF(D54="S",K54,"")</f>
        <v>0</v>
      </c>
      <c r="M54" s="129">
        <f>IF(OR(D54="P",D54="U"),K54,"")</f>
      </c>
      <c r="N54" s="129">
        <f>IF(D54="H",K54,"")</f>
      </c>
      <c r="O54" s="129">
        <f>IF(D54="V",K54,"")</f>
      </c>
      <c r="P54" s="130">
        <v>0</v>
      </c>
      <c r="Q54" s="130">
        <v>0</v>
      </c>
      <c r="R54" s="130">
        <v>0</v>
      </c>
      <c r="S54" s="131">
        <v>21</v>
      </c>
      <c r="T54" s="132">
        <f>K54*(S54+100)/100</f>
        <v>0</v>
      </c>
      <c r="U54" s="133"/>
    </row>
    <row r="55" spans="1:21" ht="12.75" outlineLevel="2">
      <c r="A55" s="3"/>
      <c r="B55" s="93"/>
      <c r="C55" s="93"/>
      <c r="D55" s="120" t="s">
        <v>3</v>
      </c>
      <c r="E55" s="121">
        <v>3</v>
      </c>
      <c r="F55" s="122" t="s">
        <v>36</v>
      </c>
      <c r="G55" s="123" t="s">
        <v>135</v>
      </c>
      <c r="H55" s="124">
        <v>26</v>
      </c>
      <c r="I55" s="125" t="s">
        <v>30</v>
      </c>
      <c r="J55" s="126"/>
      <c r="K55" s="127">
        <f>H55*J55</f>
        <v>0</v>
      </c>
      <c r="L55" s="128">
        <f>IF(D55="S",K55,"")</f>
      </c>
      <c r="M55" s="129">
        <f>IF(OR(D55="P",D55="U"),K55,"")</f>
        <v>0</v>
      </c>
      <c r="N55" s="129">
        <f>IF(D55="H",K55,"")</f>
      </c>
      <c r="O55" s="129">
        <f>IF(D55="V",K55,"")</f>
      </c>
      <c r="P55" s="130">
        <v>0</v>
      </c>
      <c r="Q55" s="130">
        <v>0</v>
      </c>
      <c r="R55" s="130">
        <v>0</v>
      </c>
      <c r="S55" s="131">
        <v>21</v>
      </c>
      <c r="T55" s="132">
        <f>K55*(S55+100)/100</f>
        <v>0</v>
      </c>
      <c r="U55" s="133"/>
    </row>
    <row r="56" spans="1:21" ht="12.75" outlineLevel="2">
      <c r="A56" s="3"/>
      <c r="B56" s="93"/>
      <c r="C56" s="93"/>
      <c r="D56" s="120" t="s">
        <v>4</v>
      </c>
      <c r="E56" s="121">
        <v>4</v>
      </c>
      <c r="F56" s="122" t="s">
        <v>11</v>
      </c>
      <c r="G56" s="123" t="s">
        <v>165</v>
      </c>
      <c r="H56" s="124">
        <v>26</v>
      </c>
      <c r="I56" s="125" t="s">
        <v>30</v>
      </c>
      <c r="J56" s="126"/>
      <c r="K56" s="127">
        <f>H56*J56</f>
        <v>0</v>
      </c>
      <c r="L56" s="128">
        <f>IF(D56="S",K56,"")</f>
        <v>0</v>
      </c>
      <c r="M56" s="129">
        <f>IF(OR(D56="P",D56="U"),K56,"")</f>
      </c>
      <c r="N56" s="129">
        <f>IF(D56="H",K56,"")</f>
      </c>
      <c r="O56" s="129">
        <f>IF(D56="V",K56,"")</f>
      </c>
      <c r="P56" s="130">
        <v>0</v>
      </c>
      <c r="Q56" s="130">
        <v>0</v>
      </c>
      <c r="R56" s="130">
        <v>0</v>
      </c>
      <c r="S56" s="131">
        <v>21</v>
      </c>
      <c r="T56" s="132">
        <f>K56*(S56+100)/100</f>
        <v>0</v>
      </c>
      <c r="U56" s="133"/>
    </row>
    <row r="57" spans="1:21" s="109" customFormat="1" ht="11.25" outlineLevel="2">
      <c r="A57" s="103"/>
      <c r="B57" s="103"/>
      <c r="C57" s="103"/>
      <c r="D57" s="103"/>
      <c r="E57" s="103"/>
      <c r="F57" s="103"/>
      <c r="G57" s="104" t="s">
        <v>130</v>
      </c>
      <c r="H57" s="103"/>
      <c r="I57" s="105"/>
      <c r="J57" s="103"/>
      <c r="K57" s="103"/>
      <c r="L57" s="106"/>
      <c r="M57" s="106"/>
      <c r="N57" s="106"/>
      <c r="O57" s="106"/>
      <c r="P57" s="107"/>
      <c r="Q57" s="103"/>
      <c r="R57" s="103"/>
      <c r="S57" s="108"/>
      <c r="T57" s="108"/>
      <c r="U57" s="103"/>
    </row>
    <row r="58" spans="1:21" ht="12.75" outlineLevel="2">
      <c r="A58" s="3"/>
      <c r="B58" s="93"/>
      <c r="C58" s="93"/>
      <c r="D58" s="120" t="s">
        <v>3</v>
      </c>
      <c r="E58" s="121">
        <v>5</v>
      </c>
      <c r="F58" s="122" t="s">
        <v>37</v>
      </c>
      <c r="G58" s="123" t="s">
        <v>156</v>
      </c>
      <c r="H58" s="124">
        <v>2</v>
      </c>
      <c r="I58" s="125" t="s">
        <v>30</v>
      </c>
      <c r="J58" s="126"/>
      <c r="K58" s="127">
        <f>H58*J58</f>
        <v>0</v>
      </c>
      <c r="L58" s="128">
        <f>IF(D58="S",K58,"")</f>
      </c>
      <c r="M58" s="129">
        <f>IF(OR(D58="P",D58="U"),K58,"")</f>
        <v>0</v>
      </c>
      <c r="N58" s="129">
        <f>IF(D58="H",K58,"")</f>
      </c>
      <c r="O58" s="129">
        <f>IF(D58="V",K58,"")</f>
      </c>
      <c r="P58" s="130">
        <v>0</v>
      </c>
      <c r="Q58" s="130">
        <v>0</v>
      </c>
      <c r="R58" s="130">
        <v>0</v>
      </c>
      <c r="S58" s="131">
        <v>21</v>
      </c>
      <c r="T58" s="132">
        <f>K58*(S58+100)/100</f>
        <v>0</v>
      </c>
      <c r="U58" s="133"/>
    </row>
  </sheetData>
  <sheetProtection/>
  <mergeCells count="5">
    <mergeCell ref="G2:K2"/>
    <mergeCell ref="D3:F3"/>
    <mergeCell ref="H3:I3"/>
    <mergeCell ref="D4:F4"/>
    <mergeCell ref="H4:I4"/>
  </mergeCells>
  <printOptions/>
  <pageMargins left="0.7874015748031497" right="0.7874015748031497" top="0.3937007874015748" bottom="0.7874015748031497" header="0.5118110236220472" footer="0.11811023622047245"/>
  <pageSetup firstPageNumber="1" useFirstPageNumber="1" horizontalDpi="300" verticalDpi="300" orientation="landscape" paperSize="9" scale="9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Martin Žalud</cp:lastModifiedBy>
  <cp:lastPrinted>2016-03-23T07:50:39Z</cp:lastPrinted>
  <dcterms:created xsi:type="dcterms:W3CDTF">2016-03-23T07:50:59Z</dcterms:created>
  <dcterms:modified xsi:type="dcterms:W3CDTF">2016-04-01T05:23:54Z</dcterms:modified>
  <cp:category/>
  <cp:version/>
  <cp:contentType/>
  <cp:contentStatus/>
</cp:coreProperties>
</file>