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DOKUMENTY WORK\PRÁVNÍ 2026\CSPT\Rekonstrukce elektroinstalace\podklady\"/>
    </mc:Choice>
  </mc:AlternateContent>
  <bookViews>
    <workbookView xWindow="-120" yWindow="-120" windowWidth="29040" windowHeight="15720" activeTab="2"/>
  </bookViews>
  <sheets>
    <sheet name="Krycí List" sheetId="1" r:id="rId1"/>
    <sheet name="Rekapitulace" sheetId="3" r:id="rId2"/>
    <sheet name="Zakázka" sheetId="4" r:id="rId3"/>
  </sheets>
  <externalReferences>
    <externalReference r:id="rId4"/>
  </externalReferences>
  <definedNames>
    <definedName name="__3FD872C1_8887_4EA3_9FC2_897EF4F3D2C3_FIGURE__">'[1]#REF!'!$B$3:$F$5</definedName>
    <definedName name="__3FD872C1_8887_4EA3_9FC2_897EF4F3D2C3_ITEM__">Zakázka!$A$9:$Q$9</definedName>
    <definedName name="__3FD872C1_8887_4EA3_9FC2_897EF4F3D2C3_ITEM_GROUP1__">Zakázka!$A$6:$Q$25</definedName>
    <definedName name="__3FD872C1_8887_4EA3_9FC2_897EF4F3D2C3_ITEM_GROUP1_RECAP__">Rekapitulace!$A$6:$F$8</definedName>
    <definedName name="__3FD872C1_8887_4EA3_9FC2_897EF4F3D2C3_ITEM_GROUP2__">Zakázka!$A$7:$Q$24</definedName>
    <definedName name="__3FD872C1_8887_4EA3_9FC2_897EF4F3D2C3_ITEM_GROUP2_RECAP__">Rekapitulace!$A$7:$F$8</definedName>
    <definedName name="__3FD872C1_8887_4EA3_9FC2_897EF4F3D2C3_ITEM_GROUP3__X">Zakázka!$A$8:$Q$11</definedName>
    <definedName name="__3FD872C1_8887_4EA3_9FC2_897EF4F3D2C3_ITEM_GROUP3_RECAP__">Rekapitulace!$A$8:$F$8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Zakázka!$B$6:$B$26</definedName>
    <definedName name="ITEM_PRICES">Zakázka!$J$6:$J$26</definedName>
    <definedName name="_xlnm.Print_Titles" localSheetId="1">Rekapitulace!$4:$5</definedName>
    <definedName name="_xlnm.Print_Titles" localSheetId="2">Zakázka!$4:$5</definedName>
    <definedName name="_xlnm.Print_Area" localSheetId="0">'Krycí List'!$C$1:$H$18</definedName>
    <definedName name="_xlnm.Print_Area" localSheetId="1">Rekapitulace!$B$1:$F$18</definedName>
    <definedName name="_xlnm.Print_Area" localSheetId="2">Zakázka!$C$1:$Q$26</definedName>
    <definedName name="VAT_RATES">Zakázka!$O$6:$O$26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4" l="1"/>
  <c r="L23" i="4"/>
  <c r="L21" i="4" s="1"/>
  <c r="D11" i="3" s="1"/>
  <c r="J23" i="4"/>
  <c r="N22" i="4"/>
  <c r="L22" i="4"/>
  <c r="J22" i="4"/>
  <c r="P22" i="4" s="1"/>
  <c r="N19" i="4"/>
  <c r="L19" i="4"/>
  <c r="J19" i="4"/>
  <c r="P19" i="4" s="1"/>
  <c r="N18" i="4"/>
  <c r="L18" i="4"/>
  <c r="L17" i="4" s="1"/>
  <c r="D10" i="3" s="1"/>
  <c r="J18" i="4"/>
  <c r="P18" i="4" s="1"/>
  <c r="N17" i="4"/>
  <c r="N15" i="4"/>
  <c r="L15" i="4"/>
  <c r="J15" i="4"/>
  <c r="N14" i="4"/>
  <c r="L14" i="4"/>
  <c r="J14" i="4"/>
  <c r="P14" i="4" s="1"/>
  <c r="N13" i="4"/>
  <c r="L13" i="4"/>
  <c r="J13" i="4"/>
  <c r="P13" i="4" s="1"/>
  <c r="N12" i="4"/>
  <c r="N10" i="4"/>
  <c r="L10" i="4"/>
  <c r="J10" i="4"/>
  <c r="N9" i="4"/>
  <c r="N8" i="4" s="1"/>
  <c r="L9" i="4"/>
  <c r="J9" i="4"/>
  <c r="P9" i="4" s="1"/>
  <c r="L8" i="4"/>
  <c r="F17" i="1"/>
  <c r="F16" i="1"/>
  <c r="L5" i="1"/>
  <c r="L4" i="1"/>
  <c r="L3" i="1"/>
  <c r="A3" i="1" a="1"/>
  <c r="A3" i="1" s="1"/>
  <c r="L2" i="1"/>
  <c r="J21" i="4" l="1"/>
  <c r="C11" i="3" s="1"/>
  <c r="P17" i="4"/>
  <c r="E10" i="3" s="1"/>
  <c r="L12" i="4"/>
  <c r="D9" i="3" s="1"/>
  <c r="N21" i="4"/>
  <c r="L7" i="4"/>
  <c r="N7" i="4"/>
  <c r="N6" i="4" s="1"/>
  <c r="Q22" i="4"/>
  <c r="Q18" i="4"/>
  <c r="P15" i="4"/>
  <c r="P12" i="4" s="1"/>
  <c r="E9" i="3" s="1"/>
  <c r="Q13" i="4"/>
  <c r="P10" i="4"/>
  <c r="Q10" i="4" s="1"/>
  <c r="A7" i="1"/>
  <c r="A4" i="1" a="1"/>
  <c r="A4" i="1" s="1"/>
  <c r="A8" i="1" s="1"/>
  <c r="D7" i="3"/>
  <c r="L6" i="4"/>
  <c r="D6" i="3" s="1"/>
  <c r="A6" i="1"/>
  <c r="C13" i="3"/>
  <c r="J12" i="4"/>
  <c r="C9" i="3" s="1"/>
  <c r="J17" i="4"/>
  <c r="C10" i="3" s="1"/>
  <c r="P23" i="4"/>
  <c r="P21" i="4" s="1"/>
  <c r="E11" i="3" s="1"/>
  <c r="Q9" i="4"/>
  <c r="Q14" i="4"/>
  <c r="Q19" i="4"/>
  <c r="Q17" i="4" s="1"/>
  <c r="F10" i="3" s="1"/>
  <c r="D8" i="3"/>
  <c r="J8" i="4"/>
  <c r="E15" i="1"/>
  <c r="Q15" i="4" l="1"/>
  <c r="Q12" i="4" s="1"/>
  <c r="F9" i="3" s="1"/>
  <c r="Q8" i="4"/>
  <c r="P8" i="4"/>
  <c r="E8" i="3" s="1"/>
  <c r="A11" i="1"/>
  <c r="A14" i="1"/>
  <c r="A5" i="1" a="1"/>
  <c r="A5" i="1" s="1"/>
  <c r="A9" i="1" s="1"/>
  <c r="Q23" i="4"/>
  <c r="Q21" i="4" s="1"/>
  <c r="F11" i="3" s="1"/>
  <c r="P7" i="4"/>
  <c r="J7" i="4"/>
  <c r="C8" i="3"/>
  <c r="F8" i="3"/>
  <c r="A10" i="1"/>
  <c r="A13" i="1"/>
  <c r="C16" i="3"/>
  <c r="B15" i="3"/>
  <c r="C15" i="3"/>
  <c r="B16" i="3"/>
  <c r="Q7" i="4" l="1"/>
  <c r="F7" i="3" s="1"/>
  <c r="C14" i="3"/>
  <c r="C17" i="3" s="1"/>
  <c r="A15" i="1"/>
  <c r="A16" i="1" s="1"/>
  <c r="A12" i="1"/>
  <c r="C7" i="3"/>
  <c r="J6" i="4"/>
  <c r="C6" i="3" s="1"/>
  <c r="P6" i="4"/>
  <c r="E6" i="3" s="1"/>
  <c r="E7" i="3"/>
  <c r="E16" i="1"/>
  <c r="Q6" i="4" l="1"/>
  <c r="F6" i="3" s="1"/>
  <c r="E17" i="1"/>
</calcChain>
</file>

<file path=xl/sharedStrings.xml><?xml version="1.0" encoding="utf-8"?>
<sst xmlns="http://schemas.openxmlformats.org/spreadsheetml/2006/main" count="107" uniqueCount="70">
  <si>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</si>
  <si>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</si>
  <si>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</si>
  <si>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</si>
  <si>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</si>
  <si>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</si>
  <si>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</si>
  <si>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</si>
  <si>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</si>
  <si>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</si>
  <si>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</si>
  <si>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</si>
  <si>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</si>
  <si>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</si>
  <si>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</si>
  <si>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</si>
  <si>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</si>
  <si>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ZAKÁZKA</t>
  </si>
  <si>
    <t>Set Column width to</t>
  </si>
  <si>
    <t>Číslo:</t>
  </si>
  <si>
    <t>Zakázka:</t>
  </si>
  <si>
    <t>Komentář:</t>
  </si>
  <si>
    <t>FIRMY</t>
  </si>
  <si>
    <t>Dodavatel:</t>
  </si>
  <si>
    <t>ROZPOČET</t>
  </si>
  <si>
    <t>Celkem (bez DPH):</t>
  </si>
  <si>
    <t>Kč</t>
  </si>
  <si>
    <t>DPH:</t>
  </si>
  <si>
    <t>Celkem včetně DPH:</t>
  </si>
  <si>
    <t>Null</t>
  </si>
  <si>
    <t>Základní rozpočet</t>
  </si>
  <si>
    <t>Null/SO 01</t>
  </si>
  <si>
    <t>SO 01: Stavební objekt 01</t>
  </si>
  <si>
    <t>Null/SO 01/006</t>
  </si>
  <si>
    <t>006: Úpravy povrchů, podlahy a osazovaní výplní</t>
  </si>
  <si>
    <t>Null/SO 01/009</t>
  </si>
  <si>
    <t>009: Ostatní konstrukce a práce, bourání</t>
  </si>
  <si>
    <t>Null/SO 01/784</t>
  </si>
  <si>
    <t>784: Malby a tapety</t>
  </si>
  <si>
    <t>Null/SO 01/VRN</t>
  </si>
  <si>
    <t>VRN: Vedlejší rozpočtové náklady</t>
  </si>
  <si>
    <t xml:space="preserve"> </t>
  </si>
  <si>
    <t>Dodatek</t>
  </si>
  <si>
    <t>Objekt</t>
  </si>
  <si>
    <t>Oddíl</t>
  </si>
  <si>
    <t>SP</t>
  </si>
  <si>
    <t>612315421</t>
  </si>
  <si>
    <t>Oprava vnitřní vápenné štukové omítky stěn tl jádrové omítky do 20 mm a tl štuku do 3 mm v rozsahu plochy do 5 %</t>
  </si>
  <si>
    <t>m2</t>
  </si>
  <si>
    <t>611315421</t>
  </si>
  <si>
    <t>Oprava vnitřní vápenné štukové omítky tl jádrové omítky do 20 mm a tl štuku do 3 mm stropů v rozsahu plochy do 5 %</t>
  </si>
  <si>
    <t>NČ</t>
  </si>
  <si>
    <t>Nadkrývání, úklidy</t>
  </si>
  <si>
    <t>soubor</t>
  </si>
  <si>
    <t>949101112</t>
  </si>
  <si>
    <t>Lešení pomocné pro objekty pozemních staveb s lešeňovou podlahou v přes 1,9 do 3,5 m zatížení do 150 kg/m2</t>
  </si>
  <si>
    <t>949_R01</t>
  </si>
  <si>
    <t>Zednické práce (sekání, odvoz sutin)</t>
  </si>
  <si>
    <t>784181121</t>
  </si>
  <si>
    <t>Hloubková jednonásobná bezbarvá penetrace podkladu v místnostech v do 3,80 m</t>
  </si>
  <si>
    <t>784211131</t>
  </si>
  <si>
    <t>Dvojnásobné bílé malby ze směsí za mokra minimálně oděruvzdorných v místnostech do 3,80 m</t>
  </si>
  <si>
    <t>ON</t>
  </si>
  <si>
    <t>07</t>
  </si>
  <si>
    <t>Zařízení staveniště</t>
  </si>
  <si>
    <t>%</t>
  </si>
  <si>
    <t>04</t>
  </si>
  <si>
    <t>Mimostaveništní doprava</t>
  </si>
  <si>
    <t>Stavební práce</t>
  </si>
  <si>
    <t xml:space="preserve">„Rekonstrukce silnoproudé a slaboproudé elektroinstalace v budově na ul. Čapkova 708.“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</si>
</sst>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1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2" fillId="0" borderId="0" xfId="0" applyFont="1"/>
    <xf numFmtId="0" fontId="6" fillId="0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0" borderId="0" xfId="0" applyFont="1" applyBorder="1"/>
    <xf numFmtId="0" fontId="6" fillId="3" borderId="0" xfId="0" applyFont="1" applyFill="1"/>
    <xf numFmtId="0" fontId="13" fillId="0" borderId="0" xfId="0" applyFont="1"/>
    <xf numFmtId="0" fontId="9" fillId="0" borderId="0" xfId="0" applyFont="1" applyFill="1"/>
    <xf numFmtId="0" fontId="15" fillId="0" borderId="0" xfId="0" applyFont="1"/>
    <xf numFmtId="0" fontId="16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7" fillId="0" borderId="0" xfId="0" applyFont="1"/>
    <xf numFmtId="0" fontId="17" fillId="2" borderId="0" xfId="0" applyFont="1" applyFill="1" applyAlignment="1">
      <alignment horizontal="center"/>
    </xf>
    <xf numFmtId="0" fontId="14" fillId="0" borderId="0" xfId="0" applyFont="1"/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165" fontId="13" fillId="4" borderId="3" xfId="0" applyNumberFormat="1" applyFont="1" applyFill="1" applyBorder="1" applyAlignment="1" applyProtection="1">
      <alignment horizontal="right" vertical="top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L33"/>
  <sheetViews>
    <sheetView showGridLines="0" topLeftCell="B1" zoomScaleNormal="100" workbookViewId="0">
      <selection activeCell="E6" sqref="E6"/>
    </sheetView>
  </sheetViews>
  <sheetFormatPr defaultColWidth="9.140625" defaultRowHeight="8.25" x14ac:dyDescent="0.15"/>
  <cols>
    <col min="1" max="1" width="9.140625" style="3" hidden="1" customWidth="1"/>
    <col min="2" max="2" width="4.7109375" style="3" customWidth="1"/>
    <col min="3" max="7" width="14.7109375" style="3" customWidth="1"/>
    <col min="8" max="8" width="30.7109375" style="3" customWidth="1"/>
    <col min="9" max="9" width="9.140625" style="3" customWidth="1"/>
    <col min="10" max="11" width="9.140625" style="3"/>
    <col min="12" max="12" width="56" style="3" hidden="1" customWidth="1"/>
    <col min="13" max="16384" width="9.140625" style="3"/>
  </cols>
  <sheetData>
    <row r="1" spans="1:12" s="14" customFormat="1" ht="15.2" customHeight="1" x14ac:dyDescent="0.2">
      <c r="C1" s="16"/>
      <c r="D1" s="17"/>
      <c r="E1" s="103" t="s">
        <v>17</v>
      </c>
      <c r="F1" s="103"/>
      <c r="G1" s="17"/>
      <c r="H1" s="17"/>
      <c r="I1" s="15"/>
      <c r="J1" s="18"/>
      <c r="K1" s="18"/>
      <c r="L1" s="19" t="s">
        <v>18</v>
      </c>
    </row>
    <row r="2" spans="1:12" x14ac:dyDescent="0.15">
      <c r="A2" s="11">
        <v>0</v>
      </c>
      <c r="C2" s="20"/>
      <c r="D2" s="20"/>
      <c r="E2" s="20"/>
      <c r="F2" s="20"/>
      <c r="G2" s="20"/>
      <c r="H2" s="20"/>
      <c r="K2" s="7"/>
      <c r="L2" s="21">
        <f ca="1">CELL("width",E2)+CELL("width",F2)+CELL("width",G2)+CELL("width",H2)</f>
        <v>72</v>
      </c>
    </row>
    <row r="3" spans="1:12" customFormat="1" ht="12.75" x14ac:dyDescent="0.2">
      <c r="A3">
        <f t="array" ref="A3">INDEX(VAT_RATES,MATCH(0,COUNTIF($A$1:A2,VAT_RATES),0))</f>
        <v>21</v>
      </c>
      <c r="C3" s="1"/>
      <c r="D3" s="22" t="s">
        <v>19</v>
      </c>
      <c r="E3" s="104"/>
      <c r="F3" s="105"/>
      <c r="G3" s="105"/>
      <c r="H3" s="105"/>
      <c r="J3" s="24"/>
      <c r="K3" s="24"/>
      <c r="L3" s="23">
        <f>E3</f>
        <v>0</v>
      </c>
    </row>
    <row r="4" spans="1:12" customFormat="1" ht="25.5" x14ac:dyDescent="0.2">
      <c r="A4" t="e">
        <f t="array" ref="A4">INDEX(VAT_RATES,MATCH(0,COUNTIF($A$1:A3,VAT_RATES),0))</f>
        <v>#N/A</v>
      </c>
      <c r="C4" s="1"/>
      <c r="D4" s="22" t="s">
        <v>20</v>
      </c>
      <c r="E4" s="105" t="s">
        <v>69</v>
      </c>
      <c r="F4" s="105"/>
      <c r="G4" s="105"/>
      <c r="H4" s="105"/>
      <c r="J4" s="24"/>
      <c r="K4" s="24"/>
      <c r="L4" s="23" t="str">
        <f>E4</f>
        <v xml:space="preserve">„Rekonstrukce silnoproudé a slaboproudé elektroinstalace v budově na ul. Čapkova 708.“ </v>
      </c>
    </row>
    <row r="5" spans="1:12" customFormat="1" ht="12.75" x14ac:dyDescent="0.2">
      <c r="A5" t="e">
        <f t="array" ref="A5">INDEX(VAT_RATES,MATCH(0,COUNTIF($A$1:A4,VAT_RATES),0))</f>
        <v>#N/A</v>
      </c>
      <c r="C5" s="1"/>
      <c r="D5" s="22" t="s">
        <v>21</v>
      </c>
      <c r="E5" s="104" t="s">
        <v>68</v>
      </c>
      <c r="F5" s="105"/>
      <c r="G5" s="105"/>
      <c r="H5" s="105"/>
      <c r="J5" s="24"/>
      <c r="K5" s="24"/>
      <c r="L5" s="23" t="str">
        <f>E5</f>
        <v>Stavební práce</v>
      </c>
    </row>
    <row r="6" spans="1:12" x14ac:dyDescent="0.15">
      <c r="A6" s="11">
        <f>SUMIF(GROUP_ID,"",ITEM_PRICES)</f>
        <v>0</v>
      </c>
      <c r="C6" s="25"/>
      <c r="D6" s="25"/>
      <c r="E6" s="25"/>
      <c r="F6" s="25"/>
      <c r="G6" s="25"/>
      <c r="H6" s="25"/>
      <c r="J6" s="7"/>
      <c r="K6" s="7"/>
    </row>
    <row r="7" spans="1:12" x14ac:dyDescent="0.15">
      <c r="A7" s="11">
        <f>IF(ISNUMBER($A$3),SUMIF(VAT_RATES,$A$3,ITEM_PRICES),0)</f>
        <v>0</v>
      </c>
      <c r="C7" s="20"/>
      <c r="D7" s="20"/>
      <c r="E7" s="20"/>
      <c r="F7" s="20"/>
      <c r="G7" s="20"/>
      <c r="H7" s="20"/>
      <c r="J7" s="7"/>
      <c r="K7" s="7"/>
    </row>
    <row r="8" spans="1:12" s="15" customFormat="1" ht="15.75" x14ac:dyDescent="0.25">
      <c r="A8" s="15">
        <f>IF(ISNUMBER($A$4),SUMIF(VAT_RATES,$A$4,ITEM_PRICES),0)</f>
        <v>0</v>
      </c>
      <c r="C8" s="14"/>
      <c r="D8" s="14"/>
      <c r="E8" s="101" t="s">
        <v>22</v>
      </c>
      <c r="F8" s="102"/>
      <c r="G8" s="14"/>
      <c r="H8" s="14"/>
      <c r="J8" s="18"/>
      <c r="K8" s="18"/>
    </row>
    <row r="9" spans="1:12" x14ac:dyDescent="0.15">
      <c r="A9" s="11">
        <f>IF(ISNUMBER($A$5),SUMIF(VAT_RATES,$A$5,ITEM_PRICES),0)</f>
        <v>0</v>
      </c>
      <c r="C9" s="20"/>
      <c r="D9" s="20"/>
      <c r="E9" s="20"/>
      <c r="F9" s="20"/>
      <c r="G9" s="20"/>
      <c r="H9" s="20"/>
      <c r="J9" s="7"/>
      <c r="K9" s="7"/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2" t="s">
        <v>23</v>
      </c>
      <c r="E10" s="106"/>
      <c r="F10" s="107"/>
      <c r="G10" s="107"/>
      <c r="H10" s="107"/>
      <c r="J10" s="24"/>
      <c r="K10" s="24"/>
    </row>
    <row r="11" spans="1:12" x14ac:dyDescent="0.15">
      <c r="A11" s="11" t="str">
        <f>IF($A8=0,"","DPH " &amp; $A4 &amp; " % ze základny: " &amp; TEXT($A8,"# ##0"))</f>
        <v/>
      </c>
      <c r="C11" s="25"/>
      <c r="D11" s="25"/>
      <c r="E11" s="25"/>
      <c r="F11" s="25"/>
      <c r="G11" s="25"/>
      <c r="H11" s="25"/>
      <c r="J11" s="7"/>
      <c r="K11" s="7"/>
    </row>
    <row r="12" spans="1:12" x14ac:dyDescent="0.15">
      <c r="A12" s="11" t="str">
        <f>IF($A9=0,"","DPH " &amp; $A5 &amp; " % ze základny: " &amp; TEXT($A9,"# ##0"))</f>
        <v/>
      </c>
      <c r="C12" s="20"/>
      <c r="D12" s="26"/>
      <c r="E12" s="20"/>
      <c r="F12" s="20"/>
      <c r="G12" s="20"/>
      <c r="H12" s="20"/>
      <c r="J12" s="7"/>
      <c r="K12" s="7"/>
    </row>
    <row r="13" spans="1:12" s="15" customFormat="1" ht="15.75" x14ac:dyDescent="0.25">
      <c r="A13" s="15" t="str">
        <f>IF($A7=0,"",$A7*$A3/100)</f>
        <v/>
      </c>
      <c r="C13" s="14"/>
      <c r="D13" s="27"/>
      <c r="E13" s="101" t="s">
        <v>24</v>
      </c>
      <c r="F13" s="102"/>
      <c r="G13" s="14"/>
      <c r="H13" s="14"/>
      <c r="J13" s="18"/>
      <c r="K13" s="18"/>
    </row>
    <row r="14" spans="1:12" x14ac:dyDescent="0.15">
      <c r="A14" s="11" t="str">
        <f>IF($A8=0,"",$A8*$A4/100)</f>
        <v/>
      </c>
      <c r="C14" s="20"/>
      <c r="D14" s="26"/>
      <c r="E14" s="20"/>
      <c r="F14" s="20"/>
      <c r="G14" s="20"/>
      <c r="H14" s="20"/>
      <c r="J14" s="7"/>
      <c r="K14" s="7"/>
    </row>
    <row r="15" spans="1:12" customFormat="1" ht="12.75" x14ac:dyDescent="0.2">
      <c r="A15" t="str">
        <f>IF($A9=0,"",$A9*$A5/100)</f>
        <v/>
      </c>
      <c r="C15" s="1"/>
      <c r="D15" s="22" t="s">
        <v>25</v>
      </c>
      <c r="E15" s="28">
        <f ca="1">INDIRECT("A6")</f>
        <v>0</v>
      </c>
      <c r="F15" s="6" t="s">
        <v>26</v>
      </c>
      <c r="G15" s="1"/>
      <c r="H15" s="1"/>
      <c r="I15" s="29"/>
      <c r="J15" s="24"/>
      <c r="K15" s="24"/>
      <c r="L15" s="24"/>
    </row>
    <row r="16" spans="1:12" customFormat="1" ht="12.75" x14ac:dyDescent="0.2">
      <c r="A16">
        <f>SUM(A13:A15)</f>
        <v>0</v>
      </c>
      <c r="C16" s="1"/>
      <c r="D16" s="22" t="s">
        <v>27</v>
      </c>
      <c r="E16" s="30">
        <f ca="1">INDIRECT("A16")</f>
        <v>0</v>
      </c>
      <c r="F16" s="1" t="str">
        <f>F15</f>
        <v>Kč</v>
      </c>
      <c r="G16" s="1"/>
      <c r="H16" s="1"/>
      <c r="I16" s="29"/>
      <c r="J16" s="24"/>
      <c r="K16" s="24"/>
      <c r="L16" s="31"/>
    </row>
    <row r="17" spans="3:12" customFormat="1" ht="12.75" x14ac:dyDescent="0.2">
      <c r="C17" s="1"/>
      <c r="D17" s="22" t="s">
        <v>28</v>
      </c>
      <c r="E17" s="30">
        <f ca="1">E15+E16</f>
        <v>0</v>
      </c>
      <c r="F17" s="1" t="str">
        <f>F15</f>
        <v>Kč</v>
      </c>
      <c r="G17" s="1"/>
      <c r="H17" s="1"/>
      <c r="I17" s="29"/>
      <c r="J17" s="24"/>
      <c r="K17" s="24"/>
      <c r="L17" s="24"/>
    </row>
    <row r="18" spans="3:12" x14ac:dyDescent="0.15">
      <c r="C18" s="32"/>
      <c r="D18" s="32"/>
      <c r="E18" s="32"/>
      <c r="F18" s="32"/>
      <c r="G18" s="32"/>
      <c r="H18" s="32"/>
    </row>
    <row r="19" spans="3:12" x14ac:dyDescent="0.15">
      <c r="C19" s="13"/>
      <c r="D19" s="2"/>
      <c r="E19" s="2"/>
      <c r="F19" s="2"/>
      <c r="G19" s="2"/>
      <c r="H19" s="2"/>
    </row>
    <row r="20" spans="3:12" x14ac:dyDescent="0.15">
      <c r="C20" s="13"/>
      <c r="D20" s="2"/>
      <c r="E20" s="2"/>
      <c r="F20" s="2"/>
      <c r="G20" s="2"/>
      <c r="H20" s="2"/>
    </row>
    <row r="21" spans="3:12" x14ac:dyDescent="0.15">
      <c r="C21" s="13"/>
      <c r="D21" s="2"/>
      <c r="E21" s="2"/>
      <c r="F21" s="2"/>
      <c r="G21" s="2"/>
      <c r="H21" s="2"/>
    </row>
    <row r="22" spans="3:12" x14ac:dyDescent="0.15">
      <c r="C22" s="13"/>
      <c r="D22" s="2"/>
      <c r="E22" s="2"/>
      <c r="F22" s="2"/>
      <c r="G22" s="2"/>
      <c r="H22" s="2"/>
    </row>
    <row r="23" spans="3:12" x14ac:dyDescent="0.15">
      <c r="C23" s="8"/>
    </row>
    <row r="24" spans="3:12" x14ac:dyDescent="0.15">
      <c r="C24" s="8"/>
    </row>
    <row r="25" spans="3:12" x14ac:dyDescent="0.15">
      <c r="C25" s="8"/>
    </row>
    <row r="26" spans="3:12" x14ac:dyDescent="0.15">
      <c r="C26" s="8"/>
    </row>
    <row r="27" spans="3:12" x14ac:dyDescent="0.15">
      <c r="C27" s="8"/>
    </row>
    <row r="28" spans="3:12" x14ac:dyDescent="0.15">
      <c r="C28" s="8"/>
    </row>
    <row r="29" spans="3:12" x14ac:dyDescent="0.15">
      <c r="C29" s="8"/>
    </row>
    <row r="30" spans="3:12" x14ac:dyDescent="0.15">
      <c r="C30" s="8"/>
    </row>
    <row r="31" spans="3:12" x14ac:dyDescent="0.15">
      <c r="C31" s="8"/>
    </row>
    <row r="32" spans="3:12" x14ac:dyDescent="0.15">
      <c r="C32" s="8"/>
    </row>
    <row r="33" spans="3:3" x14ac:dyDescent="0.15">
      <c r="C33" s="8"/>
    </row>
  </sheetData>
  <mergeCells count="7">
    <mergeCell ref="E13:F13"/>
    <mergeCell ref="E1:F1"/>
    <mergeCell ref="E3:H3"/>
    <mergeCell ref="E4:H4"/>
    <mergeCell ref="E5:H5"/>
    <mergeCell ref="E8:F8"/>
    <mergeCell ref="E10:H10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19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3" hidden="1" customWidth="1"/>
    <col min="2" max="2" width="80.7109375" style="3" customWidth="1"/>
    <col min="3" max="3" width="15.7109375" style="3" customWidth="1"/>
    <col min="4" max="6" width="15.7109375" style="3" hidden="1" customWidth="1"/>
    <col min="7" max="7" width="41.7109375" style="3" customWidth="1"/>
    <col min="8" max="16384" width="9.140625" style="3"/>
  </cols>
  <sheetData>
    <row r="1" spans="1:8" ht="15.75" x14ac:dyDescent="0.15">
      <c r="B1" s="16" t="s">
        <v>68</v>
      </c>
    </row>
    <row r="2" spans="1:8" ht="15.75" x14ac:dyDescent="0.15">
      <c r="B2" s="16" t="s">
        <v>41</v>
      </c>
      <c r="C2" s="35"/>
      <c r="D2" s="37"/>
      <c r="E2" s="35"/>
      <c r="F2" s="35"/>
    </row>
    <row r="3" spans="1:8" ht="7.5" customHeight="1" x14ac:dyDescent="0.15">
      <c r="A3" s="7"/>
      <c r="B3" s="33"/>
      <c r="C3" s="35"/>
      <c r="D3" s="38"/>
      <c r="E3" s="40"/>
      <c r="F3" s="40"/>
      <c r="G3" s="9"/>
    </row>
    <row r="4" spans="1:8" ht="11.25" x14ac:dyDescent="0.2">
      <c r="A4" s="5"/>
      <c r="B4" s="41" t="s">
        <v>3</v>
      </c>
      <c r="C4" s="42" t="s">
        <v>9</v>
      </c>
      <c r="D4" s="43" t="s">
        <v>11</v>
      </c>
      <c r="E4" s="42" t="s">
        <v>2</v>
      </c>
      <c r="F4" s="42" t="s">
        <v>15</v>
      </c>
      <c r="G4" s="7"/>
      <c r="H4" s="9"/>
    </row>
    <row r="5" spans="1:8" ht="7.5" customHeight="1" x14ac:dyDescent="0.15">
      <c r="B5" s="33"/>
      <c r="C5" s="35"/>
      <c r="D5" s="37"/>
      <c r="E5" s="35"/>
      <c r="F5" s="35"/>
      <c r="G5" s="9"/>
    </row>
    <row r="6" spans="1:8" ht="12" x14ac:dyDescent="0.15">
      <c r="A6" s="56" t="s">
        <v>29</v>
      </c>
      <c r="B6" s="57" t="s">
        <v>30</v>
      </c>
      <c r="C6" s="58">
        <f>VLOOKUP($A6,Zakázka!$A:$Q,10,FALSE)</f>
        <v>0</v>
      </c>
      <c r="D6" s="59">
        <f>VLOOKUP($A6,Zakázka!$A:$Q,12,FALSE)</f>
        <v>24.248542500000003</v>
      </c>
      <c r="E6" s="58">
        <f>VLOOKUP($A6,Zakázka!$A:$Q,16,FALSE)</f>
        <v>0</v>
      </c>
      <c r="F6" s="58">
        <f>VLOOKUP($A6,Zakázka!$A:$Q,17,FALSE)</f>
        <v>0</v>
      </c>
      <c r="G6" s="7"/>
      <c r="H6" s="9"/>
    </row>
    <row r="7" spans="1:8" ht="12" outlineLevel="1" x14ac:dyDescent="0.15">
      <c r="A7" s="60" t="s">
        <v>31</v>
      </c>
      <c r="B7" s="61" t="s">
        <v>32</v>
      </c>
      <c r="C7" s="62">
        <f>VLOOKUP($A7,Zakázka!$A:$Q,10,FALSE)</f>
        <v>0</v>
      </c>
      <c r="D7" s="63">
        <f>VLOOKUP($A7,Zakázka!$A:$Q,12,FALSE)</f>
        <v>24.248542500000003</v>
      </c>
      <c r="E7" s="62">
        <f>VLOOKUP($A7,Zakázka!$A:$Q,16,FALSE)</f>
        <v>0</v>
      </c>
      <c r="F7" s="62">
        <f>VLOOKUP($A7,Zakázka!$A:$Q,17,FALSE)</f>
        <v>0</v>
      </c>
      <c r="G7" s="7"/>
      <c r="H7" s="9"/>
    </row>
    <row r="8" spans="1:8" ht="11.25" outlineLevel="2" x14ac:dyDescent="0.15">
      <c r="A8" s="64" t="s">
        <v>33</v>
      </c>
      <c r="B8" s="65" t="s">
        <v>34</v>
      </c>
      <c r="C8" s="66">
        <f>VLOOKUP($A8,Zakázka!$A:$Q,10,FALSE)</f>
        <v>0</v>
      </c>
      <c r="D8" s="67">
        <f>VLOOKUP($A8,Zakázka!$A:$Q,12,FALSE)</f>
        <v>22.324055000000001</v>
      </c>
      <c r="E8" s="66">
        <f>VLOOKUP($A8,Zakázka!$A:$Q,16,FALSE)</f>
        <v>0</v>
      </c>
      <c r="F8" s="66">
        <f>VLOOKUP($A8,Zakázka!$A:$Q,17,FALSE)</f>
        <v>0</v>
      </c>
      <c r="G8" s="7"/>
      <c r="H8" s="9"/>
    </row>
    <row r="9" spans="1:8" ht="11.25" outlineLevel="2" x14ac:dyDescent="0.15">
      <c r="A9" s="64" t="s">
        <v>35</v>
      </c>
      <c r="B9" s="65" t="s">
        <v>36</v>
      </c>
      <c r="C9" s="66">
        <f>VLOOKUP($A9,Zakázka!$A:$Q,10,FALSE)</f>
        <v>0</v>
      </c>
      <c r="D9" s="67">
        <f>VLOOKUP($A9,Zakázka!$A:$Q,12,FALSE)</f>
        <v>0</v>
      </c>
      <c r="E9" s="66">
        <f>VLOOKUP($A9,Zakázka!$A:$Q,16,FALSE)</f>
        <v>0</v>
      </c>
      <c r="F9" s="66">
        <f>VLOOKUP($A9,Zakázka!$A:$Q,17,FALSE)</f>
        <v>0</v>
      </c>
      <c r="G9" s="7"/>
      <c r="H9" s="9"/>
    </row>
    <row r="10" spans="1:8" ht="11.25" outlineLevel="2" x14ac:dyDescent="0.15">
      <c r="A10" s="64" t="s">
        <v>37</v>
      </c>
      <c r="B10" s="65" t="s">
        <v>38</v>
      </c>
      <c r="C10" s="66">
        <f>VLOOKUP($A10,Zakázka!$A:$Q,10,FALSE)</f>
        <v>0</v>
      </c>
      <c r="D10" s="67">
        <f>VLOOKUP($A10,Zakázka!$A:$Q,12,FALSE)</f>
        <v>1.9244875000000004</v>
      </c>
      <c r="E10" s="66">
        <f>VLOOKUP($A10,Zakázka!$A:$Q,16,FALSE)</f>
        <v>0</v>
      </c>
      <c r="F10" s="66">
        <f>VLOOKUP($A10,Zakázka!$A:$Q,17,FALSE)</f>
        <v>0</v>
      </c>
      <c r="G10" s="7"/>
      <c r="H10" s="9"/>
    </row>
    <row r="11" spans="1:8" ht="11.25" outlineLevel="2" x14ac:dyDescent="0.15">
      <c r="A11" s="64" t="s">
        <v>39</v>
      </c>
      <c r="B11" s="65" t="s">
        <v>40</v>
      </c>
      <c r="C11" s="66">
        <f>VLOOKUP($A11,Zakázka!$A:$Q,10,FALSE)</f>
        <v>0</v>
      </c>
      <c r="D11" s="67">
        <f>VLOOKUP($A11,Zakázka!$A:$Q,12,FALSE)</f>
        <v>0</v>
      </c>
      <c r="E11" s="66">
        <f>VLOOKUP($A11,Zakázka!$A:$Q,16,FALSE)</f>
        <v>0</v>
      </c>
      <c r="F11" s="66">
        <f>VLOOKUP($A11,Zakázka!$A:$Q,17,FALSE)</f>
        <v>0</v>
      </c>
      <c r="G11" s="7"/>
      <c r="H11" s="9"/>
    </row>
    <row r="12" spans="1:8" ht="7.5" customHeight="1" x14ac:dyDescent="0.15">
      <c r="A12" s="10"/>
      <c r="B12" s="34"/>
      <c r="C12" s="36"/>
      <c r="D12" s="39"/>
      <c r="E12" s="36"/>
      <c r="F12" s="36"/>
      <c r="G12" s="9"/>
    </row>
    <row r="13" spans="1:8" ht="12.75" x14ac:dyDescent="0.2">
      <c r="A13" s="6"/>
      <c r="B13" s="44" t="s">
        <v>1</v>
      </c>
      <c r="C13" s="45">
        <f>SUMIF(GROUP_ID,"",ITEM_PRICES)</f>
        <v>0</v>
      </c>
      <c r="D13" s="46"/>
      <c r="E13" s="47"/>
      <c r="F13" s="47"/>
      <c r="G13" s="7"/>
      <c r="H13" s="9"/>
    </row>
    <row r="14" spans="1:8" ht="12.75" x14ac:dyDescent="0.2">
      <c r="A14" s="6"/>
      <c r="B14" s="44" t="s">
        <v>2</v>
      </c>
      <c r="C14" s="45">
        <f ca="1">SUM(C15:C16)</f>
        <v>0</v>
      </c>
      <c r="D14" s="46"/>
      <c r="E14" s="47"/>
      <c r="F14" s="47"/>
      <c r="G14" s="7"/>
      <c r="H14" s="9"/>
    </row>
    <row r="15" spans="1:8" ht="12.75" x14ac:dyDescent="0.2">
      <c r="A15" s="1"/>
      <c r="B15" s="48" t="str">
        <f ca="1">INDIRECT(ADDRESS(10,1,,,"Krycí List"))</f>
        <v/>
      </c>
      <c r="C15" s="49" t="str">
        <f ca="1">INDIRECT(ADDRESS(13,1,,,"Krycí List"))</f>
        <v/>
      </c>
      <c r="D15" s="50"/>
      <c r="E15" s="51"/>
      <c r="F15" s="51"/>
      <c r="G15" s="7"/>
      <c r="H15" s="9"/>
    </row>
    <row r="16" spans="1:8" ht="12.75" x14ac:dyDescent="0.2">
      <c r="A16" s="1"/>
      <c r="B16" s="52" t="str">
        <f ca="1">INDIRECT(ADDRESS(11,1,,,"Krycí List"))</f>
        <v/>
      </c>
      <c r="C16" s="53" t="str">
        <f ca="1">INDIRECT(ADDRESS(14,1,,,"Krycí List"))</f>
        <v/>
      </c>
      <c r="D16" s="54"/>
      <c r="E16" s="55"/>
      <c r="F16" s="55"/>
      <c r="G16" s="7"/>
      <c r="H16" s="9"/>
    </row>
    <row r="17" spans="1:8" ht="12.75" x14ac:dyDescent="0.2">
      <c r="A17" s="6"/>
      <c r="B17" s="44" t="s">
        <v>0</v>
      </c>
      <c r="C17" s="45">
        <f ca="1">C13+C14</f>
        <v>0</v>
      </c>
      <c r="D17" s="46"/>
      <c r="E17" s="47"/>
      <c r="F17" s="47"/>
      <c r="G17" s="7"/>
      <c r="H17" s="9"/>
    </row>
    <row r="18" spans="1:8" x14ac:dyDescent="0.15">
      <c r="B18" s="33"/>
      <c r="C18" s="35"/>
      <c r="D18" s="37"/>
      <c r="E18" s="35"/>
      <c r="F18" s="35"/>
    </row>
    <row r="19" spans="1:8" x14ac:dyDescent="0.15">
      <c r="B19" s="7"/>
      <c r="C19" s="9"/>
      <c r="D19" s="7"/>
      <c r="E19" s="9"/>
      <c r="F19" s="9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V25"/>
  <sheetViews>
    <sheetView tabSelected="1" zoomScaleNormal="100" workbookViewId="0">
      <pane ySplit="4" topLeftCell="A5" activePane="bottomLeft" state="frozen"/>
      <selection pane="bottomLeft" activeCell="I9" sqref="I9"/>
    </sheetView>
  </sheetViews>
  <sheetFormatPr defaultColWidth="9.140625" defaultRowHeight="8.25" outlineLevelRow="3" x14ac:dyDescent="0.15"/>
  <cols>
    <col min="1" max="1" width="28.7109375" style="3" hidden="1" customWidth="1"/>
    <col min="2" max="2" width="3.7109375" style="3" hidden="1" customWidth="1"/>
    <col min="3" max="3" width="5.7109375" style="3" customWidth="1"/>
    <col min="4" max="4" width="4.7109375" style="3" customWidth="1"/>
    <col min="5" max="5" width="14.7109375" style="3" customWidth="1"/>
    <col min="6" max="6" width="72.7109375" style="3" customWidth="1"/>
    <col min="7" max="7" width="4.7109375" style="3" customWidth="1"/>
    <col min="8" max="8" width="14.7109375" style="3" customWidth="1"/>
    <col min="9" max="9" width="12.7109375" style="3" customWidth="1"/>
    <col min="10" max="10" width="15.7109375" style="3" customWidth="1"/>
    <col min="11" max="11" width="11.7109375" style="3" hidden="1" customWidth="1"/>
    <col min="12" max="12" width="14.7109375" style="3" hidden="1" customWidth="1"/>
    <col min="13" max="13" width="11.7109375" style="3" hidden="1" customWidth="1"/>
    <col min="14" max="14" width="14.7109375" style="3" hidden="1" customWidth="1"/>
    <col min="15" max="15" width="9.7109375" style="3" hidden="1" customWidth="1"/>
    <col min="16" max="16" width="14.7109375" style="3" hidden="1" customWidth="1"/>
    <col min="17" max="17" width="15.7109375" style="3" hidden="1" customWidth="1"/>
    <col min="18" max="18" width="38.7109375" style="3" customWidth="1"/>
    <col min="19" max="21" width="9.140625" style="3"/>
    <col min="22" max="22" width="9.140625" style="3" customWidth="1"/>
    <col min="23" max="23" width="5.5703125" style="3" customWidth="1"/>
    <col min="24" max="16384" width="9.140625" style="3"/>
  </cols>
  <sheetData>
    <row r="1" spans="1:22" ht="15.75" x14ac:dyDescent="0.15">
      <c r="F1" s="16" t="s">
        <v>68</v>
      </c>
    </row>
    <row r="2" spans="1:22" ht="15.75" x14ac:dyDescent="0.15">
      <c r="B2" s="68"/>
      <c r="C2" s="68"/>
      <c r="D2" s="33"/>
      <c r="E2" s="33"/>
      <c r="F2" s="16" t="s">
        <v>41</v>
      </c>
      <c r="G2" s="33"/>
      <c r="H2" s="37"/>
      <c r="I2" s="71"/>
      <c r="J2" s="35"/>
      <c r="K2" s="37"/>
      <c r="L2" s="37"/>
      <c r="M2" s="37"/>
      <c r="N2" s="37"/>
      <c r="O2" s="35"/>
      <c r="P2" s="35"/>
      <c r="Q2" s="35"/>
      <c r="S2" s="8"/>
      <c r="V2" s="4"/>
    </row>
    <row r="3" spans="1:22" ht="7.5" customHeight="1" x14ac:dyDescent="0.15">
      <c r="A3" s="7"/>
      <c r="B3" s="69"/>
      <c r="C3" s="68"/>
      <c r="D3" s="70"/>
      <c r="E3" s="33"/>
      <c r="F3" s="33"/>
      <c r="G3" s="33"/>
      <c r="H3" s="37"/>
      <c r="I3" s="71"/>
      <c r="J3" s="35"/>
      <c r="K3" s="38"/>
      <c r="L3" s="38"/>
      <c r="M3" s="38"/>
      <c r="N3" s="38"/>
      <c r="O3" s="40"/>
      <c r="P3" s="40"/>
      <c r="Q3" s="40"/>
      <c r="R3" s="9"/>
    </row>
    <row r="4" spans="1:22" ht="11.25" x14ac:dyDescent="0.2">
      <c r="A4" s="5"/>
      <c r="B4" s="72"/>
      <c r="C4" s="72" t="s">
        <v>4</v>
      </c>
      <c r="D4" s="41" t="s">
        <v>5</v>
      </c>
      <c r="E4" s="41" t="s">
        <v>6</v>
      </c>
      <c r="F4" s="41" t="s">
        <v>3</v>
      </c>
      <c r="G4" s="41" t="s">
        <v>7</v>
      </c>
      <c r="H4" s="43" t="s">
        <v>8</v>
      </c>
      <c r="I4" s="73" t="s">
        <v>16</v>
      </c>
      <c r="J4" s="42" t="s">
        <v>9</v>
      </c>
      <c r="K4" s="43" t="s">
        <v>10</v>
      </c>
      <c r="L4" s="43" t="s">
        <v>11</v>
      </c>
      <c r="M4" s="43" t="s">
        <v>12</v>
      </c>
      <c r="N4" s="43" t="s">
        <v>13</v>
      </c>
      <c r="O4" s="42" t="s">
        <v>14</v>
      </c>
      <c r="P4" s="42" t="s">
        <v>2</v>
      </c>
      <c r="Q4" s="42" t="s">
        <v>15</v>
      </c>
      <c r="R4" s="7"/>
      <c r="S4" s="9"/>
    </row>
    <row r="5" spans="1:22" ht="7.5" customHeight="1" x14ac:dyDescent="0.15">
      <c r="B5" s="68"/>
      <c r="C5" s="68"/>
      <c r="D5" s="33"/>
      <c r="E5" s="33"/>
      <c r="F5" s="33"/>
      <c r="G5" s="33"/>
      <c r="H5" s="37"/>
      <c r="I5" s="71"/>
      <c r="J5" s="35"/>
      <c r="K5" s="37"/>
      <c r="L5" s="37"/>
      <c r="M5" s="37"/>
      <c r="N5" s="37"/>
      <c r="O5" s="35"/>
      <c r="P5" s="35"/>
      <c r="Q5" s="35"/>
      <c r="R5" s="9"/>
    </row>
    <row r="6" spans="1:22" ht="12" x14ac:dyDescent="0.2">
      <c r="A6" s="56" t="s">
        <v>29</v>
      </c>
      <c r="B6" s="74">
        <v>1</v>
      </c>
      <c r="C6" s="75"/>
      <c r="D6" s="76" t="s">
        <v>42</v>
      </c>
      <c r="E6" s="76"/>
      <c r="F6" s="57" t="s">
        <v>30</v>
      </c>
      <c r="G6" s="76"/>
      <c r="H6" s="77"/>
      <c r="I6" s="78"/>
      <c r="J6" s="58">
        <f>SUBTOTAL(9,J7:J25)</f>
        <v>0</v>
      </c>
      <c r="K6" s="77"/>
      <c r="L6" s="59">
        <f>SUBTOTAL(9,L7:L25)</f>
        <v>24.248542500000003</v>
      </c>
      <c r="M6" s="77"/>
      <c r="N6" s="59">
        <f>SUBTOTAL(9,N7:N25)</f>
        <v>0</v>
      </c>
      <c r="O6" s="79"/>
      <c r="P6" s="58">
        <f>SUBTOTAL(9,P7:P25)</f>
        <v>0</v>
      </c>
      <c r="Q6" s="58">
        <f>SUBTOTAL(9,Q7:Q25)</f>
        <v>0</v>
      </c>
      <c r="R6" s="7"/>
      <c r="S6" s="9"/>
      <c r="T6" s="9"/>
    </row>
    <row r="7" spans="1:22" ht="12" outlineLevel="1" x14ac:dyDescent="0.2">
      <c r="A7" s="60" t="s">
        <v>31</v>
      </c>
      <c r="B7" s="80">
        <v>2</v>
      </c>
      <c r="C7" s="81"/>
      <c r="D7" s="82" t="s">
        <v>43</v>
      </c>
      <c r="E7" s="82"/>
      <c r="F7" s="83" t="s">
        <v>32</v>
      </c>
      <c r="G7" s="82"/>
      <c r="H7" s="84"/>
      <c r="I7" s="85"/>
      <c r="J7" s="62">
        <f>SUBTOTAL(9,J8:J24)</f>
        <v>0</v>
      </c>
      <c r="K7" s="84"/>
      <c r="L7" s="63">
        <f>SUBTOTAL(9,L8:L24)</f>
        <v>24.248542500000003</v>
      </c>
      <c r="M7" s="84"/>
      <c r="N7" s="63">
        <f>SUBTOTAL(9,N8:N24)</f>
        <v>0</v>
      </c>
      <c r="O7" s="86"/>
      <c r="P7" s="62">
        <f>SUBTOTAL(9,P8:P24)</f>
        <v>0</v>
      </c>
      <c r="Q7" s="62">
        <f>SUBTOTAL(9,Q8:Q24)</f>
        <v>0</v>
      </c>
      <c r="R7" s="7"/>
      <c r="S7" s="9"/>
      <c r="T7" s="9"/>
    </row>
    <row r="8" spans="1:22" ht="11.25" outlineLevel="2" x14ac:dyDescent="0.2">
      <c r="A8" s="64" t="s">
        <v>33</v>
      </c>
      <c r="B8" s="87">
        <v>3</v>
      </c>
      <c r="C8" s="88"/>
      <c r="D8" s="89" t="s">
        <v>44</v>
      </c>
      <c r="E8" s="89"/>
      <c r="F8" s="90" t="s">
        <v>34</v>
      </c>
      <c r="G8" s="89"/>
      <c r="H8" s="91"/>
      <c r="I8" s="92"/>
      <c r="J8" s="66">
        <f>SUBTOTAL(9,J9:J11)</f>
        <v>0</v>
      </c>
      <c r="K8" s="91"/>
      <c r="L8" s="67">
        <f>SUBTOTAL(9,L9:L11)</f>
        <v>22.324055000000001</v>
      </c>
      <c r="M8" s="91"/>
      <c r="N8" s="67">
        <f>SUBTOTAL(9,N9:N11)</f>
        <v>0</v>
      </c>
      <c r="O8" s="93"/>
      <c r="P8" s="66">
        <f>SUBTOTAL(9,P9:P11)</f>
        <v>0</v>
      </c>
      <c r="Q8" s="66">
        <f>SUBTOTAL(9,Q9:Q11)</f>
        <v>0</v>
      </c>
      <c r="R8" s="7"/>
      <c r="S8" s="9"/>
      <c r="T8" s="9"/>
    </row>
    <row r="9" spans="1:22" ht="22.5" outlineLevel="3" x14ac:dyDescent="0.2">
      <c r="A9" s="12"/>
      <c r="B9" s="94"/>
      <c r="C9" s="95">
        <v>1</v>
      </c>
      <c r="D9" s="96" t="s">
        <v>45</v>
      </c>
      <c r="E9" s="97" t="s">
        <v>46</v>
      </c>
      <c r="F9" s="98" t="s">
        <v>47</v>
      </c>
      <c r="G9" s="96" t="s">
        <v>48</v>
      </c>
      <c r="H9" s="99">
        <v>2845.2750000000001</v>
      </c>
      <c r="I9" s="108"/>
      <c r="J9" s="100">
        <f>H9*I9</f>
        <v>0</v>
      </c>
      <c r="K9" s="99">
        <v>5.7999999999999996E-3</v>
      </c>
      <c r="L9" s="99">
        <f>H9*K9</f>
        <v>16.502594999999999</v>
      </c>
      <c r="M9" s="99"/>
      <c r="N9" s="99">
        <f>H9*M9</f>
        <v>0</v>
      </c>
      <c r="O9" s="100">
        <v>21</v>
      </c>
      <c r="P9" s="100">
        <f>J9*(O9/100)</f>
        <v>0</v>
      </c>
      <c r="Q9" s="100">
        <f>J9+P9</f>
        <v>0</v>
      </c>
      <c r="R9" s="9"/>
      <c r="S9" s="9"/>
      <c r="T9" s="9"/>
    </row>
    <row r="10" spans="1:22" ht="22.5" outlineLevel="3" x14ac:dyDescent="0.2">
      <c r="A10" s="12"/>
      <c r="B10" s="94"/>
      <c r="C10" s="95">
        <v>2</v>
      </c>
      <c r="D10" s="96" t="s">
        <v>45</v>
      </c>
      <c r="E10" s="97" t="s">
        <v>49</v>
      </c>
      <c r="F10" s="98" t="s">
        <v>50</v>
      </c>
      <c r="G10" s="96" t="s">
        <v>48</v>
      </c>
      <c r="H10" s="99">
        <v>1003.7</v>
      </c>
      <c r="I10" s="108"/>
      <c r="J10" s="100">
        <f>H10*I10</f>
        <v>0</v>
      </c>
      <c r="K10" s="99">
        <v>5.7999999999999996E-3</v>
      </c>
      <c r="L10" s="99">
        <f>H10*K10</f>
        <v>5.8214600000000001</v>
      </c>
      <c r="M10" s="99"/>
      <c r="N10" s="99">
        <f>H10*M10</f>
        <v>0</v>
      </c>
      <c r="O10" s="100">
        <v>21</v>
      </c>
      <c r="P10" s="100">
        <f>J10*(O10/100)</f>
        <v>0</v>
      </c>
      <c r="Q10" s="100">
        <f>J10+P10</f>
        <v>0</v>
      </c>
      <c r="R10" s="9"/>
      <c r="S10" s="9"/>
      <c r="T10" s="9"/>
    </row>
    <row r="11" spans="1:22" outlineLevel="3" x14ac:dyDescent="0.15">
      <c r="B11" s="7"/>
      <c r="C11" s="7"/>
      <c r="D11" s="7"/>
      <c r="E11" s="7"/>
      <c r="F11" s="7"/>
      <c r="G11" s="7"/>
      <c r="H11" s="7"/>
      <c r="I11" s="9"/>
      <c r="J11" s="9"/>
      <c r="K11" s="7"/>
      <c r="L11" s="7"/>
      <c r="M11" s="7"/>
      <c r="N11" s="7"/>
      <c r="O11" s="7"/>
      <c r="P11" s="9"/>
      <c r="Q11" s="9"/>
    </row>
    <row r="12" spans="1:22" ht="11.25" outlineLevel="2" x14ac:dyDescent="0.2">
      <c r="A12" s="64" t="s">
        <v>35</v>
      </c>
      <c r="B12" s="87">
        <v>3</v>
      </c>
      <c r="C12" s="88"/>
      <c r="D12" s="89" t="s">
        <v>44</v>
      </c>
      <c r="E12" s="89"/>
      <c r="F12" s="90" t="s">
        <v>36</v>
      </c>
      <c r="G12" s="89"/>
      <c r="H12" s="91"/>
      <c r="I12" s="92"/>
      <c r="J12" s="66">
        <f>SUBTOTAL(9,J13:J16)</f>
        <v>0</v>
      </c>
      <c r="K12" s="91"/>
      <c r="L12" s="67">
        <f>SUBTOTAL(9,L13:L16)</f>
        <v>0</v>
      </c>
      <c r="M12" s="91"/>
      <c r="N12" s="67">
        <f>SUBTOTAL(9,N13:N16)</f>
        <v>0</v>
      </c>
      <c r="O12" s="93"/>
      <c r="P12" s="66">
        <f>SUBTOTAL(9,P13:P16)</f>
        <v>0</v>
      </c>
      <c r="Q12" s="66">
        <f>SUBTOTAL(9,Q13:Q16)</f>
        <v>0</v>
      </c>
      <c r="R12" s="7"/>
      <c r="S12" s="9"/>
      <c r="T12" s="9"/>
    </row>
    <row r="13" spans="1:22" ht="11.25" outlineLevel="3" x14ac:dyDescent="0.2">
      <c r="A13" s="12"/>
      <c r="B13" s="94"/>
      <c r="C13" s="95">
        <v>3</v>
      </c>
      <c r="D13" s="96" t="s">
        <v>45</v>
      </c>
      <c r="E13" s="97" t="s">
        <v>51</v>
      </c>
      <c r="F13" s="98" t="s">
        <v>52</v>
      </c>
      <c r="G13" s="96" t="s">
        <v>53</v>
      </c>
      <c r="H13" s="99">
        <v>1</v>
      </c>
      <c r="I13" s="108"/>
      <c r="J13" s="100">
        <f>H13*I13</f>
        <v>0</v>
      </c>
      <c r="K13" s="99"/>
      <c r="L13" s="99">
        <f>H13*K13</f>
        <v>0</v>
      </c>
      <c r="M13" s="99"/>
      <c r="N13" s="99">
        <f>H13*M13</f>
        <v>0</v>
      </c>
      <c r="O13" s="100">
        <v>21</v>
      </c>
      <c r="P13" s="100">
        <f>J13*(O13/100)</f>
        <v>0</v>
      </c>
      <c r="Q13" s="100">
        <f>J13+P13</f>
        <v>0</v>
      </c>
      <c r="R13" s="9"/>
      <c r="S13" s="9"/>
      <c r="T13" s="9"/>
    </row>
    <row r="14" spans="1:22" ht="22.5" outlineLevel="3" x14ac:dyDescent="0.2">
      <c r="A14" s="12"/>
      <c r="B14" s="94"/>
      <c r="C14" s="95">
        <v>4</v>
      </c>
      <c r="D14" s="96" t="s">
        <v>45</v>
      </c>
      <c r="E14" s="97" t="s">
        <v>54</v>
      </c>
      <c r="F14" s="98" t="s">
        <v>55</v>
      </c>
      <c r="G14" s="96" t="s">
        <v>48</v>
      </c>
      <c r="H14" s="99">
        <v>1003.7</v>
      </c>
      <c r="I14" s="108"/>
      <c r="J14" s="100">
        <f>H14*I14</f>
        <v>0</v>
      </c>
      <c r="K14" s="99"/>
      <c r="L14" s="99">
        <f>H14*K14</f>
        <v>0</v>
      </c>
      <c r="M14" s="99"/>
      <c r="N14" s="99">
        <f>H14*M14</f>
        <v>0</v>
      </c>
      <c r="O14" s="100">
        <v>21</v>
      </c>
      <c r="P14" s="100">
        <f>J14*(O14/100)</f>
        <v>0</v>
      </c>
      <c r="Q14" s="100">
        <f>J14+P14</f>
        <v>0</v>
      </c>
      <c r="R14" s="9"/>
      <c r="S14" s="9"/>
      <c r="T14" s="9"/>
    </row>
    <row r="15" spans="1:22" ht="11.25" outlineLevel="3" x14ac:dyDescent="0.2">
      <c r="A15" s="12"/>
      <c r="B15" s="94"/>
      <c r="C15" s="95">
        <v>5</v>
      </c>
      <c r="D15" s="96" t="s">
        <v>45</v>
      </c>
      <c r="E15" s="97" t="s">
        <v>56</v>
      </c>
      <c r="F15" s="98" t="s">
        <v>57</v>
      </c>
      <c r="G15" s="96" t="s">
        <v>53</v>
      </c>
      <c r="H15" s="99">
        <v>1</v>
      </c>
      <c r="I15" s="108"/>
      <c r="J15" s="100">
        <f>H15*I15</f>
        <v>0</v>
      </c>
      <c r="K15" s="99"/>
      <c r="L15" s="99">
        <f>H15*K15</f>
        <v>0</v>
      </c>
      <c r="M15" s="99"/>
      <c r="N15" s="99">
        <f>H15*M15</f>
        <v>0</v>
      </c>
      <c r="O15" s="100">
        <v>21</v>
      </c>
      <c r="P15" s="100">
        <f>J15*(O15/100)</f>
        <v>0</v>
      </c>
      <c r="Q15" s="100">
        <f>J15+P15</f>
        <v>0</v>
      </c>
      <c r="R15" s="9"/>
      <c r="S15" s="9"/>
      <c r="T15" s="9"/>
    </row>
    <row r="16" spans="1:22" outlineLevel="3" x14ac:dyDescent="0.15">
      <c r="B16" s="7"/>
      <c r="C16" s="7"/>
      <c r="D16" s="7"/>
      <c r="E16" s="7"/>
      <c r="F16" s="7"/>
      <c r="G16" s="7"/>
      <c r="H16" s="7"/>
      <c r="I16" s="9"/>
      <c r="J16" s="9"/>
      <c r="K16" s="7"/>
      <c r="L16" s="7"/>
      <c r="M16" s="7"/>
      <c r="N16" s="7"/>
      <c r="O16" s="7"/>
      <c r="P16" s="9"/>
      <c r="Q16" s="9"/>
    </row>
    <row r="17" spans="1:20" ht="11.25" outlineLevel="2" x14ac:dyDescent="0.2">
      <c r="A17" s="64" t="s">
        <v>37</v>
      </c>
      <c r="B17" s="87">
        <v>3</v>
      </c>
      <c r="C17" s="88"/>
      <c r="D17" s="89" t="s">
        <v>44</v>
      </c>
      <c r="E17" s="89"/>
      <c r="F17" s="90" t="s">
        <v>38</v>
      </c>
      <c r="G17" s="89"/>
      <c r="H17" s="91"/>
      <c r="I17" s="92"/>
      <c r="J17" s="66">
        <f>SUBTOTAL(9,J18:J20)</f>
        <v>0</v>
      </c>
      <c r="K17" s="91"/>
      <c r="L17" s="67">
        <f>SUBTOTAL(9,L18:L20)</f>
        <v>1.9244875000000004</v>
      </c>
      <c r="M17" s="91"/>
      <c r="N17" s="67">
        <f>SUBTOTAL(9,N18:N20)</f>
        <v>0</v>
      </c>
      <c r="O17" s="93"/>
      <c r="P17" s="66">
        <f>SUBTOTAL(9,P18:P20)</f>
        <v>0</v>
      </c>
      <c r="Q17" s="66">
        <f>SUBTOTAL(9,Q18:Q20)</f>
        <v>0</v>
      </c>
      <c r="R17" s="7"/>
      <c r="S17" s="9"/>
      <c r="T17" s="9"/>
    </row>
    <row r="18" spans="1:20" ht="11.25" outlineLevel="3" x14ac:dyDescent="0.2">
      <c r="A18" s="12"/>
      <c r="B18" s="94"/>
      <c r="C18" s="95">
        <v>6</v>
      </c>
      <c r="D18" s="96" t="s">
        <v>45</v>
      </c>
      <c r="E18" s="97" t="s">
        <v>58</v>
      </c>
      <c r="F18" s="98" t="s">
        <v>59</v>
      </c>
      <c r="G18" s="96" t="s">
        <v>48</v>
      </c>
      <c r="H18" s="99">
        <v>3848.9750000000008</v>
      </c>
      <c r="I18" s="108"/>
      <c r="J18" s="100">
        <f>H18*I18</f>
        <v>0</v>
      </c>
      <c r="K18" s="99">
        <v>2.0000000000000001E-4</v>
      </c>
      <c r="L18" s="99">
        <f>H18*K18</f>
        <v>0.76979500000000023</v>
      </c>
      <c r="M18" s="99"/>
      <c r="N18" s="99">
        <f>H18*M18</f>
        <v>0</v>
      </c>
      <c r="O18" s="100">
        <v>21</v>
      </c>
      <c r="P18" s="100">
        <f>J18*(O18/100)</f>
        <v>0</v>
      </c>
      <c r="Q18" s="100">
        <f>J18+P18</f>
        <v>0</v>
      </c>
      <c r="R18" s="9"/>
      <c r="S18" s="9"/>
      <c r="T18" s="9"/>
    </row>
    <row r="19" spans="1:20" ht="11.25" outlineLevel="3" x14ac:dyDescent="0.2">
      <c r="A19" s="12"/>
      <c r="B19" s="94"/>
      <c r="C19" s="95">
        <v>7</v>
      </c>
      <c r="D19" s="96" t="s">
        <v>45</v>
      </c>
      <c r="E19" s="97" t="s">
        <v>60</v>
      </c>
      <c r="F19" s="98" t="s">
        <v>61</v>
      </c>
      <c r="G19" s="96" t="s">
        <v>48</v>
      </c>
      <c r="H19" s="99">
        <v>3848.9750000000008</v>
      </c>
      <c r="I19" s="108"/>
      <c r="J19" s="100">
        <f>H19*I19</f>
        <v>0</v>
      </c>
      <c r="K19" s="99">
        <v>2.9999999999999997E-4</v>
      </c>
      <c r="L19" s="99">
        <f>H19*K19</f>
        <v>1.1546925000000001</v>
      </c>
      <c r="M19" s="99"/>
      <c r="N19" s="99">
        <f>H19*M19</f>
        <v>0</v>
      </c>
      <c r="O19" s="100">
        <v>21</v>
      </c>
      <c r="P19" s="100">
        <f>J19*(O19/100)</f>
        <v>0</v>
      </c>
      <c r="Q19" s="100">
        <f>J19+P19</f>
        <v>0</v>
      </c>
      <c r="R19" s="9"/>
      <c r="S19" s="9"/>
      <c r="T19" s="9"/>
    </row>
    <row r="20" spans="1:20" outlineLevel="3" x14ac:dyDescent="0.15">
      <c r="B20" s="7"/>
      <c r="C20" s="7"/>
      <c r="D20" s="7"/>
      <c r="E20" s="7"/>
      <c r="F20" s="7"/>
      <c r="G20" s="7"/>
      <c r="H20" s="7"/>
      <c r="I20" s="9"/>
      <c r="J20" s="9"/>
      <c r="K20" s="7"/>
      <c r="L20" s="7"/>
      <c r="M20" s="7"/>
      <c r="N20" s="7"/>
      <c r="O20" s="7"/>
      <c r="P20" s="9"/>
      <c r="Q20" s="9"/>
    </row>
    <row r="21" spans="1:20" ht="11.25" outlineLevel="2" x14ac:dyDescent="0.2">
      <c r="A21" s="64" t="s">
        <v>39</v>
      </c>
      <c r="B21" s="87">
        <v>3</v>
      </c>
      <c r="C21" s="88"/>
      <c r="D21" s="89" t="s">
        <v>44</v>
      </c>
      <c r="E21" s="89"/>
      <c r="F21" s="90" t="s">
        <v>40</v>
      </c>
      <c r="G21" s="89"/>
      <c r="H21" s="91"/>
      <c r="I21" s="92"/>
      <c r="J21" s="66">
        <f>SUBTOTAL(9,J22:J24)</f>
        <v>0</v>
      </c>
      <c r="K21" s="91"/>
      <c r="L21" s="67">
        <f>SUBTOTAL(9,L22:L24)</f>
        <v>0</v>
      </c>
      <c r="M21" s="91"/>
      <c r="N21" s="67">
        <f>SUBTOTAL(9,N22:N24)</f>
        <v>0</v>
      </c>
      <c r="O21" s="93"/>
      <c r="P21" s="66">
        <f>SUBTOTAL(9,P22:P24)</f>
        <v>0</v>
      </c>
      <c r="Q21" s="66">
        <f>SUBTOTAL(9,Q22:Q24)</f>
        <v>0</v>
      </c>
      <c r="R21" s="7"/>
      <c r="S21" s="9"/>
      <c r="T21" s="9"/>
    </row>
    <row r="22" spans="1:20" ht="11.25" outlineLevel="3" x14ac:dyDescent="0.2">
      <c r="A22" s="12"/>
      <c r="B22" s="94"/>
      <c r="C22" s="95">
        <v>8</v>
      </c>
      <c r="D22" s="96" t="s">
        <v>62</v>
      </c>
      <c r="E22" s="97" t="s">
        <v>63</v>
      </c>
      <c r="F22" s="98" t="s">
        <v>64</v>
      </c>
      <c r="G22" s="96" t="s">
        <v>65</v>
      </c>
      <c r="H22" s="99">
        <v>1.5</v>
      </c>
      <c r="I22" s="108"/>
      <c r="J22" s="100">
        <f>H22*I22</f>
        <v>0</v>
      </c>
      <c r="K22" s="99"/>
      <c r="L22" s="99">
        <f>H22*K22</f>
        <v>0</v>
      </c>
      <c r="M22" s="99"/>
      <c r="N22" s="99">
        <f>H22*M22</f>
        <v>0</v>
      </c>
      <c r="O22" s="100">
        <v>21</v>
      </c>
      <c r="P22" s="100">
        <f>J22*(O22/100)</f>
        <v>0</v>
      </c>
      <c r="Q22" s="100">
        <f>J22+P22</f>
        <v>0</v>
      </c>
      <c r="R22" s="9"/>
      <c r="S22" s="9"/>
      <c r="T22" s="9"/>
    </row>
    <row r="23" spans="1:20" ht="11.25" outlineLevel="3" x14ac:dyDescent="0.2">
      <c r="A23" s="12"/>
      <c r="B23" s="94"/>
      <c r="C23" s="95">
        <v>9</v>
      </c>
      <c r="D23" s="96" t="s">
        <v>62</v>
      </c>
      <c r="E23" s="97" t="s">
        <v>66</v>
      </c>
      <c r="F23" s="98" t="s">
        <v>67</v>
      </c>
      <c r="G23" s="96" t="s">
        <v>65</v>
      </c>
      <c r="H23" s="99">
        <v>3.5</v>
      </c>
      <c r="I23" s="108"/>
      <c r="J23" s="100">
        <f>H23*I23</f>
        <v>0</v>
      </c>
      <c r="K23" s="99"/>
      <c r="L23" s="99">
        <f>H23*K23</f>
        <v>0</v>
      </c>
      <c r="M23" s="99"/>
      <c r="N23" s="99">
        <f>H23*M23</f>
        <v>0</v>
      </c>
      <c r="O23" s="100">
        <v>21</v>
      </c>
      <c r="P23" s="100">
        <f>J23*(O23/100)</f>
        <v>0</v>
      </c>
      <c r="Q23" s="100">
        <f>J23+P23</f>
        <v>0</v>
      </c>
      <c r="R23" s="9"/>
      <c r="S23" s="9"/>
      <c r="T23" s="9"/>
    </row>
    <row r="24" spans="1:20" outlineLevel="3" x14ac:dyDescent="0.15">
      <c r="B24" s="7"/>
      <c r="C24" s="7"/>
      <c r="D24" s="7"/>
      <c r="E24" s="7"/>
      <c r="F24" s="7"/>
      <c r="G24" s="7"/>
      <c r="H24" s="7"/>
      <c r="I24" s="9"/>
      <c r="J24" s="9"/>
      <c r="K24" s="7"/>
      <c r="L24" s="7"/>
      <c r="M24" s="7"/>
      <c r="N24" s="7"/>
      <c r="O24" s="7"/>
      <c r="P24" s="9"/>
      <c r="Q24" s="9"/>
    </row>
    <row r="25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__3FD872C1_8887_4EA3_9FC2_897EF4F3D2C3_ITEM__</vt:lpstr>
      <vt:lpstr>__3FD872C1_8887_4EA3_9FC2_897EF4F3D2C3_ITEM_GROUP1__</vt:lpstr>
      <vt:lpstr>__3FD872C1_8887_4EA3_9FC2_897EF4F3D2C3_ITEM_GROUP1_RECAP__</vt:lpstr>
      <vt:lpstr>__3FD872C1_8887_4EA3_9FC2_897EF4F3D2C3_ITEM_GROUP2__</vt:lpstr>
      <vt:lpstr>__3FD872C1_8887_4EA3_9FC2_897EF4F3D2C3_ITEM_GROUP2_RECAP__</vt:lpstr>
      <vt:lpstr>__3FD872C1_8887_4EA3_9FC2_897EF4F3D2C3_ITEM_GROUP3__X</vt:lpstr>
      <vt:lpstr>__3FD872C1_8887_4EA3_9FC2_897EF4F3D2C3_ITEM_GROUP3_RECAP__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Petr Kulich</cp:lastModifiedBy>
  <dcterms:created xsi:type="dcterms:W3CDTF">2026-02-09T09:39:46Z</dcterms:created>
  <dcterms:modified xsi:type="dcterms:W3CDTF">2026-02-19T10:50:39Z</dcterms:modified>
</cp:coreProperties>
</file>