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OKUMENTY WORK\PRÁVNÍ 2025\ŽPaZ\Náhradní výsadby 2025\"/>
    </mc:Choice>
  </mc:AlternateContent>
  <bookViews>
    <workbookView xWindow="-120" yWindow="-120" windowWidth="38640" windowHeight="21120"/>
  </bookViews>
  <sheets>
    <sheet name="NV25" sheetId="4" r:id="rId1"/>
  </sheets>
  <definedNames>
    <definedName name="_xlnm.Print_Area" localSheetId="0">'NV25'!$B$1:$H$170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3" i="4" l="1"/>
  <c r="F59" i="4"/>
  <c r="F72" i="4" l="1"/>
  <c r="F122" i="4"/>
  <c r="F82" i="4"/>
  <c r="F71" i="4"/>
  <c r="H62" i="4"/>
  <c r="D18" i="4" l="1"/>
  <c r="F81" i="4" l="1"/>
  <c r="H63" i="4" l="1"/>
  <c r="H64" i="4"/>
  <c r="H59" i="4"/>
  <c r="H58" i="4"/>
  <c r="H56" i="4"/>
  <c r="H165" i="4"/>
  <c r="F168" i="4"/>
  <c r="H168" i="4" s="1"/>
  <c r="H166" i="4"/>
  <c r="F162" i="4"/>
  <c r="F163" i="4" s="1"/>
  <c r="F164" i="4" s="1"/>
  <c r="F161" i="4"/>
  <c r="H161" i="4" s="1"/>
  <c r="F152" i="4"/>
  <c r="F151" i="4"/>
  <c r="F148" i="4"/>
  <c r="H148" i="4" s="1"/>
  <c r="F145" i="4"/>
  <c r="F146" i="4" s="1"/>
  <c r="F144" i="4"/>
  <c r="H144" i="4" s="1"/>
  <c r="F136" i="4"/>
  <c r="F133" i="4"/>
  <c r="F132" i="4"/>
  <c r="F88" i="4"/>
  <c r="F87" i="4"/>
  <c r="F86" i="4"/>
  <c r="H85" i="4"/>
  <c r="F79" i="4"/>
  <c r="F77" i="4"/>
  <c r="F76" i="4"/>
  <c r="F74" i="4"/>
  <c r="F89" i="4" s="1"/>
  <c r="H71" i="4"/>
  <c r="F69" i="4"/>
  <c r="F90" i="4" s="1"/>
  <c r="H113" i="4"/>
  <c r="H112" i="4"/>
  <c r="H111" i="4"/>
  <c r="H110" i="4"/>
  <c r="H109" i="4"/>
  <c r="H108" i="4"/>
  <c r="H107" i="4"/>
  <c r="H106" i="4"/>
  <c r="H105" i="4"/>
  <c r="H104" i="4"/>
  <c r="H103" i="4"/>
  <c r="H102" i="4"/>
  <c r="H101" i="4"/>
  <c r="H100" i="4"/>
  <c r="H99" i="4"/>
  <c r="H98" i="4"/>
  <c r="H97" i="4"/>
  <c r="H96" i="4"/>
  <c r="H95" i="4"/>
  <c r="H94" i="4"/>
  <c r="H93" i="4"/>
  <c r="H92" i="4"/>
  <c r="F60" i="4" l="1"/>
  <c r="H162" i="4"/>
  <c r="H164" i="4"/>
  <c r="H163" i="4"/>
  <c r="F147" i="4"/>
  <c r="H147" i="4" s="1"/>
  <c r="H146" i="4"/>
  <c r="H145" i="4"/>
  <c r="F80" i="4"/>
  <c r="H60" i="4" l="1"/>
  <c r="F61" i="4"/>
  <c r="H61" i="4" s="1"/>
  <c r="D21" i="4"/>
  <c r="F124" i="4" l="1"/>
  <c r="F70" i="4" l="1"/>
  <c r="F75" i="4"/>
  <c r="H75" i="4" s="1"/>
  <c r="F73" i="4"/>
  <c r="H90" i="4"/>
  <c r="F155" i="4" l="1"/>
  <c r="F154" i="4"/>
  <c r="H150" i="4"/>
  <c r="F149" i="4"/>
  <c r="F153" i="4" s="1"/>
  <c r="H153" i="4" s="1"/>
  <c r="H138" i="4"/>
  <c r="H136" i="4"/>
  <c r="H133" i="4"/>
  <c r="H132" i="4"/>
  <c r="H124" i="4"/>
  <c r="H122" i="4"/>
  <c r="F120" i="4"/>
  <c r="F121" i="4" s="1"/>
  <c r="F123" i="4" s="1"/>
  <c r="H119" i="4"/>
  <c r="H88" i="4"/>
  <c r="H87" i="4"/>
  <c r="H86" i="4"/>
  <c r="H82" i="4"/>
  <c r="H81" i="4"/>
  <c r="H80" i="4"/>
  <c r="F84" i="4"/>
  <c r="F78" i="4"/>
  <c r="F83" i="4"/>
  <c r="H83" i="4" s="1"/>
  <c r="H74" i="4"/>
  <c r="H73" i="4"/>
  <c r="H72" i="4"/>
  <c r="H70" i="4"/>
  <c r="H69" i="4"/>
  <c r="H57" i="4"/>
  <c r="H65" i="4" s="1"/>
  <c r="D25" i="4"/>
  <c r="B25" i="4"/>
  <c r="D24" i="4"/>
  <c r="B24" i="4"/>
  <c r="D23" i="4"/>
  <c r="B23" i="4"/>
  <c r="D22" i="4"/>
  <c r="B22" i="4"/>
  <c r="B21" i="4"/>
  <c r="D20" i="4"/>
  <c r="B20" i="4"/>
  <c r="H154" i="4" l="1"/>
  <c r="H20" i="4"/>
  <c r="H121" i="4"/>
  <c r="F134" i="4"/>
  <c r="F135" i="4" s="1"/>
  <c r="H135" i="4" s="1"/>
  <c r="H79" i="4"/>
  <c r="F169" i="4"/>
  <c r="H169" i="4" s="1"/>
  <c r="H89" i="4"/>
  <c r="H151" i="4"/>
  <c r="H76" i="4"/>
  <c r="H78" i="4"/>
  <c r="H84" i="4"/>
  <c r="H167" i="4"/>
  <c r="H170" i="4" s="1"/>
  <c r="H155" i="4"/>
  <c r="H149" i="4"/>
  <c r="H120" i="4"/>
  <c r="H152" i="4"/>
  <c r="H77" i="4"/>
  <c r="H114" i="4" l="1"/>
  <c r="H156" i="4"/>
  <c r="H123" i="4"/>
  <c r="H125" i="4" s="1"/>
  <c r="H134" i="4"/>
  <c r="H139" i="4" s="1"/>
  <c r="H21" i="4" l="1"/>
  <c r="H23" i="4"/>
  <c r="H24" i="4"/>
  <c r="H22" i="4"/>
  <c r="H25" i="4"/>
  <c r="G27" i="4" l="1"/>
  <c r="H30" i="4" l="1"/>
  <c r="G29" i="4"/>
  <c r="G30" i="4" s="1"/>
</calcChain>
</file>

<file path=xl/sharedStrings.xml><?xml version="1.0" encoding="utf-8"?>
<sst xmlns="http://schemas.openxmlformats.org/spreadsheetml/2006/main" count="274" uniqueCount="122">
  <si>
    <t>m2</t>
  </si>
  <si>
    <t>ks</t>
  </si>
  <si>
    <t>t</t>
  </si>
  <si>
    <t>Specifikace</t>
  </si>
  <si>
    <t>MJ</t>
  </si>
  <si>
    <t>množství</t>
  </si>
  <si>
    <t>celkem bez DPH</t>
  </si>
  <si>
    <t>m3</t>
  </si>
  <si>
    <t>poř.č.</t>
  </si>
  <si>
    <t>jedn. Cena</t>
  </si>
  <si>
    <t>R</t>
  </si>
  <si>
    <t>kg</t>
  </si>
  <si>
    <t>Mulčovací kůra drcená, vrstva 0,1m</t>
  </si>
  <si>
    <t>Následná péče po dobu 1. roku</t>
  </si>
  <si>
    <t>Vypracovala: Ing. Kateřina Černohorská</t>
  </si>
  <si>
    <t>Rekapitulace</t>
  </si>
  <si>
    <t>m</t>
  </si>
  <si>
    <t>Následná péče po dobu 2. roku</t>
  </si>
  <si>
    <t>Dovoz vody pro zálivku - příplatek za dalších 4000 m</t>
  </si>
  <si>
    <t>Stromy</t>
  </si>
  <si>
    <t>Celkem za následnou péči po dobu 1. roku bez DPH</t>
  </si>
  <si>
    <t>Umělé hnojivo</t>
  </si>
  <si>
    <t>Celkem za následnou péči po dobu 2. roku bez DPH</t>
  </si>
  <si>
    <t>Následná péče po dobu 3. roku</t>
  </si>
  <si>
    <t>Celkem za následnou péči po dobu 3. roku bez DPH</t>
  </si>
  <si>
    <t xml:space="preserve">Oprava a doplnění kůlů při 10% </t>
  </si>
  <si>
    <t xml:space="preserve">Hnojivo tabletované 0,01kg </t>
  </si>
  <si>
    <t xml:space="preserve">Dovoz vody pro zálivku rostlin za vzdálenost do 1000 m </t>
  </si>
  <si>
    <t>Mulčovací kůra drcená  (doplnění 10cm)</t>
  </si>
  <si>
    <t>STROMY LISTNATÉ</t>
  </si>
  <si>
    <t>Zhotovení závlahové mísy dřevin D přes 0,5 do 1,0 m v rovině nebo na svahu do 1:5</t>
  </si>
  <si>
    <t>Ukotvení kmene dřevin v rovině nebo na svahu do 1:5 třemi kůly D do 0,1 m dl přes 2 do 3 m</t>
  </si>
  <si>
    <t>DPH 21%</t>
  </si>
  <si>
    <t>Jamky pro výsadbu s výměnou 50 % půdy zeminy skupiny 1 až 4 obj přes 0,4 do 1 m3 v rovině a svahu do 1:5</t>
  </si>
  <si>
    <t>l</t>
  </si>
  <si>
    <t>Bal (cm)</t>
  </si>
  <si>
    <t>Plošná úprava terénu do 500 m2 zemina skupiny 1 až 4 nerovnosti přes 50 do 100 mm v rovinně a svahu do 1:5</t>
  </si>
  <si>
    <t xml:space="preserve">Trávník parkový </t>
  </si>
  <si>
    <t>Celkem za trávník parkový včetně materiálu bez DPH</t>
  </si>
  <si>
    <t>Založení trávníku strojně v jedné operaci v rovině nebo na svahu do 1:5</t>
  </si>
  <si>
    <t>Trávník parkový</t>
  </si>
  <si>
    <t xml:space="preserve">Speciální elastický nátěr bílé barvy, životnosti cca 5 let, "rostoucí s kmínkem", nejedovatý, ekologicky odbouratelný např. typu FLEXSKIN (100gr/strom) </t>
  </si>
  <si>
    <t>Výsadba dřeviny s balem D přes 0,6 do 0,8 m do jamky se zalitím v rovině a svahu do 1:5</t>
  </si>
  <si>
    <t>Řez stromů netrnitých řezem na čípek D koruny do 2 m, pro listnaté stormy</t>
  </si>
  <si>
    <t xml:space="preserve">Herbicid (10l/ha) </t>
  </si>
  <si>
    <t xml:space="preserve">Výsadba stromů </t>
  </si>
  <si>
    <t>Celkem za výsadbu stromů včetně materiálu bez DPH</t>
  </si>
  <si>
    <t>Celkem s 21% DPH</t>
  </si>
  <si>
    <t>Příprava území</t>
  </si>
  <si>
    <t>Celkem za přípravu území bez DPH</t>
  </si>
  <si>
    <t>Hnojivo (30g/m2)</t>
  </si>
  <si>
    <t>Aesculus hippocastanum</t>
  </si>
  <si>
    <t>Betula pendula</t>
  </si>
  <si>
    <t>Quercus robur</t>
  </si>
  <si>
    <t>Cenová hladina dle katalogu URS 2025/II</t>
  </si>
  <si>
    <t xml:space="preserve">Chránička kmene hnědá proti poškození strunovou sekačkou </t>
  </si>
  <si>
    <t>Zřízení ochrany paty kmene dřeviny perforovanou flexibilní plastovou chráničkou</t>
  </si>
  <si>
    <t>Odstranění ukotvení kmene dřevin třemi kůly D do 0,1 m dl přes 2 do 3 m</t>
  </si>
  <si>
    <t>Acer campestre 'Elsrijk'</t>
  </si>
  <si>
    <t>Acer negundo 'Flamingo'</t>
  </si>
  <si>
    <t>Acer platanoides 'Deborah'</t>
  </si>
  <si>
    <t>Amelanchier arborea 'Robin Hill'</t>
  </si>
  <si>
    <t>Castanea sativa</t>
  </si>
  <si>
    <t>Celtis occidentalis</t>
  </si>
  <si>
    <t>Cercidiphyllum japonicum</t>
  </si>
  <si>
    <t>Juglans nigra</t>
  </si>
  <si>
    <t>Juglans regia 'Seifersdorferský'</t>
  </si>
  <si>
    <t>Malus domestica 'Melodie'</t>
  </si>
  <si>
    <t>Platanus x acerifolia 'Pyramidalis'</t>
  </si>
  <si>
    <t>Prunus avium</t>
  </si>
  <si>
    <t>Prunus avium 'Kordia'</t>
  </si>
  <si>
    <t>Prunus avium 'Van'</t>
  </si>
  <si>
    <t>Prunus domestica 'Mirabele de Nancy'</t>
  </si>
  <si>
    <t>Prunus sargentii</t>
  </si>
  <si>
    <t>Sorbus x thuringiaca 'Fastigiata'</t>
  </si>
  <si>
    <t>Tilia platyphyllos</t>
  </si>
  <si>
    <t>Ulmus laevis</t>
  </si>
  <si>
    <t>OK 14-16 ZB</t>
  </si>
  <si>
    <t>OK 16-18 ZB</t>
  </si>
  <si>
    <t>OK 10-12, ZB</t>
  </si>
  <si>
    <t>OK 14-16, ZB</t>
  </si>
  <si>
    <t>OK 16-18, ZB</t>
  </si>
  <si>
    <t>OK 10-12 ZB</t>
  </si>
  <si>
    <t>Ukotvení kmene dřevin v rovině nebo na svahu do 1:5 jedním kůlem D do 0,1 m dl přes 1 do 2 (pro OK 10-12)</t>
  </si>
  <si>
    <t>Zřízení ochranného nátěru kmene stromu do výšky 1 m obvodu do 180 mm (listnaté dřeviny, nátěr do 2m výšky)  (48*2)</t>
  </si>
  <si>
    <t>Hnojení půdy umělým hnojivem k jednotlivým rostlinám v rovině a svahu do 1:5 (10tb./strom) (48*10)*10*0,001*0,001</t>
  </si>
  <si>
    <t>Dovoz vody pro zálivku rostlin za vzdálenost do 1000 m (100 l/strom) (48*0,1)</t>
  </si>
  <si>
    <t xml:space="preserve">Mulčování rostlin kůrou tl. do 0,1 m v rovině a svahu do 1:5, pro soliterní stromy (48*3,14*0,5*0,5) </t>
  </si>
  <si>
    <t>Kůl 2m prům. 80 mm (1ks/strom, pro OK 10-12) (13)</t>
  </si>
  <si>
    <t>Kůl 2,5m prům. 80 mm (3ks/strom) (35*3)</t>
  </si>
  <si>
    <t>Příčky (6ks/strom) (35*6)</t>
  </si>
  <si>
    <t>Vázací tkaný popruh š. 35mm (13)+(35*3)</t>
  </si>
  <si>
    <t>Vypletí záhonu dřevin soliterních s naložením a odvozem odpadu do 20 km v rovině a svahu do 1:5, (3x)  (pro 48 soliterních stromů)  (3*48*3,14*0,5*0,5)</t>
  </si>
  <si>
    <t>Zalití rostlin vodou plocha přes 20 m2 (10x100 l / strom),  (48*10*100/1000)</t>
  </si>
  <si>
    <t>Kontrola kotvení a znovuuvázání dřeviny ke kůlům při 10% (13+35*3)*0,1</t>
  </si>
  <si>
    <t>Pokosení trávníku parkového - NENÍ POŽADOVÁNO</t>
  </si>
  <si>
    <t>Řez stromu výchovný alejových stromů výšky přes 4 do 6 m (listnaté stromy 48ks)</t>
  </si>
  <si>
    <t>Hnojení půdy umělým hnojivem k jednotlivým rostlinám v rovině a svahu do 1:5 (100g/strom) (48*100)*0,001*0,001</t>
  </si>
  <si>
    <t>Mulčování rostlin kůrou tl. do 0,1 m v rovině a svahu do 1:5 (48*3,14*0,5*0,5)</t>
  </si>
  <si>
    <t>Odstranění ukotvení kmene dřevin jedním kůlem D do 0,1 m dl přes 1 do 2 m</t>
  </si>
  <si>
    <t>Kontrola kotvení (závěrečné zrušení závlahové mísy a kontrola čistého krčku dřeviny bez přihrnutí zeminou (48)</t>
  </si>
  <si>
    <t>Odstranění křovin a stromů průměru kmene do 100 mm i s kořeny sklonu terénu do 1:5 z celkové plochy do 100 m2 strojně (S7, K16) (4+9)</t>
  </si>
  <si>
    <t>Zásyp jam po vyfrézovaných pařezech hl do 0,2 m v rovině nebo na svahu do 1:5</t>
  </si>
  <si>
    <t>Odstranění vyfrézované dřevní hmoty hl do 0,2 m v rovině nebo na svahu do 1:5</t>
  </si>
  <si>
    <t>Skládkovné odpadu - vč. Dopravy</t>
  </si>
  <si>
    <t>Datum: červen 2025</t>
  </si>
  <si>
    <t>VEGETAČNÍ ÚPRAVY</t>
  </si>
  <si>
    <t>NÁHRADNÍ VÝSADBY V ROCE 2025, TŘINEC</t>
  </si>
  <si>
    <t>Celkem bez DPH</t>
  </si>
  <si>
    <t xml:space="preserve">Kůl 2,5m prům. 80 mm </t>
  </si>
  <si>
    <t>kpl.</t>
  </si>
  <si>
    <t>Vytyčení sítí (dle části E a průvodní zprávy PZ)</t>
  </si>
  <si>
    <t>PĚSTEBNÍ SUBSTRÁT A (50% Stávající kvalitní zemina-ornice + 25% písek fr.0-4mm + 25% organický kompost + 1,2kg/m3 hydroabsorbent dle popisu v PZ) Pro jamky 1m3 vrchní vrstva  400mm. Dovoz+promíchání na místě+přesun na plochy (48*1*0,4)*0,5</t>
  </si>
  <si>
    <t>PĚSTEBNÍ SUBSTRÁT B (50% Stávající zemina-podorničí + 50% drcené kamenivo fr. 0-32mm + 1,2kg/m3 hydroabsorbent dle popisu v PZ) Pro jamky 1m3 spodní vrstva 400mm.  Dovoz+promíchání na místě+přesun na plochy (48*1*0,4)*0,5</t>
  </si>
  <si>
    <t>Chemické odplevelení před založením kultury postřikem na široko v rovině a svahu do 1:5 ručně, (T5+T7.1+T7.2+T9+T14+T16+T20.1+T23.1+T23.2+T23.3+T23.4+T23.5)=93</t>
  </si>
  <si>
    <t>Osivo, parková směs (30g/m2) (93)*0,03</t>
  </si>
  <si>
    <t>Kácení stromu bez postupného spouštění koruny a kmene D přes 0,1 do 0,2 m (S16)</t>
  </si>
  <si>
    <t>Odstranění pařezů D do 0,2 m v rovině a svahu do 1:5 s odklizením do 20 m a zasypáním jámy (S16, P5)</t>
  </si>
  <si>
    <t>Odstranění pařezů rovině nebo na svahu do 1:5 odfrézováním hl do 0,2 m (P23.1, P23.2, P23.3, P23.4, P23.5) (3,14*0,24*0,24+3,14+0,4*0,4+3,14*0,34*0,34+3,14*0,36*0,36+3,14*0,27*0,27)</t>
  </si>
  <si>
    <t>Kulturní zemina pro zásyp jam (4,48*0,20)+(1*0,2)*2</t>
  </si>
  <si>
    <t>E - SOUPIS PRACÍ</t>
  </si>
  <si>
    <t>Příloha č. 1 smlouvy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</si>
</sst>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Kč&quot;_-;\-* #,##0.00\ &quot;Kč&quot;_-;_-* &quot;-&quot;??\ &quot;Kč&quot;_-;_-@_-"/>
    <numFmt numFmtId="164" formatCode="0.0000"/>
  </numFmts>
  <fonts count="15" x14ac:knownFonts="1">
    <font>
      <sz val="10"/>
      <name val="Arial"/>
      <charset val="238"/>
    </font>
    <font>
      <sz val="10"/>
      <name val="Arial"/>
      <family val="2"/>
      <charset val="238"/>
    </font>
    <font>
      <sz val="14"/>
      <name val="Arial"/>
      <family val="2"/>
      <charset val="238"/>
    </font>
    <font>
      <b/>
      <sz val="10"/>
      <name val="Calibri"/>
      <family val="2"/>
      <charset val="238"/>
    </font>
    <font>
      <b/>
      <sz val="10"/>
      <name val="Calibri Light"/>
      <family val="2"/>
      <charset val="238"/>
    </font>
    <font>
      <sz val="10"/>
      <name val="Calibri Light"/>
      <family val="2"/>
      <charset val="238"/>
    </font>
    <font>
      <sz val="10"/>
      <name val="Calibri"/>
      <family val="2"/>
      <charset val="238"/>
    </font>
    <font>
      <b/>
      <sz val="14"/>
      <name val="Calibri"/>
      <family val="2"/>
      <charset val="238"/>
    </font>
    <font>
      <sz val="12"/>
      <name val="Calibri"/>
      <family val="2"/>
      <charset val="238"/>
    </font>
    <font>
      <b/>
      <u/>
      <sz val="14"/>
      <name val="Calibri"/>
      <family val="2"/>
      <charset val="238"/>
    </font>
    <font>
      <b/>
      <sz val="12"/>
      <name val="Calibri"/>
      <family val="2"/>
      <charset val="238"/>
    </font>
    <font>
      <b/>
      <u/>
      <sz val="12"/>
      <name val="Calibri"/>
      <family val="2"/>
      <charset val="238"/>
    </font>
    <font>
      <sz val="14"/>
      <name val="Calibri"/>
      <family val="2"/>
      <charset val="238"/>
    </font>
    <font>
      <b/>
      <u/>
      <sz val="10"/>
      <name val="Calibri"/>
      <family val="2"/>
      <charset val="238"/>
    </font>
    <font>
      <sz val="8"/>
      <name val="Calibri Light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8">
    <xf numFmtId="0" fontId="0" fillId="0" borderId="0" xfId="0"/>
    <xf numFmtId="44" fontId="3" fillId="0" borderId="0" xfId="1" applyFont="1" applyFill="1" applyBorder="1" applyAlignment="1">
      <alignment horizontal="right" vertical="center"/>
    </xf>
    <xf numFmtId="44" fontId="5" fillId="0" borderId="0" xfId="1" applyFont="1" applyFill="1" applyBorder="1" applyAlignment="1">
      <alignment horizontal="left" vertical="center"/>
    </xf>
    <xf numFmtId="44" fontId="4" fillId="0" borderId="0" xfId="1" applyFont="1" applyFill="1" applyBorder="1" applyAlignment="1">
      <alignment horizontal="right" vertical="center"/>
    </xf>
    <xf numFmtId="44" fontId="3" fillId="0" borderId="0" xfId="1" applyFont="1" applyFill="1" applyBorder="1" applyAlignment="1">
      <alignment horizontal="left" vertical="center"/>
    </xf>
    <xf numFmtId="44" fontId="1" fillId="0" borderId="0" xfId="1" applyFont="1" applyFill="1" applyBorder="1" applyAlignment="1">
      <alignment horizontal="right" vertical="center"/>
    </xf>
    <xf numFmtId="44" fontId="3" fillId="0" borderId="0" xfId="1" applyFont="1" applyFill="1" applyAlignment="1">
      <alignment horizontal="left" vertical="center"/>
    </xf>
    <xf numFmtId="44" fontId="4" fillId="0" borderId="0" xfId="1" applyFont="1" applyFill="1" applyBorder="1" applyAlignment="1">
      <alignment horizontal="left" vertical="center"/>
    </xf>
    <xf numFmtId="44" fontId="5" fillId="0" borderId="1" xfId="1" applyFont="1" applyFill="1" applyBorder="1" applyAlignment="1">
      <alignment horizontal="right" vertical="center"/>
    </xf>
    <xf numFmtId="44" fontId="13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/>
    </xf>
    <xf numFmtId="0" fontId="3" fillId="0" borderId="0" xfId="0" applyFont="1" applyAlignment="1">
      <alignment horizontal="left" vertical="center"/>
    </xf>
    <xf numFmtId="2" fontId="6" fillId="0" borderId="0" xfId="0" applyNumberFormat="1" applyFont="1" applyAlignment="1">
      <alignment horizontal="center" vertical="center"/>
    </xf>
    <xf numFmtId="44" fontId="3" fillId="0" borderId="0" xfId="0" applyNumberFormat="1" applyFont="1" applyAlignment="1">
      <alignment horizontal="right" vertical="center"/>
    </xf>
    <xf numFmtId="0" fontId="6" fillId="0" borderId="0" xfId="0" applyFont="1"/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44" fontId="11" fillId="0" borderId="0" xfId="0" applyNumberFormat="1" applyFont="1" applyAlignment="1">
      <alignment horizontal="center" wrapText="1"/>
    </xf>
    <xf numFmtId="0" fontId="8" fillId="0" borderId="0" xfId="0" applyFont="1"/>
    <xf numFmtId="0" fontId="3" fillId="0" borderId="0" xfId="0" applyFont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/>
    </xf>
    <xf numFmtId="0" fontId="7" fillId="0" borderId="0" xfId="0" applyFont="1" applyAlignment="1">
      <alignment horizontal="center" vertical="center"/>
    </xf>
    <xf numFmtId="44" fontId="9" fillId="0" borderId="0" xfId="0" applyNumberFormat="1" applyFont="1" applyAlignment="1">
      <alignment horizontal="center" wrapText="1"/>
    </xf>
    <xf numFmtId="0" fontId="12" fillId="0" borderId="0" xfId="0" applyFont="1"/>
    <xf numFmtId="0" fontId="13" fillId="0" borderId="0" xfId="0" applyFont="1" applyAlignment="1">
      <alignment horizontal="left" vertical="center"/>
    </xf>
    <xf numFmtId="0" fontId="2" fillId="0" borderId="0" xfId="0" applyFont="1"/>
    <xf numFmtId="1" fontId="3" fillId="0" borderId="0" xfId="0" applyNumberFormat="1" applyFont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2" fontId="5" fillId="0" borderId="1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1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2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164" fontId="5" fillId="0" borderId="1" xfId="0" applyNumberFormat="1" applyFont="1" applyBorder="1" applyAlignment="1">
      <alignment horizontal="center" vertical="center"/>
    </xf>
    <xf numFmtId="44" fontId="9" fillId="0" borderId="0" xfId="0" applyNumberFormat="1" applyFont="1" applyAlignment="1">
      <alignment horizontal="center" wrapText="1"/>
    </xf>
    <xf numFmtId="44" fontId="13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44" fontId="11" fillId="0" borderId="0" xfId="0" applyNumberFormat="1" applyFont="1" applyAlignment="1">
      <alignment horizontal="center" wrapText="1"/>
    </xf>
  </cellXfs>
  <cellStyles count="2">
    <cellStyle name="Měna" xfId="1" builtinId="4"/>
    <cellStyle name="Normální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AE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E6E6E6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66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B84700"/>
      <rgbColor rgb="00993366"/>
      <rgbColor rgb="00333399"/>
      <rgbColor rgb="004C4C4C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T170"/>
  <sheetViews>
    <sheetView tabSelected="1" view="pageBreakPreview" zoomScale="130" zoomScaleNormal="160" zoomScaleSheetLayoutView="130" workbookViewId="0">
      <selection activeCell="G10" sqref="G10"/>
    </sheetView>
  </sheetViews>
  <sheetFormatPr defaultRowHeight="12.75" x14ac:dyDescent="0.2"/>
  <cols>
    <col min="1" max="1" width="8.42578125" style="12" customWidth="1"/>
    <col min="2" max="2" width="5.42578125" style="50" customWidth="1"/>
    <col min="3" max="3" width="11.28515625" style="13" customWidth="1"/>
    <col min="4" max="4" width="67.7109375" style="52" customWidth="1"/>
    <col min="5" max="5" width="4.28515625" style="50" customWidth="1"/>
    <col min="6" max="6" width="8.85546875" style="50" customWidth="1"/>
    <col min="7" max="7" width="9.85546875" style="51" customWidth="1"/>
    <col min="8" max="8" width="15.7109375" style="5" customWidth="1"/>
    <col min="9" max="9" width="12.7109375" style="13" customWidth="1"/>
    <col min="10" max="10" width="12.7109375" style="11" customWidth="1"/>
    <col min="11" max="11" width="13.140625" style="11" customWidth="1"/>
    <col min="12" max="12" width="12.140625" style="11" bestFit="1" customWidth="1"/>
    <col min="13" max="13" width="20.140625" style="11" customWidth="1"/>
    <col min="14" max="16384" width="9.140625" style="11"/>
  </cols>
  <sheetData>
    <row r="1" spans="1:9" ht="18" customHeight="1" x14ac:dyDescent="0.3">
      <c r="A1" s="9"/>
      <c r="B1" s="56" t="s">
        <v>107</v>
      </c>
      <c r="C1" s="56"/>
      <c r="D1" s="56"/>
      <c r="E1" s="56"/>
      <c r="F1" s="56"/>
      <c r="G1" s="56"/>
      <c r="H1" s="56"/>
      <c r="I1" s="7"/>
    </row>
    <row r="2" spans="1:9" ht="18" customHeight="1" x14ac:dyDescent="0.3">
      <c r="B2" s="56" t="s">
        <v>106</v>
      </c>
      <c r="C2" s="56"/>
      <c r="D2" s="56"/>
      <c r="E2" s="56"/>
      <c r="F2" s="56"/>
      <c r="G2" s="56"/>
      <c r="H2" s="56"/>
    </row>
    <row r="3" spans="1:9" ht="18" customHeight="1" x14ac:dyDescent="0.3">
      <c r="B3" s="56" t="s">
        <v>120</v>
      </c>
      <c r="C3" s="56"/>
      <c r="D3" s="56"/>
      <c r="E3" s="56"/>
      <c r="F3" s="56"/>
      <c r="G3" s="56"/>
      <c r="H3" s="56"/>
    </row>
    <row r="4" spans="1:9" ht="18" customHeight="1" x14ac:dyDescent="0.3">
      <c r="B4" s="10"/>
      <c r="C4" s="10"/>
      <c r="D4" s="10"/>
      <c r="E4" s="56" t="s">
        <v>121</v>
      </c>
      <c r="F4" s="56"/>
      <c r="G4" s="56"/>
      <c r="H4" s="56"/>
    </row>
    <row r="5" spans="1:9" ht="18" customHeight="1" x14ac:dyDescent="0.3">
      <c r="B5" s="10"/>
      <c r="C5" s="10"/>
      <c r="D5" s="10"/>
      <c r="E5" s="10"/>
      <c r="F5" s="10"/>
      <c r="G5" s="10"/>
      <c r="H5" s="10"/>
    </row>
    <row r="6" spans="1:9" ht="15" customHeight="1" x14ac:dyDescent="0.2">
      <c r="A6" s="11"/>
      <c r="B6" s="14" t="s">
        <v>54</v>
      </c>
      <c r="C6" s="15"/>
      <c r="D6" s="14"/>
      <c r="E6" s="16"/>
      <c r="F6" s="16"/>
      <c r="G6" s="17"/>
      <c r="H6" s="2"/>
      <c r="I6" s="11"/>
    </row>
    <row r="7" spans="1:9" ht="15" customHeight="1" x14ac:dyDescent="0.2">
      <c r="A7" s="11"/>
      <c r="B7" s="14" t="s">
        <v>14</v>
      </c>
      <c r="C7" s="15"/>
      <c r="D7" s="14"/>
      <c r="E7" s="16"/>
      <c r="F7" s="16"/>
      <c r="G7" s="17"/>
      <c r="H7" s="2"/>
      <c r="I7" s="11"/>
    </row>
    <row r="8" spans="1:9" ht="15" customHeight="1" x14ac:dyDescent="0.2">
      <c r="A8" s="11"/>
      <c r="B8" s="14" t="s">
        <v>105</v>
      </c>
      <c r="C8" s="15"/>
      <c r="D8" s="14"/>
      <c r="E8" s="16"/>
      <c r="F8" s="16"/>
      <c r="G8" s="17"/>
      <c r="H8" s="2"/>
      <c r="I8" s="11"/>
    </row>
    <row r="9" spans="1:9" ht="15" customHeight="1" x14ac:dyDescent="0.2">
      <c r="B9" s="14"/>
      <c r="C9" s="15"/>
      <c r="D9" s="14"/>
      <c r="E9" s="16"/>
      <c r="F9" s="16"/>
      <c r="G9" s="17"/>
      <c r="H9" s="2"/>
    </row>
    <row r="10" spans="1:9" ht="15" customHeight="1" x14ac:dyDescent="0.2">
      <c r="B10" s="14"/>
      <c r="C10" s="15"/>
      <c r="D10" s="14"/>
      <c r="E10" s="16"/>
      <c r="F10" s="16"/>
      <c r="G10" s="17"/>
      <c r="H10" s="2"/>
    </row>
    <row r="11" spans="1:9" ht="15" customHeight="1" x14ac:dyDescent="0.2">
      <c r="B11" s="14"/>
      <c r="C11" s="15"/>
      <c r="D11" s="14"/>
      <c r="E11" s="16"/>
      <c r="F11" s="16"/>
      <c r="G11" s="17"/>
      <c r="H11" s="2"/>
    </row>
    <row r="12" spans="1:9" ht="15" customHeight="1" x14ac:dyDescent="0.2">
      <c r="B12" s="14"/>
      <c r="C12" s="15"/>
      <c r="D12" s="14"/>
      <c r="E12" s="16"/>
      <c r="F12" s="16"/>
      <c r="G12" s="17"/>
      <c r="H12" s="2"/>
    </row>
    <row r="13" spans="1:9" ht="15" customHeight="1" x14ac:dyDescent="0.2">
      <c r="B13" s="14"/>
      <c r="C13" s="15"/>
      <c r="D13" s="14"/>
      <c r="E13" s="16"/>
      <c r="F13" s="16"/>
      <c r="G13" s="17"/>
      <c r="H13" s="2"/>
    </row>
    <row r="14" spans="1:9" ht="15" customHeight="1" x14ac:dyDescent="0.2">
      <c r="B14" s="14"/>
      <c r="C14" s="15"/>
      <c r="D14" s="14"/>
      <c r="E14" s="16"/>
      <c r="F14" s="16"/>
      <c r="G14" s="17"/>
      <c r="H14" s="2"/>
    </row>
    <row r="15" spans="1:9" ht="15" customHeight="1" x14ac:dyDescent="0.2">
      <c r="B15" s="14"/>
      <c r="C15" s="15"/>
      <c r="D15" s="14"/>
      <c r="E15" s="16"/>
      <c r="F15" s="16"/>
      <c r="G15" s="17"/>
      <c r="H15" s="2"/>
    </row>
    <row r="16" spans="1:9" ht="15" customHeight="1" x14ac:dyDescent="0.2">
      <c r="B16" s="14"/>
      <c r="C16" s="15"/>
      <c r="D16" s="14"/>
      <c r="E16" s="16"/>
      <c r="F16" s="16"/>
      <c r="G16" s="17"/>
      <c r="H16" s="2"/>
    </row>
    <row r="17" spans="2:12" s="23" customFormat="1" ht="15" customHeight="1" x14ac:dyDescent="0.2">
      <c r="B17" s="18"/>
      <c r="C17" s="19"/>
      <c r="D17" s="20" t="s">
        <v>15</v>
      </c>
      <c r="E17" s="18"/>
      <c r="F17" s="18"/>
      <c r="G17" s="21"/>
      <c r="H17" s="22"/>
    </row>
    <row r="18" spans="2:12" s="29" customFormat="1" ht="18.75" x14ac:dyDescent="0.25">
      <c r="B18" s="24"/>
      <c r="C18" s="25"/>
      <c r="D18" s="26" t="str">
        <f>+B1</f>
        <v>NÁHRADNÍ VÝSADBY V ROCE 2025, TŘINEC</v>
      </c>
      <c r="E18" s="27"/>
      <c r="F18" s="27"/>
      <c r="G18" s="57"/>
      <c r="H18" s="57"/>
    </row>
    <row r="19" spans="2:12" s="29" customFormat="1" ht="15" customHeight="1" x14ac:dyDescent="0.25">
      <c r="B19" s="24"/>
      <c r="C19" s="25"/>
      <c r="D19" s="26"/>
      <c r="E19" s="27"/>
      <c r="F19" s="27"/>
      <c r="G19" s="28"/>
      <c r="H19" s="28"/>
    </row>
    <row r="20" spans="2:12" s="23" customFormat="1" ht="15" customHeight="1" x14ac:dyDescent="0.25">
      <c r="B20" s="30">
        <f>+B54</f>
        <v>1</v>
      </c>
      <c r="C20" s="19"/>
      <c r="D20" s="20" t="str">
        <f>+D65</f>
        <v>Celkem za přípravu území bez DPH</v>
      </c>
      <c r="E20" s="30"/>
      <c r="F20" s="30"/>
      <c r="G20" s="31"/>
      <c r="H20" s="22">
        <f>+H65</f>
        <v>0</v>
      </c>
      <c r="L20" s="29"/>
    </row>
    <row r="21" spans="2:12" s="23" customFormat="1" ht="15" customHeight="1" x14ac:dyDescent="0.2">
      <c r="B21" s="30">
        <f>+B67</f>
        <v>2</v>
      </c>
      <c r="C21" s="19"/>
      <c r="D21" s="20" t="str">
        <f>+D114</f>
        <v>Celkem za výsadbu stromů včetně materiálu bez DPH</v>
      </c>
      <c r="E21" s="30"/>
      <c r="F21" s="30"/>
      <c r="G21" s="31"/>
      <c r="H21" s="22">
        <f>+H114</f>
        <v>0</v>
      </c>
    </row>
    <row r="22" spans="2:12" s="23" customFormat="1" ht="15" customHeight="1" x14ac:dyDescent="0.2">
      <c r="B22" s="30">
        <f>+B117</f>
        <v>3</v>
      </c>
      <c r="C22" s="19"/>
      <c r="D22" s="20" t="str">
        <f>+D125</f>
        <v>Celkem za trávník parkový včetně materiálu bez DPH</v>
      </c>
      <c r="E22" s="30"/>
      <c r="F22" s="30"/>
      <c r="G22" s="31"/>
      <c r="H22" s="22">
        <f>+H125</f>
        <v>0</v>
      </c>
    </row>
    <row r="23" spans="2:12" s="23" customFormat="1" ht="15" customHeight="1" x14ac:dyDescent="0.2">
      <c r="B23" s="30">
        <f>+B129</f>
        <v>4</v>
      </c>
      <c r="C23" s="19"/>
      <c r="D23" s="20" t="str">
        <f>+D139</f>
        <v>Celkem za následnou péči po dobu 1. roku bez DPH</v>
      </c>
      <c r="E23" s="30"/>
      <c r="F23" s="30"/>
      <c r="G23" s="31"/>
      <c r="H23" s="22">
        <f>+H139</f>
        <v>0</v>
      </c>
    </row>
    <row r="24" spans="2:12" s="23" customFormat="1" ht="15" customHeight="1" x14ac:dyDescent="0.2">
      <c r="B24" s="30">
        <f>+B141</f>
        <v>5</v>
      </c>
      <c r="C24" s="19"/>
      <c r="D24" s="20" t="str">
        <f>+D156</f>
        <v>Celkem za následnou péči po dobu 2. roku bez DPH</v>
      </c>
      <c r="E24" s="30"/>
      <c r="F24" s="30"/>
      <c r="G24" s="31"/>
      <c r="H24" s="22">
        <f>+H156</f>
        <v>0</v>
      </c>
    </row>
    <row r="25" spans="2:12" s="23" customFormat="1" ht="15" customHeight="1" x14ac:dyDescent="0.2">
      <c r="B25" s="30">
        <f>+B158</f>
        <v>6</v>
      </c>
      <c r="C25" s="19"/>
      <c r="D25" s="20" t="str">
        <f>+D170</f>
        <v>Celkem za následnou péči po dobu 3. roku bez DPH</v>
      </c>
      <c r="E25" s="18"/>
      <c r="F25" s="18"/>
      <c r="G25" s="21"/>
      <c r="H25" s="22">
        <f>+H170</f>
        <v>0</v>
      </c>
    </row>
    <row r="26" spans="2:12" s="23" customFormat="1" ht="15" customHeight="1" x14ac:dyDescent="0.2">
      <c r="B26" s="30"/>
      <c r="C26" s="19"/>
      <c r="D26" s="20"/>
      <c r="E26" s="18"/>
      <c r="F26" s="18"/>
      <c r="G26" s="21"/>
      <c r="H26" s="22"/>
    </row>
    <row r="27" spans="2:12" s="36" customFormat="1" ht="15" customHeight="1" x14ac:dyDescent="0.3">
      <c r="B27" s="32"/>
      <c r="C27" s="33"/>
      <c r="D27" s="26" t="s">
        <v>108</v>
      </c>
      <c r="E27" s="34"/>
      <c r="F27" s="34"/>
      <c r="G27" s="54">
        <f>SUM(H20:H25)</f>
        <v>0</v>
      </c>
      <c r="H27" s="54"/>
    </row>
    <row r="28" spans="2:12" s="36" customFormat="1" ht="15" customHeight="1" x14ac:dyDescent="0.3">
      <c r="B28" s="32"/>
      <c r="C28" s="33"/>
      <c r="D28" s="26"/>
      <c r="E28" s="34"/>
      <c r="F28" s="34"/>
      <c r="G28" s="35"/>
      <c r="H28" s="35"/>
      <c r="I28" s="33"/>
    </row>
    <row r="29" spans="2:12" s="23" customFormat="1" ht="15" customHeight="1" x14ac:dyDescent="0.2">
      <c r="B29" s="18"/>
      <c r="C29" s="19"/>
      <c r="D29" s="37" t="s">
        <v>32</v>
      </c>
      <c r="E29" s="30"/>
      <c r="F29" s="30"/>
      <c r="G29" s="55">
        <f>+G27*0.21</f>
        <v>0</v>
      </c>
      <c r="H29" s="55"/>
      <c r="I29" s="19"/>
    </row>
    <row r="30" spans="2:12" s="23" customFormat="1" ht="15" customHeight="1" x14ac:dyDescent="0.2">
      <c r="B30" s="18"/>
      <c r="C30" s="19"/>
      <c r="D30" s="37" t="s">
        <v>47</v>
      </c>
      <c r="E30" s="30"/>
      <c r="G30" s="55">
        <f>+G27+G29</f>
        <v>0</v>
      </c>
      <c r="H30" s="55">
        <f>+G27*1.21</f>
        <v>0</v>
      </c>
      <c r="I30" s="19"/>
    </row>
    <row r="31" spans="2:12" s="23" customFormat="1" ht="15" customHeight="1" x14ac:dyDescent="0.2">
      <c r="B31" s="18"/>
      <c r="C31" s="19"/>
      <c r="D31" s="37"/>
      <c r="E31" s="30"/>
      <c r="G31" s="9"/>
      <c r="H31" s="9"/>
      <c r="I31" s="19"/>
    </row>
    <row r="32" spans="2:12" s="23" customFormat="1" ht="15" customHeight="1" x14ac:dyDescent="0.2">
      <c r="B32" s="18"/>
      <c r="C32" s="19"/>
      <c r="D32" s="37"/>
      <c r="E32" s="30"/>
      <c r="G32" s="9"/>
      <c r="H32" s="9"/>
      <c r="I32" s="19"/>
    </row>
    <row r="33" spans="2:9" s="23" customFormat="1" ht="15" customHeight="1" x14ac:dyDescent="0.2">
      <c r="B33" s="18"/>
      <c r="C33" s="19"/>
      <c r="D33" s="37"/>
      <c r="E33" s="30"/>
      <c r="G33" s="9"/>
      <c r="I33" s="19"/>
    </row>
    <row r="34" spans="2:9" s="23" customFormat="1" ht="15" customHeight="1" x14ac:dyDescent="0.2">
      <c r="B34" s="18"/>
      <c r="C34" s="19"/>
      <c r="D34" s="37"/>
      <c r="E34" s="30"/>
      <c r="G34" s="9"/>
      <c r="H34" s="9"/>
      <c r="I34" s="19"/>
    </row>
    <row r="35" spans="2:9" s="23" customFormat="1" ht="15" customHeight="1" x14ac:dyDescent="0.2">
      <c r="B35" s="18"/>
      <c r="C35" s="19"/>
      <c r="D35" s="37"/>
      <c r="E35" s="30"/>
      <c r="G35" s="9"/>
      <c r="H35" s="9"/>
      <c r="I35" s="19"/>
    </row>
    <row r="36" spans="2:9" s="23" customFormat="1" ht="15" customHeight="1" x14ac:dyDescent="0.2">
      <c r="B36" s="18"/>
      <c r="C36" s="19"/>
      <c r="D36" s="37"/>
      <c r="E36" s="30"/>
      <c r="G36" s="9"/>
      <c r="H36" s="9"/>
      <c r="I36" s="19"/>
    </row>
    <row r="37" spans="2:9" s="23" customFormat="1" ht="15" customHeight="1" x14ac:dyDescent="0.2">
      <c r="B37" s="18"/>
      <c r="C37" s="19"/>
      <c r="D37" s="37"/>
      <c r="E37" s="30"/>
      <c r="G37" s="9"/>
      <c r="H37" s="9"/>
      <c r="I37" s="19"/>
    </row>
    <row r="38" spans="2:9" s="23" customFormat="1" ht="15" customHeight="1" x14ac:dyDescent="0.2">
      <c r="B38" s="18"/>
      <c r="C38" s="19"/>
      <c r="D38" s="37"/>
      <c r="E38" s="30"/>
      <c r="G38" s="9"/>
      <c r="H38" s="9"/>
      <c r="I38" s="19"/>
    </row>
    <row r="39" spans="2:9" s="23" customFormat="1" ht="15" customHeight="1" x14ac:dyDescent="0.2">
      <c r="B39" s="18"/>
      <c r="C39" s="19"/>
      <c r="D39" s="37"/>
      <c r="E39" s="30"/>
      <c r="G39" s="9"/>
      <c r="H39" s="9"/>
      <c r="I39" s="19"/>
    </row>
    <row r="40" spans="2:9" s="23" customFormat="1" ht="15" customHeight="1" x14ac:dyDescent="0.2">
      <c r="B40" s="18"/>
      <c r="C40" s="19"/>
      <c r="D40" s="37"/>
      <c r="E40" s="30"/>
      <c r="G40" s="9"/>
      <c r="H40" s="9"/>
      <c r="I40" s="19"/>
    </row>
    <row r="41" spans="2:9" s="23" customFormat="1" ht="15" customHeight="1" x14ac:dyDescent="0.2">
      <c r="B41" s="18"/>
      <c r="C41" s="19"/>
      <c r="D41" s="37"/>
      <c r="E41" s="30"/>
      <c r="G41" s="9"/>
      <c r="H41" s="9"/>
      <c r="I41" s="19"/>
    </row>
    <row r="42" spans="2:9" s="23" customFormat="1" ht="15" customHeight="1" x14ac:dyDescent="0.2">
      <c r="B42" s="18"/>
      <c r="C42" s="19"/>
      <c r="D42" s="37"/>
      <c r="E42" s="30"/>
      <c r="G42" s="9"/>
      <c r="H42" s="9"/>
      <c r="I42" s="19"/>
    </row>
    <row r="43" spans="2:9" s="23" customFormat="1" ht="15" customHeight="1" x14ac:dyDescent="0.2">
      <c r="B43" s="18"/>
      <c r="C43" s="19"/>
      <c r="D43" s="37"/>
      <c r="E43" s="30"/>
      <c r="G43" s="9"/>
      <c r="H43" s="9"/>
      <c r="I43" s="19"/>
    </row>
    <row r="44" spans="2:9" s="23" customFormat="1" ht="15" customHeight="1" x14ac:dyDescent="0.2">
      <c r="B44" s="18"/>
      <c r="C44" s="19"/>
      <c r="D44" s="37"/>
      <c r="E44" s="30"/>
      <c r="G44" s="9"/>
      <c r="H44" s="9"/>
      <c r="I44" s="19"/>
    </row>
    <row r="45" spans="2:9" s="23" customFormat="1" ht="15" customHeight="1" x14ac:dyDescent="0.2">
      <c r="B45" s="18"/>
      <c r="C45" s="19"/>
      <c r="D45" s="37"/>
      <c r="E45" s="30"/>
      <c r="G45" s="9"/>
      <c r="H45" s="9"/>
      <c r="I45" s="19"/>
    </row>
    <row r="46" spans="2:9" s="23" customFormat="1" ht="15" customHeight="1" x14ac:dyDescent="0.2">
      <c r="B46" s="18"/>
      <c r="C46" s="19"/>
      <c r="D46" s="37"/>
      <c r="E46" s="30"/>
      <c r="G46" s="9"/>
      <c r="H46" s="9"/>
      <c r="I46" s="19"/>
    </row>
    <row r="47" spans="2:9" s="23" customFormat="1" ht="15" customHeight="1" x14ac:dyDescent="0.2">
      <c r="B47" s="18"/>
      <c r="C47" s="19"/>
      <c r="D47" s="37"/>
      <c r="E47" s="30"/>
      <c r="G47" s="9"/>
      <c r="H47" s="9"/>
      <c r="I47" s="19"/>
    </row>
    <row r="48" spans="2:9" s="23" customFormat="1" ht="15" customHeight="1" x14ac:dyDescent="0.2">
      <c r="B48" s="18"/>
      <c r="C48" s="19"/>
      <c r="D48" s="37"/>
      <c r="E48" s="30"/>
      <c r="G48" s="9"/>
      <c r="H48" s="9"/>
      <c r="I48" s="19"/>
    </row>
    <row r="49" spans="1:10" s="23" customFormat="1" ht="15" customHeight="1" x14ac:dyDescent="0.2">
      <c r="B49" s="18"/>
      <c r="C49" s="19"/>
      <c r="D49" s="37"/>
      <c r="E49" s="30"/>
      <c r="G49" s="9"/>
      <c r="H49" s="9"/>
      <c r="I49" s="19"/>
    </row>
    <row r="50" spans="1:10" s="23" customFormat="1" ht="15" customHeight="1" x14ac:dyDescent="0.2">
      <c r="B50" s="18"/>
      <c r="C50" s="19"/>
      <c r="D50" s="37"/>
      <c r="E50" s="30"/>
      <c r="G50" s="9"/>
      <c r="H50" s="9"/>
      <c r="I50" s="19"/>
    </row>
    <row r="51" spans="1:10" s="23" customFormat="1" ht="15" customHeight="1" x14ac:dyDescent="0.2">
      <c r="B51" s="18"/>
      <c r="C51" s="19"/>
      <c r="D51" s="37"/>
      <c r="E51" s="30"/>
      <c r="G51" s="9"/>
      <c r="H51" s="9"/>
      <c r="I51" s="19"/>
    </row>
    <row r="52" spans="1:10" s="36" customFormat="1" ht="15" customHeight="1" x14ac:dyDescent="0.3">
      <c r="B52" s="32"/>
      <c r="C52" s="33"/>
      <c r="D52" s="26"/>
      <c r="E52" s="34"/>
      <c r="F52" s="34"/>
      <c r="G52" s="35"/>
      <c r="H52" s="35"/>
      <c r="I52" s="33"/>
      <c r="J52" s="23"/>
    </row>
    <row r="53" spans="1:10" s="36" customFormat="1" ht="15" customHeight="1" x14ac:dyDescent="0.3">
      <c r="B53" s="32"/>
      <c r="C53" s="33"/>
      <c r="D53" s="26"/>
      <c r="E53" s="34"/>
      <c r="F53" s="34"/>
      <c r="G53" s="35"/>
      <c r="H53" s="35"/>
      <c r="I53" s="33"/>
    </row>
    <row r="54" spans="1:10" s="38" customFormat="1" ht="15" customHeight="1" x14ac:dyDescent="0.3">
      <c r="B54" s="30">
        <v>1</v>
      </c>
      <c r="C54" s="20"/>
      <c r="D54" s="20"/>
      <c r="E54" s="30"/>
      <c r="F54" s="31"/>
      <c r="G54" s="31"/>
      <c r="H54" s="1"/>
      <c r="I54" s="39"/>
      <c r="J54" s="36"/>
    </row>
    <row r="55" spans="1:10" x14ac:dyDescent="0.2">
      <c r="B55" s="30" t="s">
        <v>8</v>
      </c>
      <c r="C55" s="20" t="s">
        <v>48</v>
      </c>
      <c r="D55" s="20"/>
      <c r="E55" s="30" t="s">
        <v>4</v>
      </c>
      <c r="F55" s="31" t="s">
        <v>5</v>
      </c>
      <c r="G55" s="31" t="s">
        <v>9</v>
      </c>
      <c r="H55" s="1" t="s">
        <v>6</v>
      </c>
      <c r="I55" s="39"/>
      <c r="J55" s="30"/>
    </row>
    <row r="56" spans="1:10" ht="25.5" x14ac:dyDescent="0.2">
      <c r="A56" s="11"/>
      <c r="B56" s="40">
        <v>1</v>
      </c>
      <c r="C56" s="40">
        <v>111251101</v>
      </c>
      <c r="D56" s="41" t="s">
        <v>101</v>
      </c>
      <c r="E56" s="40" t="s">
        <v>0</v>
      </c>
      <c r="F56" s="42">
        <v>13</v>
      </c>
      <c r="G56" s="42"/>
      <c r="H56" s="8">
        <f t="shared" ref="H56" si="0">+F56*G56</f>
        <v>0</v>
      </c>
      <c r="I56" s="7"/>
      <c r="J56" s="30"/>
    </row>
    <row r="57" spans="1:10" x14ac:dyDescent="0.2">
      <c r="A57" s="11"/>
      <c r="B57" s="40">
        <v>2</v>
      </c>
      <c r="C57" s="40">
        <v>112151311</v>
      </c>
      <c r="D57" s="41" t="s">
        <v>116</v>
      </c>
      <c r="E57" s="40" t="s">
        <v>1</v>
      </c>
      <c r="F57" s="42">
        <v>1</v>
      </c>
      <c r="G57" s="42"/>
      <c r="H57" s="8">
        <f t="shared" ref="H57" si="1">+F57*G57</f>
        <v>0</v>
      </c>
      <c r="I57" s="7"/>
      <c r="J57" s="3"/>
    </row>
    <row r="58" spans="1:10" ht="25.5" x14ac:dyDescent="0.2">
      <c r="A58" s="11"/>
      <c r="B58" s="40">
        <v>3</v>
      </c>
      <c r="C58" s="40">
        <v>112201111</v>
      </c>
      <c r="D58" s="41" t="s">
        <v>117</v>
      </c>
      <c r="E58" s="40" t="s">
        <v>1</v>
      </c>
      <c r="F58" s="42">
        <v>2</v>
      </c>
      <c r="G58" s="42"/>
      <c r="H58" s="8">
        <f t="shared" ref="H58" si="2">+F58*G58</f>
        <v>0</v>
      </c>
      <c r="I58" s="7"/>
      <c r="J58" s="3"/>
    </row>
    <row r="59" spans="1:10" ht="38.25" x14ac:dyDescent="0.2">
      <c r="A59" s="11"/>
      <c r="B59" s="40">
        <v>4</v>
      </c>
      <c r="C59" s="40">
        <v>112251211</v>
      </c>
      <c r="D59" s="41" t="s">
        <v>118</v>
      </c>
      <c r="E59" s="40" t="s">
        <v>0</v>
      </c>
      <c r="F59" s="42">
        <f>+ (3.14*0.24*0.24+3.14+0.4*0.4+3.14*0.34*0.34+3.14*0.36*0.36+3.14*0.27*0.27)</f>
        <v>4.4796980000000008</v>
      </c>
      <c r="G59" s="42"/>
      <c r="H59" s="8">
        <f t="shared" ref="H59:H60" si="3">+F59*G59</f>
        <v>0</v>
      </c>
      <c r="I59" s="7"/>
      <c r="J59" s="3"/>
    </row>
    <row r="60" spans="1:10" x14ac:dyDescent="0.2">
      <c r="A60" s="11"/>
      <c r="B60" s="40">
        <v>5</v>
      </c>
      <c r="C60" s="40">
        <v>174111111</v>
      </c>
      <c r="D60" s="41" t="s">
        <v>102</v>
      </c>
      <c r="E60" s="40" t="s">
        <v>0</v>
      </c>
      <c r="F60" s="42">
        <f>+F59</f>
        <v>4.4796980000000008</v>
      </c>
      <c r="G60" s="42"/>
      <c r="H60" s="8">
        <f t="shared" si="3"/>
        <v>0</v>
      </c>
      <c r="I60" s="7"/>
      <c r="J60" s="3"/>
    </row>
    <row r="61" spans="1:10" x14ac:dyDescent="0.2">
      <c r="A61" s="11"/>
      <c r="B61" s="40">
        <v>6</v>
      </c>
      <c r="C61" s="40">
        <v>122911111</v>
      </c>
      <c r="D61" s="41" t="s">
        <v>103</v>
      </c>
      <c r="E61" s="40" t="s">
        <v>0</v>
      </c>
      <c r="F61" s="42">
        <f>+F60</f>
        <v>4.4796980000000008</v>
      </c>
      <c r="G61" s="42"/>
      <c r="H61" s="8">
        <f t="shared" ref="H61:H63" si="4">+F61*G61</f>
        <v>0</v>
      </c>
      <c r="I61" s="7"/>
      <c r="J61" s="3"/>
    </row>
    <row r="62" spans="1:10" x14ac:dyDescent="0.2">
      <c r="A62" s="11"/>
      <c r="B62" s="40">
        <v>7</v>
      </c>
      <c r="C62" s="40" t="s">
        <v>10</v>
      </c>
      <c r="D62" s="41" t="s">
        <v>111</v>
      </c>
      <c r="E62" s="40" t="s">
        <v>110</v>
      </c>
      <c r="F62" s="42">
        <v>1</v>
      </c>
      <c r="G62" s="42"/>
      <c r="H62" s="8">
        <f t="shared" ref="H62" si="5">+F62*G62</f>
        <v>0</v>
      </c>
      <c r="I62" s="7"/>
      <c r="J62" s="3"/>
    </row>
    <row r="63" spans="1:10" x14ac:dyDescent="0.2">
      <c r="A63" s="11"/>
      <c r="B63" s="40">
        <v>8</v>
      </c>
      <c r="C63" s="40" t="s">
        <v>10</v>
      </c>
      <c r="D63" s="41" t="s">
        <v>119</v>
      </c>
      <c r="E63" s="40" t="s">
        <v>7</v>
      </c>
      <c r="F63" s="42">
        <f>+(4.48*0.2)+(1*0.2)*2</f>
        <v>1.2960000000000003</v>
      </c>
      <c r="G63" s="42"/>
      <c r="H63" s="8">
        <f t="shared" si="4"/>
        <v>0</v>
      </c>
      <c r="I63" s="7"/>
      <c r="J63" s="3"/>
    </row>
    <row r="64" spans="1:10" x14ac:dyDescent="0.2">
      <c r="A64" s="11"/>
      <c r="B64" s="40">
        <v>9</v>
      </c>
      <c r="C64" s="40" t="s">
        <v>10</v>
      </c>
      <c r="D64" s="41" t="s">
        <v>104</v>
      </c>
      <c r="E64" s="40" t="s">
        <v>110</v>
      </c>
      <c r="F64" s="42">
        <v>1</v>
      </c>
      <c r="G64" s="42"/>
      <c r="H64" s="8">
        <f t="shared" ref="H64" si="6">+F64*G64</f>
        <v>0</v>
      </c>
      <c r="I64" s="7"/>
      <c r="J64" s="3"/>
    </row>
    <row r="65" spans="1:12" x14ac:dyDescent="0.2">
      <c r="A65" s="30"/>
      <c r="B65" s="30"/>
      <c r="C65" s="20"/>
      <c r="D65" s="20" t="s">
        <v>49</v>
      </c>
      <c r="E65" s="30"/>
      <c r="F65" s="31"/>
      <c r="G65" s="31"/>
      <c r="H65" s="1">
        <f>SUM(H56:H64)</f>
        <v>0</v>
      </c>
      <c r="I65" s="7"/>
      <c r="J65" s="3"/>
    </row>
    <row r="66" spans="1:12" s="36" customFormat="1" ht="15" customHeight="1" x14ac:dyDescent="0.3">
      <c r="A66" s="43"/>
      <c r="B66" s="32"/>
      <c r="C66" s="33"/>
      <c r="D66" s="20"/>
      <c r="E66" s="34"/>
      <c r="F66" s="34"/>
      <c r="G66" s="35"/>
      <c r="H66" s="35"/>
      <c r="I66" s="33"/>
      <c r="J66" s="1"/>
    </row>
    <row r="67" spans="1:12" s="38" customFormat="1" ht="15" customHeight="1" x14ac:dyDescent="0.3">
      <c r="A67" s="30"/>
      <c r="B67" s="30">
        <v>2</v>
      </c>
      <c r="C67" s="20"/>
      <c r="E67" s="30"/>
      <c r="F67" s="31"/>
      <c r="G67" s="31"/>
      <c r="H67" s="1"/>
      <c r="I67" s="39"/>
      <c r="J67" s="36"/>
    </row>
    <row r="68" spans="1:12" x14ac:dyDescent="0.2">
      <c r="A68" s="30"/>
      <c r="B68" s="30" t="s">
        <v>8</v>
      </c>
      <c r="C68" s="20" t="s">
        <v>45</v>
      </c>
      <c r="D68" s="20"/>
      <c r="E68" s="30" t="s">
        <v>4</v>
      </c>
      <c r="F68" s="31" t="s">
        <v>5</v>
      </c>
      <c r="G68" s="31" t="s">
        <v>9</v>
      </c>
      <c r="H68" s="1" t="s">
        <v>6</v>
      </c>
      <c r="I68" s="39"/>
      <c r="J68" s="30"/>
    </row>
    <row r="69" spans="1:12" ht="25.5" x14ac:dyDescent="0.2">
      <c r="A69" s="44"/>
      <c r="B69" s="40">
        <v>10</v>
      </c>
      <c r="C69" s="40">
        <v>183101221</v>
      </c>
      <c r="D69" s="41" t="s">
        <v>33</v>
      </c>
      <c r="E69" s="40" t="s">
        <v>1</v>
      </c>
      <c r="F69" s="42">
        <f>+SUM(F92:F113)</f>
        <v>48</v>
      </c>
      <c r="G69" s="42"/>
      <c r="H69" s="8">
        <f t="shared" ref="H69:H113" si="7">G69*F69</f>
        <v>0</v>
      </c>
      <c r="I69" s="14"/>
      <c r="J69" s="30"/>
    </row>
    <row r="70" spans="1:12" ht="26.25" customHeight="1" x14ac:dyDescent="0.2">
      <c r="A70" s="44"/>
      <c r="B70" s="40">
        <v>11</v>
      </c>
      <c r="C70" s="46">
        <v>184102116</v>
      </c>
      <c r="D70" s="41" t="s">
        <v>42</v>
      </c>
      <c r="E70" s="40" t="s">
        <v>1</v>
      </c>
      <c r="F70" s="42">
        <f>+F69</f>
        <v>48</v>
      </c>
      <c r="G70" s="42"/>
      <c r="H70" s="8">
        <f t="shared" si="7"/>
        <v>0</v>
      </c>
      <c r="J70" s="45"/>
    </row>
    <row r="71" spans="1:12" ht="26.25" customHeight="1" x14ac:dyDescent="0.2">
      <c r="A71" s="44"/>
      <c r="B71" s="40">
        <v>12</v>
      </c>
      <c r="C71" s="46">
        <v>184215112</v>
      </c>
      <c r="D71" s="41" t="s">
        <v>83</v>
      </c>
      <c r="E71" s="40" t="s">
        <v>1</v>
      </c>
      <c r="F71" s="42">
        <f>+F98+F102+F103+F106+F107+F108</f>
        <v>13</v>
      </c>
      <c r="G71" s="42"/>
      <c r="H71" s="8">
        <f t="shared" ref="H71" si="8">G71*F71</f>
        <v>0</v>
      </c>
      <c r="J71" s="45"/>
    </row>
    <row r="72" spans="1:12" ht="26.25" customHeight="1" x14ac:dyDescent="0.2">
      <c r="A72" s="44"/>
      <c r="B72" s="40">
        <v>13</v>
      </c>
      <c r="C72" s="46">
        <v>184215133</v>
      </c>
      <c r="D72" s="41" t="s">
        <v>31</v>
      </c>
      <c r="E72" s="40" t="s">
        <v>1</v>
      </c>
      <c r="F72" s="42">
        <f>+F92+F93+F94+F95+F96+F97+F99+F100+F101+F104+F105+F109+F110+F111+F112+F113</f>
        <v>35</v>
      </c>
      <c r="G72" s="42"/>
      <c r="H72" s="8">
        <f t="shared" si="7"/>
        <v>0</v>
      </c>
      <c r="J72" s="45"/>
    </row>
    <row r="73" spans="1:12" x14ac:dyDescent="0.2">
      <c r="A73" s="44"/>
      <c r="B73" s="40">
        <v>14</v>
      </c>
      <c r="C73" s="40">
        <v>184215412</v>
      </c>
      <c r="D73" s="41" t="s">
        <v>30</v>
      </c>
      <c r="E73" s="40" t="s">
        <v>1</v>
      </c>
      <c r="F73" s="42">
        <f>+F69</f>
        <v>48</v>
      </c>
      <c r="G73" s="42"/>
      <c r="H73" s="8">
        <f t="shared" si="7"/>
        <v>0</v>
      </c>
      <c r="I73" s="14"/>
      <c r="J73" s="45"/>
    </row>
    <row r="74" spans="1:12" s="45" customFormat="1" ht="26.25" customHeight="1" x14ac:dyDescent="0.2">
      <c r="A74" s="44"/>
      <c r="B74" s="40">
        <v>15</v>
      </c>
      <c r="C74" s="40">
        <v>184813161</v>
      </c>
      <c r="D74" s="41" t="s">
        <v>84</v>
      </c>
      <c r="E74" s="40" t="s">
        <v>1</v>
      </c>
      <c r="F74" s="42">
        <f>+(48*2)</f>
        <v>96</v>
      </c>
      <c r="G74" s="42"/>
      <c r="H74" s="8">
        <f t="shared" si="7"/>
        <v>0</v>
      </c>
      <c r="I74" s="47"/>
    </row>
    <row r="75" spans="1:12" s="45" customFormat="1" ht="26.25" customHeight="1" x14ac:dyDescent="0.2">
      <c r="A75" s="44"/>
      <c r="B75" s="40">
        <v>16</v>
      </c>
      <c r="C75" s="40">
        <v>184813241</v>
      </c>
      <c r="D75" s="41" t="s">
        <v>56</v>
      </c>
      <c r="E75" s="40" t="s">
        <v>1</v>
      </c>
      <c r="F75" s="42">
        <f>+F69</f>
        <v>48</v>
      </c>
      <c r="G75" s="42"/>
      <c r="H75" s="8">
        <f t="shared" si="7"/>
        <v>0</v>
      </c>
      <c r="I75" s="16"/>
    </row>
    <row r="76" spans="1:12" s="45" customFormat="1" ht="26.25" customHeight="1" x14ac:dyDescent="0.2">
      <c r="A76" s="44"/>
      <c r="B76" s="40">
        <v>17</v>
      </c>
      <c r="C76" s="40">
        <v>185802114</v>
      </c>
      <c r="D76" s="41" t="s">
        <v>85</v>
      </c>
      <c r="E76" s="40" t="s">
        <v>2</v>
      </c>
      <c r="F76" s="42">
        <f>+(48*10)*10*0.001*0.001</f>
        <v>4.7999999999999996E-3</v>
      </c>
      <c r="G76" s="42"/>
      <c r="H76" s="8">
        <f t="shared" si="7"/>
        <v>0</v>
      </c>
      <c r="I76" s="16"/>
    </row>
    <row r="77" spans="1:12" x14ac:dyDescent="0.2">
      <c r="A77" s="44"/>
      <c r="B77" s="40">
        <v>18</v>
      </c>
      <c r="C77" s="40">
        <v>185851121</v>
      </c>
      <c r="D77" s="41" t="s">
        <v>86</v>
      </c>
      <c r="E77" s="40" t="s">
        <v>7</v>
      </c>
      <c r="F77" s="42">
        <f>+(48*0.1)</f>
        <v>4.8000000000000007</v>
      </c>
      <c r="G77" s="42"/>
      <c r="H77" s="8">
        <f t="shared" si="7"/>
        <v>0</v>
      </c>
      <c r="I77" s="14"/>
      <c r="J77" s="45"/>
      <c r="K77" s="45"/>
      <c r="L77" s="45"/>
    </row>
    <row r="78" spans="1:12" x14ac:dyDescent="0.2">
      <c r="A78" s="44"/>
      <c r="B78" s="40">
        <v>19</v>
      </c>
      <c r="C78" s="40">
        <v>185851129</v>
      </c>
      <c r="D78" s="41" t="s">
        <v>18</v>
      </c>
      <c r="E78" s="40" t="s">
        <v>7</v>
      </c>
      <c r="F78" s="42">
        <f>+F77</f>
        <v>4.8000000000000007</v>
      </c>
      <c r="G78" s="42"/>
      <c r="H78" s="8">
        <f t="shared" si="7"/>
        <v>0</v>
      </c>
      <c r="I78" s="14"/>
      <c r="J78" s="45"/>
      <c r="K78" s="45"/>
      <c r="L78" s="45"/>
    </row>
    <row r="79" spans="1:12" ht="25.5" x14ac:dyDescent="0.2">
      <c r="A79" s="44"/>
      <c r="B79" s="40">
        <v>20</v>
      </c>
      <c r="C79" s="40">
        <v>184911421</v>
      </c>
      <c r="D79" s="41" t="s">
        <v>87</v>
      </c>
      <c r="E79" s="40" t="s">
        <v>0</v>
      </c>
      <c r="F79" s="42">
        <f>+(48*3.14*0.5*0.5)</f>
        <v>37.68</v>
      </c>
      <c r="G79" s="42"/>
      <c r="H79" s="8">
        <f t="shared" si="7"/>
        <v>0</v>
      </c>
      <c r="I79" s="11"/>
      <c r="J79" s="45"/>
      <c r="K79" s="45"/>
      <c r="L79" s="45"/>
    </row>
    <row r="80" spans="1:12" x14ac:dyDescent="0.2">
      <c r="A80" s="44"/>
      <c r="B80" s="40">
        <v>21</v>
      </c>
      <c r="C80" s="40">
        <v>184806131</v>
      </c>
      <c r="D80" s="41" t="s">
        <v>43</v>
      </c>
      <c r="E80" s="40" t="s">
        <v>1</v>
      </c>
      <c r="F80" s="42">
        <f>F69</f>
        <v>48</v>
      </c>
      <c r="G80" s="42"/>
      <c r="H80" s="8">
        <f t="shared" si="7"/>
        <v>0</v>
      </c>
      <c r="I80" s="14"/>
      <c r="K80" s="45"/>
      <c r="L80" s="45"/>
    </row>
    <row r="81" spans="1:254" s="45" customFormat="1" ht="54.75" customHeight="1" x14ac:dyDescent="0.2">
      <c r="B81" s="40">
        <v>22</v>
      </c>
      <c r="C81" s="40" t="s">
        <v>10</v>
      </c>
      <c r="D81" s="41" t="s">
        <v>112</v>
      </c>
      <c r="E81" s="40" t="s">
        <v>7</v>
      </c>
      <c r="F81" s="42">
        <f>+(48*1*0.4)*0.5</f>
        <v>9.6000000000000014</v>
      </c>
      <c r="G81" s="42"/>
      <c r="H81" s="8">
        <f t="shared" ref="H81:H82" si="9">+F81*G81</f>
        <v>0</v>
      </c>
      <c r="I81" s="14"/>
    </row>
    <row r="82" spans="1:254" s="45" customFormat="1" ht="54.75" customHeight="1" x14ac:dyDescent="0.2">
      <c r="B82" s="40">
        <v>23</v>
      </c>
      <c r="C82" s="40" t="s">
        <v>10</v>
      </c>
      <c r="D82" s="41" t="s">
        <v>113</v>
      </c>
      <c r="E82" s="40" t="s">
        <v>7</v>
      </c>
      <c r="F82" s="42">
        <f>+(48*1*0.4)*0.5</f>
        <v>9.6000000000000014</v>
      </c>
      <c r="G82" s="42"/>
      <c r="H82" s="8">
        <f t="shared" si="9"/>
        <v>0</v>
      </c>
    </row>
    <row r="83" spans="1:254" x14ac:dyDescent="0.2">
      <c r="A83" s="44"/>
      <c r="B83" s="40">
        <v>24</v>
      </c>
      <c r="C83" s="40" t="s">
        <v>3</v>
      </c>
      <c r="D83" s="41" t="s">
        <v>26</v>
      </c>
      <c r="E83" s="40" t="s">
        <v>1</v>
      </c>
      <c r="F83" s="42">
        <f>(F76)*1000*1000/10</f>
        <v>480</v>
      </c>
      <c r="G83" s="42"/>
      <c r="H83" s="8">
        <f t="shared" si="7"/>
        <v>0</v>
      </c>
      <c r="I83" s="14"/>
      <c r="J83" s="45"/>
      <c r="K83" s="45"/>
      <c r="L83" s="45"/>
    </row>
    <row r="84" spans="1:254" x14ac:dyDescent="0.2">
      <c r="A84" s="44"/>
      <c r="B84" s="40">
        <v>25</v>
      </c>
      <c r="C84" s="40" t="s">
        <v>3</v>
      </c>
      <c r="D84" s="41" t="s">
        <v>12</v>
      </c>
      <c r="E84" s="40" t="s">
        <v>7</v>
      </c>
      <c r="F84" s="42">
        <f>+(F79)*0.1</f>
        <v>3.7680000000000002</v>
      </c>
      <c r="G84" s="42"/>
      <c r="H84" s="8">
        <f t="shared" si="7"/>
        <v>0</v>
      </c>
      <c r="I84" s="14"/>
      <c r="J84" s="45"/>
      <c r="K84" s="45"/>
      <c r="L84" s="45"/>
    </row>
    <row r="85" spans="1:254" x14ac:dyDescent="0.2">
      <c r="A85" s="44"/>
      <c r="B85" s="40">
        <v>26</v>
      </c>
      <c r="C85" s="40" t="s">
        <v>3</v>
      </c>
      <c r="D85" s="41" t="s">
        <v>88</v>
      </c>
      <c r="E85" s="40" t="s">
        <v>1</v>
      </c>
      <c r="F85" s="42">
        <v>13</v>
      </c>
      <c r="G85" s="42"/>
      <c r="H85" s="8">
        <f t="shared" ref="H85" si="10">G85*F85</f>
        <v>0</v>
      </c>
      <c r="I85" s="14"/>
      <c r="J85" s="45"/>
      <c r="K85" s="45"/>
      <c r="L85" s="45"/>
    </row>
    <row r="86" spans="1:254" x14ac:dyDescent="0.2">
      <c r="A86" s="44"/>
      <c r="B86" s="40">
        <v>27</v>
      </c>
      <c r="C86" s="40" t="s">
        <v>3</v>
      </c>
      <c r="D86" s="41" t="s">
        <v>89</v>
      </c>
      <c r="E86" s="40" t="s">
        <v>1</v>
      </c>
      <c r="F86" s="42">
        <f>+(35*3)</f>
        <v>105</v>
      </c>
      <c r="G86" s="42"/>
      <c r="H86" s="8">
        <f t="shared" si="7"/>
        <v>0</v>
      </c>
      <c r="I86" s="14"/>
      <c r="J86" s="45"/>
      <c r="K86" s="45"/>
      <c r="L86" s="45"/>
    </row>
    <row r="87" spans="1:254" x14ac:dyDescent="0.2">
      <c r="A87" s="44"/>
      <c r="B87" s="40">
        <v>28</v>
      </c>
      <c r="C87" s="40" t="s">
        <v>3</v>
      </c>
      <c r="D87" s="41" t="s">
        <v>90</v>
      </c>
      <c r="E87" s="40" t="s">
        <v>1</v>
      </c>
      <c r="F87" s="42">
        <f>+(35*6)</f>
        <v>210</v>
      </c>
      <c r="G87" s="42"/>
      <c r="H87" s="8">
        <f t="shared" si="7"/>
        <v>0</v>
      </c>
      <c r="I87" s="14"/>
      <c r="J87" s="45"/>
      <c r="K87" s="45"/>
      <c r="L87" s="45"/>
    </row>
    <row r="88" spans="1:254" x14ac:dyDescent="0.2">
      <c r="A88" s="44"/>
      <c r="B88" s="40">
        <v>29</v>
      </c>
      <c r="C88" s="40" t="s">
        <v>3</v>
      </c>
      <c r="D88" s="41" t="s">
        <v>91</v>
      </c>
      <c r="E88" s="40" t="s">
        <v>16</v>
      </c>
      <c r="F88" s="42">
        <f>+(13)+(35*3)</f>
        <v>118</v>
      </c>
      <c r="G88" s="42"/>
      <c r="H88" s="8">
        <f t="shared" si="7"/>
        <v>0</v>
      </c>
      <c r="I88" s="14"/>
      <c r="J88" s="45"/>
      <c r="K88" s="45"/>
      <c r="L88" s="45"/>
    </row>
    <row r="89" spans="1:254" ht="25.5" x14ac:dyDescent="0.2">
      <c r="A89" s="44"/>
      <c r="B89" s="40">
        <v>30</v>
      </c>
      <c r="C89" s="40" t="s">
        <v>3</v>
      </c>
      <c r="D89" s="41" t="s">
        <v>41</v>
      </c>
      <c r="E89" s="40" t="s">
        <v>11</v>
      </c>
      <c r="F89" s="42">
        <f>F74*0.1</f>
        <v>9.6000000000000014</v>
      </c>
      <c r="G89" s="42"/>
      <c r="H89" s="8">
        <f t="shared" si="7"/>
        <v>0</v>
      </c>
      <c r="I89" s="14"/>
      <c r="J89" s="45"/>
      <c r="K89" s="45"/>
      <c r="L89" s="45"/>
    </row>
    <row r="90" spans="1:254" x14ac:dyDescent="0.2">
      <c r="A90" s="44"/>
      <c r="B90" s="40">
        <v>31</v>
      </c>
      <c r="C90" s="40" t="s">
        <v>3</v>
      </c>
      <c r="D90" s="41" t="s">
        <v>55</v>
      </c>
      <c r="E90" s="40" t="s">
        <v>1</v>
      </c>
      <c r="F90" s="42">
        <f>+F69</f>
        <v>48</v>
      </c>
      <c r="G90" s="42"/>
      <c r="H90" s="8">
        <f t="shared" si="7"/>
        <v>0</v>
      </c>
      <c r="I90" s="45"/>
      <c r="J90" s="45"/>
      <c r="K90" s="45"/>
      <c r="L90" s="45"/>
      <c r="M90" s="45"/>
      <c r="N90" s="45"/>
      <c r="O90" s="45"/>
      <c r="P90" s="45"/>
      <c r="Q90" s="45"/>
      <c r="R90" s="45"/>
      <c r="S90" s="45"/>
      <c r="T90" s="45"/>
      <c r="U90" s="45"/>
      <c r="V90" s="45"/>
      <c r="W90" s="45"/>
      <c r="X90" s="45"/>
      <c r="Y90" s="45"/>
      <c r="Z90" s="45"/>
      <c r="AA90" s="45"/>
      <c r="AB90" s="45"/>
      <c r="AC90" s="45"/>
      <c r="AD90" s="45"/>
      <c r="AE90" s="45"/>
      <c r="AF90" s="45"/>
      <c r="AG90" s="45"/>
      <c r="AH90" s="45"/>
      <c r="AI90" s="45"/>
      <c r="AJ90" s="45"/>
      <c r="AK90" s="45"/>
      <c r="AL90" s="45"/>
      <c r="AM90" s="45"/>
      <c r="AN90" s="45"/>
      <c r="AO90" s="45"/>
      <c r="AP90" s="45"/>
      <c r="AQ90" s="45"/>
      <c r="AR90" s="45"/>
      <c r="AS90" s="45"/>
      <c r="AT90" s="45"/>
      <c r="AU90" s="45"/>
      <c r="AV90" s="45"/>
      <c r="AW90" s="45"/>
      <c r="AX90" s="45"/>
      <c r="AY90" s="45"/>
      <c r="AZ90" s="45"/>
      <c r="BA90" s="45"/>
      <c r="BB90" s="45"/>
      <c r="BC90" s="45"/>
      <c r="BD90" s="45"/>
      <c r="BE90" s="45"/>
      <c r="BF90" s="45"/>
      <c r="BG90" s="45"/>
      <c r="BH90" s="45"/>
      <c r="BI90" s="45"/>
      <c r="BJ90" s="45"/>
      <c r="BK90" s="45"/>
      <c r="BL90" s="45"/>
      <c r="BM90" s="45"/>
      <c r="BN90" s="45"/>
      <c r="BO90" s="45"/>
      <c r="BP90" s="45"/>
      <c r="BQ90" s="45"/>
      <c r="BR90" s="45"/>
      <c r="BS90" s="45"/>
      <c r="BT90" s="45"/>
      <c r="BU90" s="45"/>
      <c r="BV90" s="45"/>
      <c r="BW90" s="45"/>
      <c r="BX90" s="45"/>
      <c r="BY90" s="45"/>
      <c r="BZ90" s="45"/>
      <c r="CA90" s="45"/>
      <c r="CB90" s="45"/>
      <c r="CC90" s="45"/>
      <c r="CD90" s="45"/>
      <c r="CE90" s="45"/>
      <c r="CF90" s="45"/>
      <c r="CG90" s="45"/>
      <c r="CH90" s="45"/>
      <c r="CI90" s="45"/>
      <c r="CJ90" s="45"/>
      <c r="CK90" s="45"/>
      <c r="CL90" s="45"/>
      <c r="CM90" s="45"/>
      <c r="CN90" s="45"/>
      <c r="CO90" s="45"/>
      <c r="CP90" s="45"/>
      <c r="CQ90" s="45"/>
      <c r="CR90" s="45"/>
      <c r="CS90" s="45"/>
      <c r="CT90" s="45"/>
      <c r="CU90" s="45"/>
      <c r="CV90" s="45"/>
      <c r="CW90" s="45"/>
      <c r="CX90" s="45"/>
      <c r="CY90" s="45"/>
      <c r="CZ90" s="45"/>
      <c r="DA90" s="45"/>
      <c r="DB90" s="45"/>
      <c r="DC90" s="45"/>
      <c r="DD90" s="45"/>
      <c r="DE90" s="45"/>
      <c r="DF90" s="45"/>
      <c r="DG90" s="45"/>
      <c r="DH90" s="45"/>
      <c r="DI90" s="45"/>
      <c r="DJ90" s="45"/>
      <c r="DK90" s="45"/>
      <c r="DL90" s="45"/>
      <c r="DM90" s="45"/>
      <c r="DN90" s="45"/>
      <c r="DO90" s="45"/>
      <c r="DP90" s="45"/>
      <c r="DQ90" s="45"/>
      <c r="DR90" s="45"/>
      <c r="DS90" s="45"/>
      <c r="DT90" s="45"/>
      <c r="DU90" s="45"/>
      <c r="DV90" s="45"/>
      <c r="DW90" s="45"/>
      <c r="DX90" s="45"/>
      <c r="DY90" s="45"/>
      <c r="DZ90" s="45"/>
      <c r="EA90" s="45"/>
      <c r="EB90" s="45"/>
      <c r="EC90" s="45"/>
      <c r="ED90" s="45"/>
      <c r="EE90" s="45"/>
      <c r="EF90" s="45"/>
      <c r="EG90" s="45"/>
      <c r="EH90" s="45"/>
      <c r="EI90" s="45"/>
      <c r="EJ90" s="45"/>
      <c r="EK90" s="45"/>
      <c r="EL90" s="45"/>
      <c r="EM90" s="45"/>
      <c r="EN90" s="45"/>
      <c r="EO90" s="45"/>
      <c r="EP90" s="45"/>
      <c r="EQ90" s="45"/>
      <c r="ER90" s="45"/>
      <c r="ES90" s="45"/>
      <c r="ET90" s="45"/>
      <c r="EU90" s="45"/>
      <c r="EV90" s="45"/>
      <c r="EW90" s="45"/>
      <c r="EX90" s="45"/>
      <c r="EY90" s="45"/>
      <c r="EZ90" s="45"/>
      <c r="FA90" s="45"/>
      <c r="FB90" s="45"/>
      <c r="FC90" s="45"/>
      <c r="FD90" s="45"/>
      <c r="FE90" s="45"/>
      <c r="FF90" s="45"/>
      <c r="FG90" s="45"/>
      <c r="FH90" s="45"/>
      <c r="FI90" s="45"/>
      <c r="FJ90" s="45"/>
      <c r="FK90" s="45"/>
      <c r="FL90" s="45"/>
      <c r="FM90" s="45"/>
      <c r="FN90" s="45"/>
      <c r="FO90" s="45"/>
      <c r="FP90" s="45"/>
      <c r="FQ90" s="45"/>
      <c r="FR90" s="45"/>
      <c r="FS90" s="45"/>
      <c r="FT90" s="45"/>
      <c r="FU90" s="45"/>
      <c r="FV90" s="45"/>
      <c r="FW90" s="45"/>
      <c r="FX90" s="45"/>
      <c r="FY90" s="45"/>
      <c r="FZ90" s="45"/>
      <c r="GA90" s="45"/>
      <c r="GB90" s="45"/>
      <c r="GC90" s="45"/>
      <c r="GD90" s="45"/>
      <c r="GE90" s="45"/>
      <c r="GF90" s="45"/>
      <c r="GG90" s="45"/>
      <c r="GH90" s="45"/>
      <c r="GI90" s="45"/>
      <c r="GJ90" s="45"/>
      <c r="GK90" s="45"/>
      <c r="GL90" s="45"/>
      <c r="GM90" s="45"/>
      <c r="GN90" s="45"/>
      <c r="GO90" s="45"/>
      <c r="GP90" s="45"/>
      <c r="GQ90" s="45"/>
      <c r="GR90" s="45"/>
      <c r="GS90" s="45"/>
      <c r="GT90" s="45"/>
      <c r="GU90" s="45"/>
      <c r="GV90" s="45"/>
      <c r="GW90" s="45"/>
      <c r="GX90" s="45"/>
      <c r="GY90" s="45"/>
      <c r="GZ90" s="45"/>
      <c r="HA90" s="45"/>
      <c r="HB90" s="45"/>
      <c r="HC90" s="45"/>
      <c r="HD90" s="45"/>
      <c r="HE90" s="45"/>
      <c r="HF90" s="45"/>
      <c r="HG90" s="45"/>
      <c r="HH90" s="45"/>
      <c r="HI90" s="45"/>
      <c r="HJ90" s="45"/>
      <c r="HK90" s="45"/>
      <c r="HL90" s="45"/>
      <c r="HM90" s="45"/>
      <c r="HN90" s="45"/>
      <c r="HO90" s="45"/>
      <c r="HP90" s="45"/>
      <c r="HQ90" s="45"/>
      <c r="HR90" s="45"/>
      <c r="HS90" s="45"/>
      <c r="HT90" s="45"/>
      <c r="HU90" s="45"/>
      <c r="HV90" s="45"/>
      <c r="HW90" s="45"/>
      <c r="HX90" s="45"/>
      <c r="HY90" s="45"/>
      <c r="HZ90" s="45"/>
      <c r="IA90" s="45"/>
      <c r="IB90" s="45"/>
      <c r="IC90" s="45"/>
      <c r="ID90" s="45"/>
      <c r="IE90" s="45"/>
      <c r="IF90" s="45"/>
      <c r="IG90" s="45"/>
      <c r="IH90" s="45"/>
      <c r="II90" s="45"/>
      <c r="IJ90" s="45"/>
      <c r="IK90" s="45"/>
      <c r="IL90" s="45"/>
      <c r="IM90" s="45"/>
      <c r="IN90" s="45"/>
      <c r="IO90" s="45"/>
      <c r="IP90" s="45"/>
      <c r="IQ90" s="45"/>
      <c r="IR90" s="45"/>
      <c r="IS90" s="45"/>
      <c r="IT90" s="45"/>
    </row>
    <row r="91" spans="1:254" x14ac:dyDescent="0.2">
      <c r="A91" s="44" t="s">
        <v>35</v>
      </c>
      <c r="B91" s="40"/>
      <c r="C91" s="48"/>
      <c r="D91" s="49" t="s">
        <v>29</v>
      </c>
      <c r="E91" s="40"/>
      <c r="F91" s="42"/>
      <c r="G91" s="42"/>
      <c r="H91" s="8"/>
      <c r="I91" s="16"/>
      <c r="J91" s="45"/>
      <c r="K91" s="45"/>
      <c r="L91" s="45"/>
    </row>
    <row r="92" spans="1:254" x14ac:dyDescent="0.2">
      <c r="A92" s="16">
        <v>70</v>
      </c>
      <c r="B92" s="40">
        <v>32</v>
      </c>
      <c r="C92" s="48" t="s">
        <v>77</v>
      </c>
      <c r="D92" s="41" t="s">
        <v>58</v>
      </c>
      <c r="E92" s="40" t="s">
        <v>1</v>
      </c>
      <c r="F92" s="42">
        <v>4</v>
      </c>
      <c r="G92" s="42"/>
      <c r="H92" s="8">
        <f t="shared" si="7"/>
        <v>0</v>
      </c>
      <c r="I92" s="16"/>
      <c r="J92" s="16"/>
      <c r="K92" s="45"/>
      <c r="L92" s="45"/>
    </row>
    <row r="93" spans="1:254" x14ac:dyDescent="0.2">
      <c r="A93" s="16">
        <v>70</v>
      </c>
      <c r="B93" s="40">
        <v>33</v>
      </c>
      <c r="C93" s="48" t="s">
        <v>77</v>
      </c>
      <c r="D93" s="41" t="s">
        <v>59</v>
      </c>
      <c r="E93" s="40" t="s">
        <v>1</v>
      </c>
      <c r="F93" s="42">
        <v>3</v>
      </c>
      <c r="G93" s="42"/>
      <c r="H93" s="8">
        <f t="shared" si="7"/>
        <v>0</v>
      </c>
      <c r="I93" s="16"/>
      <c r="J93" s="16"/>
      <c r="K93" s="45"/>
      <c r="L93" s="45"/>
    </row>
    <row r="94" spans="1:254" x14ac:dyDescent="0.2">
      <c r="A94" s="16">
        <v>70</v>
      </c>
      <c r="B94" s="40">
        <v>34</v>
      </c>
      <c r="C94" s="48" t="s">
        <v>78</v>
      </c>
      <c r="D94" s="41" t="s">
        <v>60</v>
      </c>
      <c r="E94" s="40" t="s">
        <v>1</v>
      </c>
      <c r="F94" s="42">
        <v>3</v>
      </c>
      <c r="G94" s="42"/>
      <c r="H94" s="8">
        <f t="shared" si="7"/>
        <v>0</v>
      </c>
      <c r="I94" s="16"/>
      <c r="J94" s="16"/>
      <c r="K94" s="45"/>
      <c r="L94" s="45"/>
    </row>
    <row r="95" spans="1:254" x14ac:dyDescent="0.2">
      <c r="A95" s="16">
        <v>70</v>
      </c>
      <c r="B95" s="40">
        <v>35</v>
      </c>
      <c r="C95" s="48" t="s">
        <v>78</v>
      </c>
      <c r="D95" s="41" t="s">
        <v>51</v>
      </c>
      <c r="E95" s="40" t="s">
        <v>1</v>
      </c>
      <c r="F95" s="42">
        <v>4</v>
      </c>
      <c r="G95" s="42"/>
      <c r="H95" s="8">
        <f t="shared" si="7"/>
        <v>0</v>
      </c>
      <c r="I95" s="16"/>
      <c r="J95" s="16"/>
      <c r="K95" s="45"/>
      <c r="L95" s="45"/>
    </row>
    <row r="96" spans="1:254" x14ac:dyDescent="0.2">
      <c r="A96" s="16">
        <v>70</v>
      </c>
      <c r="B96" s="40">
        <v>36</v>
      </c>
      <c r="C96" s="48" t="s">
        <v>77</v>
      </c>
      <c r="D96" s="41" t="s">
        <v>61</v>
      </c>
      <c r="E96" s="40" t="s">
        <v>1</v>
      </c>
      <c r="F96" s="42">
        <v>1</v>
      </c>
      <c r="G96" s="42"/>
      <c r="H96" s="8">
        <f t="shared" si="7"/>
        <v>0</v>
      </c>
      <c r="I96" s="16"/>
      <c r="J96" s="16"/>
      <c r="K96" s="45"/>
      <c r="L96" s="45"/>
    </row>
    <row r="97" spans="1:12" x14ac:dyDescent="0.2">
      <c r="A97" s="16">
        <v>70</v>
      </c>
      <c r="B97" s="40">
        <v>37</v>
      </c>
      <c r="C97" s="48" t="s">
        <v>77</v>
      </c>
      <c r="D97" s="41" t="s">
        <v>52</v>
      </c>
      <c r="E97" s="40" t="s">
        <v>1</v>
      </c>
      <c r="F97" s="42">
        <v>1</v>
      </c>
      <c r="G97" s="42"/>
      <c r="H97" s="8">
        <f t="shared" si="7"/>
        <v>0</v>
      </c>
      <c r="I97" s="16"/>
      <c r="J97" s="16"/>
      <c r="K97" s="45"/>
      <c r="L97" s="45"/>
    </row>
    <row r="98" spans="1:12" x14ac:dyDescent="0.2">
      <c r="A98" s="16">
        <v>60</v>
      </c>
      <c r="B98" s="40">
        <v>38</v>
      </c>
      <c r="C98" s="48" t="s">
        <v>79</v>
      </c>
      <c r="D98" s="41" t="s">
        <v>62</v>
      </c>
      <c r="E98" s="40" t="s">
        <v>1</v>
      </c>
      <c r="F98" s="42">
        <v>1</v>
      </c>
      <c r="G98" s="42"/>
      <c r="H98" s="8">
        <f t="shared" si="7"/>
        <v>0</v>
      </c>
      <c r="I98" s="16"/>
      <c r="J98" s="16"/>
      <c r="K98" s="45"/>
      <c r="L98" s="45"/>
    </row>
    <row r="99" spans="1:12" x14ac:dyDescent="0.2">
      <c r="A99" s="16">
        <v>70</v>
      </c>
      <c r="B99" s="40">
        <v>39</v>
      </c>
      <c r="C99" s="48" t="s">
        <v>78</v>
      </c>
      <c r="D99" s="41" t="s">
        <v>63</v>
      </c>
      <c r="E99" s="40" t="s">
        <v>1</v>
      </c>
      <c r="F99" s="42">
        <v>2</v>
      </c>
      <c r="G99" s="42"/>
      <c r="H99" s="8">
        <f t="shared" si="7"/>
        <v>0</v>
      </c>
      <c r="I99" s="16"/>
      <c r="J99" s="16"/>
      <c r="K99" s="45"/>
      <c r="L99" s="45"/>
    </row>
    <row r="100" spans="1:12" x14ac:dyDescent="0.2">
      <c r="A100" s="16">
        <v>70</v>
      </c>
      <c r="B100" s="40">
        <v>40</v>
      </c>
      <c r="C100" s="48" t="s">
        <v>80</v>
      </c>
      <c r="D100" s="41" t="s">
        <v>64</v>
      </c>
      <c r="E100" s="40" t="s">
        <v>1</v>
      </c>
      <c r="F100" s="42">
        <v>1</v>
      </c>
      <c r="G100" s="42"/>
      <c r="H100" s="8">
        <f t="shared" si="7"/>
        <v>0</v>
      </c>
      <c r="I100" s="16"/>
      <c r="J100" s="16"/>
      <c r="K100" s="45"/>
      <c r="L100" s="45"/>
    </row>
    <row r="101" spans="1:12" x14ac:dyDescent="0.2">
      <c r="A101" s="16">
        <v>70</v>
      </c>
      <c r="B101" s="40">
        <v>41</v>
      </c>
      <c r="C101" s="48" t="s">
        <v>78</v>
      </c>
      <c r="D101" s="41" t="s">
        <v>65</v>
      </c>
      <c r="E101" s="40" t="s">
        <v>1</v>
      </c>
      <c r="F101" s="42">
        <v>3</v>
      </c>
      <c r="G101" s="42"/>
      <c r="H101" s="8">
        <f t="shared" si="7"/>
        <v>0</v>
      </c>
      <c r="I101" s="16"/>
      <c r="J101" s="16"/>
      <c r="K101" s="45"/>
      <c r="L101" s="45"/>
    </row>
    <row r="102" spans="1:12" x14ac:dyDescent="0.2">
      <c r="A102" s="16">
        <v>60</v>
      </c>
      <c r="B102" s="40">
        <v>42</v>
      </c>
      <c r="C102" s="48" t="s">
        <v>82</v>
      </c>
      <c r="D102" s="41" t="s">
        <v>66</v>
      </c>
      <c r="E102" s="40" t="s">
        <v>1</v>
      </c>
      <c r="F102" s="42">
        <v>1</v>
      </c>
      <c r="G102" s="42"/>
      <c r="H102" s="8">
        <f t="shared" si="7"/>
        <v>0</v>
      </c>
      <c r="I102" s="16"/>
      <c r="J102" s="16"/>
      <c r="K102" s="45"/>
      <c r="L102" s="45"/>
    </row>
    <row r="103" spans="1:12" x14ac:dyDescent="0.2">
      <c r="A103" s="16">
        <v>60</v>
      </c>
      <c r="B103" s="40">
        <v>43</v>
      </c>
      <c r="C103" s="48" t="s">
        <v>82</v>
      </c>
      <c r="D103" s="41" t="s">
        <v>67</v>
      </c>
      <c r="E103" s="40" t="s">
        <v>1</v>
      </c>
      <c r="F103" s="42">
        <v>2</v>
      </c>
      <c r="G103" s="42"/>
      <c r="H103" s="8">
        <f t="shared" si="7"/>
        <v>0</v>
      </c>
      <c r="I103" s="16"/>
      <c r="J103" s="16"/>
      <c r="K103" s="45"/>
      <c r="L103" s="45"/>
    </row>
    <row r="104" spans="1:12" x14ac:dyDescent="0.2">
      <c r="A104" s="16">
        <v>70</v>
      </c>
      <c r="B104" s="40">
        <v>44</v>
      </c>
      <c r="C104" s="48" t="s">
        <v>78</v>
      </c>
      <c r="D104" s="41" t="s">
        <v>68</v>
      </c>
      <c r="E104" s="40" t="s">
        <v>1</v>
      </c>
      <c r="F104" s="42">
        <v>1</v>
      </c>
      <c r="G104" s="42"/>
      <c r="H104" s="8">
        <f t="shared" si="7"/>
        <v>0</v>
      </c>
      <c r="I104" s="16"/>
      <c r="J104" s="16"/>
      <c r="K104" s="45"/>
      <c r="L104" s="45"/>
    </row>
    <row r="105" spans="1:12" x14ac:dyDescent="0.2">
      <c r="A105" s="16">
        <v>70</v>
      </c>
      <c r="B105" s="40">
        <v>45</v>
      </c>
      <c r="C105" s="48" t="s">
        <v>78</v>
      </c>
      <c r="D105" s="41" t="s">
        <v>69</v>
      </c>
      <c r="E105" s="40" t="s">
        <v>1</v>
      </c>
      <c r="F105" s="42">
        <v>4</v>
      </c>
      <c r="G105" s="42"/>
      <c r="H105" s="8">
        <f t="shared" si="7"/>
        <v>0</v>
      </c>
      <c r="I105" s="16"/>
      <c r="J105" s="16"/>
      <c r="K105" s="45"/>
      <c r="L105" s="45"/>
    </row>
    <row r="106" spans="1:12" x14ac:dyDescent="0.2">
      <c r="A106" s="16">
        <v>60</v>
      </c>
      <c r="B106" s="40">
        <v>46</v>
      </c>
      <c r="C106" s="48" t="s">
        <v>79</v>
      </c>
      <c r="D106" s="41" t="s">
        <v>70</v>
      </c>
      <c r="E106" s="40" t="s">
        <v>1</v>
      </c>
      <c r="F106" s="42">
        <v>3</v>
      </c>
      <c r="G106" s="42"/>
      <c r="H106" s="8">
        <f t="shared" si="7"/>
        <v>0</v>
      </c>
      <c r="I106" s="16"/>
      <c r="J106" s="16"/>
      <c r="K106" s="45"/>
      <c r="L106" s="45"/>
    </row>
    <row r="107" spans="1:12" x14ac:dyDescent="0.2">
      <c r="A107" s="16">
        <v>60</v>
      </c>
      <c r="B107" s="40">
        <v>47</v>
      </c>
      <c r="C107" s="48" t="s">
        <v>79</v>
      </c>
      <c r="D107" s="41" t="s">
        <v>71</v>
      </c>
      <c r="E107" s="40" t="s">
        <v>1</v>
      </c>
      <c r="F107" s="42">
        <v>3</v>
      </c>
      <c r="G107" s="42"/>
      <c r="H107" s="8">
        <f t="shared" si="7"/>
        <v>0</v>
      </c>
      <c r="I107" s="16"/>
      <c r="J107" s="16"/>
      <c r="K107" s="45"/>
      <c r="L107" s="45"/>
    </row>
    <row r="108" spans="1:12" x14ac:dyDescent="0.2">
      <c r="A108" s="16">
        <v>60</v>
      </c>
      <c r="B108" s="40">
        <v>48</v>
      </c>
      <c r="C108" s="48" t="s">
        <v>82</v>
      </c>
      <c r="D108" s="41" t="s">
        <v>72</v>
      </c>
      <c r="E108" s="40" t="s">
        <v>1</v>
      </c>
      <c r="F108" s="42">
        <v>3</v>
      </c>
      <c r="G108" s="42"/>
      <c r="H108" s="8">
        <f t="shared" si="7"/>
        <v>0</v>
      </c>
      <c r="I108" s="16"/>
      <c r="J108" s="16"/>
      <c r="K108" s="45"/>
      <c r="L108" s="45"/>
    </row>
    <row r="109" spans="1:12" x14ac:dyDescent="0.2">
      <c r="A109" s="16">
        <v>70</v>
      </c>
      <c r="B109" s="40">
        <v>49</v>
      </c>
      <c r="C109" s="48" t="s">
        <v>77</v>
      </c>
      <c r="D109" s="41" t="s">
        <v>73</v>
      </c>
      <c r="E109" s="40" t="s">
        <v>1</v>
      </c>
      <c r="F109" s="42">
        <v>2</v>
      </c>
      <c r="G109" s="42"/>
      <c r="H109" s="8">
        <f t="shared" si="7"/>
        <v>0</v>
      </c>
      <c r="I109" s="16"/>
      <c r="J109" s="16"/>
      <c r="K109" s="45"/>
      <c r="L109" s="45"/>
    </row>
    <row r="110" spans="1:12" x14ac:dyDescent="0.2">
      <c r="A110" s="16">
        <v>70</v>
      </c>
      <c r="B110" s="40">
        <v>50</v>
      </c>
      <c r="C110" s="48" t="s">
        <v>77</v>
      </c>
      <c r="D110" s="41" t="s">
        <v>53</v>
      </c>
      <c r="E110" s="40" t="s">
        <v>1</v>
      </c>
      <c r="F110" s="42">
        <v>1</v>
      </c>
      <c r="G110" s="42"/>
      <c r="H110" s="8">
        <f t="shared" si="7"/>
        <v>0</v>
      </c>
      <c r="I110" s="16"/>
      <c r="J110" s="16"/>
      <c r="K110" s="45"/>
      <c r="L110" s="45"/>
    </row>
    <row r="111" spans="1:12" x14ac:dyDescent="0.2">
      <c r="A111" s="16">
        <v>70</v>
      </c>
      <c r="B111" s="40">
        <v>51</v>
      </c>
      <c r="C111" s="48" t="s">
        <v>77</v>
      </c>
      <c r="D111" s="41" t="s">
        <v>74</v>
      </c>
      <c r="E111" s="40" t="s">
        <v>1</v>
      </c>
      <c r="F111" s="42">
        <v>1</v>
      </c>
      <c r="G111" s="42"/>
      <c r="H111" s="8">
        <f t="shared" si="7"/>
        <v>0</v>
      </c>
      <c r="I111" s="16"/>
      <c r="J111" s="16"/>
      <c r="K111" s="45"/>
      <c r="L111" s="45"/>
    </row>
    <row r="112" spans="1:12" x14ac:dyDescent="0.2">
      <c r="A112" s="16">
        <v>70</v>
      </c>
      <c r="B112" s="40">
        <v>52</v>
      </c>
      <c r="C112" s="48" t="s">
        <v>78</v>
      </c>
      <c r="D112" s="41" t="s">
        <v>75</v>
      </c>
      <c r="E112" s="40" t="s">
        <v>1</v>
      </c>
      <c r="F112" s="42">
        <v>2</v>
      </c>
      <c r="G112" s="42"/>
      <c r="H112" s="8">
        <f t="shared" si="7"/>
        <v>0</v>
      </c>
      <c r="I112" s="16"/>
      <c r="J112" s="16"/>
      <c r="K112" s="45"/>
      <c r="L112" s="45"/>
    </row>
    <row r="113" spans="1:12" x14ac:dyDescent="0.2">
      <c r="A113" s="16">
        <v>70</v>
      </c>
      <c r="B113" s="40">
        <v>53</v>
      </c>
      <c r="C113" s="48" t="s">
        <v>81</v>
      </c>
      <c r="D113" s="41" t="s">
        <v>76</v>
      </c>
      <c r="E113" s="40" t="s">
        <v>1</v>
      </c>
      <c r="F113" s="42">
        <v>2</v>
      </c>
      <c r="G113" s="42"/>
      <c r="H113" s="8">
        <f t="shared" si="7"/>
        <v>0</v>
      </c>
      <c r="I113" s="16"/>
      <c r="J113" s="16"/>
      <c r="K113" s="45"/>
      <c r="L113" s="45"/>
    </row>
    <row r="114" spans="1:12" x14ac:dyDescent="0.2">
      <c r="A114" s="30"/>
      <c r="B114" s="30"/>
      <c r="C114" s="20"/>
      <c r="D114" s="20" t="s">
        <v>46</v>
      </c>
      <c r="E114" s="30"/>
      <c r="F114" s="31"/>
      <c r="G114" s="31"/>
      <c r="H114" s="1">
        <f>SUM(H69:H113)</f>
        <v>0</v>
      </c>
      <c r="J114" s="16"/>
    </row>
    <row r="115" spans="1:12" x14ac:dyDescent="0.2">
      <c r="A115" s="30"/>
      <c r="B115" s="30"/>
      <c r="C115" s="20"/>
      <c r="D115" s="20"/>
      <c r="E115" s="30"/>
      <c r="F115" s="31"/>
      <c r="G115" s="31"/>
      <c r="H115" s="1"/>
      <c r="I115" s="6"/>
      <c r="J115" s="30"/>
    </row>
    <row r="116" spans="1:12" x14ac:dyDescent="0.2">
      <c r="A116" s="30"/>
      <c r="B116" s="30"/>
      <c r="C116" s="20"/>
      <c r="D116" s="20"/>
      <c r="E116" s="30"/>
      <c r="F116" s="31"/>
      <c r="G116" s="31"/>
      <c r="H116" s="1"/>
      <c r="I116" s="39"/>
      <c r="J116" s="30"/>
    </row>
    <row r="117" spans="1:12" x14ac:dyDescent="0.2">
      <c r="A117" s="30"/>
      <c r="B117" s="30">
        <v>3</v>
      </c>
      <c r="C117" s="20"/>
      <c r="D117" s="20"/>
      <c r="E117" s="30"/>
      <c r="F117" s="31"/>
      <c r="G117" s="31"/>
      <c r="H117" s="1"/>
      <c r="I117" s="4"/>
      <c r="J117" s="30"/>
    </row>
    <row r="118" spans="1:12" x14ac:dyDescent="0.2">
      <c r="A118" s="30"/>
      <c r="B118" s="30" t="s">
        <v>8</v>
      </c>
      <c r="C118" s="20" t="s">
        <v>37</v>
      </c>
      <c r="D118" s="20"/>
      <c r="E118" s="30" t="s">
        <v>4</v>
      </c>
      <c r="F118" s="31" t="s">
        <v>5</v>
      </c>
      <c r="G118" s="31" t="s">
        <v>9</v>
      </c>
      <c r="H118" s="1" t="s">
        <v>6</v>
      </c>
      <c r="I118" s="20"/>
      <c r="J118" s="1"/>
    </row>
    <row r="119" spans="1:12" ht="25.5" x14ac:dyDescent="0.2">
      <c r="A119" s="44"/>
      <c r="B119" s="40">
        <v>54</v>
      </c>
      <c r="C119" s="40">
        <v>184813511</v>
      </c>
      <c r="D119" s="41" t="s">
        <v>114</v>
      </c>
      <c r="E119" s="40" t="s">
        <v>0</v>
      </c>
      <c r="F119" s="42">
        <v>93</v>
      </c>
      <c r="G119" s="42"/>
      <c r="H119" s="8">
        <f t="shared" ref="H119:H120" si="11">+F119*G119</f>
        <v>0</v>
      </c>
      <c r="I119" s="7"/>
      <c r="J119" s="3"/>
    </row>
    <row r="120" spans="1:12" ht="25.5" x14ac:dyDescent="0.2">
      <c r="A120" s="44"/>
      <c r="B120" s="40">
        <v>55</v>
      </c>
      <c r="C120" s="40">
        <v>181111111</v>
      </c>
      <c r="D120" s="41" t="s">
        <v>36</v>
      </c>
      <c r="E120" s="40" t="s">
        <v>0</v>
      </c>
      <c r="F120" s="42">
        <f>+F119</f>
        <v>93</v>
      </c>
      <c r="G120" s="42"/>
      <c r="H120" s="8">
        <f t="shared" si="11"/>
        <v>0</v>
      </c>
      <c r="I120" s="7"/>
    </row>
    <row r="121" spans="1:12" s="45" customFormat="1" x14ac:dyDescent="0.2">
      <c r="A121" s="44"/>
      <c r="B121" s="40">
        <v>56</v>
      </c>
      <c r="C121" s="40">
        <v>181451311</v>
      </c>
      <c r="D121" s="41" t="s">
        <v>39</v>
      </c>
      <c r="E121" s="40" t="s">
        <v>0</v>
      </c>
      <c r="F121" s="42">
        <f>+F120</f>
        <v>93</v>
      </c>
      <c r="G121" s="42"/>
      <c r="H121" s="8">
        <f>G121*F121</f>
        <v>0</v>
      </c>
      <c r="I121" s="14"/>
      <c r="J121" s="11"/>
    </row>
    <row r="122" spans="1:12" s="45" customFormat="1" x14ac:dyDescent="0.2">
      <c r="A122" s="44"/>
      <c r="B122" s="40">
        <v>57</v>
      </c>
      <c r="C122" s="40" t="s">
        <v>3</v>
      </c>
      <c r="D122" s="41" t="s">
        <v>115</v>
      </c>
      <c r="E122" s="40" t="s">
        <v>11</v>
      </c>
      <c r="F122" s="42">
        <f>+ (93)*0.03</f>
        <v>2.79</v>
      </c>
      <c r="G122" s="42"/>
      <c r="H122" s="8">
        <f t="shared" ref="H122:H124" si="12">G122*F122</f>
        <v>0</v>
      </c>
      <c r="I122" s="14"/>
    </row>
    <row r="123" spans="1:12" s="45" customFormat="1" x14ac:dyDescent="0.2">
      <c r="A123" s="44"/>
      <c r="B123" s="40">
        <v>58</v>
      </c>
      <c r="C123" s="40" t="s">
        <v>3</v>
      </c>
      <c r="D123" s="41" t="s">
        <v>50</v>
      </c>
      <c r="E123" s="40" t="s">
        <v>11</v>
      </c>
      <c r="F123" s="42">
        <f>(F121)*0.03</f>
        <v>2.79</v>
      </c>
      <c r="G123" s="42"/>
      <c r="H123" s="8">
        <f t="shared" si="12"/>
        <v>0</v>
      </c>
      <c r="I123" s="14"/>
    </row>
    <row r="124" spans="1:12" s="45" customFormat="1" x14ac:dyDescent="0.2">
      <c r="A124" s="44"/>
      <c r="B124" s="40">
        <v>59</v>
      </c>
      <c r="C124" s="40" t="s">
        <v>3</v>
      </c>
      <c r="D124" s="41" t="s">
        <v>44</v>
      </c>
      <c r="E124" s="40" t="s">
        <v>34</v>
      </c>
      <c r="F124" s="42">
        <f>10*(F119)/10000</f>
        <v>9.2999999999999999E-2</v>
      </c>
      <c r="G124" s="42"/>
      <c r="H124" s="8">
        <f t="shared" si="12"/>
        <v>0</v>
      </c>
      <c r="I124" s="14"/>
    </row>
    <row r="125" spans="1:12" x14ac:dyDescent="0.2">
      <c r="A125" s="30"/>
      <c r="B125" s="30"/>
      <c r="C125" s="20"/>
      <c r="D125" s="20" t="s">
        <v>38</v>
      </c>
      <c r="E125" s="30"/>
      <c r="F125" s="31"/>
      <c r="G125" s="31"/>
      <c r="H125" s="1">
        <f>SUM(H119:H124)</f>
        <v>0</v>
      </c>
      <c r="I125" s="20"/>
      <c r="J125" s="45"/>
    </row>
    <row r="126" spans="1:12" x14ac:dyDescent="0.2">
      <c r="A126" s="30"/>
      <c r="B126" s="30"/>
      <c r="C126" s="20"/>
      <c r="D126" s="20"/>
      <c r="E126" s="30"/>
      <c r="F126" s="31"/>
      <c r="G126" s="31"/>
      <c r="H126" s="1"/>
      <c r="I126" s="20"/>
      <c r="J126" s="30"/>
    </row>
    <row r="127" spans="1:12" x14ac:dyDescent="0.2">
      <c r="A127" s="30"/>
      <c r="B127" s="30"/>
      <c r="C127" s="20"/>
      <c r="D127" s="20"/>
      <c r="E127" s="30"/>
      <c r="F127" s="31"/>
      <c r="G127" s="31"/>
      <c r="H127" s="1"/>
      <c r="I127" s="20"/>
      <c r="J127" s="30"/>
    </row>
    <row r="128" spans="1:12" x14ac:dyDescent="0.2">
      <c r="A128" s="30"/>
      <c r="B128" s="30"/>
      <c r="C128" s="20"/>
      <c r="D128" s="20"/>
      <c r="E128" s="30"/>
      <c r="F128" s="31"/>
      <c r="G128" s="31"/>
      <c r="H128" s="1"/>
      <c r="I128" s="20"/>
      <c r="J128" s="30"/>
    </row>
    <row r="129" spans="1:10" ht="15" customHeight="1" x14ac:dyDescent="0.2">
      <c r="A129" s="15"/>
      <c r="B129" s="30">
        <v>4</v>
      </c>
      <c r="D129" s="11"/>
      <c r="J129" s="30"/>
    </row>
    <row r="130" spans="1:10" x14ac:dyDescent="0.2">
      <c r="A130" s="30"/>
      <c r="B130" s="30" t="s">
        <v>8</v>
      </c>
      <c r="C130" s="20" t="s">
        <v>13</v>
      </c>
      <c r="E130" s="30" t="s">
        <v>4</v>
      </c>
      <c r="F130" s="31" t="s">
        <v>5</v>
      </c>
      <c r="G130" s="31" t="s">
        <v>9</v>
      </c>
      <c r="H130" s="1" t="s">
        <v>6</v>
      </c>
      <c r="I130" s="39"/>
    </row>
    <row r="131" spans="1:10" x14ac:dyDescent="0.2">
      <c r="B131" s="30"/>
      <c r="C131" s="20" t="s">
        <v>19</v>
      </c>
      <c r="D131" s="20"/>
      <c r="E131" s="30"/>
      <c r="F131" s="31"/>
      <c r="G131" s="31"/>
      <c r="H131" s="1"/>
      <c r="I131" s="39"/>
      <c r="J131" s="30"/>
    </row>
    <row r="132" spans="1:10" ht="25.5" x14ac:dyDescent="0.2">
      <c r="A132" s="11"/>
      <c r="B132" s="40">
        <v>60</v>
      </c>
      <c r="C132" s="40">
        <v>185804213</v>
      </c>
      <c r="D132" s="41" t="s">
        <v>92</v>
      </c>
      <c r="E132" s="40" t="s">
        <v>0</v>
      </c>
      <c r="F132" s="42">
        <f>+ (3*48*3.14*0.5*0.5)</f>
        <v>113.04</v>
      </c>
      <c r="G132" s="42"/>
      <c r="H132" s="8">
        <f>G132*F132</f>
        <v>0</v>
      </c>
      <c r="I132" s="14"/>
    </row>
    <row r="133" spans="1:10" x14ac:dyDescent="0.2">
      <c r="A133" s="11"/>
      <c r="B133" s="40">
        <v>61</v>
      </c>
      <c r="C133" s="40">
        <v>185804312</v>
      </c>
      <c r="D133" s="41" t="s">
        <v>93</v>
      </c>
      <c r="E133" s="40" t="s">
        <v>7</v>
      </c>
      <c r="F133" s="42">
        <f>+(48*10*0.1)</f>
        <v>48</v>
      </c>
      <c r="G133" s="42"/>
      <c r="H133" s="8">
        <f t="shared" ref="H133:H136" si="13">G133*F133</f>
        <v>0</v>
      </c>
      <c r="I133" s="14"/>
    </row>
    <row r="134" spans="1:10" x14ac:dyDescent="0.2">
      <c r="A134" s="11"/>
      <c r="B134" s="40">
        <v>62</v>
      </c>
      <c r="C134" s="40">
        <v>185851121</v>
      </c>
      <c r="D134" s="41" t="s">
        <v>27</v>
      </c>
      <c r="E134" s="40" t="s">
        <v>7</v>
      </c>
      <c r="F134" s="42">
        <f>+F133</f>
        <v>48</v>
      </c>
      <c r="G134" s="42"/>
      <c r="H134" s="8">
        <f t="shared" si="13"/>
        <v>0</v>
      </c>
      <c r="I134" s="14"/>
    </row>
    <row r="135" spans="1:10" x14ac:dyDescent="0.2">
      <c r="A135" s="11"/>
      <c r="B135" s="40">
        <v>63</v>
      </c>
      <c r="C135" s="40">
        <v>185851129</v>
      </c>
      <c r="D135" s="41" t="s">
        <v>18</v>
      </c>
      <c r="E135" s="40" t="s">
        <v>7</v>
      </c>
      <c r="F135" s="42">
        <f>+F134</f>
        <v>48</v>
      </c>
      <c r="G135" s="42"/>
      <c r="H135" s="8">
        <f t="shared" si="13"/>
        <v>0</v>
      </c>
      <c r="I135" s="14"/>
    </row>
    <row r="136" spans="1:10" x14ac:dyDescent="0.2">
      <c r="A136" s="11"/>
      <c r="B136" s="40">
        <v>64</v>
      </c>
      <c r="C136" s="40">
        <v>184911111</v>
      </c>
      <c r="D136" s="41" t="s">
        <v>94</v>
      </c>
      <c r="E136" s="40" t="s">
        <v>1</v>
      </c>
      <c r="F136" s="42">
        <f>+(13+35*3)*0.1</f>
        <v>11.8</v>
      </c>
      <c r="G136" s="42"/>
      <c r="H136" s="8">
        <f t="shared" si="13"/>
        <v>0</v>
      </c>
      <c r="I136" s="7"/>
    </row>
    <row r="137" spans="1:10" x14ac:dyDescent="0.2">
      <c r="B137" s="30"/>
      <c r="C137" s="20" t="s">
        <v>40</v>
      </c>
      <c r="D137" s="20"/>
      <c r="E137" s="30"/>
      <c r="F137" s="31"/>
      <c r="G137" s="31"/>
      <c r="H137" s="1"/>
      <c r="I137" s="39"/>
    </row>
    <row r="138" spans="1:10" x14ac:dyDescent="0.2">
      <c r="A138" s="11"/>
      <c r="B138" s="40">
        <v>65</v>
      </c>
      <c r="C138" s="40">
        <v>111151121</v>
      </c>
      <c r="D138" s="41" t="s">
        <v>95</v>
      </c>
      <c r="E138" s="40" t="s">
        <v>0</v>
      </c>
      <c r="F138" s="42">
        <v>0</v>
      </c>
      <c r="G138" s="42"/>
      <c r="H138" s="8">
        <f>G138*F138</f>
        <v>0</v>
      </c>
      <c r="I138" s="7"/>
    </row>
    <row r="139" spans="1:10" ht="15" customHeight="1" x14ac:dyDescent="0.2">
      <c r="B139" s="30"/>
      <c r="C139" s="20"/>
      <c r="D139" s="20" t="s">
        <v>20</v>
      </c>
      <c r="E139" s="30"/>
      <c r="F139" s="31"/>
      <c r="G139" s="31"/>
      <c r="H139" s="1">
        <f>SUM(H132:H138)</f>
        <v>0</v>
      </c>
      <c r="I139" s="39"/>
    </row>
    <row r="140" spans="1:10" ht="15" customHeight="1" x14ac:dyDescent="0.2">
      <c r="B140" s="30"/>
      <c r="C140" s="20"/>
      <c r="D140" s="20"/>
      <c r="E140" s="30"/>
      <c r="F140" s="31"/>
      <c r="G140" s="31"/>
      <c r="H140" s="1"/>
      <c r="I140" s="39"/>
    </row>
    <row r="141" spans="1:10" x14ac:dyDescent="0.2">
      <c r="B141" s="30">
        <v>5</v>
      </c>
      <c r="C141" s="20"/>
      <c r="D141" s="20"/>
      <c r="E141" s="30"/>
      <c r="F141" s="31"/>
      <c r="G141" s="31"/>
      <c r="H141" s="1"/>
      <c r="I141" s="39"/>
    </row>
    <row r="142" spans="1:10" x14ac:dyDescent="0.2">
      <c r="B142" s="30" t="s">
        <v>8</v>
      </c>
      <c r="C142" s="20" t="s">
        <v>17</v>
      </c>
      <c r="D142" s="20"/>
      <c r="E142" s="30" t="s">
        <v>4</v>
      </c>
      <c r="F142" s="31" t="s">
        <v>5</v>
      </c>
      <c r="G142" s="31" t="s">
        <v>9</v>
      </c>
      <c r="H142" s="1" t="s">
        <v>6</v>
      </c>
      <c r="I142" s="39"/>
    </row>
    <row r="143" spans="1:10" x14ac:dyDescent="0.2">
      <c r="B143" s="30"/>
      <c r="C143" s="20" t="s">
        <v>19</v>
      </c>
      <c r="D143" s="20"/>
      <c r="E143" s="30"/>
      <c r="F143" s="31"/>
      <c r="G143" s="31"/>
      <c r="H143" s="1"/>
    </row>
    <row r="144" spans="1:10" ht="25.5" x14ac:dyDescent="0.2">
      <c r="A144" s="11"/>
      <c r="B144" s="40">
        <v>66</v>
      </c>
      <c r="C144" s="40">
        <v>185804213</v>
      </c>
      <c r="D144" s="41" t="s">
        <v>92</v>
      </c>
      <c r="E144" s="40" t="s">
        <v>0</v>
      </c>
      <c r="F144" s="42">
        <f>+ (3*48*3.14*0.5*0.5)</f>
        <v>113.04</v>
      </c>
      <c r="G144" s="42"/>
      <c r="H144" s="8">
        <f>G144*F144</f>
        <v>0</v>
      </c>
      <c r="I144" s="14"/>
    </row>
    <row r="145" spans="1:12" x14ac:dyDescent="0.2">
      <c r="A145" s="11"/>
      <c r="B145" s="40">
        <v>67</v>
      </c>
      <c r="C145" s="40">
        <v>185804312</v>
      </c>
      <c r="D145" s="41" t="s">
        <v>93</v>
      </c>
      <c r="E145" s="40" t="s">
        <v>7</v>
      </c>
      <c r="F145" s="42">
        <f>+(48*10*0.1)</f>
        <v>48</v>
      </c>
      <c r="G145" s="42"/>
      <c r="H145" s="8">
        <f t="shared" ref="H145:H148" si="14">G145*F145</f>
        <v>0</v>
      </c>
      <c r="I145" s="14"/>
    </row>
    <row r="146" spans="1:12" x14ac:dyDescent="0.2">
      <c r="A146" s="11"/>
      <c r="B146" s="40">
        <v>68</v>
      </c>
      <c r="C146" s="40">
        <v>185851121</v>
      </c>
      <c r="D146" s="41" t="s">
        <v>27</v>
      </c>
      <c r="E146" s="40" t="s">
        <v>7</v>
      </c>
      <c r="F146" s="42">
        <f>+F145</f>
        <v>48</v>
      </c>
      <c r="G146" s="42"/>
      <c r="H146" s="8">
        <f t="shared" si="14"/>
        <v>0</v>
      </c>
      <c r="I146" s="14"/>
    </row>
    <row r="147" spans="1:12" x14ac:dyDescent="0.2">
      <c r="A147" s="11"/>
      <c r="B147" s="40">
        <v>69</v>
      </c>
      <c r="C147" s="40">
        <v>185851129</v>
      </c>
      <c r="D147" s="41" t="s">
        <v>18</v>
      </c>
      <c r="E147" s="40" t="s">
        <v>7</v>
      </c>
      <c r="F147" s="42">
        <f>+F146</f>
        <v>48</v>
      </c>
      <c r="G147" s="42"/>
      <c r="H147" s="8">
        <f t="shared" si="14"/>
        <v>0</v>
      </c>
      <c r="I147" s="14"/>
    </row>
    <row r="148" spans="1:12" x14ac:dyDescent="0.2">
      <c r="A148" s="11"/>
      <c r="B148" s="40">
        <v>70</v>
      </c>
      <c r="C148" s="40">
        <v>184911111</v>
      </c>
      <c r="D148" s="41" t="s">
        <v>94</v>
      </c>
      <c r="E148" s="40" t="s">
        <v>1</v>
      </c>
      <c r="F148" s="42">
        <f>+(13+35*3)*0.1</f>
        <v>11.8</v>
      </c>
      <c r="G148" s="42"/>
      <c r="H148" s="8">
        <f t="shared" si="14"/>
        <v>0</v>
      </c>
      <c r="I148" s="7"/>
    </row>
    <row r="149" spans="1:12" x14ac:dyDescent="0.2">
      <c r="A149" s="11"/>
      <c r="B149" s="40">
        <v>71</v>
      </c>
      <c r="C149" s="40" t="s">
        <v>10</v>
      </c>
      <c r="D149" s="41" t="s">
        <v>25</v>
      </c>
      <c r="E149" s="40" t="s">
        <v>1</v>
      </c>
      <c r="F149" s="42">
        <f>+F148</f>
        <v>11.8</v>
      </c>
      <c r="G149" s="42"/>
      <c r="H149" s="8">
        <f t="shared" ref="H149:H155" si="15">G149*F149</f>
        <v>0</v>
      </c>
      <c r="I149" s="7"/>
    </row>
    <row r="150" spans="1:12" x14ac:dyDescent="0.2">
      <c r="A150" s="11"/>
      <c r="B150" s="40">
        <v>72</v>
      </c>
      <c r="C150" s="40">
        <v>184852322</v>
      </c>
      <c r="D150" s="41" t="s">
        <v>96</v>
      </c>
      <c r="E150" s="40" t="s">
        <v>1</v>
      </c>
      <c r="F150" s="42">
        <v>48</v>
      </c>
      <c r="G150" s="42"/>
      <c r="H150" s="8">
        <f t="shared" si="15"/>
        <v>0</v>
      </c>
      <c r="I150" s="7"/>
    </row>
    <row r="151" spans="1:12" ht="25.5" x14ac:dyDescent="0.2">
      <c r="A151" s="11"/>
      <c r="B151" s="40">
        <v>73</v>
      </c>
      <c r="C151" s="40">
        <v>185802114</v>
      </c>
      <c r="D151" s="41" t="s">
        <v>97</v>
      </c>
      <c r="E151" s="40" t="s">
        <v>2</v>
      </c>
      <c r="F151" s="53">
        <f>+ (48*100)*0.001*0.001</f>
        <v>4.7999999999999996E-3</v>
      </c>
      <c r="G151" s="42"/>
      <c r="H151" s="8">
        <f t="shared" si="15"/>
        <v>0</v>
      </c>
      <c r="I151" s="11"/>
    </row>
    <row r="152" spans="1:12" x14ac:dyDescent="0.2">
      <c r="A152" s="11"/>
      <c r="B152" s="40">
        <v>74</v>
      </c>
      <c r="C152" s="40">
        <v>184911421</v>
      </c>
      <c r="D152" s="41" t="s">
        <v>98</v>
      </c>
      <c r="E152" s="40" t="s">
        <v>0</v>
      </c>
      <c r="F152" s="42">
        <f>+(48*3.14*0.5*0.5)</f>
        <v>37.68</v>
      </c>
      <c r="G152" s="42"/>
      <c r="H152" s="8">
        <f t="shared" si="15"/>
        <v>0</v>
      </c>
      <c r="I152" s="11"/>
    </row>
    <row r="153" spans="1:12" x14ac:dyDescent="0.2">
      <c r="A153" s="44"/>
      <c r="B153" s="40">
        <v>75</v>
      </c>
      <c r="C153" s="40" t="s">
        <v>3</v>
      </c>
      <c r="D153" s="41" t="s">
        <v>109</v>
      </c>
      <c r="E153" s="40" t="s">
        <v>1</v>
      </c>
      <c r="F153" s="42">
        <f>+F149</f>
        <v>11.8</v>
      </c>
      <c r="G153" s="42"/>
      <c r="H153" s="8">
        <f t="shared" si="15"/>
        <v>0</v>
      </c>
      <c r="I153" s="14"/>
      <c r="K153" s="45"/>
      <c r="L153" s="45"/>
    </row>
    <row r="154" spans="1:12" x14ac:dyDescent="0.2">
      <c r="A154" s="11"/>
      <c r="B154" s="40">
        <v>76</v>
      </c>
      <c r="C154" s="40" t="s">
        <v>3</v>
      </c>
      <c r="D154" s="41" t="s">
        <v>21</v>
      </c>
      <c r="E154" s="40" t="s">
        <v>11</v>
      </c>
      <c r="F154" s="42">
        <f>F151*1000</f>
        <v>4.8</v>
      </c>
      <c r="G154" s="42"/>
      <c r="H154" s="8">
        <f t="shared" si="15"/>
        <v>0</v>
      </c>
      <c r="I154" s="7"/>
      <c r="J154" s="45"/>
    </row>
    <row r="155" spans="1:12" x14ac:dyDescent="0.2">
      <c r="A155" s="11"/>
      <c r="B155" s="40">
        <v>77</v>
      </c>
      <c r="C155" s="40" t="s">
        <v>3</v>
      </c>
      <c r="D155" s="41" t="s">
        <v>28</v>
      </c>
      <c r="E155" s="40" t="s">
        <v>7</v>
      </c>
      <c r="F155" s="42">
        <f>(F152)*0.1</f>
        <v>3.7680000000000002</v>
      </c>
      <c r="G155" s="42"/>
      <c r="H155" s="8">
        <f t="shared" si="15"/>
        <v>0</v>
      </c>
      <c r="I155" s="7"/>
    </row>
    <row r="156" spans="1:12" ht="15" customHeight="1" x14ac:dyDescent="0.2">
      <c r="B156" s="30"/>
      <c r="C156" s="20"/>
      <c r="D156" s="20" t="s">
        <v>22</v>
      </c>
      <c r="E156" s="30"/>
      <c r="F156" s="31"/>
      <c r="G156" s="31"/>
      <c r="H156" s="1">
        <f>SUM(H144:H155)</f>
        <v>0</v>
      </c>
    </row>
    <row r="157" spans="1:12" x14ac:dyDescent="0.2">
      <c r="B157" s="30"/>
      <c r="C157" s="20"/>
      <c r="D157" s="20"/>
      <c r="E157" s="30"/>
      <c r="F157" s="31"/>
      <c r="G157" s="31"/>
      <c r="H157" s="1"/>
    </row>
    <row r="158" spans="1:12" x14ac:dyDescent="0.2">
      <c r="B158" s="30">
        <v>6</v>
      </c>
      <c r="C158" s="20"/>
      <c r="E158" s="30"/>
      <c r="F158" s="31"/>
      <c r="G158" s="31"/>
      <c r="H158" s="1"/>
    </row>
    <row r="159" spans="1:12" x14ac:dyDescent="0.2">
      <c r="B159" s="30" t="s">
        <v>8</v>
      </c>
      <c r="C159" s="20" t="s">
        <v>23</v>
      </c>
      <c r="D159" s="20"/>
      <c r="E159" s="30" t="s">
        <v>4</v>
      </c>
      <c r="F159" s="31" t="s">
        <v>5</v>
      </c>
      <c r="G159" s="31" t="s">
        <v>9</v>
      </c>
      <c r="H159" s="1" t="s">
        <v>6</v>
      </c>
    </row>
    <row r="160" spans="1:12" x14ac:dyDescent="0.2">
      <c r="B160" s="30"/>
      <c r="C160" s="20" t="s">
        <v>19</v>
      </c>
      <c r="D160" s="20"/>
      <c r="E160" s="30"/>
      <c r="F160" s="31"/>
      <c r="G160" s="31"/>
      <c r="H160" s="1"/>
    </row>
    <row r="161" spans="1:9" ht="25.5" x14ac:dyDescent="0.2">
      <c r="A161" s="11"/>
      <c r="B161" s="40">
        <v>78</v>
      </c>
      <c r="C161" s="40">
        <v>185804213</v>
      </c>
      <c r="D161" s="41" t="s">
        <v>92</v>
      </c>
      <c r="E161" s="40" t="s">
        <v>0</v>
      </c>
      <c r="F161" s="42">
        <f>+ (3*48*3.14*0.5*0.5)</f>
        <v>113.04</v>
      </c>
      <c r="G161" s="42"/>
      <c r="H161" s="8">
        <f>G161*F161</f>
        <v>0</v>
      </c>
      <c r="I161" s="14"/>
    </row>
    <row r="162" spans="1:9" x14ac:dyDescent="0.2">
      <c r="A162" s="11"/>
      <c r="B162" s="40">
        <v>79</v>
      </c>
      <c r="C162" s="40">
        <v>185804312</v>
      </c>
      <c r="D162" s="41" t="s">
        <v>93</v>
      </c>
      <c r="E162" s="40" t="s">
        <v>7</v>
      </c>
      <c r="F162" s="42">
        <f>+(48*10*0.1)</f>
        <v>48</v>
      </c>
      <c r="G162" s="42"/>
      <c r="H162" s="8">
        <f t="shared" ref="H162:H166" si="16">G162*F162</f>
        <v>0</v>
      </c>
      <c r="I162" s="14"/>
    </row>
    <row r="163" spans="1:9" x14ac:dyDescent="0.2">
      <c r="A163" s="11"/>
      <c r="B163" s="40">
        <v>80</v>
      </c>
      <c r="C163" s="40">
        <v>185851121</v>
      </c>
      <c r="D163" s="41" t="s">
        <v>27</v>
      </c>
      <c r="E163" s="40" t="s">
        <v>7</v>
      </c>
      <c r="F163" s="42">
        <f>+F162</f>
        <v>48</v>
      </c>
      <c r="G163" s="42"/>
      <c r="H163" s="8">
        <f t="shared" si="16"/>
        <v>0</v>
      </c>
      <c r="I163" s="14"/>
    </row>
    <row r="164" spans="1:9" x14ac:dyDescent="0.2">
      <c r="A164" s="11"/>
      <c r="B164" s="40">
        <v>81</v>
      </c>
      <c r="C164" s="40">
        <v>185851129</v>
      </c>
      <c r="D164" s="41" t="s">
        <v>18</v>
      </c>
      <c r="E164" s="40" t="s">
        <v>7</v>
      </c>
      <c r="F164" s="42">
        <f>+F163</f>
        <v>48</v>
      </c>
      <c r="G164" s="42"/>
      <c r="H164" s="8">
        <f t="shared" si="16"/>
        <v>0</v>
      </c>
      <c r="I164" s="14"/>
    </row>
    <row r="165" spans="1:9" ht="25.5" x14ac:dyDescent="0.2">
      <c r="A165" s="11"/>
      <c r="B165" s="40">
        <v>82</v>
      </c>
      <c r="C165" s="40">
        <v>184911111</v>
      </c>
      <c r="D165" s="41" t="s">
        <v>100</v>
      </c>
      <c r="E165" s="40" t="s">
        <v>1</v>
      </c>
      <c r="F165" s="42">
        <v>48</v>
      </c>
      <c r="G165" s="42"/>
      <c r="H165" s="8">
        <f t="shared" si="16"/>
        <v>0</v>
      </c>
      <c r="I165" s="7"/>
    </row>
    <row r="166" spans="1:9" x14ac:dyDescent="0.2">
      <c r="A166" s="11"/>
      <c r="B166" s="40">
        <v>83</v>
      </c>
      <c r="C166" s="40">
        <v>184215152</v>
      </c>
      <c r="D166" s="41" t="s">
        <v>99</v>
      </c>
      <c r="E166" s="40" t="s">
        <v>1</v>
      </c>
      <c r="F166" s="42">
        <v>13</v>
      </c>
      <c r="G166" s="42"/>
      <c r="H166" s="8">
        <f t="shared" si="16"/>
        <v>0</v>
      </c>
      <c r="I166" s="14"/>
    </row>
    <row r="167" spans="1:9" x14ac:dyDescent="0.2">
      <c r="A167" s="11"/>
      <c r="B167" s="40">
        <v>84</v>
      </c>
      <c r="C167" s="40">
        <v>184215173</v>
      </c>
      <c r="D167" s="41" t="s">
        <v>57</v>
      </c>
      <c r="E167" s="40" t="s">
        <v>1</v>
      </c>
      <c r="F167" s="42">
        <v>35</v>
      </c>
      <c r="G167" s="42"/>
      <c r="H167" s="8">
        <f t="shared" ref="H167:H169" si="17">G167*F167</f>
        <v>0</v>
      </c>
      <c r="I167" s="14"/>
    </row>
    <row r="168" spans="1:9" ht="25.5" x14ac:dyDescent="0.2">
      <c r="A168" s="11"/>
      <c r="B168" s="40">
        <v>85</v>
      </c>
      <c r="C168" s="40">
        <v>185802114</v>
      </c>
      <c r="D168" s="41" t="s">
        <v>97</v>
      </c>
      <c r="E168" s="40" t="s">
        <v>2</v>
      </c>
      <c r="F168" s="53">
        <f>+ (48*100)*0.001*0.001</f>
        <v>4.7999999999999996E-3</v>
      </c>
      <c r="G168" s="42"/>
      <c r="H168" s="8">
        <f t="shared" si="17"/>
        <v>0</v>
      </c>
      <c r="I168" s="11"/>
    </row>
    <row r="169" spans="1:9" x14ac:dyDescent="0.2">
      <c r="A169" s="11"/>
      <c r="B169" s="40">
        <v>86</v>
      </c>
      <c r="C169" s="40" t="s">
        <v>3</v>
      </c>
      <c r="D169" s="41" t="s">
        <v>21</v>
      </c>
      <c r="E169" s="40" t="s">
        <v>11</v>
      </c>
      <c r="F169" s="42">
        <f>F168*1000</f>
        <v>4.8</v>
      </c>
      <c r="G169" s="42"/>
      <c r="H169" s="8">
        <f t="shared" si="17"/>
        <v>0</v>
      </c>
      <c r="I169" s="14"/>
    </row>
    <row r="170" spans="1:9" ht="15" customHeight="1" x14ac:dyDescent="0.2">
      <c r="B170" s="30"/>
      <c r="C170" s="20"/>
      <c r="D170" s="20" t="s">
        <v>24</v>
      </c>
      <c r="E170" s="30"/>
      <c r="F170" s="31"/>
      <c r="G170" s="31"/>
      <c r="H170" s="1">
        <f>SUM(H161:H169)</f>
        <v>0</v>
      </c>
    </row>
  </sheetData>
  <mergeCells count="8">
    <mergeCell ref="G27:H27"/>
    <mergeCell ref="G29:H29"/>
    <mergeCell ref="G30:H30"/>
    <mergeCell ref="B1:H1"/>
    <mergeCell ref="B2:H2"/>
    <mergeCell ref="B3:H3"/>
    <mergeCell ref="G18:H18"/>
    <mergeCell ref="E4:H4"/>
  </mergeCells>
  <pageMargins left="0.7" right="0.7" top="0.78740157499999996" bottom="0.78740157499999996" header="0.3" footer="0.3"/>
  <pageSetup paperSize="9" scale="72" fitToHeight="0" orientation="portrait" r:id="rId1"/>
  <rowBreaks count="2" manualBreakCount="2">
    <brk id="66" max="16383" man="1"/>
    <brk id="12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NV25</vt:lpstr>
      <vt:lpstr>'NV25'!Oblast_tisku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uli</dc:creator>
  <cp:lastModifiedBy>Petr Kulich</cp:lastModifiedBy>
  <cp:lastPrinted>2025-08-12T13:18:45Z</cp:lastPrinted>
  <dcterms:created xsi:type="dcterms:W3CDTF">2011-04-19T19:51:16Z</dcterms:created>
  <dcterms:modified xsi:type="dcterms:W3CDTF">2025-08-27T06:49:31Z</dcterms:modified>
</cp:coreProperties>
</file>