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f3a4c0145411371/Dokumenty/A24/TRINEC_NV_2024/PDF/DPS/TEXTOVA_CAST/"/>
    </mc:Choice>
  </mc:AlternateContent>
  <xr:revisionPtr revIDLastSave="25" documentId="8_{85A44F89-0B53-4D10-9A4A-27A5A4B05A70}" xr6:coauthVersionLast="47" xr6:coauthVersionMax="47" xr10:uidLastSave="{9452C078-2E9A-4DD0-B590-8192D89483C4}"/>
  <bookViews>
    <workbookView xWindow="-120" yWindow="-120" windowWidth="38640" windowHeight="21120" xr2:uid="{00000000-000D-0000-FFFF-FFFF00000000}"/>
  </bookViews>
  <sheets>
    <sheet name="celkový" sheetId="3" r:id="rId1"/>
  </sheets>
  <definedNames>
    <definedName name="_xlnm.Print_Area" localSheetId="0">celkový!$B$1:$H$180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3" l="1"/>
  <c r="F159" i="3" l="1"/>
  <c r="F124" i="3" l="1"/>
  <c r="F129" i="3" s="1"/>
  <c r="H129" i="3" s="1"/>
  <c r="D27" i="3"/>
  <c r="B27" i="3"/>
  <c r="F176" i="3"/>
  <c r="H176" i="3" s="1"/>
  <c r="F174" i="3"/>
  <c r="H174" i="3" s="1"/>
  <c r="F171" i="3"/>
  <c r="H171" i="3" s="1"/>
  <c r="F170" i="3"/>
  <c r="H170" i="3" s="1"/>
  <c r="F169" i="3"/>
  <c r="H169" i="3" s="1"/>
  <c r="F156" i="3"/>
  <c r="F161" i="3" s="1"/>
  <c r="F153" i="3"/>
  <c r="H153" i="3" s="1"/>
  <c r="F150" i="3"/>
  <c r="H150" i="3" s="1"/>
  <c r="F149" i="3"/>
  <c r="H149" i="3" s="1"/>
  <c r="F148" i="3"/>
  <c r="H148" i="3" s="1"/>
  <c r="F137" i="3"/>
  <c r="F136" i="3"/>
  <c r="H124" i="3" l="1"/>
  <c r="F127" i="3"/>
  <c r="H127" i="3" s="1"/>
  <c r="F125" i="3"/>
  <c r="F128" i="3"/>
  <c r="H128" i="3" s="1"/>
  <c r="F179" i="3"/>
  <c r="F172" i="3"/>
  <c r="H172" i="3" s="1"/>
  <c r="F151" i="3"/>
  <c r="F152" i="3" s="1"/>
  <c r="H152" i="3" s="1"/>
  <c r="H151" i="3"/>
  <c r="H125" i="3" l="1"/>
  <c r="H130" i="3" s="1"/>
  <c r="F126" i="3"/>
  <c r="H126" i="3" s="1"/>
  <c r="F173" i="3"/>
  <c r="H173" i="3" s="1"/>
  <c r="F85" i="3" l="1"/>
  <c r="F86" i="3"/>
  <c r="F71" i="3"/>
  <c r="F70" i="3"/>
  <c r="F69" i="3"/>
  <c r="F68" i="3"/>
  <c r="H68" i="3" s="1"/>
  <c r="F67" i="3"/>
  <c r="H56" i="3"/>
  <c r="H58" i="3"/>
  <c r="H57" i="3"/>
  <c r="H60" i="3"/>
  <c r="F54" i="3"/>
  <c r="F157" i="3"/>
  <c r="F81" i="3"/>
  <c r="F158" i="3"/>
  <c r="F141" i="3"/>
  <c r="F138" i="3"/>
  <c r="F82" i="3"/>
  <c r="H82" i="3" s="1"/>
  <c r="F90" i="3"/>
  <c r="F89" i="3"/>
  <c r="F79" i="3"/>
  <c r="F83" i="3"/>
  <c r="F76" i="3"/>
  <c r="F77" i="3"/>
  <c r="F72" i="3"/>
  <c r="H114" i="3"/>
  <c r="H115" i="3"/>
  <c r="H116" i="3"/>
  <c r="H117" i="3"/>
  <c r="H118" i="3"/>
  <c r="H103" i="3"/>
  <c r="H97" i="3"/>
  <c r="H98" i="3"/>
  <c r="H99" i="3"/>
  <c r="H100" i="3"/>
  <c r="H101" i="3"/>
  <c r="H102" i="3"/>
  <c r="H104" i="3"/>
  <c r="H105" i="3"/>
  <c r="H106" i="3"/>
  <c r="H107" i="3"/>
  <c r="H108" i="3"/>
  <c r="H109" i="3"/>
  <c r="H110" i="3"/>
  <c r="H111" i="3"/>
  <c r="H112" i="3"/>
  <c r="H113" i="3"/>
  <c r="H27" i="3" l="1"/>
  <c r="F87" i="3"/>
  <c r="H158" i="3"/>
  <c r="H157" i="3"/>
  <c r="F162" i="3"/>
  <c r="H137" i="3"/>
  <c r="H70" i="3" l="1"/>
  <c r="F73" i="3"/>
  <c r="F75" i="3" s="1"/>
  <c r="H75" i="3" s="1"/>
  <c r="H73" i="3" l="1"/>
  <c r="F88" i="3"/>
  <c r="H95" i="3"/>
  <c r="F91" i="3" l="1"/>
  <c r="F92" i="3"/>
  <c r="F84" i="3" l="1"/>
  <c r="F175" i="3" l="1"/>
  <c r="F178" i="3" s="1"/>
  <c r="F154" i="3"/>
  <c r="H61" i="3" l="1"/>
  <c r="H59" i="3"/>
  <c r="H55" i="3"/>
  <c r="H54" i="3"/>
  <c r="H62" i="3" s="1"/>
  <c r="H177" i="3"/>
  <c r="D22" i="3" l="1"/>
  <c r="B30" i="3" l="1"/>
  <c r="B29" i="3"/>
  <c r="B28" i="3"/>
  <c r="B26" i="3"/>
  <c r="H178" i="3" l="1"/>
  <c r="H179" i="3"/>
  <c r="F74" i="3" l="1"/>
  <c r="D25" i="3"/>
  <c r="H25" i="3" l="1"/>
  <c r="H175" i="3" l="1"/>
  <c r="H180" i="3" s="1"/>
  <c r="H155" i="3"/>
  <c r="H83" i="3"/>
  <c r="H74" i="3" l="1"/>
  <c r="D30" i="3" l="1"/>
  <c r="H141" i="3"/>
  <c r="H136" i="3"/>
  <c r="F139" i="3" l="1"/>
  <c r="H138" i="3"/>
  <c r="H161" i="3"/>
  <c r="H156" i="3"/>
  <c r="H162" i="3"/>
  <c r="H154" i="3" l="1"/>
  <c r="F140" i="3"/>
  <c r="H140" i="3" s="1"/>
  <c r="H139" i="3"/>
  <c r="F160" i="3"/>
  <c r="H142" i="3" l="1"/>
  <c r="H160" i="3"/>
  <c r="H159" i="3"/>
  <c r="H163" i="3" s="1"/>
  <c r="H30" i="3"/>
  <c r="H85" i="3"/>
  <c r="H81" i="3"/>
  <c r="D26" i="3"/>
  <c r="H87" i="3" l="1"/>
  <c r="H89" i="3" l="1"/>
  <c r="H88" i="3"/>
  <c r="H79" i="3"/>
  <c r="H78" i="3"/>
  <c r="H86" i="3" l="1"/>
  <c r="H69" i="3" l="1"/>
  <c r="H67" i="3"/>
  <c r="H71" i="3"/>
  <c r="D21" i="3" l="1"/>
  <c r="D24" i="3" l="1"/>
  <c r="D28" i="3"/>
  <c r="D29" i="3"/>
  <c r="H48" i="3"/>
  <c r="H49" i="3" s="1"/>
  <c r="H24" i="3" l="1"/>
  <c r="F80" i="3"/>
  <c r="H80" i="3" s="1"/>
  <c r="H28" i="3" l="1"/>
  <c r="H90" i="3"/>
  <c r="H29" i="3" l="1"/>
  <c r="H72" i="3" l="1"/>
  <c r="H77" i="3"/>
  <c r="H76" i="3" l="1"/>
  <c r="H91" i="3"/>
  <c r="H92" i="3" l="1"/>
  <c r="H84" i="3"/>
  <c r="H119" i="3" s="1"/>
  <c r="H26" i="3" l="1"/>
  <c r="G33" i="3" l="1"/>
  <c r="F37" i="3" l="1"/>
  <c r="G34" i="3"/>
  <c r="H34" i="3"/>
</calcChain>
</file>

<file path=xl/sharedStrings.xml><?xml version="1.0" encoding="utf-8"?>
<sst xmlns="http://schemas.openxmlformats.org/spreadsheetml/2006/main" count="313" uniqueCount="127">
  <si>
    <t>NÁHRADNÍ VÝSADBY V ROCE 2024, TŘINEC (1.ETAPA)</t>
  </si>
  <si>
    <t>DPS</t>
  </si>
  <si>
    <t>POLOŽKOVÝ ROZPOČET</t>
  </si>
  <si>
    <t>Cenová hladina dle katalogu URS 2024/II</t>
  </si>
  <si>
    <t>Vypracovala: Ing. Kateřina Černohorská</t>
  </si>
  <si>
    <t>Datum: červenec 2024</t>
  </si>
  <si>
    <t>Rekapitulace</t>
  </si>
  <si>
    <t>Celkem za dílo bez DPH</t>
  </si>
  <si>
    <t>DPH 21%</t>
  </si>
  <si>
    <t>Celkem za dílo s 21% DPH</t>
  </si>
  <si>
    <t>poř.č.</t>
  </si>
  <si>
    <t>Vytyčení inženýrských sítí</t>
  </si>
  <si>
    <t>MJ</t>
  </si>
  <si>
    <t>množství</t>
  </si>
  <si>
    <t>jedn. Cena</t>
  </si>
  <si>
    <t>celkem bez DPH</t>
  </si>
  <si>
    <t>R</t>
  </si>
  <si>
    <t>Vytyčení inženýrských sítí dle PD</t>
  </si>
  <si>
    <t>ks</t>
  </si>
  <si>
    <t>Celkem za vytyčení inženýrských sítí bez DPH</t>
  </si>
  <si>
    <t xml:space="preserve">Odstranění nevhodných dřevin </t>
  </si>
  <si>
    <t>m2</t>
  </si>
  <si>
    <t>Skládkovné odpadu - vč. Dopravy</t>
  </si>
  <si>
    <t>Celkem za odstranění nevhodných dřevin bez DPH</t>
  </si>
  <si>
    <t>m3</t>
  </si>
  <si>
    <t xml:space="preserve">Výsadba stromů </t>
  </si>
  <si>
    <t>Výsadba dřeviny s balem D přes 0,4 do 0,5 m do jamky se zalitím v rovině a svahu do 1:5</t>
  </si>
  <si>
    <t>Výsadba dřeviny s balem D přes 0,4 do 0,5 m do jamky se zalitím ve svahu přes 1:2 do 1:1</t>
  </si>
  <si>
    <t>Výsadba dřeviny s balem D přes 0,5 do 0,6 m do jamky se zalitím v rovině a svahu do 1:5</t>
  </si>
  <si>
    <t>Ukotvení kmene dřevin v rovině nebo na svahu do 1:5 třemi kůly D do 0,1 m dl přes 2 do 3 m</t>
  </si>
  <si>
    <t>Ukotvení kmene dřevin na svahu přes 1:2 třemi kůly D do 0,1 m dl přes 2 do 3 m</t>
  </si>
  <si>
    <t>Zhotovení závlahové mísy dřevin D přes 0,5 do 1,0 m v rovině nebo na svahu do 1:5</t>
  </si>
  <si>
    <t>Zhotovení ochranného bílého nátěru kmene, v jedné vrstvě, elastickým nátěrem pastové konzistence (listnaté mimo Betula)</t>
  </si>
  <si>
    <t>Instalace chráničky kmene proti poškození strun.sekačkou (listnaté soliterní)</t>
  </si>
  <si>
    <t>t</t>
  </si>
  <si>
    <t>Dovoz vody pro zálivku rostlin za vzdálenost do 1000 m (100 l/strom) (55*0,1)</t>
  </si>
  <si>
    <t>Dovoz vody pro zálivku - příplatek za dalších 4000 m</t>
  </si>
  <si>
    <t>Mulčování rostlin kůrou tl. do 0,1 m v rovině a svahu do 1:5 (52*3,14*0,5*0,5) (soliterní stromy)</t>
  </si>
  <si>
    <t>Mulčování rostlin kůrou tl do 0,1 m ve svahu přes 1:2 do 1:1 (3*3,14*0,5*0,5) (soliterní stromy)</t>
  </si>
  <si>
    <t>Řez stromů netrnitých řezem na čípek D koruny přes 2 do 4 m (listnaté)</t>
  </si>
  <si>
    <t>Přesun hmot pro sadovnické a krajinářské úpravy vodorovně do 5000 m</t>
  </si>
  <si>
    <t>Specifikace</t>
  </si>
  <si>
    <t>kg</t>
  </si>
  <si>
    <t>Mulčovací kůra drcená, vrstva 0,1m</t>
  </si>
  <si>
    <t>Kůl 2,5m prům. 70 mm (55*3)</t>
  </si>
  <si>
    <t>Příčky 6ks/strom (55*6)</t>
  </si>
  <si>
    <t>Vázací tkaný popruh š. 35mm (55*3)</t>
  </si>
  <si>
    <t>m</t>
  </si>
  <si>
    <t xml:space="preserve">Chránička kmene hnědá proti poškození strunovou sekačkou </t>
  </si>
  <si>
    <t>Rostlinný materiál</t>
  </si>
  <si>
    <t>svah</t>
  </si>
  <si>
    <t>bal</t>
  </si>
  <si>
    <t>velikost</t>
  </si>
  <si>
    <t>STROMY JEHLIČNATÉ</t>
  </si>
  <si>
    <t>do1:5</t>
  </si>
  <si>
    <t>do1:2</t>
  </si>
  <si>
    <t>do1:1</t>
  </si>
  <si>
    <t>150-200, ZB</t>
  </si>
  <si>
    <t>Pinus sylvestris</t>
  </si>
  <si>
    <t>STROMY LISTNATÉ</t>
  </si>
  <si>
    <t>12-14, ZB</t>
  </si>
  <si>
    <t>Acer platanoides</t>
  </si>
  <si>
    <t>14-16, ZB</t>
  </si>
  <si>
    <t>Acer platanoides 'Deborah'</t>
  </si>
  <si>
    <t>Acer platanoides 'Emerald Queen'</t>
  </si>
  <si>
    <t>Betula pendula</t>
  </si>
  <si>
    <t>Betula utilis</t>
  </si>
  <si>
    <t>10-12, ZB</t>
  </si>
  <si>
    <t>Carpinus betulus</t>
  </si>
  <si>
    <t>Corylus colurna</t>
  </si>
  <si>
    <t>Fagus sylvatica</t>
  </si>
  <si>
    <t>Magnolia kobus</t>
  </si>
  <si>
    <t>Malus 'Professor Sprenger'</t>
  </si>
  <si>
    <t>Prunus avium</t>
  </si>
  <si>
    <t>Prunus avium 'Plena'</t>
  </si>
  <si>
    <t>Quercus frainetto</t>
  </si>
  <si>
    <t>Quercus palustris</t>
  </si>
  <si>
    <t>Quercus robur</t>
  </si>
  <si>
    <t>Robinia pseudoacacia 'Frisia'</t>
  </si>
  <si>
    <t>16-18, ZB</t>
  </si>
  <si>
    <t>Tilia platyphyllos</t>
  </si>
  <si>
    <t>Celkem za výsadbu stromů včetně materiálu bez DPH</t>
  </si>
  <si>
    <t>Následná péče po dobu 1. roku</t>
  </si>
  <si>
    <t>Stromy</t>
  </si>
  <si>
    <t>Zalití rostlin vodou plocha přes 20 m2 (10x 100 l / strom), 55 stromů (55*10*100/1000)</t>
  </si>
  <si>
    <t xml:space="preserve">Dovoz vody pro zálivku rostlin za vzdálenost do 1000 m </t>
  </si>
  <si>
    <t>Kontrola kotvení a znovuuvázání dřeviny ke kůlům při 10% (55*0,1)</t>
  </si>
  <si>
    <t>Celkem za následnou péči po dobu 1. roku bez DPH</t>
  </si>
  <si>
    <t>Následná péče po dobu 2. roku</t>
  </si>
  <si>
    <t>Vypletí záhonu dřevin soliterních s naložením a odvozem odpadu do 20 km v rovině a svahu do 1:5 (3x), 52 soliterních stromů (3*52*3,15*0,5*0,5)</t>
  </si>
  <si>
    <t xml:space="preserve">Oprava a doplnění kůlů při 10% </t>
  </si>
  <si>
    <t>Řez stromu výchovný alejových stromů výšky přes 4 do 6 m, listnaté stromy 51 ks</t>
  </si>
  <si>
    <t>Kůl 2,5m prům. 70 mm</t>
  </si>
  <si>
    <t>Umělé hnojivo</t>
  </si>
  <si>
    <t>Mulčovací kůra drcená  (doplnění 10cm)</t>
  </si>
  <si>
    <t>Celkem za následnou péči po dobu 2. roku bez DPH</t>
  </si>
  <si>
    <t>Následná péče po dobu 3. roku</t>
  </si>
  <si>
    <t>Odstranění ukotvení kmene dřevin třemi kůly D do 0,1 m délky do 3 m</t>
  </si>
  <si>
    <t>Závěrečné zrušení závlahové mísy a kontrola čistého krčku dřeviny bez přihrnutí zeminou/mulčem</t>
  </si>
  <si>
    <t>Celkem za následnou péči po dobu 3. roku bez DPH</t>
  </si>
  <si>
    <t>Odstranění pařezů D přes 0,5 do 0,6 m v rovině a svahu do 1:5 s odklizením do 20 m a zasypáním jámy (P18)</t>
  </si>
  <si>
    <t>Kácení stromu bez postupného spouštění koruny a kmene D přes 0,2 do 0,3 m (S8.3)</t>
  </si>
  <si>
    <t>Odstranění pařezů D přes 0,2 do 0,3 m v rovině a svahu do 1:5 s odklizením do 20 m a zasypáním jámy (S8.3)</t>
  </si>
  <si>
    <t>Odstranění pařezů D přes 0,3 do 0,4 m v rovině a svahu do 1:5 s odklizením do 20 m a zasypáním jámy (S3, S8.1, S8.2, S8.4)</t>
  </si>
  <si>
    <t>Kácení stromu bez postupného spouštění koruny a kmene D přes 0,3 do 0,4 m (S3, S8.1, S8.2, S8.4)</t>
  </si>
  <si>
    <t>Jamky pro výsadbu s výměnou 50 % půdy zeminy skupiny 1 až 4 obj přes 0,4 do 1 m3 ve svahu přes 1:1</t>
  </si>
  <si>
    <t xml:space="preserve">Jamky pro výsadbu s výměnou 50 % půdy zeminy skupiny 1 až 4 obj přes 0,4 do 1 m3 v rovině a svahu do 1:5 </t>
  </si>
  <si>
    <t>Aesculus hippocastanum (svah do 1:1)</t>
  </si>
  <si>
    <t>Carpinus betulus (svah do 1:1)</t>
  </si>
  <si>
    <t>Prunus avium (svah do 1:1)</t>
  </si>
  <si>
    <t>Speciální elastický nátěr bílé barvy, životnosti cca 5 let, "rostoucí s kmínkem", nejedovatý, ekologicky odbouratelný např. typu FlexSkin (100gr/strom) (listnaté mimo Betula)</t>
  </si>
  <si>
    <t>Vypletí záhonu dřevin solitérních s naložením a odvozem odpadu do 20 km ve svahu přes 1:2 do 1:1 (3*3*3,15*0,5*0,5)</t>
  </si>
  <si>
    <t>Hnojení půdy umělým hnojivem k jednotlivým rostlinám v rovině a svahu do 1:5 (100g/strom) (55*100)*0,001*0,001</t>
  </si>
  <si>
    <t xml:space="preserve">Trávník parkový </t>
  </si>
  <si>
    <t>Plošná úprava terénu do 500 m2 zemina skupiny 1 až 4 nerovnosti přes 50 do 100 mm v rovinně a svahu do 1:5</t>
  </si>
  <si>
    <t>Založení trávníku strojně v jedné operaci v rovině nebo na svahu do 1:5</t>
  </si>
  <si>
    <t>Osivo, parková směs (30g/m2)</t>
  </si>
  <si>
    <t>Hnojivo (30g/m2)</t>
  </si>
  <si>
    <t>Herbicid (10l/ha)</t>
  </si>
  <si>
    <t>l</t>
  </si>
  <si>
    <t>Celkem za trávník parkový včetně materiálu bez DPH</t>
  </si>
  <si>
    <t>Chemické odplevelení před založením kultury postřikem na široko v rovině a svahu do 1:5 ručně, (T3+T8+T15+T18) (1+348+3+1)</t>
  </si>
  <si>
    <t>Odstranění nevhodných dřevin do 100 m2 v přes 1 m s odstraněním pařezů v rovině nebo svahu do 1:5 (K15) (9m2)</t>
  </si>
  <si>
    <t>PĚSTEBNÍ SUBSTRÁT dle TZ pro výměnu v jamkách (55*1*0,5)</t>
  </si>
  <si>
    <t>Dodávka zeminy pro zásyp jam - není uvažováno - bude využita přebytečná zemina z výsadby stromů</t>
  </si>
  <si>
    <t>Hnojení půdy umělým hnojivem k jednotlivým rostlinám v rovině a svahu do 1:5. Půdní kondicionér (1,2 kg/1m3) (55*1,2)*0,001</t>
  </si>
  <si>
    <t>Půdní kondicionér - růstové médium pro výsadbu stromů např. typu TERRACOTTEM ARBOOR  obsahující komponenty hydroabsorbentů, hnojiv, lávy, humínových kyselin a růstových prekurzorů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</si>
</sst>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.0000"/>
    <numFmt numFmtId="165" formatCode="#,##0.00\ &quot;Kč&quot;"/>
    <numFmt numFmtId="166" formatCode="0.00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sz val="8"/>
      <name val="Calibri"/>
      <family val="2"/>
      <charset val="238"/>
    </font>
    <font>
      <sz val="14"/>
      <name val="Calibri"/>
      <family val="2"/>
      <charset val="238"/>
    </font>
    <font>
      <sz val="20"/>
      <name val="Calibri"/>
      <family val="2"/>
      <charset val="238"/>
    </font>
    <font>
      <b/>
      <u/>
      <sz val="20"/>
      <name val="Calibri"/>
      <family val="2"/>
      <charset val="238"/>
    </font>
    <font>
      <b/>
      <u/>
      <sz val="1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44" fontId="6" fillId="0" borderId="0" xfId="1" applyFont="1" applyFill="1" applyBorder="1" applyAlignment="1">
      <alignment horizontal="right" vertical="center"/>
    </xf>
    <xf numFmtId="44" fontId="6" fillId="0" borderId="0" xfId="1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right" vertical="center"/>
    </xf>
    <xf numFmtId="44" fontId="1" fillId="0" borderId="0" xfId="1" applyFont="1" applyFill="1" applyBorder="1" applyAlignment="1">
      <alignment horizontal="right" vertical="center"/>
    </xf>
    <xf numFmtId="44" fontId="9" fillId="0" borderId="0" xfId="1" applyFont="1" applyFill="1" applyBorder="1" applyAlignment="1">
      <alignment horizontal="center" vertical="center"/>
    </xf>
    <xf numFmtId="44" fontId="9" fillId="0" borderId="0" xfId="1" applyFont="1" applyFill="1" applyBorder="1" applyAlignment="1">
      <alignment horizontal="right" vertical="center"/>
    </xf>
    <xf numFmtId="44" fontId="12" fillId="0" borderId="0" xfId="1" applyFont="1" applyFill="1" applyAlignment="1">
      <alignment horizontal="center"/>
    </xf>
    <xf numFmtId="44" fontId="9" fillId="0" borderId="0" xfId="1" applyFont="1" applyFill="1" applyAlignment="1">
      <alignment horizontal="center"/>
    </xf>
    <xf numFmtId="44" fontId="7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wrapText="1"/>
    </xf>
    <xf numFmtId="44" fontId="11" fillId="0" borderId="0" xfId="0" applyNumberFormat="1" applyFont="1" applyAlignment="1">
      <alignment horizontal="right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vertical="center"/>
    </xf>
    <xf numFmtId="0" fontId="2" fillId="0" borderId="0" xfId="0" applyFont="1"/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165" fontId="8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4" fontId="9" fillId="0" borderId="0" xfId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44" fontId="8" fillId="0" borderId="0" xfId="1" applyFont="1" applyFill="1" applyBorder="1" applyAlignment="1">
      <alignment horizontal="left" vertical="center"/>
    </xf>
    <xf numFmtId="165" fontId="8" fillId="0" borderId="0" xfId="0" applyNumberFormat="1" applyFont="1" applyAlignment="1">
      <alignment horizontal="center"/>
    </xf>
    <xf numFmtId="0" fontId="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7" fillId="0" borderId="0" xfId="0" applyFont="1"/>
    <xf numFmtId="44" fontId="19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44" fontId="7" fillId="0" borderId="0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44" fontId="8" fillId="0" borderId="0" xfId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44" fontId="16" fillId="0" borderId="0" xfId="0" applyNumberFormat="1" applyFont="1" applyAlignment="1">
      <alignment horizontal="center" wrapText="1"/>
    </xf>
    <xf numFmtId="44" fontId="5" fillId="0" borderId="0" xfId="0" applyNumberFormat="1" applyFont="1" applyAlignment="1">
      <alignment horizontal="center" vertical="center"/>
    </xf>
    <xf numFmtId="44" fontId="15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44" fontId="19" fillId="0" borderId="0" xfId="0" applyNumberFormat="1" applyFont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B84700"/>
      <rgbColor rgb="00993366"/>
      <rgbColor rgb="00333399"/>
      <rgbColor rgb="004C4C4C"/>
    </indexedColors>
    <mruColors>
      <color rgb="FFFFFEC2"/>
      <color rgb="FFF6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188"/>
  <sheetViews>
    <sheetView tabSelected="1" view="pageBreakPreview" zoomScale="145" zoomScaleNormal="110" zoomScaleSheetLayoutView="145" workbookViewId="0">
      <selection activeCell="D12" sqref="D12"/>
    </sheetView>
  </sheetViews>
  <sheetFormatPr defaultRowHeight="13.5" customHeight="1" x14ac:dyDescent="0.2"/>
  <cols>
    <col min="1" max="1" width="7.7109375" style="19" customWidth="1"/>
    <col min="2" max="2" width="5.42578125" style="20" customWidth="1"/>
    <col min="3" max="3" width="11.28515625" style="21" customWidth="1"/>
    <col min="4" max="4" width="54.85546875" style="70" customWidth="1"/>
    <col min="5" max="5" width="4.28515625" style="20" customWidth="1"/>
    <col min="6" max="6" width="9.7109375" style="20" customWidth="1"/>
    <col min="7" max="7" width="9.7109375" style="69" customWidth="1"/>
    <col min="8" max="8" width="15.140625" style="4" customWidth="1"/>
    <col min="9" max="11" width="10" style="19" customWidth="1"/>
    <col min="12" max="12" width="12.28515625" style="26" bestFit="1" customWidth="1"/>
    <col min="13" max="13" width="13.140625" style="26" customWidth="1"/>
    <col min="14" max="14" width="12.140625" style="26" bestFit="1" customWidth="1"/>
    <col min="15" max="15" width="20.140625" style="26" customWidth="1"/>
    <col min="16" max="16384" width="9.140625" style="26"/>
  </cols>
  <sheetData>
    <row r="1" spans="1:256" ht="18" customHeight="1" x14ac:dyDescent="0.3">
      <c r="A1" s="71"/>
      <c r="B1" s="96" t="s">
        <v>0</v>
      </c>
      <c r="C1" s="96"/>
      <c r="D1" s="96"/>
      <c r="E1" s="96"/>
      <c r="F1" s="96"/>
      <c r="G1" s="96"/>
      <c r="H1" s="96"/>
      <c r="I1" s="73"/>
      <c r="J1" s="10"/>
      <c r="K1" s="10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18" customHeight="1" x14ac:dyDescent="0.3">
      <c r="A2" s="71"/>
      <c r="B2" s="96" t="s">
        <v>1</v>
      </c>
      <c r="C2" s="96"/>
      <c r="D2" s="96"/>
      <c r="E2" s="96"/>
      <c r="F2" s="96"/>
      <c r="G2" s="96"/>
      <c r="H2" s="96"/>
      <c r="I2" s="73"/>
      <c r="J2" s="10"/>
      <c r="K2" s="1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ht="18" customHeight="1" x14ac:dyDescent="0.3">
      <c r="A3" s="71"/>
      <c r="B3" s="72"/>
      <c r="C3" s="72"/>
      <c r="D3" s="72"/>
      <c r="E3" s="72"/>
      <c r="F3" s="72"/>
      <c r="G3" s="72"/>
      <c r="H3" s="72"/>
      <c r="I3" s="73"/>
      <c r="J3" s="10"/>
      <c r="K3" s="10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ht="18" customHeight="1" x14ac:dyDescent="0.3">
      <c r="A4" s="71"/>
      <c r="B4" s="96" t="s">
        <v>2</v>
      </c>
      <c r="C4" s="96"/>
      <c r="D4" s="96"/>
      <c r="E4" s="96"/>
      <c r="F4" s="96"/>
      <c r="G4" s="96"/>
      <c r="H4" s="96"/>
      <c r="I4" s="73"/>
      <c r="J4" s="10"/>
      <c r="K4" s="10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18" customHeight="1" x14ac:dyDescent="0.3">
      <c r="A5" s="71"/>
      <c r="B5" s="72"/>
      <c r="C5" s="72"/>
      <c r="D5" s="72"/>
      <c r="E5" s="72"/>
      <c r="F5" s="72"/>
      <c r="G5" s="72"/>
      <c r="H5" s="72"/>
      <c r="I5" s="73"/>
      <c r="J5" s="10"/>
      <c r="K5" s="1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ht="15" customHeight="1" x14ac:dyDescent="0.3">
      <c r="A6" s="71"/>
      <c r="B6" s="72"/>
      <c r="C6" s="72"/>
      <c r="D6" s="72"/>
      <c r="E6" s="74"/>
      <c r="F6" s="74"/>
      <c r="G6" s="74"/>
      <c r="H6" s="15"/>
      <c r="I6" s="2"/>
      <c r="J6" s="10"/>
      <c r="K6" s="7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 ht="15" customHeight="1" x14ac:dyDescent="0.3">
      <c r="A7" s="71"/>
      <c r="B7" s="72"/>
      <c r="C7" s="72"/>
      <c r="D7" s="72"/>
      <c r="E7" s="74"/>
      <c r="F7" s="74"/>
      <c r="G7" s="74"/>
      <c r="H7" s="15"/>
      <c r="I7" s="2"/>
      <c r="J7" s="10"/>
      <c r="K7" s="7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ht="15" customHeight="1" x14ac:dyDescent="0.2">
      <c r="A8" s="45"/>
      <c r="B8" s="76" t="s">
        <v>3</v>
      </c>
      <c r="C8" s="45"/>
      <c r="D8" s="76"/>
      <c r="E8" s="59"/>
      <c r="F8" s="59"/>
      <c r="G8" s="77"/>
      <c r="H8" s="78"/>
      <c r="I8" s="79"/>
      <c r="J8" s="45"/>
      <c r="K8" s="45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pans="1:256" ht="15" customHeight="1" x14ac:dyDescent="0.2">
      <c r="A9" s="45"/>
      <c r="B9" s="76" t="s">
        <v>4</v>
      </c>
      <c r="C9" s="45"/>
      <c r="D9" s="76"/>
      <c r="E9" s="59"/>
      <c r="F9" s="59"/>
      <c r="G9" s="77"/>
      <c r="H9" s="78"/>
      <c r="I9" s="79"/>
      <c r="J9" s="45"/>
      <c r="K9" s="45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pans="1:256" ht="15" customHeight="1" x14ac:dyDescent="0.2">
      <c r="A10" s="45"/>
      <c r="B10" s="76" t="s">
        <v>5</v>
      </c>
      <c r="C10" s="45"/>
      <c r="D10" s="76"/>
      <c r="E10" s="59"/>
      <c r="F10" s="59"/>
      <c r="G10" s="77"/>
      <c r="H10" s="78"/>
      <c r="I10" s="79"/>
      <c r="J10" s="45"/>
      <c r="K10" s="45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pans="1:256" ht="15" customHeight="1" x14ac:dyDescent="0.2">
      <c r="A11" s="45"/>
      <c r="B11" s="76"/>
      <c r="C11" s="45"/>
      <c r="D11" s="76"/>
      <c r="E11" s="59"/>
      <c r="F11" s="59"/>
      <c r="G11" s="77"/>
      <c r="H11" s="78"/>
      <c r="I11" s="79"/>
      <c r="J11" s="45"/>
      <c r="K11" s="45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pans="1:256" ht="15" customHeight="1" x14ac:dyDescent="0.2">
      <c r="A12" s="45"/>
      <c r="B12" s="76"/>
      <c r="C12" s="45"/>
      <c r="D12" s="76"/>
      <c r="E12" s="59"/>
      <c r="F12" s="59"/>
      <c r="G12" s="77"/>
      <c r="H12" s="78"/>
      <c r="I12" s="79"/>
      <c r="J12" s="45"/>
      <c r="K12" s="45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spans="1:256" ht="15" customHeight="1" x14ac:dyDescent="0.2">
      <c r="A13" s="45"/>
      <c r="B13" s="76"/>
      <c r="C13" s="45"/>
      <c r="D13" s="76"/>
      <c r="E13" s="59"/>
      <c r="F13" s="59"/>
      <c r="G13" s="77"/>
      <c r="H13" s="78"/>
      <c r="I13" s="79"/>
      <c r="J13" s="45"/>
      <c r="K13" s="45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pans="1:256" ht="15" customHeight="1" x14ac:dyDescent="0.2">
      <c r="A14" s="45"/>
      <c r="B14" s="76"/>
      <c r="C14" s="45"/>
      <c r="D14" s="76"/>
      <c r="E14" s="59"/>
      <c r="F14" s="59"/>
      <c r="G14" s="77"/>
      <c r="H14" s="78"/>
      <c r="I14" s="79"/>
      <c r="J14" s="45"/>
      <c r="K14" s="45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spans="1:256" ht="15" customHeight="1" x14ac:dyDescent="0.2">
      <c r="A15" s="45"/>
      <c r="B15" s="76"/>
      <c r="C15" s="45"/>
      <c r="D15" s="76"/>
      <c r="E15" s="59"/>
      <c r="F15" s="59"/>
      <c r="G15" s="77"/>
      <c r="H15" s="78"/>
      <c r="I15" s="79"/>
      <c r="J15" s="45"/>
      <c r="K15" s="45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pans="1:256" ht="15" customHeight="1" x14ac:dyDescent="0.2">
      <c r="A16" s="45"/>
      <c r="B16" s="76"/>
      <c r="C16" s="45"/>
      <c r="D16" s="76"/>
      <c r="E16" s="59"/>
      <c r="F16" s="59"/>
      <c r="G16" s="77"/>
      <c r="H16" s="78"/>
      <c r="I16" s="79"/>
      <c r="J16" s="45"/>
      <c r="K16" s="45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spans="1:11" ht="15" customHeight="1" x14ac:dyDescent="0.2">
      <c r="B17" s="70"/>
      <c r="C17" s="70"/>
    </row>
    <row r="18" spans="1:11" ht="15" customHeight="1" x14ac:dyDescent="0.2">
      <c r="B18" s="70"/>
      <c r="C18" s="70"/>
    </row>
    <row r="19" spans="1:11" ht="15" customHeight="1" x14ac:dyDescent="0.2">
      <c r="B19" s="70"/>
      <c r="C19" s="70"/>
    </row>
    <row r="20" spans="1:11" s="15" customFormat="1" ht="15" customHeight="1" x14ac:dyDescent="0.2">
      <c r="A20" s="10"/>
      <c r="B20" s="11"/>
      <c r="C20" s="12"/>
      <c r="D20" s="13" t="s">
        <v>6</v>
      </c>
      <c r="E20" s="11"/>
      <c r="F20" s="11"/>
      <c r="G20" s="14"/>
      <c r="H20" s="17"/>
      <c r="I20" s="10"/>
      <c r="J20" s="10"/>
      <c r="K20" s="10"/>
    </row>
    <row r="21" spans="1:11" s="85" customFormat="1" ht="15" customHeight="1" x14ac:dyDescent="0.25">
      <c r="A21" s="81"/>
      <c r="B21" s="82"/>
      <c r="C21" s="83"/>
      <c r="D21" s="34" t="str">
        <f>+B1</f>
        <v>NÁHRADNÍ VÝSADBY V ROCE 2024, TŘINEC (1.ETAPA)</v>
      </c>
      <c r="E21" s="84"/>
      <c r="F21" s="84"/>
      <c r="G21" s="97"/>
      <c r="H21" s="97"/>
      <c r="I21" s="81"/>
      <c r="J21" s="81"/>
      <c r="K21" s="81"/>
    </row>
    <row r="22" spans="1:11" s="85" customFormat="1" ht="15" customHeight="1" x14ac:dyDescent="0.25">
      <c r="A22" s="81"/>
      <c r="B22" s="82"/>
      <c r="C22" s="83"/>
      <c r="D22" s="34" t="str">
        <f>+B2</f>
        <v>DPS</v>
      </c>
      <c r="E22" s="84"/>
      <c r="F22" s="84"/>
      <c r="G22" s="86"/>
      <c r="H22" s="86"/>
      <c r="I22" s="81"/>
      <c r="J22" s="81"/>
      <c r="K22" s="81"/>
    </row>
    <row r="23" spans="1:11" s="15" customFormat="1" ht="15" customHeight="1" x14ac:dyDescent="0.2">
      <c r="A23" s="10"/>
      <c r="B23" s="11"/>
      <c r="C23" s="12"/>
      <c r="D23" s="13"/>
      <c r="E23" s="11"/>
      <c r="F23" s="11"/>
      <c r="G23" s="14"/>
      <c r="H23" s="6"/>
      <c r="I23" s="10"/>
      <c r="J23" s="10"/>
      <c r="K23" s="10"/>
    </row>
    <row r="24" spans="1:11" s="15" customFormat="1" ht="15" customHeight="1" x14ac:dyDescent="0.2">
      <c r="A24" s="10"/>
      <c r="B24" s="16">
        <v>1</v>
      </c>
      <c r="C24" s="12"/>
      <c r="D24" s="13" t="str">
        <f>+D49</f>
        <v>Celkem za vytyčení inženýrských sítí bez DPH</v>
      </c>
      <c r="E24" s="11"/>
      <c r="F24" s="11"/>
      <c r="G24" s="14"/>
      <c r="H24" s="17">
        <f>+H49</f>
        <v>0</v>
      </c>
      <c r="I24" s="10"/>
      <c r="J24" s="10"/>
      <c r="K24" s="10"/>
    </row>
    <row r="25" spans="1:11" s="15" customFormat="1" ht="15" customHeight="1" x14ac:dyDescent="0.2">
      <c r="A25" s="10"/>
      <c r="B25" s="16">
        <v>2</v>
      </c>
      <c r="C25" s="12"/>
      <c r="D25" s="13" t="str">
        <f>+D62</f>
        <v>Celkem za odstranění nevhodných dřevin bez DPH</v>
      </c>
      <c r="E25" s="11"/>
      <c r="F25" s="11"/>
      <c r="G25" s="14"/>
      <c r="H25" s="17">
        <f>+H62</f>
        <v>0</v>
      </c>
      <c r="I25" s="10"/>
      <c r="J25" s="10"/>
      <c r="K25" s="10"/>
    </row>
    <row r="26" spans="1:11" s="15" customFormat="1" ht="15" customHeight="1" x14ac:dyDescent="0.2">
      <c r="A26" s="10"/>
      <c r="B26" s="16">
        <f>+B65</f>
        <v>3</v>
      </c>
      <c r="C26" s="12"/>
      <c r="D26" s="13" t="str">
        <f>+D119</f>
        <v>Celkem za výsadbu stromů včetně materiálu bez DPH</v>
      </c>
      <c r="E26" s="16"/>
      <c r="F26" s="16"/>
      <c r="G26" s="18"/>
      <c r="H26" s="17">
        <f>+H119</f>
        <v>0</v>
      </c>
      <c r="I26" s="10"/>
      <c r="J26" s="10"/>
      <c r="K26" s="10"/>
    </row>
    <row r="27" spans="1:11" s="15" customFormat="1" ht="15" customHeight="1" x14ac:dyDescent="0.2">
      <c r="A27" s="10"/>
      <c r="B27" s="16">
        <f>+B122</f>
        <v>4</v>
      </c>
      <c r="C27" s="12"/>
      <c r="D27" s="13" t="str">
        <f>+D130</f>
        <v>Celkem za trávník parkový včetně materiálu bez DPH</v>
      </c>
      <c r="E27" s="16"/>
      <c r="F27" s="16"/>
      <c r="G27" s="18"/>
      <c r="H27" s="17">
        <f>+H130</f>
        <v>0</v>
      </c>
      <c r="I27" s="10"/>
      <c r="J27" s="10"/>
      <c r="K27" s="10"/>
    </row>
    <row r="28" spans="1:11" s="15" customFormat="1" ht="15" customHeight="1" x14ac:dyDescent="0.2">
      <c r="A28" s="10"/>
      <c r="B28" s="16">
        <f>+B133</f>
        <v>5</v>
      </c>
      <c r="C28" s="12"/>
      <c r="D28" s="13" t="str">
        <f>+D142</f>
        <v>Celkem za následnou péči po dobu 1. roku bez DPH</v>
      </c>
      <c r="E28" s="16"/>
      <c r="F28" s="16"/>
      <c r="G28" s="18"/>
      <c r="H28" s="17">
        <f>+H142</f>
        <v>0</v>
      </c>
      <c r="I28" s="10"/>
      <c r="J28" s="10"/>
      <c r="K28" s="10"/>
    </row>
    <row r="29" spans="1:11" s="15" customFormat="1" ht="15" customHeight="1" x14ac:dyDescent="0.2">
      <c r="A29" s="10"/>
      <c r="B29" s="16">
        <f>+B145</f>
        <v>6</v>
      </c>
      <c r="C29" s="12"/>
      <c r="D29" s="13" t="str">
        <f>+D163</f>
        <v>Celkem za následnou péči po dobu 2. roku bez DPH</v>
      </c>
      <c r="E29" s="16"/>
      <c r="F29" s="16"/>
      <c r="G29" s="18"/>
      <c r="H29" s="17">
        <f>+H163</f>
        <v>0</v>
      </c>
      <c r="I29" s="10"/>
      <c r="J29" s="10"/>
      <c r="K29" s="10"/>
    </row>
    <row r="30" spans="1:11" s="15" customFormat="1" ht="15" customHeight="1" x14ac:dyDescent="0.2">
      <c r="A30" s="10"/>
      <c r="B30" s="16">
        <f>+B166</f>
        <v>7</v>
      </c>
      <c r="C30" s="12"/>
      <c r="D30" s="13" t="str">
        <f>+D180</f>
        <v>Celkem za následnou péči po dobu 3. roku bez DPH</v>
      </c>
      <c r="E30" s="11"/>
      <c r="F30" s="11"/>
      <c r="G30" s="14"/>
      <c r="H30" s="17">
        <f>+H180</f>
        <v>0</v>
      </c>
      <c r="I30" s="10"/>
      <c r="J30" s="10"/>
      <c r="K30" s="10"/>
    </row>
    <row r="31" spans="1:11" ht="15" customHeight="1" x14ac:dyDescent="0.2">
      <c r="D31" s="22"/>
      <c r="E31" s="23"/>
      <c r="F31" s="23"/>
      <c r="G31" s="24"/>
      <c r="H31" s="25"/>
    </row>
    <row r="32" spans="1:11" ht="15" customHeight="1" x14ac:dyDescent="0.2">
      <c r="D32" s="27"/>
      <c r="E32" s="28"/>
      <c r="F32" s="94"/>
      <c r="G32" s="94"/>
      <c r="H32" s="29"/>
    </row>
    <row r="33" spans="1:257" s="15" customFormat="1" ht="15" customHeight="1" x14ac:dyDescent="0.2">
      <c r="A33" s="10"/>
      <c r="B33" s="11"/>
      <c r="C33" s="12"/>
      <c r="D33" s="30" t="s">
        <v>7</v>
      </c>
      <c r="E33" s="16"/>
      <c r="F33" s="16"/>
      <c r="G33" s="93">
        <f>SUM(H24:H32)</f>
        <v>0</v>
      </c>
      <c r="H33" s="93"/>
      <c r="I33" s="8"/>
      <c r="J33" s="8"/>
      <c r="K33" s="10"/>
    </row>
    <row r="34" spans="1:257" s="15" customFormat="1" ht="15" customHeight="1" x14ac:dyDescent="0.2">
      <c r="A34" s="10"/>
      <c r="B34" s="11"/>
      <c r="C34" s="12"/>
      <c r="D34" s="30" t="s">
        <v>8</v>
      </c>
      <c r="E34" s="16"/>
      <c r="F34" s="16"/>
      <c r="G34" s="93">
        <f>+G33*0.21</f>
        <v>0</v>
      </c>
      <c r="H34" s="93">
        <f>+G33*0.21</f>
        <v>0</v>
      </c>
      <c r="I34" s="8"/>
      <c r="J34" s="8"/>
      <c r="K34" s="10"/>
    </row>
    <row r="35" spans="1:257" s="38" customFormat="1" ht="15" customHeight="1" x14ac:dyDescent="0.3">
      <c r="A35" s="31"/>
      <c r="B35" s="32"/>
      <c r="C35" s="33"/>
      <c r="D35" s="34"/>
      <c r="E35" s="35"/>
      <c r="F35" s="35"/>
      <c r="G35" s="36"/>
      <c r="H35" s="37"/>
      <c r="I35" s="7"/>
      <c r="J35" s="7"/>
      <c r="K35" s="31"/>
    </row>
    <row r="36" spans="1:257" s="38" customFormat="1" ht="15" customHeight="1" x14ac:dyDescent="0.3">
      <c r="A36" s="31"/>
      <c r="B36" s="32"/>
      <c r="C36" s="33"/>
      <c r="D36" s="34"/>
      <c r="E36" s="35"/>
      <c r="F36" s="35"/>
      <c r="G36" s="36"/>
      <c r="H36" s="37"/>
      <c r="I36" s="7"/>
      <c r="J36" s="7"/>
      <c r="K36" s="31"/>
    </row>
    <row r="37" spans="1:257" s="44" customFormat="1" ht="23.25" customHeight="1" x14ac:dyDescent="0.4">
      <c r="A37" s="39"/>
      <c r="B37" s="40"/>
      <c r="C37" s="41"/>
      <c r="D37" s="42" t="s">
        <v>9</v>
      </c>
      <c r="E37" s="43"/>
      <c r="F37" s="95">
        <f>+G33*1.21</f>
        <v>0</v>
      </c>
      <c r="G37" s="95"/>
      <c r="H37" s="95"/>
      <c r="I37" s="7"/>
      <c r="J37" s="7"/>
      <c r="K37" s="39"/>
    </row>
    <row r="38" spans="1:257" s="54" customFormat="1" ht="12.75" x14ac:dyDescent="0.2">
      <c r="A38" s="45"/>
      <c r="B38" s="23"/>
      <c r="C38" s="46"/>
      <c r="D38" s="47"/>
      <c r="E38" s="23"/>
      <c r="F38" s="23"/>
      <c r="G38" s="24"/>
      <c r="H38" s="25"/>
      <c r="I38" s="48"/>
      <c r="J38" s="49"/>
      <c r="K38" s="50"/>
      <c r="L38" s="51"/>
      <c r="M38" s="51"/>
      <c r="N38" s="52"/>
      <c r="O38" s="53"/>
      <c r="Q38" s="53"/>
    </row>
    <row r="39" spans="1:257" s="54" customFormat="1" ht="12.75" x14ac:dyDescent="0.2">
      <c r="A39" s="45"/>
      <c r="B39" s="23"/>
      <c r="C39" s="46"/>
      <c r="D39" s="47"/>
      <c r="E39" s="23"/>
      <c r="F39" s="23"/>
      <c r="G39" s="24"/>
      <c r="H39" s="25"/>
      <c r="I39" s="48"/>
      <c r="J39" s="49"/>
      <c r="K39" s="50"/>
      <c r="L39" s="51"/>
      <c r="M39" s="51"/>
      <c r="N39" s="52"/>
      <c r="O39" s="53"/>
      <c r="Q39" s="53"/>
    </row>
    <row r="40" spans="1:257" s="54" customFormat="1" ht="12.75" x14ac:dyDescent="0.2">
      <c r="A40" s="45"/>
      <c r="B40" s="23"/>
      <c r="C40" s="46"/>
      <c r="D40" s="47"/>
      <c r="E40" s="23"/>
      <c r="F40" s="23"/>
      <c r="G40" s="24"/>
      <c r="H40" s="25"/>
      <c r="I40" s="48"/>
      <c r="J40" s="49"/>
      <c r="K40" s="50"/>
      <c r="L40" s="51"/>
      <c r="M40" s="51"/>
      <c r="N40" s="52"/>
      <c r="O40" s="53"/>
      <c r="Q40" s="53"/>
    </row>
    <row r="41" spans="1:257" s="54" customFormat="1" ht="12.75" x14ac:dyDescent="0.2">
      <c r="A41" s="45"/>
      <c r="B41" s="23"/>
      <c r="C41" s="46"/>
      <c r="D41" s="47"/>
      <c r="E41" s="23"/>
      <c r="F41" s="23"/>
      <c r="G41" s="24"/>
      <c r="H41" s="25"/>
      <c r="I41" s="48"/>
      <c r="J41" s="49"/>
      <c r="K41" s="50"/>
      <c r="L41" s="51"/>
      <c r="M41" s="51"/>
      <c r="N41" s="52"/>
      <c r="O41" s="53"/>
      <c r="Q41" s="53"/>
    </row>
    <row r="42" spans="1:257" s="54" customFormat="1" ht="12.75" x14ac:dyDescent="0.2">
      <c r="A42" s="45"/>
      <c r="B42" s="23"/>
      <c r="C42" s="46"/>
      <c r="D42" s="47"/>
      <c r="E42" s="23"/>
      <c r="F42" s="23"/>
      <c r="G42" s="24"/>
      <c r="H42" s="25"/>
      <c r="I42" s="48"/>
      <c r="J42" s="49"/>
      <c r="K42" s="50"/>
      <c r="L42" s="51"/>
      <c r="M42" s="51"/>
      <c r="N42" s="52"/>
      <c r="O42" s="53"/>
      <c r="Q42" s="53"/>
    </row>
    <row r="43" spans="1:257" s="54" customFormat="1" ht="12.75" x14ac:dyDescent="0.2">
      <c r="A43" s="45"/>
      <c r="B43" s="23"/>
      <c r="C43" s="46"/>
      <c r="D43" s="47"/>
      <c r="E43" s="23"/>
      <c r="F43" s="23"/>
      <c r="G43" s="24"/>
      <c r="H43" s="25"/>
      <c r="I43" s="48"/>
      <c r="J43" s="49"/>
      <c r="K43" s="50"/>
      <c r="L43" s="51"/>
      <c r="M43" s="51"/>
      <c r="N43" s="52"/>
      <c r="O43" s="53"/>
      <c r="Q43" s="53"/>
    </row>
    <row r="44" spans="1:257" s="54" customFormat="1" ht="12.75" x14ac:dyDescent="0.2">
      <c r="A44" s="45"/>
      <c r="B44" s="23"/>
      <c r="C44" s="46"/>
      <c r="D44" s="47"/>
      <c r="E44" s="23"/>
      <c r="F44" s="23"/>
      <c r="G44" s="24"/>
      <c r="H44" s="25"/>
      <c r="I44" s="48"/>
      <c r="J44" s="49"/>
      <c r="K44" s="50"/>
      <c r="L44" s="51"/>
      <c r="M44" s="51"/>
      <c r="N44" s="52"/>
      <c r="O44" s="53"/>
      <c r="Q44" s="53"/>
    </row>
    <row r="45" spans="1:257" s="54" customFormat="1" ht="12.75" x14ac:dyDescent="0.2">
      <c r="A45" s="45"/>
      <c r="B45" s="23"/>
      <c r="C45" s="46"/>
      <c r="D45" s="47"/>
      <c r="E45" s="23"/>
      <c r="F45" s="23"/>
      <c r="G45" s="24"/>
      <c r="H45" s="25"/>
      <c r="I45" s="48"/>
      <c r="J45" s="49"/>
      <c r="K45" s="50"/>
      <c r="L45" s="51"/>
      <c r="M45" s="51"/>
      <c r="N45" s="52"/>
      <c r="O45" s="53"/>
      <c r="Q45" s="53"/>
    </row>
    <row r="46" spans="1:257" s="57" customFormat="1" ht="15" customHeight="1" x14ac:dyDescent="0.25">
      <c r="A46" s="16"/>
      <c r="B46" s="16">
        <v>1</v>
      </c>
      <c r="C46" s="13"/>
      <c r="D46" s="13"/>
      <c r="E46" s="16"/>
      <c r="F46" s="18"/>
      <c r="G46" s="18"/>
      <c r="H46" s="1"/>
      <c r="I46" s="16"/>
      <c r="J46" s="16"/>
      <c r="K46" s="56"/>
      <c r="L46" s="16"/>
      <c r="M46" s="55"/>
      <c r="N46" s="16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55"/>
      <c r="IM46" s="55"/>
      <c r="IN46" s="55"/>
      <c r="IO46" s="55"/>
      <c r="IP46" s="55"/>
      <c r="IQ46" s="55"/>
      <c r="IR46" s="55"/>
      <c r="IS46" s="55"/>
      <c r="IT46" s="55"/>
      <c r="IU46" s="55"/>
      <c r="IV46" s="55"/>
    </row>
    <row r="47" spans="1:257" s="57" customFormat="1" ht="15" customHeight="1" x14ac:dyDescent="0.25">
      <c r="A47" s="16"/>
      <c r="B47" s="16" t="s">
        <v>10</v>
      </c>
      <c r="C47" s="13" t="s">
        <v>11</v>
      </c>
      <c r="D47" s="13"/>
      <c r="E47" s="16" t="s">
        <v>12</v>
      </c>
      <c r="F47" s="18" t="s">
        <v>13</v>
      </c>
      <c r="G47" s="18" t="s">
        <v>14</v>
      </c>
      <c r="H47" s="1" t="s">
        <v>15</v>
      </c>
      <c r="I47" s="16"/>
      <c r="J47" s="16"/>
      <c r="K47" s="56"/>
      <c r="L47" s="16"/>
      <c r="M47" s="55"/>
      <c r="N47" s="16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</row>
    <row r="48" spans="1:257" s="57" customFormat="1" ht="15" customHeight="1" x14ac:dyDescent="0.25">
      <c r="A48" s="58"/>
      <c r="B48" s="63">
        <v>1</v>
      </c>
      <c r="C48" s="63" t="s">
        <v>16</v>
      </c>
      <c r="D48" s="67" t="s">
        <v>17</v>
      </c>
      <c r="E48" s="63" t="s">
        <v>18</v>
      </c>
      <c r="F48" s="65">
        <v>1</v>
      </c>
      <c r="G48" s="65"/>
      <c r="H48" s="3">
        <f>+F48*G48</f>
        <v>0</v>
      </c>
      <c r="I48" s="87"/>
      <c r="J48" s="59"/>
      <c r="K48" s="59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66"/>
      <c r="IM48" s="66"/>
      <c r="IN48" s="66"/>
      <c r="IO48" s="66"/>
      <c r="IP48" s="66"/>
      <c r="IQ48" s="66"/>
      <c r="IR48" s="66"/>
      <c r="IS48" s="66"/>
      <c r="IT48" s="66"/>
      <c r="IU48" s="66"/>
      <c r="IV48" s="66"/>
      <c r="IW48" s="80"/>
    </row>
    <row r="49" spans="1:259" ht="12.75" x14ac:dyDescent="0.2">
      <c r="A49" s="16"/>
      <c r="B49" s="16"/>
      <c r="C49" s="13"/>
      <c r="D49" s="13" t="s">
        <v>19</v>
      </c>
      <c r="E49" s="16"/>
      <c r="F49" s="18"/>
      <c r="G49" s="18"/>
      <c r="H49" s="1">
        <f>SUM(H48)</f>
        <v>0</v>
      </c>
      <c r="I49" s="16"/>
      <c r="J49" s="16"/>
      <c r="K49" s="56"/>
      <c r="L49" s="16"/>
      <c r="M49" s="55"/>
      <c r="N49" s="16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</row>
    <row r="50" spans="1:259" s="54" customFormat="1" ht="12.75" x14ac:dyDescent="0.2">
      <c r="A50" s="45"/>
      <c r="B50" s="23"/>
      <c r="C50" s="46"/>
      <c r="D50" s="47"/>
      <c r="E50" s="23"/>
      <c r="F50" s="23"/>
      <c r="G50" s="24"/>
      <c r="H50" s="25"/>
      <c r="I50" s="48"/>
      <c r="J50" s="49"/>
      <c r="K50" s="50"/>
      <c r="L50" s="51"/>
      <c r="M50" s="51"/>
      <c r="N50" s="52"/>
      <c r="O50" s="53"/>
      <c r="Q50" s="53"/>
    </row>
    <row r="51" spans="1:259" s="54" customFormat="1" ht="12.75" x14ac:dyDescent="0.2">
      <c r="A51" s="45"/>
      <c r="B51" s="23"/>
      <c r="C51" s="46"/>
      <c r="D51" s="47"/>
      <c r="E51" s="23"/>
      <c r="F51" s="23"/>
      <c r="G51" s="24"/>
      <c r="H51" s="25"/>
      <c r="I51" s="48"/>
      <c r="J51" s="49"/>
      <c r="K51" s="50"/>
      <c r="L51" s="51"/>
      <c r="M51" s="51"/>
      <c r="N51" s="52"/>
      <c r="O51" s="53"/>
      <c r="Q51" s="53"/>
    </row>
    <row r="52" spans="1:259" s="54" customFormat="1" ht="12.75" x14ac:dyDescent="0.2">
      <c r="A52" s="48"/>
      <c r="B52" s="16">
        <v>2</v>
      </c>
      <c r="C52" s="48"/>
      <c r="D52" s="47"/>
      <c r="E52" s="23"/>
      <c r="F52" s="24"/>
      <c r="G52" s="24"/>
      <c r="H52" s="25"/>
      <c r="I52" s="49"/>
      <c r="J52" s="49"/>
      <c r="K52" s="49"/>
      <c r="L52" s="88"/>
    </row>
    <row r="53" spans="1:259" s="55" customFormat="1" ht="15" customHeight="1" x14ac:dyDescent="0.2">
      <c r="B53" s="16" t="s">
        <v>10</v>
      </c>
      <c r="C53" s="13" t="s">
        <v>20</v>
      </c>
      <c r="D53" s="13"/>
      <c r="E53" s="16" t="s">
        <v>12</v>
      </c>
      <c r="F53" s="18" t="s">
        <v>13</v>
      </c>
      <c r="G53" s="18" t="s">
        <v>14</v>
      </c>
      <c r="H53" s="1" t="s">
        <v>15</v>
      </c>
      <c r="I53" s="2"/>
      <c r="J53" s="2"/>
      <c r="K53" s="2"/>
      <c r="L53" s="16"/>
      <c r="M53" s="16"/>
      <c r="N53" s="56"/>
      <c r="O53" s="16"/>
      <c r="Q53" s="16"/>
    </row>
    <row r="54" spans="1:259" s="66" customFormat="1" ht="25.5" x14ac:dyDescent="0.2">
      <c r="A54" s="58"/>
      <c r="B54" s="63">
        <v>2</v>
      </c>
      <c r="C54" s="63">
        <v>111212351</v>
      </c>
      <c r="D54" s="67" t="s">
        <v>122</v>
      </c>
      <c r="E54" s="63" t="s">
        <v>21</v>
      </c>
      <c r="F54" s="65">
        <f>3*3</f>
        <v>9</v>
      </c>
      <c r="G54" s="65"/>
      <c r="H54" s="3">
        <f>+F54*G54</f>
        <v>0</v>
      </c>
      <c r="I54" s="59"/>
      <c r="J54" s="89"/>
      <c r="K54" s="89"/>
    </row>
    <row r="55" spans="1:259" ht="25.5" x14ac:dyDescent="0.2">
      <c r="A55" s="58"/>
      <c r="B55" s="63">
        <v>3</v>
      </c>
      <c r="C55" s="63">
        <v>112151312</v>
      </c>
      <c r="D55" s="67" t="s">
        <v>101</v>
      </c>
      <c r="E55" s="63" t="s">
        <v>18</v>
      </c>
      <c r="F55" s="65">
        <v>1</v>
      </c>
      <c r="G55" s="65"/>
      <c r="H55" s="3">
        <f t="shared" ref="H55" si="0">G55*F55</f>
        <v>0</v>
      </c>
      <c r="I55" s="89"/>
      <c r="J55" s="89"/>
      <c r="K55" s="89"/>
      <c r="L55" s="90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  <c r="IS55" s="66"/>
      <c r="IT55" s="66"/>
      <c r="IU55" s="66"/>
      <c r="IV55" s="66"/>
      <c r="IW55" s="66"/>
      <c r="IX55" s="66"/>
      <c r="IY55" s="66"/>
    </row>
    <row r="56" spans="1:259" ht="25.5" x14ac:dyDescent="0.2">
      <c r="A56" s="58"/>
      <c r="B56" s="63">
        <v>4</v>
      </c>
      <c r="C56" s="63">
        <v>112151313</v>
      </c>
      <c r="D56" s="67" t="s">
        <v>104</v>
      </c>
      <c r="E56" s="63" t="s">
        <v>18</v>
      </c>
      <c r="F56" s="65">
        <v>4</v>
      </c>
      <c r="G56" s="65"/>
      <c r="H56" s="3">
        <f t="shared" ref="H56" si="1">G56*F56</f>
        <v>0</v>
      </c>
      <c r="I56" s="89"/>
      <c r="J56" s="89"/>
      <c r="K56" s="89"/>
      <c r="L56" s="90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  <c r="IS56" s="66"/>
      <c r="IT56" s="66"/>
      <c r="IU56" s="66"/>
      <c r="IV56" s="66"/>
      <c r="IW56" s="66"/>
      <c r="IX56" s="66"/>
      <c r="IY56" s="66"/>
    </row>
    <row r="57" spans="1:259" s="66" customFormat="1" ht="25.5" x14ac:dyDescent="0.2">
      <c r="A57" s="58"/>
      <c r="B57" s="63">
        <v>5</v>
      </c>
      <c r="C57" s="63">
        <v>112201112</v>
      </c>
      <c r="D57" s="67" t="s">
        <v>102</v>
      </c>
      <c r="E57" s="63" t="s">
        <v>18</v>
      </c>
      <c r="F57" s="65">
        <v>1</v>
      </c>
      <c r="G57" s="65"/>
      <c r="H57" s="3">
        <f t="shared" ref="H57" si="2">G57*F57</f>
        <v>0</v>
      </c>
      <c r="I57" s="59"/>
      <c r="J57" s="89"/>
      <c r="K57" s="89"/>
    </row>
    <row r="58" spans="1:259" s="66" customFormat="1" ht="25.5" x14ac:dyDescent="0.2">
      <c r="A58" s="58"/>
      <c r="B58" s="63">
        <v>6</v>
      </c>
      <c r="C58" s="63">
        <v>112201113</v>
      </c>
      <c r="D58" s="67" t="s">
        <v>103</v>
      </c>
      <c r="E58" s="63" t="s">
        <v>18</v>
      </c>
      <c r="F58" s="65">
        <v>4</v>
      </c>
      <c r="G58" s="65"/>
      <c r="H58" s="3">
        <f t="shared" ref="H58" si="3">G58*F58</f>
        <v>0</v>
      </c>
      <c r="I58" s="59"/>
      <c r="J58" s="89"/>
      <c r="K58" s="89"/>
    </row>
    <row r="59" spans="1:259" s="66" customFormat="1" ht="25.5" x14ac:dyDescent="0.2">
      <c r="A59" s="58"/>
      <c r="B59" s="63">
        <v>7</v>
      </c>
      <c r="C59" s="63">
        <v>112201115</v>
      </c>
      <c r="D59" s="67" t="s">
        <v>100</v>
      </c>
      <c r="E59" s="63" t="s">
        <v>18</v>
      </c>
      <c r="F59" s="65">
        <v>1</v>
      </c>
      <c r="G59" s="65"/>
      <c r="H59" s="3">
        <f>G59*F59</f>
        <v>0</v>
      </c>
      <c r="I59" s="59"/>
      <c r="J59" s="89"/>
      <c r="K59" s="89"/>
    </row>
    <row r="60" spans="1:259" s="66" customFormat="1" ht="25.5" x14ac:dyDescent="0.2">
      <c r="A60" s="58"/>
      <c r="B60" s="63">
        <v>8</v>
      </c>
      <c r="C60" s="63" t="s">
        <v>16</v>
      </c>
      <c r="D60" s="67" t="s">
        <v>124</v>
      </c>
      <c r="E60" s="63" t="s">
        <v>18</v>
      </c>
      <c r="F60" s="65">
        <v>0</v>
      </c>
      <c r="G60" s="65"/>
      <c r="H60" s="3">
        <f>G60*F60</f>
        <v>0</v>
      </c>
      <c r="I60" s="59"/>
      <c r="J60" s="89"/>
      <c r="K60" s="89"/>
    </row>
    <row r="61" spans="1:259" s="66" customFormat="1" ht="12.75" x14ac:dyDescent="0.2">
      <c r="A61" s="58"/>
      <c r="B61" s="63">
        <v>9</v>
      </c>
      <c r="C61" s="63" t="s">
        <v>16</v>
      </c>
      <c r="D61" s="67" t="s">
        <v>22</v>
      </c>
      <c r="E61" s="63" t="s">
        <v>18</v>
      </c>
      <c r="F61" s="65">
        <v>1</v>
      </c>
      <c r="G61" s="65"/>
      <c r="H61" s="3">
        <f>G61*F61</f>
        <v>0</v>
      </c>
      <c r="I61" s="59"/>
      <c r="J61" s="89"/>
      <c r="K61" s="89"/>
    </row>
    <row r="62" spans="1:259" ht="12.75" x14ac:dyDescent="0.2">
      <c r="A62" s="16"/>
      <c r="B62" s="16"/>
      <c r="C62" s="13"/>
      <c r="D62" s="13" t="s">
        <v>23</v>
      </c>
      <c r="E62" s="16"/>
      <c r="F62" s="18"/>
      <c r="G62" s="18"/>
      <c r="H62" s="1">
        <f>SUM(H54:H61)</f>
        <v>0</v>
      </c>
      <c r="I62" s="16"/>
      <c r="J62" s="16"/>
      <c r="K62" s="56"/>
      <c r="L62" s="16"/>
      <c r="M62" s="55"/>
      <c r="N62" s="16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</row>
    <row r="63" spans="1:259" ht="12.75" x14ac:dyDescent="0.2">
      <c r="A63" s="16"/>
      <c r="B63" s="16"/>
      <c r="C63" s="13"/>
      <c r="D63" s="13"/>
      <c r="E63" s="16"/>
      <c r="F63" s="18"/>
      <c r="G63" s="18"/>
      <c r="H63" s="1"/>
      <c r="I63" s="16"/>
      <c r="J63" s="16"/>
      <c r="K63" s="56"/>
      <c r="L63" s="16"/>
      <c r="M63" s="55"/>
      <c r="N63" s="16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</row>
    <row r="64" spans="1:259" s="54" customFormat="1" ht="12.75" x14ac:dyDescent="0.2">
      <c r="A64" s="45"/>
      <c r="B64" s="23"/>
      <c r="C64" s="46"/>
      <c r="D64" s="47"/>
      <c r="E64" s="23"/>
      <c r="F64" s="23"/>
      <c r="G64" s="24"/>
      <c r="H64" s="25"/>
      <c r="I64" s="48"/>
      <c r="J64" s="49"/>
      <c r="K64" s="50"/>
      <c r="L64" s="51"/>
      <c r="M64" s="51"/>
      <c r="N64" s="52"/>
      <c r="O64" s="53"/>
      <c r="Q64" s="53"/>
    </row>
    <row r="65" spans="1:256" s="57" customFormat="1" ht="15" customHeight="1" x14ac:dyDescent="0.25">
      <c r="A65" s="16"/>
      <c r="B65" s="16">
        <v>3</v>
      </c>
      <c r="C65" s="13"/>
      <c r="D65" s="13"/>
      <c r="E65" s="16"/>
      <c r="F65" s="18"/>
      <c r="G65" s="18"/>
      <c r="H65" s="1"/>
      <c r="I65" s="16"/>
      <c r="J65" s="16"/>
      <c r="K65" s="56"/>
      <c r="L65" s="16"/>
      <c r="M65" s="55"/>
      <c r="N65" s="16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</row>
    <row r="66" spans="1:256" ht="12.75" x14ac:dyDescent="0.2">
      <c r="A66" s="16"/>
      <c r="B66" s="16" t="s">
        <v>10</v>
      </c>
      <c r="C66" s="13" t="s">
        <v>25</v>
      </c>
      <c r="D66" s="13"/>
      <c r="E66" s="16" t="s">
        <v>12</v>
      </c>
      <c r="F66" s="18" t="s">
        <v>13</v>
      </c>
      <c r="G66" s="18" t="s">
        <v>14</v>
      </c>
      <c r="H66" s="1" t="s">
        <v>15</v>
      </c>
      <c r="I66" s="16"/>
      <c r="J66" s="16"/>
      <c r="K66" s="56"/>
      <c r="L66" s="16"/>
      <c r="M66" s="55"/>
      <c r="N66" s="16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55"/>
      <c r="IA66" s="55"/>
      <c r="IB66" s="55"/>
      <c r="IC66" s="55"/>
      <c r="ID66" s="55"/>
      <c r="IE66" s="55"/>
      <c r="IF66" s="55"/>
      <c r="IG66" s="55"/>
      <c r="IH66" s="55"/>
      <c r="II66" s="55"/>
      <c r="IJ66" s="55"/>
      <c r="IK66" s="55"/>
      <c r="IL66" s="55"/>
      <c r="IM66" s="55"/>
      <c r="IN66" s="55"/>
      <c r="IO66" s="55"/>
      <c r="IP66" s="55"/>
      <c r="IQ66" s="55"/>
      <c r="IR66" s="55"/>
      <c r="IS66" s="55"/>
      <c r="IT66" s="55"/>
      <c r="IU66" s="55"/>
      <c r="IV66" s="55"/>
    </row>
    <row r="67" spans="1:256" s="66" customFormat="1" ht="26.25" customHeight="1" x14ac:dyDescent="0.2">
      <c r="A67" s="58"/>
      <c r="B67" s="63">
        <v>10</v>
      </c>
      <c r="C67" s="63">
        <v>183101221</v>
      </c>
      <c r="D67" s="67" t="s">
        <v>106</v>
      </c>
      <c r="E67" s="63" t="s">
        <v>18</v>
      </c>
      <c r="F67" s="65">
        <f>+SUM(I95:I118)</f>
        <v>52</v>
      </c>
      <c r="G67" s="65"/>
      <c r="H67" s="3">
        <f t="shared" ref="H67" si="4">G67*F67</f>
        <v>0</v>
      </c>
      <c r="I67" s="91"/>
      <c r="J67" s="91"/>
      <c r="K67" s="59"/>
    </row>
    <row r="68" spans="1:256" s="66" customFormat="1" ht="26.25" customHeight="1" x14ac:dyDescent="0.2">
      <c r="A68" s="58"/>
      <c r="B68" s="63">
        <v>11</v>
      </c>
      <c r="C68" s="63">
        <v>183105241</v>
      </c>
      <c r="D68" s="67" t="s">
        <v>105</v>
      </c>
      <c r="E68" s="63" t="s">
        <v>18</v>
      </c>
      <c r="F68" s="65">
        <f>+SUM(K95:K118)</f>
        <v>3</v>
      </c>
      <c r="G68" s="65"/>
      <c r="H68" s="3">
        <f t="shared" ref="H68" si="5">G68*F68</f>
        <v>0</v>
      </c>
      <c r="I68" s="91"/>
      <c r="J68" s="91"/>
      <c r="K68" s="59"/>
    </row>
    <row r="69" spans="1:256" s="66" customFormat="1" ht="26.25" customHeight="1" x14ac:dyDescent="0.2">
      <c r="A69" s="58"/>
      <c r="B69" s="63">
        <v>12</v>
      </c>
      <c r="C69" s="63">
        <v>184102114</v>
      </c>
      <c r="D69" s="67" t="s">
        <v>26</v>
      </c>
      <c r="E69" s="63" t="s">
        <v>18</v>
      </c>
      <c r="F69" s="65">
        <f>+I97+I102+I107+I109+I111+I112+I113+I114+I116+I117</f>
        <v>18</v>
      </c>
      <c r="G69" s="65"/>
      <c r="H69" s="3">
        <f t="shared" ref="H69:H92" si="6">G69*F69</f>
        <v>0</v>
      </c>
      <c r="I69" s="91"/>
      <c r="J69" s="91"/>
      <c r="K69" s="59"/>
    </row>
    <row r="70" spans="1:256" s="66" customFormat="1" ht="26.25" customHeight="1" x14ac:dyDescent="0.2">
      <c r="A70" s="58"/>
      <c r="B70" s="63">
        <v>13</v>
      </c>
      <c r="C70" s="63">
        <v>184102134</v>
      </c>
      <c r="D70" s="67" t="s">
        <v>27</v>
      </c>
      <c r="E70" s="63" t="s">
        <v>18</v>
      </c>
      <c r="F70" s="65">
        <f>+K101+K104+K110</f>
        <v>3</v>
      </c>
      <c r="G70" s="65"/>
      <c r="H70" s="3">
        <f t="shared" si="6"/>
        <v>0</v>
      </c>
      <c r="I70" s="91"/>
      <c r="J70" s="91"/>
      <c r="K70" s="59"/>
    </row>
    <row r="71" spans="1:256" s="66" customFormat="1" ht="26.25" customHeight="1" x14ac:dyDescent="0.2">
      <c r="A71" s="58"/>
      <c r="B71" s="63">
        <v>14</v>
      </c>
      <c r="C71" s="63">
        <v>184102115</v>
      </c>
      <c r="D71" s="67" t="s">
        <v>28</v>
      </c>
      <c r="E71" s="63" t="s">
        <v>18</v>
      </c>
      <c r="F71" s="65">
        <f>+I95+I98+I99+I100+I103+I105+I106+I108+I115+I118</f>
        <v>34</v>
      </c>
      <c r="G71" s="65"/>
      <c r="H71" s="3">
        <f t="shared" si="6"/>
        <v>0</v>
      </c>
      <c r="I71" s="91"/>
      <c r="J71" s="91"/>
      <c r="K71" s="59"/>
    </row>
    <row r="72" spans="1:256" s="66" customFormat="1" ht="26.25" customHeight="1" x14ac:dyDescent="0.2">
      <c r="A72" s="58"/>
      <c r="B72" s="63">
        <v>15</v>
      </c>
      <c r="C72" s="63">
        <v>184215133</v>
      </c>
      <c r="D72" s="67" t="s">
        <v>29</v>
      </c>
      <c r="E72" s="63" t="s">
        <v>18</v>
      </c>
      <c r="F72" s="65">
        <f>+SUM(I95:I118)</f>
        <v>52</v>
      </c>
      <c r="G72" s="65"/>
      <c r="H72" s="3">
        <f t="shared" si="6"/>
        <v>0</v>
      </c>
      <c r="I72" s="91"/>
      <c r="J72" s="91"/>
      <c r="K72" s="59"/>
    </row>
    <row r="73" spans="1:256" s="66" customFormat="1" ht="26.25" customHeight="1" x14ac:dyDescent="0.2">
      <c r="A73" s="58"/>
      <c r="B73" s="63">
        <v>16</v>
      </c>
      <c r="C73" s="63">
        <v>184215139</v>
      </c>
      <c r="D73" s="67" t="s">
        <v>30</v>
      </c>
      <c r="E73" s="63" t="s">
        <v>18</v>
      </c>
      <c r="F73" s="65">
        <f>F70</f>
        <v>3</v>
      </c>
      <c r="G73" s="65"/>
      <c r="H73" s="3">
        <f t="shared" si="6"/>
        <v>0</v>
      </c>
      <c r="I73" s="91"/>
      <c r="J73" s="91"/>
      <c r="K73" s="59"/>
    </row>
    <row r="74" spans="1:256" s="66" customFormat="1" ht="26.25" customHeight="1" x14ac:dyDescent="0.2">
      <c r="A74" s="58"/>
      <c r="B74" s="63">
        <v>17</v>
      </c>
      <c r="C74" s="63">
        <v>184215412</v>
      </c>
      <c r="D74" s="67" t="s">
        <v>31</v>
      </c>
      <c r="E74" s="63" t="s">
        <v>18</v>
      </c>
      <c r="F74" s="65">
        <f>+F72</f>
        <v>52</v>
      </c>
      <c r="G74" s="65"/>
      <c r="H74" s="3">
        <f t="shared" si="6"/>
        <v>0</v>
      </c>
      <c r="I74" s="91"/>
      <c r="J74" s="91"/>
      <c r="K74" s="59"/>
    </row>
    <row r="75" spans="1:256" s="66" customFormat="1" ht="26.25" customHeight="1" x14ac:dyDescent="0.2">
      <c r="A75" s="58"/>
      <c r="B75" s="63">
        <v>18</v>
      </c>
      <c r="C75" s="63">
        <v>184215432</v>
      </c>
      <c r="D75" s="67" t="s">
        <v>31</v>
      </c>
      <c r="E75" s="63" t="s">
        <v>18</v>
      </c>
      <c r="F75" s="65">
        <f>+F73</f>
        <v>3</v>
      </c>
      <c r="G75" s="65"/>
      <c r="H75" s="3">
        <f t="shared" ref="H75" si="7">G75*F75</f>
        <v>0</v>
      </c>
      <c r="I75" s="91"/>
      <c r="J75" s="91"/>
      <c r="K75" s="59"/>
    </row>
    <row r="76" spans="1:256" s="66" customFormat="1" ht="26.25" customHeight="1" x14ac:dyDescent="0.2">
      <c r="A76" s="58"/>
      <c r="B76" s="63">
        <v>19</v>
      </c>
      <c r="C76" s="63" t="s">
        <v>16</v>
      </c>
      <c r="D76" s="67" t="s">
        <v>32</v>
      </c>
      <c r="E76" s="63" t="s">
        <v>18</v>
      </c>
      <c r="F76" s="65">
        <f>+SUM(F97:F118)-F102-F103</f>
        <v>48</v>
      </c>
      <c r="G76" s="65"/>
      <c r="H76" s="3">
        <f t="shared" si="6"/>
        <v>0</v>
      </c>
      <c r="I76" s="91"/>
      <c r="J76" s="91"/>
      <c r="K76" s="59"/>
    </row>
    <row r="77" spans="1:256" s="66" customFormat="1" ht="26.25" customHeight="1" x14ac:dyDescent="0.2">
      <c r="A77" s="58"/>
      <c r="B77" s="63">
        <v>20</v>
      </c>
      <c r="C77" s="63" t="s">
        <v>16</v>
      </c>
      <c r="D77" s="67" t="s">
        <v>33</v>
      </c>
      <c r="E77" s="63" t="s">
        <v>18</v>
      </c>
      <c r="F77" s="65">
        <f>SUM(F97:F118)</f>
        <v>51</v>
      </c>
      <c r="G77" s="65"/>
      <c r="H77" s="3">
        <f t="shared" si="6"/>
        <v>0</v>
      </c>
      <c r="I77" s="91"/>
      <c r="J77" s="91"/>
      <c r="K77" s="59"/>
    </row>
    <row r="78" spans="1:256" ht="25.5" x14ac:dyDescent="0.2">
      <c r="A78" s="58"/>
      <c r="B78" s="63">
        <v>21</v>
      </c>
      <c r="C78" s="63">
        <v>185802114</v>
      </c>
      <c r="D78" s="67" t="s">
        <v>125</v>
      </c>
      <c r="E78" s="63" t="s">
        <v>34</v>
      </c>
      <c r="F78" s="92">
        <f>+(55*1.2)*0.001</f>
        <v>6.6000000000000003E-2</v>
      </c>
      <c r="G78" s="65"/>
      <c r="H78" s="3">
        <f t="shared" si="6"/>
        <v>0</v>
      </c>
      <c r="I78" s="87"/>
      <c r="J78" s="59"/>
      <c r="K78" s="59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  <c r="IH78" s="66"/>
      <c r="II78" s="66"/>
      <c r="IJ78" s="66"/>
      <c r="IK78" s="66"/>
      <c r="IL78" s="66"/>
      <c r="IM78" s="66"/>
      <c r="IN78" s="66"/>
      <c r="IO78" s="66"/>
      <c r="IP78" s="66"/>
      <c r="IQ78" s="66"/>
      <c r="IR78" s="66"/>
      <c r="IS78" s="66"/>
      <c r="IT78" s="66"/>
      <c r="IU78" s="66"/>
      <c r="IV78" s="66"/>
    </row>
    <row r="79" spans="1:256" s="66" customFormat="1" ht="26.25" customHeight="1" x14ac:dyDescent="0.2">
      <c r="A79" s="58"/>
      <c r="B79" s="63">
        <v>22</v>
      </c>
      <c r="C79" s="63">
        <v>185851121</v>
      </c>
      <c r="D79" s="67" t="s">
        <v>35</v>
      </c>
      <c r="E79" s="63" t="s">
        <v>24</v>
      </c>
      <c r="F79" s="65">
        <f>+ (55*0.1)</f>
        <v>5.5</v>
      </c>
      <c r="G79" s="65"/>
      <c r="H79" s="3">
        <f t="shared" si="6"/>
        <v>0</v>
      </c>
      <c r="I79" s="91"/>
      <c r="J79" s="91"/>
      <c r="K79" s="59"/>
    </row>
    <row r="80" spans="1:256" ht="12.75" x14ac:dyDescent="0.2">
      <c r="A80" s="58"/>
      <c r="B80" s="63">
        <v>23</v>
      </c>
      <c r="C80" s="63">
        <v>185851129</v>
      </c>
      <c r="D80" s="67" t="s">
        <v>36</v>
      </c>
      <c r="E80" s="63" t="s">
        <v>24</v>
      </c>
      <c r="F80" s="65">
        <f>+F79</f>
        <v>5.5</v>
      </c>
      <c r="G80" s="65"/>
      <c r="H80" s="3">
        <f t="shared" si="6"/>
        <v>0</v>
      </c>
      <c r="J80" s="59"/>
      <c r="K80" s="59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6"/>
      <c r="GI80" s="66"/>
      <c r="GJ80" s="66"/>
      <c r="GK80" s="66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66"/>
      <c r="GY80" s="66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6"/>
      <c r="HK80" s="66"/>
      <c r="HL80" s="66"/>
      <c r="HM80" s="66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66"/>
      <c r="HY80" s="66"/>
      <c r="HZ80" s="66"/>
      <c r="IA80" s="66"/>
      <c r="IB80" s="66"/>
      <c r="IC80" s="66"/>
      <c r="ID80" s="66"/>
      <c r="IE80" s="66"/>
      <c r="IF80" s="66"/>
      <c r="IG80" s="66"/>
      <c r="IH80" s="66"/>
      <c r="II80" s="66"/>
      <c r="IJ80" s="66"/>
      <c r="IK80" s="66"/>
      <c r="IL80" s="66"/>
      <c r="IM80" s="66"/>
      <c r="IN80" s="66"/>
      <c r="IO80" s="66"/>
      <c r="IP80" s="66"/>
      <c r="IQ80" s="66"/>
      <c r="IR80" s="66"/>
      <c r="IS80" s="66"/>
      <c r="IT80" s="66"/>
      <c r="IU80" s="66"/>
      <c r="IV80" s="66"/>
    </row>
    <row r="81" spans="1:257" s="66" customFormat="1" ht="26.25" customHeight="1" x14ac:dyDescent="0.2">
      <c r="A81" s="58"/>
      <c r="B81" s="63">
        <v>24</v>
      </c>
      <c r="C81" s="63">
        <v>184911421</v>
      </c>
      <c r="D81" s="67" t="s">
        <v>37</v>
      </c>
      <c r="E81" s="63" t="s">
        <v>21</v>
      </c>
      <c r="F81" s="65">
        <f>+ (52*3.14*0.5*0.5)</f>
        <v>40.82</v>
      </c>
      <c r="G81" s="65"/>
      <c r="H81" s="3">
        <f t="shared" si="6"/>
        <v>0</v>
      </c>
      <c r="I81" s="91"/>
      <c r="J81" s="91"/>
      <c r="K81" s="59"/>
    </row>
    <row r="82" spans="1:257" s="66" customFormat="1" ht="26.25" customHeight="1" x14ac:dyDescent="0.2">
      <c r="A82" s="58"/>
      <c r="B82" s="63">
        <v>25</v>
      </c>
      <c r="C82" s="63">
        <v>184911423</v>
      </c>
      <c r="D82" s="67" t="s">
        <v>38</v>
      </c>
      <c r="E82" s="63" t="s">
        <v>21</v>
      </c>
      <c r="F82" s="65">
        <f>+ (3*3.14*0.5*0.5)</f>
        <v>2.355</v>
      </c>
      <c r="G82" s="65"/>
      <c r="H82" s="3">
        <f t="shared" si="6"/>
        <v>0</v>
      </c>
      <c r="I82" s="91"/>
      <c r="J82" s="91"/>
      <c r="K82" s="59"/>
    </row>
    <row r="83" spans="1:257" ht="12.75" x14ac:dyDescent="0.2">
      <c r="A83" s="58"/>
      <c r="B83" s="63">
        <v>26</v>
      </c>
      <c r="C83" s="63">
        <v>184806132</v>
      </c>
      <c r="D83" s="67" t="s">
        <v>39</v>
      </c>
      <c r="E83" s="63" t="s">
        <v>18</v>
      </c>
      <c r="F83" s="65">
        <f>+SUM(F97:F118)</f>
        <v>51</v>
      </c>
      <c r="G83" s="65"/>
      <c r="H83" s="3">
        <f t="shared" si="6"/>
        <v>0</v>
      </c>
      <c r="J83" s="59"/>
      <c r="K83" s="59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66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6"/>
      <c r="FG83" s="66"/>
      <c r="FH83" s="66"/>
      <c r="FI83" s="66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66"/>
      <c r="FU83" s="66"/>
      <c r="FV83" s="66"/>
      <c r="FW83" s="66"/>
      <c r="FX83" s="66"/>
      <c r="FY83" s="66"/>
      <c r="FZ83" s="66"/>
      <c r="GA83" s="66"/>
      <c r="GB83" s="66"/>
      <c r="GC83" s="66"/>
      <c r="GD83" s="66"/>
      <c r="GE83" s="66"/>
      <c r="GF83" s="66"/>
      <c r="GG83" s="66"/>
      <c r="GH83" s="66"/>
      <c r="GI83" s="66"/>
      <c r="GJ83" s="66"/>
      <c r="GK83" s="66"/>
      <c r="GL83" s="66"/>
      <c r="GM83" s="66"/>
      <c r="GN83" s="66"/>
      <c r="GO83" s="66"/>
      <c r="GP83" s="66"/>
      <c r="GQ83" s="66"/>
      <c r="GR83" s="66"/>
      <c r="GS83" s="66"/>
      <c r="GT83" s="66"/>
      <c r="GU83" s="66"/>
      <c r="GV83" s="66"/>
      <c r="GW83" s="66"/>
      <c r="GX83" s="66"/>
      <c r="GY83" s="66"/>
      <c r="GZ83" s="66"/>
      <c r="HA83" s="66"/>
      <c r="HB83" s="66"/>
      <c r="HC83" s="66"/>
      <c r="HD83" s="66"/>
      <c r="HE83" s="66"/>
      <c r="HF83" s="66"/>
      <c r="HG83" s="66"/>
      <c r="HH83" s="66"/>
      <c r="HI83" s="66"/>
      <c r="HJ83" s="66"/>
      <c r="HK83" s="66"/>
      <c r="HL83" s="66"/>
      <c r="HM83" s="66"/>
      <c r="HN83" s="66"/>
      <c r="HO83" s="66"/>
      <c r="HP83" s="66"/>
      <c r="HQ83" s="66"/>
      <c r="HR83" s="66"/>
      <c r="HS83" s="66"/>
      <c r="HT83" s="66"/>
      <c r="HU83" s="66"/>
      <c r="HV83" s="66"/>
      <c r="HW83" s="66"/>
      <c r="HX83" s="66"/>
      <c r="HY83" s="66"/>
      <c r="HZ83" s="66"/>
      <c r="IA83" s="66"/>
      <c r="IB83" s="66"/>
      <c r="IC83" s="66"/>
      <c r="ID83" s="66"/>
      <c r="IE83" s="66"/>
      <c r="IF83" s="66"/>
      <c r="IG83" s="66"/>
      <c r="IH83" s="66"/>
      <c r="II83" s="66"/>
      <c r="IJ83" s="66"/>
      <c r="IK83" s="66"/>
      <c r="IL83" s="66"/>
      <c r="IM83" s="66"/>
      <c r="IN83" s="66"/>
      <c r="IO83" s="66"/>
      <c r="IP83" s="66"/>
      <c r="IQ83" s="66"/>
      <c r="IR83" s="66"/>
      <c r="IS83" s="66"/>
      <c r="IT83" s="66"/>
      <c r="IU83" s="66"/>
      <c r="IV83" s="66"/>
    </row>
    <row r="84" spans="1:257" ht="25.5" x14ac:dyDescent="0.2">
      <c r="A84" s="58"/>
      <c r="B84" s="63">
        <v>27</v>
      </c>
      <c r="C84" s="63">
        <v>998231311</v>
      </c>
      <c r="D84" s="67" t="s">
        <v>40</v>
      </c>
      <c r="E84" s="63" t="s">
        <v>34</v>
      </c>
      <c r="F84" s="65">
        <f>(F85)*0.5+F87*0.3+F91*0.001+F88*0.003+F92*0.0001+F86*0.001</f>
        <v>15.616149999999999</v>
      </c>
      <c r="G84" s="65"/>
      <c r="H84" s="3">
        <f>G84*F84</f>
        <v>0</v>
      </c>
      <c r="I84" s="87"/>
      <c r="J84" s="26"/>
      <c r="K84" s="59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  <c r="FW84" s="66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6"/>
      <c r="GI84" s="66"/>
      <c r="GJ84" s="66"/>
      <c r="GK84" s="66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6"/>
      <c r="GW84" s="66"/>
      <c r="GX84" s="66"/>
      <c r="GY84" s="66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6"/>
      <c r="HK84" s="66"/>
      <c r="HL84" s="66"/>
      <c r="HM84" s="66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6"/>
      <c r="HY84" s="66"/>
      <c r="HZ84" s="66"/>
      <c r="IA84" s="66"/>
      <c r="IB84" s="66"/>
      <c r="IC84" s="66"/>
      <c r="ID84" s="66"/>
      <c r="IE84" s="66"/>
      <c r="IF84" s="66"/>
      <c r="IG84" s="66"/>
      <c r="IH84" s="66"/>
      <c r="II84" s="66"/>
      <c r="IJ84" s="66"/>
      <c r="IK84" s="66"/>
      <c r="IL84" s="66"/>
      <c r="IM84" s="66"/>
      <c r="IN84" s="66"/>
      <c r="IO84" s="66"/>
      <c r="IP84" s="66"/>
      <c r="IQ84" s="66"/>
      <c r="IR84" s="66"/>
      <c r="IS84" s="66"/>
      <c r="IT84" s="66"/>
      <c r="IU84" s="66"/>
      <c r="IV84" s="66"/>
    </row>
    <row r="85" spans="1:257" ht="12.75" x14ac:dyDescent="0.2">
      <c r="A85" s="58"/>
      <c r="B85" s="63">
        <v>28</v>
      </c>
      <c r="C85" s="63" t="s">
        <v>41</v>
      </c>
      <c r="D85" s="67" t="s">
        <v>123</v>
      </c>
      <c r="E85" s="63" t="s">
        <v>24</v>
      </c>
      <c r="F85" s="65">
        <f>+(55*1*0.5)</f>
        <v>27.5</v>
      </c>
      <c r="G85" s="65"/>
      <c r="H85" s="3">
        <f t="shared" si="6"/>
        <v>0</v>
      </c>
      <c r="I85" s="87"/>
      <c r="J85" s="59"/>
      <c r="K85" s="59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66"/>
      <c r="FU85" s="66"/>
      <c r="FV85" s="66"/>
      <c r="FW85" s="66"/>
      <c r="FX85" s="66"/>
      <c r="FY85" s="66"/>
      <c r="FZ85" s="66"/>
      <c r="GA85" s="66"/>
      <c r="GB85" s="66"/>
      <c r="GC85" s="66"/>
      <c r="GD85" s="66"/>
      <c r="GE85" s="66"/>
      <c r="GF85" s="66"/>
      <c r="GG85" s="66"/>
      <c r="GH85" s="66"/>
      <c r="GI85" s="66"/>
      <c r="GJ85" s="66"/>
      <c r="GK85" s="66"/>
      <c r="GL85" s="66"/>
      <c r="GM85" s="66"/>
      <c r="GN85" s="66"/>
      <c r="GO85" s="66"/>
      <c r="GP85" s="66"/>
      <c r="GQ85" s="66"/>
      <c r="GR85" s="66"/>
      <c r="GS85" s="66"/>
      <c r="GT85" s="66"/>
      <c r="GU85" s="66"/>
      <c r="GV85" s="66"/>
      <c r="GW85" s="66"/>
      <c r="GX85" s="66"/>
      <c r="GY85" s="66"/>
      <c r="GZ85" s="66"/>
      <c r="HA85" s="66"/>
      <c r="HB85" s="66"/>
      <c r="HC85" s="66"/>
      <c r="HD85" s="66"/>
      <c r="HE85" s="66"/>
      <c r="HF85" s="66"/>
      <c r="HG85" s="66"/>
      <c r="HH85" s="66"/>
      <c r="HI85" s="66"/>
      <c r="HJ85" s="66"/>
      <c r="HK85" s="66"/>
      <c r="HL85" s="66"/>
      <c r="HM85" s="66"/>
      <c r="HN85" s="66"/>
      <c r="HO85" s="66"/>
      <c r="HP85" s="66"/>
      <c r="HQ85" s="66"/>
      <c r="HR85" s="66"/>
      <c r="HS85" s="66"/>
      <c r="HT85" s="66"/>
      <c r="HU85" s="66"/>
      <c r="HV85" s="66"/>
      <c r="HW85" s="66"/>
      <c r="HX85" s="66"/>
      <c r="HY85" s="66"/>
      <c r="HZ85" s="66"/>
      <c r="IA85" s="66"/>
      <c r="IB85" s="66"/>
      <c r="IC85" s="66"/>
      <c r="ID85" s="66"/>
      <c r="IE85" s="66"/>
      <c r="IF85" s="66"/>
      <c r="IG85" s="66"/>
      <c r="IH85" s="66"/>
      <c r="II85" s="66"/>
      <c r="IJ85" s="66"/>
      <c r="IK85" s="66"/>
      <c r="IL85" s="66"/>
      <c r="IM85" s="66"/>
      <c r="IN85" s="66"/>
      <c r="IO85" s="66"/>
      <c r="IP85" s="66"/>
      <c r="IQ85" s="66"/>
      <c r="IR85" s="66"/>
      <c r="IS85" s="66"/>
      <c r="IT85" s="66"/>
      <c r="IU85" s="66"/>
      <c r="IV85" s="66"/>
    </row>
    <row r="86" spans="1:257" ht="38.25" x14ac:dyDescent="0.2">
      <c r="A86" s="58"/>
      <c r="B86" s="63">
        <v>29</v>
      </c>
      <c r="C86" s="63" t="s">
        <v>41</v>
      </c>
      <c r="D86" s="67" t="s">
        <v>126</v>
      </c>
      <c r="E86" s="63" t="s">
        <v>42</v>
      </c>
      <c r="F86" s="65">
        <f>+(F78)*1000</f>
        <v>66</v>
      </c>
      <c r="G86" s="65"/>
      <c r="H86" s="3">
        <f t="shared" si="6"/>
        <v>0</v>
      </c>
      <c r="I86" s="87"/>
      <c r="J86" s="59"/>
      <c r="K86" s="59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66"/>
      <c r="ES86" s="66"/>
      <c r="ET86" s="66"/>
      <c r="EU86" s="6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66"/>
      <c r="FG86" s="66"/>
      <c r="FH86" s="66"/>
      <c r="FI86" s="6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66"/>
      <c r="FU86" s="66"/>
      <c r="FV86" s="66"/>
      <c r="FW86" s="6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66"/>
      <c r="GI86" s="66"/>
      <c r="GJ86" s="66"/>
      <c r="GK86" s="66"/>
      <c r="GL86" s="66"/>
      <c r="GM86" s="66"/>
      <c r="GN86" s="66"/>
      <c r="GO86" s="66"/>
      <c r="GP86" s="66"/>
      <c r="GQ86" s="66"/>
      <c r="GR86" s="66"/>
      <c r="GS86" s="66"/>
      <c r="GT86" s="66"/>
      <c r="GU86" s="66"/>
      <c r="GV86" s="66"/>
      <c r="GW86" s="66"/>
      <c r="GX86" s="66"/>
      <c r="GY86" s="66"/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66"/>
      <c r="HK86" s="66"/>
      <c r="HL86" s="66"/>
      <c r="HM86" s="66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66"/>
      <c r="HY86" s="66"/>
      <c r="HZ86" s="66"/>
      <c r="IA86" s="66"/>
      <c r="IB86" s="66"/>
      <c r="IC86" s="66"/>
      <c r="ID86" s="66"/>
      <c r="IE86" s="66"/>
      <c r="IF86" s="66"/>
      <c r="IG86" s="66"/>
      <c r="IH86" s="66"/>
      <c r="II86" s="66"/>
      <c r="IJ86" s="66"/>
      <c r="IK86" s="66"/>
      <c r="IL86" s="66"/>
      <c r="IM86" s="66"/>
      <c r="IN86" s="66"/>
      <c r="IO86" s="66"/>
      <c r="IP86" s="66"/>
      <c r="IQ86" s="66"/>
      <c r="IR86" s="66"/>
      <c r="IS86" s="66"/>
      <c r="IT86" s="66"/>
      <c r="IU86" s="66"/>
      <c r="IV86" s="66"/>
    </row>
    <row r="87" spans="1:257" ht="12.75" x14ac:dyDescent="0.2">
      <c r="A87" s="58"/>
      <c r="B87" s="63">
        <v>30</v>
      </c>
      <c r="C87" s="63" t="s">
        <v>41</v>
      </c>
      <c r="D87" s="67" t="s">
        <v>43</v>
      </c>
      <c r="E87" s="63" t="s">
        <v>24</v>
      </c>
      <c r="F87" s="65">
        <f>+(F81+F82)*0.1</f>
        <v>4.3174999999999999</v>
      </c>
      <c r="G87" s="65"/>
      <c r="H87" s="3">
        <f t="shared" si="6"/>
        <v>0</v>
      </c>
      <c r="I87" s="87"/>
      <c r="J87" s="59"/>
      <c r="K87" s="59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6"/>
      <c r="IO87" s="66"/>
      <c r="IP87" s="66"/>
      <c r="IQ87" s="66"/>
      <c r="IR87" s="66"/>
      <c r="IS87" s="66"/>
      <c r="IT87" s="66"/>
      <c r="IU87" s="66"/>
      <c r="IV87" s="66"/>
    </row>
    <row r="88" spans="1:257" ht="12.75" x14ac:dyDescent="0.2">
      <c r="A88" s="58"/>
      <c r="B88" s="63">
        <v>31</v>
      </c>
      <c r="C88" s="63" t="s">
        <v>41</v>
      </c>
      <c r="D88" s="67" t="s">
        <v>44</v>
      </c>
      <c r="E88" s="63" t="s">
        <v>18</v>
      </c>
      <c r="F88" s="65">
        <f>+((F72+F73)*3)</f>
        <v>165</v>
      </c>
      <c r="G88" s="65"/>
      <c r="H88" s="3">
        <f t="shared" si="6"/>
        <v>0</v>
      </c>
      <c r="I88" s="87"/>
      <c r="J88" s="59"/>
      <c r="K88" s="59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6"/>
      <c r="FU88" s="66"/>
      <c r="FV88" s="66"/>
      <c r="FW88" s="66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66"/>
      <c r="GI88" s="66"/>
      <c r="GJ88" s="66"/>
      <c r="GK88" s="66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66"/>
      <c r="GW88" s="66"/>
      <c r="GX88" s="66"/>
      <c r="GY88" s="66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66"/>
      <c r="HK88" s="66"/>
      <c r="HL88" s="66"/>
      <c r="HM88" s="66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66"/>
      <c r="HY88" s="66"/>
      <c r="HZ88" s="66"/>
      <c r="IA88" s="66"/>
      <c r="IB88" s="66"/>
      <c r="IC88" s="66"/>
      <c r="ID88" s="66"/>
      <c r="IE88" s="66"/>
      <c r="IF88" s="66"/>
      <c r="IG88" s="66"/>
      <c r="IH88" s="66"/>
      <c r="II88" s="66"/>
      <c r="IJ88" s="66"/>
      <c r="IK88" s="66"/>
      <c r="IL88" s="66"/>
      <c r="IM88" s="66"/>
      <c r="IN88" s="66"/>
      <c r="IO88" s="66"/>
      <c r="IP88" s="66"/>
      <c r="IQ88" s="66"/>
      <c r="IR88" s="66"/>
      <c r="IS88" s="66"/>
      <c r="IT88" s="66"/>
      <c r="IU88" s="66"/>
      <c r="IV88" s="66"/>
    </row>
    <row r="89" spans="1:257" ht="12.75" x14ac:dyDescent="0.2">
      <c r="A89" s="58"/>
      <c r="B89" s="63">
        <v>32</v>
      </c>
      <c r="C89" s="63" t="s">
        <v>41</v>
      </c>
      <c r="D89" s="67" t="s">
        <v>45</v>
      </c>
      <c r="E89" s="63" t="s">
        <v>18</v>
      </c>
      <c r="F89" s="65">
        <f>(55*6)</f>
        <v>330</v>
      </c>
      <c r="G89" s="65"/>
      <c r="H89" s="3">
        <f t="shared" si="6"/>
        <v>0</v>
      </c>
      <c r="I89" s="87"/>
      <c r="J89" s="59"/>
      <c r="K89" s="59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/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/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/>
      <c r="IM89" s="66"/>
      <c r="IN89" s="66"/>
      <c r="IO89" s="66"/>
      <c r="IP89" s="66"/>
      <c r="IQ89" s="66"/>
      <c r="IR89" s="66"/>
      <c r="IS89" s="66"/>
      <c r="IT89" s="66"/>
      <c r="IU89" s="66"/>
      <c r="IV89" s="66"/>
    </row>
    <row r="90" spans="1:257" ht="12.75" x14ac:dyDescent="0.2">
      <c r="A90" s="58"/>
      <c r="B90" s="63">
        <v>33</v>
      </c>
      <c r="C90" s="63" t="s">
        <v>41</v>
      </c>
      <c r="D90" s="67" t="s">
        <v>46</v>
      </c>
      <c r="E90" s="63" t="s">
        <v>47</v>
      </c>
      <c r="F90" s="65">
        <f>+ (55*3)</f>
        <v>165</v>
      </c>
      <c r="G90" s="65"/>
      <c r="H90" s="3">
        <f t="shared" si="6"/>
        <v>0</v>
      </c>
      <c r="J90" s="59"/>
      <c r="K90" s="59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6"/>
      <c r="FY90" s="66"/>
      <c r="FZ90" s="66"/>
      <c r="GA90" s="66"/>
      <c r="GB90" s="66"/>
      <c r="GC90" s="66"/>
      <c r="GD90" s="66"/>
      <c r="GE90" s="66"/>
      <c r="GF90" s="66"/>
      <c r="GG90" s="66"/>
      <c r="GH90" s="66"/>
      <c r="GI90" s="66"/>
      <c r="GJ90" s="66"/>
      <c r="GK90" s="66"/>
      <c r="GL90" s="66"/>
      <c r="GM90" s="66"/>
      <c r="GN90" s="66"/>
      <c r="GO90" s="66"/>
      <c r="GP90" s="66"/>
      <c r="GQ90" s="66"/>
      <c r="GR90" s="66"/>
      <c r="GS90" s="66"/>
      <c r="GT90" s="66"/>
      <c r="GU90" s="66"/>
      <c r="GV90" s="66"/>
      <c r="GW90" s="66"/>
      <c r="GX90" s="66"/>
      <c r="GY90" s="66"/>
      <c r="GZ90" s="66"/>
      <c r="HA90" s="66"/>
      <c r="HB90" s="66"/>
      <c r="HC90" s="66"/>
      <c r="HD90" s="66"/>
      <c r="HE90" s="66"/>
      <c r="HF90" s="66"/>
      <c r="HG90" s="66"/>
      <c r="HH90" s="66"/>
      <c r="HI90" s="66"/>
      <c r="HJ90" s="66"/>
      <c r="HK90" s="66"/>
      <c r="HL90" s="66"/>
      <c r="HM90" s="66"/>
      <c r="HN90" s="66"/>
      <c r="HO90" s="66"/>
      <c r="HP90" s="66"/>
      <c r="HQ90" s="66"/>
      <c r="HR90" s="66"/>
      <c r="HS90" s="66"/>
      <c r="HT90" s="66"/>
      <c r="HU90" s="66"/>
      <c r="HV90" s="66"/>
      <c r="HW90" s="66"/>
      <c r="HX90" s="66"/>
      <c r="HY90" s="66"/>
      <c r="HZ90" s="66"/>
      <c r="IA90" s="66"/>
      <c r="IB90" s="66"/>
      <c r="IC90" s="66"/>
      <c r="ID90" s="66"/>
      <c r="IE90" s="66"/>
      <c r="IF90" s="66"/>
      <c r="IG90" s="66"/>
      <c r="IH90" s="66"/>
      <c r="II90" s="66"/>
      <c r="IJ90" s="66"/>
      <c r="IK90" s="66"/>
      <c r="IL90" s="66"/>
      <c r="IM90" s="66"/>
      <c r="IN90" s="66"/>
      <c r="IO90" s="66"/>
      <c r="IP90" s="66"/>
      <c r="IQ90" s="66"/>
      <c r="IR90" s="66"/>
      <c r="IS90" s="66"/>
      <c r="IT90" s="66"/>
      <c r="IU90" s="66"/>
      <c r="IV90" s="66"/>
    </row>
    <row r="91" spans="1:257" ht="38.25" x14ac:dyDescent="0.2">
      <c r="A91" s="58"/>
      <c r="B91" s="63">
        <v>34</v>
      </c>
      <c r="C91" s="63" t="s">
        <v>41</v>
      </c>
      <c r="D91" s="67" t="s">
        <v>110</v>
      </c>
      <c r="E91" s="63" t="s">
        <v>42</v>
      </c>
      <c r="F91" s="65">
        <f>F76*0.1</f>
        <v>4.8000000000000007</v>
      </c>
      <c r="G91" s="65"/>
      <c r="H91" s="3">
        <f t="shared" si="6"/>
        <v>0</v>
      </c>
      <c r="I91" s="90"/>
      <c r="J91" s="59"/>
      <c r="K91" s="59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66"/>
      <c r="FL91" s="66"/>
      <c r="FM91" s="66"/>
      <c r="FN91" s="66"/>
      <c r="FO91" s="66"/>
      <c r="FP91" s="66"/>
      <c r="FQ91" s="66"/>
      <c r="FR91" s="66"/>
      <c r="FS91" s="66"/>
      <c r="FT91" s="66"/>
      <c r="FU91" s="66"/>
      <c r="FV91" s="66"/>
      <c r="FW91" s="66"/>
      <c r="FX91" s="66"/>
      <c r="FY91" s="66"/>
      <c r="FZ91" s="66"/>
      <c r="GA91" s="66"/>
      <c r="GB91" s="66"/>
      <c r="GC91" s="66"/>
      <c r="GD91" s="66"/>
      <c r="GE91" s="66"/>
      <c r="GF91" s="66"/>
      <c r="GG91" s="66"/>
      <c r="GH91" s="66"/>
      <c r="GI91" s="66"/>
      <c r="GJ91" s="66"/>
      <c r="GK91" s="66"/>
      <c r="GL91" s="66"/>
      <c r="GM91" s="66"/>
      <c r="GN91" s="66"/>
      <c r="GO91" s="66"/>
      <c r="GP91" s="66"/>
      <c r="GQ91" s="66"/>
      <c r="GR91" s="66"/>
      <c r="GS91" s="66"/>
      <c r="GT91" s="66"/>
      <c r="GU91" s="66"/>
      <c r="GV91" s="66"/>
      <c r="GW91" s="66"/>
      <c r="GX91" s="66"/>
      <c r="GY91" s="66"/>
      <c r="GZ91" s="66"/>
      <c r="HA91" s="66"/>
      <c r="HB91" s="66"/>
      <c r="HC91" s="66"/>
      <c r="HD91" s="66"/>
      <c r="HE91" s="66"/>
      <c r="HF91" s="66"/>
      <c r="HG91" s="66"/>
      <c r="HH91" s="66"/>
      <c r="HI91" s="66"/>
      <c r="HJ91" s="66"/>
      <c r="HK91" s="66"/>
      <c r="HL91" s="66"/>
      <c r="HM91" s="66"/>
      <c r="HN91" s="66"/>
      <c r="HO91" s="66"/>
      <c r="HP91" s="66"/>
      <c r="HQ91" s="66"/>
      <c r="HR91" s="66"/>
      <c r="HS91" s="66"/>
      <c r="HT91" s="66"/>
      <c r="HU91" s="66"/>
      <c r="HV91" s="66"/>
      <c r="HW91" s="66"/>
      <c r="HX91" s="66"/>
      <c r="HY91" s="66"/>
      <c r="HZ91" s="66"/>
      <c r="IA91" s="66"/>
      <c r="IB91" s="66"/>
      <c r="IC91" s="66"/>
      <c r="ID91" s="66"/>
      <c r="IE91" s="66"/>
      <c r="IF91" s="66"/>
      <c r="IG91" s="66"/>
      <c r="IH91" s="66"/>
      <c r="II91" s="66"/>
      <c r="IJ91" s="66"/>
      <c r="IK91" s="66"/>
      <c r="IL91" s="66"/>
      <c r="IM91" s="66"/>
      <c r="IN91" s="66"/>
      <c r="IO91" s="66"/>
      <c r="IP91" s="66"/>
      <c r="IQ91" s="66"/>
      <c r="IR91" s="66"/>
      <c r="IS91" s="66"/>
      <c r="IT91" s="66"/>
      <c r="IU91" s="66"/>
      <c r="IV91" s="66"/>
    </row>
    <row r="92" spans="1:257" ht="12.75" x14ac:dyDescent="0.2">
      <c r="A92" s="58"/>
      <c r="B92" s="63">
        <v>35</v>
      </c>
      <c r="C92" s="63" t="s">
        <v>41</v>
      </c>
      <c r="D92" s="67" t="s">
        <v>48</v>
      </c>
      <c r="E92" s="63" t="s">
        <v>18</v>
      </c>
      <c r="F92" s="65">
        <f>+F77</f>
        <v>51</v>
      </c>
      <c r="G92" s="65"/>
      <c r="H92" s="3">
        <f t="shared" si="6"/>
        <v>0</v>
      </c>
      <c r="I92" s="59"/>
      <c r="J92" s="59"/>
      <c r="K92" s="59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66"/>
      <c r="FU92" s="66"/>
      <c r="FV92" s="66"/>
      <c r="FW92" s="66"/>
      <c r="FX92" s="66"/>
      <c r="FY92" s="66"/>
      <c r="FZ92" s="66"/>
      <c r="GA92" s="66"/>
      <c r="GB92" s="66"/>
      <c r="GC92" s="66"/>
      <c r="GD92" s="66"/>
      <c r="GE92" s="66"/>
      <c r="GF92" s="66"/>
      <c r="GG92" s="66"/>
      <c r="GH92" s="66"/>
      <c r="GI92" s="66"/>
      <c r="GJ92" s="66"/>
      <c r="GK92" s="66"/>
      <c r="GL92" s="66"/>
      <c r="GM92" s="66"/>
      <c r="GN92" s="66"/>
      <c r="GO92" s="66"/>
      <c r="GP92" s="66"/>
      <c r="GQ92" s="66"/>
      <c r="GR92" s="66"/>
      <c r="GS92" s="66"/>
      <c r="GT92" s="66"/>
      <c r="GU92" s="66"/>
      <c r="GV92" s="66"/>
      <c r="GW92" s="66"/>
      <c r="GX92" s="66"/>
      <c r="GY92" s="66"/>
      <c r="GZ92" s="66"/>
      <c r="HA92" s="66"/>
      <c r="HB92" s="66"/>
      <c r="HC92" s="66"/>
      <c r="HD92" s="66"/>
      <c r="HE92" s="66"/>
      <c r="HF92" s="66"/>
      <c r="HG92" s="66"/>
      <c r="HH92" s="66"/>
      <c r="HI92" s="66"/>
      <c r="HJ92" s="66"/>
      <c r="HK92" s="66"/>
      <c r="HL92" s="66"/>
      <c r="HM92" s="66"/>
      <c r="HN92" s="66"/>
      <c r="HO92" s="66"/>
      <c r="HP92" s="66"/>
      <c r="HQ92" s="66"/>
      <c r="HR92" s="66"/>
      <c r="HS92" s="66"/>
      <c r="HT92" s="66"/>
      <c r="HU92" s="66"/>
      <c r="HV92" s="66"/>
      <c r="HW92" s="66"/>
      <c r="HX92" s="66"/>
      <c r="HY92" s="66"/>
      <c r="HZ92" s="66"/>
      <c r="IA92" s="66"/>
      <c r="IB92" s="66"/>
      <c r="IC92" s="66"/>
      <c r="ID92" s="66"/>
      <c r="IE92" s="66"/>
      <c r="IF92" s="66"/>
      <c r="IG92" s="66"/>
      <c r="IH92" s="66"/>
      <c r="II92" s="66"/>
      <c r="IJ92" s="66"/>
      <c r="IK92" s="66"/>
      <c r="IL92" s="66"/>
      <c r="IM92" s="66"/>
      <c r="IN92" s="66"/>
      <c r="IO92" s="66"/>
      <c r="IP92" s="66"/>
      <c r="IQ92" s="66"/>
      <c r="IR92" s="66"/>
      <c r="IS92" s="66"/>
      <c r="IT92" s="66"/>
      <c r="IU92" s="66"/>
      <c r="IV92" s="66"/>
    </row>
    <row r="93" spans="1:257" s="62" customFormat="1" ht="12.75" x14ac:dyDescent="0.2">
      <c r="A93" s="16"/>
      <c r="B93" s="16"/>
      <c r="C93" s="13" t="s">
        <v>49</v>
      </c>
      <c r="D93" s="13"/>
      <c r="E93" s="16"/>
      <c r="F93" s="18"/>
      <c r="G93" s="18"/>
      <c r="H93" s="1"/>
      <c r="I93" s="58"/>
      <c r="J93" s="59" t="s">
        <v>50</v>
      </c>
      <c r="K93" s="60"/>
      <c r="L93" s="16"/>
      <c r="M93" s="55"/>
      <c r="N93" s="16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K93" s="55"/>
      <c r="FL93" s="55"/>
      <c r="FM93" s="55"/>
      <c r="FN93" s="55"/>
      <c r="FO93" s="55"/>
      <c r="FP93" s="55"/>
      <c r="FQ93" s="55"/>
      <c r="FR93" s="55"/>
      <c r="FS93" s="55"/>
      <c r="FT93" s="55"/>
      <c r="FU93" s="55"/>
      <c r="FV93" s="55"/>
      <c r="FW93" s="55"/>
      <c r="FX93" s="55"/>
      <c r="FY93" s="55"/>
      <c r="FZ93" s="55"/>
      <c r="GA93" s="55"/>
      <c r="GB93" s="55"/>
      <c r="GC93" s="55"/>
      <c r="GD93" s="55"/>
      <c r="GE93" s="55"/>
      <c r="GF93" s="55"/>
      <c r="GG93" s="55"/>
      <c r="GH93" s="55"/>
      <c r="GI93" s="55"/>
      <c r="GJ93" s="55"/>
      <c r="GK93" s="55"/>
      <c r="GL93" s="55"/>
      <c r="GM93" s="55"/>
      <c r="GN93" s="55"/>
      <c r="GO93" s="55"/>
      <c r="GP93" s="55"/>
      <c r="GQ93" s="55"/>
      <c r="GR93" s="55"/>
      <c r="GS93" s="55"/>
      <c r="GT93" s="55"/>
      <c r="GU93" s="55"/>
      <c r="GV93" s="55"/>
      <c r="GW93" s="55"/>
      <c r="GX93" s="55"/>
      <c r="GY93" s="55"/>
      <c r="GZ93" s="55"/>
      <c r="HA93" s="55"/>
      <c r="HB93" s="55"/>
      <c r="HC93" s="55"/>
      <c r="HD93" s="55"/>
      <c r="HE93" s="55"/>
      <c r="HF93" s="55"/>
      <c r="HG93" s="55"/>
      <c r="HH93" s="55"/>
      <c r="HI93" s="55"/>
      <c r="HJ93" s="55"/>
      <c r="HK93" s="55"/>
      <c r="HL93" s="55"/>
      <c r="HM93" s="55"/>
      <c r="HN93" s="55"/>
      <c r="HO93" s="55"/>
      <c r="HP93" s="55"/>
      <c r="HQ93" s="55"/>
      <c r="HR93" s="55"/>
      <c r="HS93" s="55"/>
      <c r="HT93" s="55"/>
      <c r="HU93" s="55"/>
      <c r="HV93" s="55"/>
      <c r="HW93" s="55"/>
      <c r="HX93" s="55"/>
      <c r="HY93" s="55"/>
      <c r="HZ93" s="55"/>
      <c r="IA93" s="55"/>
      <c r="IB93" s="55"/>
      <c r="IC93" s="55"/>
      <c r="ID93" s="55"/>
      <c r="IE93" s="55"/>
      <c r="IF93" s="55"/>
      <c r="IG93" s="55"/>
      <c r="IH93" s="55"/>
      <c r="II93" s="55"/>
      <c r="IJ93" s="55"/>
      <c r="IK93" s="55"/>
      <c r="IL93" s="55"/>
      <c r="IM93" s="55"/>
      <c r="IN93" s="55"/>
      <c r="IO93" s="55"/>
      <c r="IP93" s="55"/>
      <c r="IQ93" s="55"/>
      <c r="IR93" s="55"/>
      <c r="IS93" s="55"/>
      <c r="IT93" s="55"/>
      <c r="IU93" s="55"/>
      <c r="IV93" s="55"/>
      <c r="IW93" s="61"/>
    </row>
    <row r="94" spans="1:257" ht="12.75" x14ac:dyDescent="0.2">
      <c r="A94" s="59" t="s">
        <v>51</v>
      </c>
      <c r="B94" s="63" t="s">
        <v>10</v>
      </c>
      <c r="C94" s="63" t="s">
        <v>52</v>
      </c>
      <c r="D94" s="64" t="s">
        <v>53</v>
      </c>
      <c r="E94" s="63" t="s">
        <v>12</v>
      </c>
      <c r="F94" s="65" t="s">
        <v>13</v>
      </c>
      <c r="G94" s="65" t="s">
        <v>14</v>
      </c>
      <c r="H94" s="3" t="s">
        <v>15</v>
      </c>
      <c r="I94" s="45" t="s">
        <v>54</v>
      </c>
      <c r="J94" s="59" t="s">
        <v>55</v>
      </c>
      <c r="K94" s="59" t="s">
        <v>56</v>
      </c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66"/>
      <c r="FL94" s="66"/>
      <c r="FM94" s="66"/>
      <c r="FN94" s="66"/>
      <c r="FO94" s="66"/>
      <c r="FP94" s="66"/>
      <c r="FQ94" s="66"/>
      <c r="FR94" s="66"/>
      <c r="FS94" s="66"/>
      <c r="FT94" s="66"/>
      <c r="FU94" s="66"/>
      <c r="FV94" s="66"/>
      <c r="FW94" s="66"/>
      <c r="FX94" s="66"/>
      <c r="FY94" s="66"/>
      <c r="FZ94" s="66"/>
      <c r="GA94" s="66"/>
      <c r="GB94" s="66"/>
      <c r="GC94" s="66"/>
      <c r="GD94" s="66"/>
      <c r="GE94" s="66"/>
      <c r="GF94" s="66"/>
      <c r="GG94" s="66"/>
      <c r="GH94" s="66"/>
      <c r="GI94" s="66"/>
      <c r="GJ94" s="66"/>
      <c r="GK94" s="66"/>
      <c r="GL94" s="66"/>
      <c r="GM94" s="66"/>
      <c r="GN94" s="66"/>
      <c r="GO94" s="66"/>
      <c r="GP94" s="66"/>
      <c r="GQ94" s="66"/>
      <c r="GR94" s="66"/>
      <c r="GS94" s="66"/>
      <c r="GT94" s="66"/>
      <c r="GU94" s="66"/>
      <c r="GV94" s="66"/>
      <c r="GW94" s="66"/>
      <c r="GX94" s="66"/>
      <c r="GY94" s="66"/>
      <c r="GZ94" s="66"/>
      <c r="HA94" s="66"/>
      <c r="HB94" s="66"/>
      <c r="HC94" s="66"/>
      <c r="HD94" s="66"/>
      <c r="HE94" s="66"/>
      <c r="HF94" s="66"/>
      <c r="HG94" s="66"/>
      <c r="HH94" s="66"/>
      <c r="HI94" s="66"/>
      <c r="HJ94" s="66"/>
      <c r="HK94" s="66"/>
      <c r="HL94" s="66"/>
      <c r="HM94" s="66"/>
      <c r="HN94" s="66"/>
      <c r="HO94" s="66"/>
      <c r="HP94" s="66"/>
      <c r="HQ94" s="66"/>
      <c r="HR94" s="66"/>
      <c r="HS94" s="66"/>
      <c r="HT94" s="66"/>
      <c r="HU94" s="66"/>
      <c r="HV94" s="66"/>
      <c r="HW94" s="66"/>
      <c r="HX94" s="66"/>
      <c r="HY94" s="66"/>
      <c r="HZ94" s="66"/>
      <c r="IA94" s="66"/>
      <c r="IB94" s="66"/>
      <c r="IC94" s="66"/>
      <c r="ID94" s="66"/>
      <c r="IE94" s="66"/>
      <c r="IF94" s="66"/>
      <c r="IG94" s="66"/>
      <c r="IH94" s="66"/>
      <c r="II94" s="66"/>
      <c r="IJ94" s="66"/>
      <c r="IK94" s="66"/>
      <c r="IL94" s="66"/>
      <c r="IM94" s="66"/>
      <c r="IN94" s="66"/>
      <c r="IO94" s="66"/>
      <c r="IP94" s="66"/>
      <c r="IQ94" s="66"/>
      <c r="IR94" s="66"/>
      <c r="IS94" s="66"/>
      <c r="IT94" s="66"/>
      <c r="IU94" s="66"/>
      <c r="IV94" s="66"/>
    </row>
    <row r="95" spans="1:257" ht="12.75" x14ac:dyDescent="0.2">
      <c r="A95" s="59">
        <v>60</v>
      </c>
      <c r="B95" s="63">
        <v>36</v>
      </c>
      <c r="C95" s="63" t="s">
        <v>57</v>
      </c>
      <c r="D95" s="67" t="s">
        <v>58</v>
      </c>
      <c r="E95" s="63" t="s">
        <v>18</v>
      </c>
      <c r="F95" s="65">
        <v>4</v>
      </c>
      <c r="G95" s="65"/>
      <c r="H95" s="3">
        <f>+F95*G95</f>
        <v>0</v>
      </c>
      <c r="I95" s="45">
        <v>4</v>
      </c>
      <c r="J95" s="59"/>
      <c r="K95" s="59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6"/>
      <c r="EO95" s="66"/>
      <c r="EP95" s="66"/>
      <c r="EQ95" s="66"/>
      <c r="ER95" s="66"/>
      <c r="ES95" s="66"/>
      <c r="ET95" s="66"/>
      <c r="EU95" s="66"/>
      <c r="EV95" s="66"/>
      <c r="EW95" s="66"/>
      <c r="EX95" s="66"/>
      <c r="EY95" s="66"/>
      <c r="EZ95" s="66"/>
      <c r="FA95" s="66"/>
      <c r="FB95" s="66"/>
      <c r="FC95" s="66"/>
      <c r="FD95" s="66"/>
      <c r="FE95" s="66"/>
      <c r="FF95" s="66"/>
      <c r="FG95" s="66"/>
      <c r="FH95" s="66"/>
      <c r="FI95" s="66"/>
      <c r="FJ95" s="66"/>
      <c r="FK95" s="66"/>
      <c r="FL95" s="66"/>
      <c r="FM95" s="66"/>
      <c r="FN95" s="66"/>
      <c r="FO95" s="66"/>
      <c r="FP95" s="66"/>
      <c r="FQ95" s="66"/>
      <c r="FR95" s="66"/>
      <c r="FS95" s="66"/>
      <c r="FT95" s="66"/>
      <c r="FU95" s="66"/>
      <c r="FV95" s="66"/>
      <c r="FW95" s="66"/>
      <c r="FX95" s="66"/>
      <c r="FY95" s="66"/>
      <c r="FZ95" s="66"/>
      <c r="GA95" s="66"/>
      <c r="GB95" s="66"/>
      <c r="GC95" s="66"/>
      <c r="GD95" s="66"/>
      <c r="GE95" s="66"/>
      <c r="GF95" s="66"/>
      <c r="GG95" s="66"/>
      <c r="GH95" s="66"/>
      <c r="GI95" s="66"/>
      <c r="GJ95" s="66"/>
      <c r="GK95" s="66"/>
      <c r="GL95" s="66"/>
      <c r="GM95" s="66"/>
      <c r="GN95" s="66"/>
      <c r="GO95" s="66"/>
      <c r="GP95" s="66"/>
      <c r="GQ95" s="66"/>
      <c r="GR95" s="66"/>
      <c r="GS95" s="66"/>
      <c r="GT95" s="66"/>
      <c r="GU95" s="66"/>
      <c r="GV95" s="66"/>
      <c r="GW95" s="66"/>
      <c r="GX95" s="66"/>
      <c r="GY95" s="66"/>
      <c r="GZ95" s="66"/>
      <c r="HA95" s="66"/>
      <c r="HB95" s="66"/>
      <c r="HC95" s="66"/>
      <c r="HD95" s="66"/>
      <c r="HE95" s="66"/>
      <c r="HF95" s="66"/>
      <c r="HG95" s="66"/>
      <c r="HH95" s="66"/>
      <c r="HI95" s="66"/>
      <c r="HJ95" s="66"/>
      <c r="HK95" s="66"/>
      <c r="HL95" s="66"/>
      <c r="HM95" s="66"/>
      <c r="HN95" s="66"/>
      <c r="HO95" s="66"/>
      <c r="HP95" s="66"/>
      <c r="HQ95" s="66"/>
      <c r="HR95" s="66"/>
      <c r="HS95" s="66"/>
      <c r="HT95" s="66"/>
      <c r="HU95" s="66"/>
      <c r="HV95" s="66"/>
      <c r="HW95" s="66"/>
      <c r="HX95" s="66"/>
      <c r="HY95" s="66"/>
      <c r="HZ95" s="66"/>
      <c r="IA95" s="66"/>
      <c r="IB95" s="66"/>
      <c r="IC95" s="66"/>
      <c r="ID95" s="66"/>
      <c r="IE95" s="66"/>
      <c r="IF95" s="66"/>
      <c r="IG95" s="66"/>
      <c r="IH95" s="66"/>
      <c r="II95" s="66"/>
      <c r="IJ95" s="66"/>
      <c r="IK95" s="66"/>
      <c r="IL95" s="66"/>
      <c r="IM95" s="66"/>
      <c r="IN95" s="66"/>
      <c r="IO95" s="66"/>
      <c r="IP95" s="66"/>
      <c r="IQ95" s="66"/>
      <c r="IR95" s="66"/>
      <c r="IS95" s="66"/>
      <c r="IT95" s="66"/>
      <c r="IU95" s="66"/>
      <c r="IV95" s="66"/>
    </row>
    <row r="96" spans="1:257" ht="12.75" x14ac:dyDescent="0.2">
      <c r="A96" s="59"/>
      <c r="B96" s="63"/>
      <c r="C96" s="63"/>
      <c r="D96" s="64" t="s">
        <v>59</v>
      </c>
      <c r="E96" s="63"/>
      <c r="F96" s="65"/>
      <c r="G96" s="65"/>
      <c r="H96" s="3"/>
      <c r="I96" s="45"/>
      <c r="J96" s="59"/>
      <c r="K96" s="59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  <c r="EO96" s="66"/>
      <c r="EP96" s="66"/>
      <c r="EQ96" s="66"/>
      <c r="ER96" s="66"/>
      <c r="ES96" s="66"/>
      <c r="ET96" s="66"/>
      <c r="EU96" s="66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66"/>
      <c r="FG96" s="66"/>
      <c r="FH96" s="66"/>
      <c r="FI96" s="66"/>
      <c r="FJ96" s="66"/>
      <c r="FK96" s="66"/>
      <c r="FL96" s="66"/>
      <c r="FM96" s="66"/>
      <c r="FN96" s="66"/>
      <c r="FO96" s="66"/>
      <c r="FP96" s="66"/>
      <c r="FQ96" s="66"/>
      <c r="FR96" s="66"/>
      <c r="FS96" s="66"/>
      <c r="FT96" s="66"/>
      <c r="FU96" s="66"/>
      <c r="FV96" s="66"/>
      <c r="FW96" s="66"/>
      <c r="FX96" s="66"/>
      <c r="FY96" s="66"/>
      <c r="FZ96" s="66"/>
      <c r="GA96" s="66"/>
      <c r="GB96" s="66"/>
      <c r="GC96" s="66"/>
      <c r="GD96" s="66"/>
      <c r="GE96" s="66"/>
      <c r="GF96" s="66"/>
      <c r="GG96" s="66"/>
      <c r="GH96" s="66"/>
      <c r="GI96" s="66"/>
      <c r="GJ96" s="66"/>
      <c r="GK96" s="66"/>
      <c r="GL96" s="66"/>
      <c r="GM96" s="66"/>
      <c r="GN96" s="66"/>
      <c r="GO96" s="66"/>
      <c r="GP96" s="66"/>
      <c r="GQ96" s="66"/>
      <c r="GR96" s="66"/>
      <c r="GS96" s="66"/>
      <c r="GT96" s="66"/>
      <c r="GU96" s="66"/>
      <c r="GV96" s="66"/>
      <c r="GW96" s="66"/>
      <c r="GX96" s="66"/>
      <c r="GY96" s="66"/>
      <c r="GZ96" s="66"/>
      <c r="HA96" s="66"/>
      <c r="HB96" s="66"/>
      <c r="HC96" s="66"/>
      <c r="HD96" s="66"/>
      <c r="HE96" s="66"/>
      <c r="HF96" s="66"/>
      <c r="HG96" s="66"/>
      <c r="HH96" s="66"/>
      <c r="HI96" s="66"/>
      <c r="HJ96" s="66"/>
      <c r="HK96" s="66"/>
      <c r="HL96" s="66"/>
      <c r="HM96" s="66"/>
      <c r="HN96" s="66"/>
      <c r="HO96" s="66"/>
      <c r="HP96" s="66"/>
      <c r="HQ96" s="66"/>
      <c r="HR96" s="66"/>
      <c r="HS96" s="66"/>
      <c r="HT96" s="66"/>
      <c r="HU96" s="66"/>
      <c r="HV96" s="66"/>
      <c r="HW96" s="66"/>
      <c r="HX96" s="66"/>
      <c r="HY96" s="66"/>
      <c r="HZ96" s="66"/>
      <c r="IA96" s="66"/>
      <c r="IB96" s="66"/>
      <c r="IC96" s="66"/>
      <c r="ID96" s="66"/>
      <c r="IE96" s="66"/>
      <c r="IF96" s="66"/>
      <c r="IG96" s="66"/>
      <c r="IH96" s="66"/>
      <c r="II96" s="66"/>
      <c r="IJ96" s="66"/>
      <c r="IK96" s="66"/>
      <c r="IL96" s="66"/>
      <c r="IM96" s="66"/>
      <c r="IN96" s="66"/>
      <c r="IO96" s="66"/>
      <c r="IP96" s="66"/>
      <c r="IQ96" s="66"/>
      <c r="IR96" s="66"/>
      <c r="IS96" s="66"/>
      <c r="IT96" s="66"/>
      <c r="IU96" s="66"/>
      <c r="IV96" s="66"/>
    </row>
    <row r="97" spans="1:256" ht="12.75" x14ac:dyDescent="0.2">
      <c r="A97" s="59">
        <v>50</v>
      </c>
      <c r="B97" s="63">
        <v>37</v>
      </c>
      <c r="C97" s="63" t="s">
        <v>60</v>
      </c>
      <c r="D97" s="67" t="s">
        <v>61</v>
      </c>
      <c r="E97" s="63" t="s">
        <v>18</v>
      </c>
      <c r="F97" s="65">
        <v>2</v>
      </c>
      <c r="G97" s="65"/>
      <c r="H97" s="3">
        <f t="shared" ref="H97:H118" si="8">+F97*G97</f>
        <v>0</v>
      </c>
      <c r="I97" s="45">
        <v>2</v>
      </c>
      <c r="J97" s="59"/>
      <c r="K97" s="59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6"/>
      <c r="GI97" s="66"/>
      <c r="GJ97" s="66"/>
      <c r="GK97" s="66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6"/>
      <c r="GW97" s="66"/>
      <c r="GX97" s="66"/>
      <c r="GY97" s="66"/>
      <c r="GZ97" s="66"/>
      <c r="HA97" s="66"/>
      <c r="HB97" s="66"/>
      <c r="HC97" s="66"/>
      <c r="HD97" s="66"/>
      <c r="HE97" s="66"/>
      <c r="HF97" s="66"/>
      <c r="HG97" s="66"/>
      <c r="HH97" s="66"/>
      <c r="HI97" s="66"/>
      <c r="HJ97" s="66"/>
      <c r="HK97" s="66"/>
      <c r="HL97" s="66"/>
      <c r="HM97" s="66"/>
      <c r="HN97" s="66"/>
      <c r="HO97" s="66"/>
      <c r="HP97" s="66"/>
      <c r="HQ97" s="66"/>
      <c r="HR97" s="66"/>
      <c r="HS97" s="66"/>
      <c r="HT97" s="66"/>
      <c r="HU97" s="66"/>
      <c r="HV97" s="66"/>
      <c r="HW97" s="66"/>
      <c r="HX97" s="66"/>
      <c r="HY97" s="66"/>
      <c r="HZ97" s="66"/>
      <c r="IA97" s="66"/>
      <c r="IB97" s="66"/>
      <c r="IC97" s="66"/>
      <c r="ID97" s="66"/>
      <c r="IE97" s="66"/>
      <c r="IF97" s="66"/>
      <c r="IG97" s="66"/>
      <c r="IH97" s="66"/>
      <c r="II97" s="66"/>
      <c r="IJ97" s="66"/>
      <c r="IK97" s="66"/>
      <c r="IL97" s="66"/>
      <c r="IM97" s="66"/>
      <c r="IN97" s="66"/>
      <c r="IO97" s="66"/>
      <c r="IP97" s="66"/>
      <c r="IQ97" s="66"/>
      <c r="IR97" s="66"/>
      <c r="IS97" s="66"/>
      <c r="IT97" s="66"/>
      <c r="IU97" s="66"/>
      <c r="IV97" s="66"/>
    </row>
    <row r="98" spans="1:256" ht="12.75" x14ac:dyDescent="0.2">
      <c r="A98" s="59">
        <v>60</v>
      </c>
      <c r="B98" s="63">
        <v>38</v>
      </c>
      <c r="C98" s="63" t="s">
        <v>62</v>
      </c>
      <c r="D98" s="67" t="s">
        <v>61</v>
      </c>
      <c r="E98" s="63" t="s">
        <v>18</v>
      </c>
      <c r="F98" s="65">
        <v>1</v>
      </c>
      <c r="G98" s="65"/>
      <c r="H98" s="3">
        <f t="shared" si="8"/>
        <v>0</v>
      </c>
      <c r="I98" s="45">
        <v>1</v>
      </c>
      <c r="J98" s="59"/>
      <c r="K98" s="59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66"/>
      <c r="EY98" s="66"/>
      <c r="EZ98" s="66"/>
      <c r="FA98" s="66"/>
      <c r="FB98" s="66"/>
      <c r="FC98" s="66"/>
      <c r="FD98" s="66"/>
      <c r="FE98" s="66"/>
      <c r="FF98" s="66"/>
      <c r="FG98" s="66"/>
      <c r="FH98" s="66"/>
      <c r="FI98" s="66"/>
      <c r="FJ98" s="66"/>
      <c r="FK98" s="66"/>
      <c r="FL98" s="66"/>
      <c r="FM98" s="66"/>
      <c r="FN98" s="66"/>
      <c r="FO98" s="66"/>
      <c r="FP98" s="66"/>
      <c r="FQ98" s="66"/>
      <c r="FR98" s="66"/>
      <c r="FS98" s="66"/>
      <c r="FT98" s="66"/>
      <c r="FU98" s="66"/>
      <c r="FV98" s="66"/>
      <c r="FW98" s="66"/>
      <c r="FX98" s="66"/>
      <c r="FY98" s="66"/>
      <c r="FZ98" s="66"/>
      <c r="GA98" s="66"/>
      <c r="GB98" s="66"/>
      <c r="GC98" s="66"/>
      <c r="GD98" s="66"/>
      <c r="GE98" s="66"/>
      <c r="GF98" s="66"/>
      <c r="GG98" s="66"/>
      <c r="GH98" s="66"/>
      <c r="GI98" s="66"/>
      <c r="GJ98" s="66"/>
      <c r="GK98" s="66"/>
      <c r="GL98" s="66"/>
      <c r="GM98" s="66"/>
      <c r="GN98" s="66"/>
      <c r="GO98" s="66"/>
      <c r="GP98" s="66"/>
      <c r="GQ98" s="66"/>
      <c r="GR98" s="66"/>
      <c r="GS98" s="66"/>
      <c r="GT98" s="66"/>
      <c r="GU98" s="66"/>
      <c r="GV98" s="66"/>
      <c r="GW98" s="66"/>
      <c r="GX98" s="66"/>
      <c r="GY98" s="66"/>
      <c r="GZ98" s="66"/>
      <c r="HA98" s="66"/>
      <c r="HB98" s="66"/>
      <c r="HC98" s="66"/>
      <c r="HD98" s="66"/>
      <c r="HE98" s="66"/>
      <c r="HF98" s="66"/>
      <c r="HG98" s="66"/>
      <c r="HH98" s="66"/>
      <c r="HI98" s="66"/>
      <c r="HJ98" s="66"/>
      <c r="HK98" s="66"/>
      <c r="HL98" s="66"/>
      <c r="HM98" s="66"/>
      <c r="HN98" s="66"/>
      <c r="HO98" s="66"/>
      <c r="HP98" s="66"/>
      <c r="HQ98" s="66"/>
      <c r="HR98" s="66"/>
      <c r="HS98" s="66"/>
      <c r="HT98" s="66"/>
      <c r="HU98" s="66"/>
      <c r="HV98" s="66"/>
      <c r="HW98" s="66"/>
      <c r="HX98" s="66"/>
      <c r="HY98" s="66"/>
      <c r="HZ98" s="66"/>
      <c r="IA98" s="66"/>
      <c r="IB98" s="66"/>
      <c r="IC98" s="66"/>
      <c r="ID98" s="66"/>
      <c r="IE98" s="66"/>
      <c r="IF98" s="66"/>
      <c r="IG98" s="66"/>
      <c r="IH98" s="66"/>
      <c r="II98" s="66"/>
      <c r="IJ98" s="66"/>
      <c r="IK98" s="66"/>
      <c r="IL98" s="66"/>
      <c r="IM98" s="66"/>
      <c r="IN98" s="66"/>
      <c r="IO98" s="66"/>
      <c r="IP98" s="66"/>
      <c r="IQ98" s="66"/>
      <c r="IR98" s="66"/>
      <c r="IS98" s="66"/>
      <c r="IT98" s="66"/>
      <c r="IU98" s="66"/>
      <c r="IV98" s="66"/>
    </row>
    <row r="99" spans="1:256" ht="12.75" x14ac:dyDescent="0.2">
      <c r="A99" s="59">
        <v>60</v>
      </c>
      <c r="B99" s="63">
        <v>39</v>
      </c>
      <c r="C99" s="63" t="s">
        <v>62</v>
      </c>
      <c r="D99" s="67" t="s">
        <v>63</v>
      </c>
      <c r="E99" s="63" t="s">
        <v>18</v>
      </c>
      <c r="F99" s="65">
        <v>10</v>
      </c>
      <c r="G99" s="65"/>
      <c r="H99" s="3">
        <f t="shared" si="8"/>
        <v>0</v>
      </c>
      <c r="I99" s="45">
        <v>10</v>
      </c>
      <c r="J99" s="59"/>
      <c r="K99" s="59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6"/>
      <c r="FY99" s="66"/>
      <c r="FZ99" s="66"/>
      <c r="GA99" s="66"/>
      <c r="GB99" s="66"/>
      <c r="GC99" s="66"/>
      <c r="GD99" s="66"/>
      <c r="GE99" s="66"/>
      <c r="GF99" s="66"/>
      <c r="GG99" s="66"/>
      <c r="GH99" s="66"/>
      <c r="GI99" s="66"/>
      <c r="GJ99" s="66"/>
      <c r="GK99" s="66"/>
      <c r="GL99" s="66"/>
      <c r="GM99" s="66"/>
      <c r="GN99" s="66"/>
      <c r="GO99" s="66"/>
      <c r="GP99" s="66"/>
      <c r="GQ99" s="66"/>
      <c r="GR99" s="66"/>
      <c r="GS99" s="66"/>
      <c r="GT99" s="66"/>
      <c r="GU99" s="66"/>
      <c r="GV99" s="66"/>
      <c r="GW99" s="66"/>
      <c r="GX99" s="66"/>
      <c r="GY99" s="66"/>
      <c r="GZ99" s="66"/>
      <c r="HA99" s="66"/>
      <c r="HB99" s="66"/>
      <c r="HC99" s="66"/>
      <c r="HD99" s="66"/>
      <c r="HE99" s="66"/>
      <c r="HF99" s="66"/>
      <c r="HG99" s="66"/>
      <c r="HH99" s="66"/>
      <c r="HI99" s="66"/>
      <c r="HJ99" s="66"/>
      <c r="HK99" s="66"/>
      <c r="HL99" s="66"/>
      <c r="HM99" s="66"/>
      <c r="HN99" s="66"/>
      <c r="HO99" s="66"/>
      <c r="HP99" s="66"/>
      <c r="HQ99" s="66"/>
      <c r="HR99" s="66"/>
      <c r="HS99" s="66"/>
      <c r="HT99" s="66"/>
      <c r="HU99" s="66"/>
      <c r="HV99" s="66"/>
      <c r="HW99" s="66"/>
      <c r="HX99" s="66"/>
      <c r="HY99" s="66"/>
      <c r="HZ99" s="66"/>
      <c r="IA99" s="66"/>
      <c r="IB99" s="66"/>
      <c r="IC99" s="66"/>
      <c r="ID99" s="66"/>
      <c r="IE99" s="66"/>
      <c r="IF99" s="66"/>
      <c r="IG99" s="66"/>
      <c r="IH99" s="66"/>
      <c r="II99" s="66"/>
      <c r="IJ99" s="66"/>
      <c r="IK99" s="66"/>
      <c r="IL99" s="66"/>
      <c r="IM99" s="66"/>
      <c r="IN99" s="66"/>
      <c r="IO99" s="66"/>
      <c r="IP99" s="66"/>
      <c r="IQ99" s="66"/>
      <c r="IR99" s="66"/>
      <c r="IS99" s="66"/>
      <c r="IT99" s="66"/>
      <c r="IU99" s="66"/>
      <c r="IV99" s="66"/>
    </row>
    <row r="100" spans="1:256" ht="12.75" x14ac:dyDescent="0.2">
      <c r="A100" s="59">
        <v>60</v>
      </c>
      <c r="B100" s="63">
        <v>40</v>
      </c>
      <c r="C100" s="63" t="s">
        <v>62</v>
      </c>
      <c r="D100" s="67" t="s">
        <v>64</v>
      </c>
      <c r="E100" s="63" t="s">
        <v>18</v>
      </c>
      <c r="F100" s="65">
        <v>5</v>
      </c>
      <c r="G100" s="65"/>
      <c r="H100" s="3">
        <f t="shared" si="8"/>
        <v>0</v>
      </c>
      <c r="I100" s="45">
        <v>5</v>
      </c>
      <c r="J100" s="59"/>
      <c r="K100" s="59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66"/>
      <c r="GI100" s="66"/>
      <c r="GJ100" s="66"/>
      <c r="GK100" s="66"/>
      <c r="GL100" s="66"/>
      <c r="GM100" s="66"/>
      <c r="GN100" s="66"/>
      <c r="GO100" s="66"/>
      <c r="GP100" s="66"/>
      <c r="GQ100" s="66"/>
      <c r="GR100" s="66"/>
      <c r="GS100" s="66"/>
      <c r="GT100" s="66"/>
      <c r="GU100" s="66"/>
      <c r="GV100" s="66"/>
      <c r="GW100" s="66"/>
      <c r="GX100" s="66"/>
      <c r="GY100" s="66"/>
      <c r="GZ100" s="66"/>
      <c r="HA100" s="66"/>
      <c r="HB100" s="66"/>
      <c r="HC100" s="66"/>
      <c r="HD100" s="66"/>
      <c r="HE100" s="66"/>
      <c r="HF100" s="66"/>
      <c r="HG100" s="66"/>
      <c r="HH100" s="66"/>
      <c r="HI100" s="66"/>
      <c r="HJ100" s="66"/>
      <c r="HK100" s="66"/>
      <c r="HL100" s="66"/>
      <c r="HM100" s="66"/>
      <c r="HN100" s="66"/>
      <c r="HO100" s="66"/>
      <c r="HP100" s="66"/>
      <c r="HQ100" s="66"/>
      <c r="HR100" s="66"/>
      <c r="HS100" s="66"/>
      <c r="HT100" s="66"/>
      <c r="HU100" s="66"/>
      <c r="HV100" s="66"/>
      <c r="HW100" s="66"/>
      <c r="HX100" s="66"/>
      <c r="HY100" s="66"/>
      <c r="HZ100" s="66"/>
      <c r="IA100" s="66"/>
      <c r="IB100" s="66"/>
      <c r="IC100" s="66"/>
      <c r="ID100" s="66"/>
      <c r="IE100" s="66"/>
      <c r="IF100" s="66"/>
      <c r="IG100" s="66"/>
      <c r="IH100" s="66"/>
      <c r="II100" s="66"/>
      <c r="IJ100" s="66"/>
      <c r="IK100" s="66"/>
      <c r="IL100" s="66"/>
      <c r="IM100" s="66"/>
      <c r="IN100" s="66"/>
      <c r="IO100" s="66"/>
      <c r="IP100" s="66"/>
      <c r="IQ100" s="66"/>
      <c r="IR100" s="66"/>
      <c r="IS100" s="66"/>
      <c r="IT100" s="66"/>
      <c r="IU100" s="66"/>
      <c r="IV100" s="66"/>
    </row>
    <row r="101" spans="1:256" ht="12.75" x14ac:dyDescent="0.2">
      <c r="A101" s="59">
        <v>50</v>
      </c>
      <c r="B101" s="63">
        <v>41</v>
      </c>
      <c r="C101" s="63" t="s">
        <v>60</v>
      </c>
      <c r="D101" s="67" t="s">
        <v>107</v>
      </c>
      <c r="E101" s="63" t="s">
        <v>18</v>
      </c>
      <c r="F101" s="65">
        <v>1</v>
      </c>
      <c r="G101" s="65"/>
      <c r="H101" s="3">
        <f t="shared" si="8"/>
        <v>0</v>
      </c>
      <c r="I101" s="45"/>
      <c r="J101" s="59"/>
      <c r="K101" s="59">
        <v>1</v>
      </c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6"/>
      <c r="FL101" s="66"/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66"/>
      <c r="FY101" s="66"/>
      <c r="FZ101" s="66"/>
      <c r="GA101" s="66"/>
      <c r="GB101" s="66"/>
      <c r="GC101" s="66"/>
      <c r="GD101" s="66"/>
      <c r="GE101" s="66"/>
      <c r="GF101" s="66"/>
      <c r="GG101" s="66"/>
      <c r="GH101" s="66"/>
      <c r="GI101" s="66"/>
      <c r="GJ101" s="66"/>
      <c r="GK101" s="66"/>
      <c r="GL101" s="66"/>
      <c r="GM101" s="66"/>
      <c r="GN101" s="66"/>
      <c r="GO101" s="66"/>
      <c r="GP101" s="66"/>
      <c r="GQ101" s="66"/>
      <c r="GR101" s="66"/>
      <c r="GS101" s="66"/>
      <c r="GT101" s="66"/>
      <c r="GU101" s="66"/>
      <c r="GV101" s="66"/>
      <c r="GW101" s="66"/>
      <c r="GX101" s="66"/>
      <c r="GY101" s="66"/>
      <c r="GZ101" s="66"/>
      <c r="HA101" s="66"/>
      <c r="HB101" s="66"/>
      <c r="HC101" s="66"/>
      <c r="HD101" s="66"/>
      <c r="HE101" s="66"/>
      <c r="HF101" s="66"/>
      <c r="HG101" s="66"/>
      <c r="HH101" s="66"/>
      <c r="HI101" s="66"/>
      <c r="HJ101" s="66"/>
      <c r="HK101" s="66"/>
      <c r="HL101" s="66"/>
      <c r="HM101" s="66"/>
      <c r="HN101" s="66"/>
      <c r="HO101" s="66"/>
      <c r="HP101" s="66"/>
      <c r="HQ101" s="66"/>
      <c r="HR101" s="66"/>
      <c r="HS101" s="66"/>
      <c r="HT101" s="66"/>
      <c r="HU101" s="66"/>
      <c r="HV101" s="66"/>
      <c r="HW101" s="66"/>
      <c r="HX101" s="66"/>
      <c r="HY101" s="66"/>
      <c r="HZ101" s="66"/>
      <c r="IA101" s="66"/>
      <c r="IB101" s="66"/>
      <c r="IC101" s="66"/>
      <c r="ID101" s="66"/>
      <c r="IE101" s="66"/>
      <c r="IF101" s="66"/>
      <c r="IG101" s="66"/>
      <c r="IH101" s="66"/>
      <c r="II101" s="66"/>
      <c r="IJ101" s="66"/>
      <c r="IK101" s="66"/>
      <c r="IL101" s="66"/>
      <c r="IM101" s="66"/>
      <c r="IN101" s="66"/>
      <c r="IO101" s="66"/>
      <c r="IP101" s="66"/>
      <c r="IQ101" s="66"/>
      <c r="IR101" s="66"/>
      <c r="IS101" s="66"/>
      <c r="IT101" s="66"/>
      <c r="IU101" s="66"/>
      <c r="IV101" s="66"/>
    </row>
    <row r="102" spans="1:256" ht="12.75" x14ac:dyDescent="0.2">
      <c r="A102" s="59">
        <v>50</v>
      </c>
      <c r="B102" s="63">
        <v>42</v>
      </c>
      <c r="C102" s="63" t="s">
        <v>60</v>
      </c>
      <c r="D102" s="67" t="s">
        <v>65</v>
      </c>
      <c r="E102" s="63" t="s">
        <v>18</v>
      </c>
      <c r="F102" s="65">
        <v>2</v>
      </c>
      <c r="G102" s="65"/>
      <c r="H102" s="3">
        <f t="shared" si="8"/>
        <v>0</v>
      </c>
      <c r="I102" s="45">
        <v>2</v>
      </c>
      <c r="J102" s="59"/>
      <c r="K102" s="59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6"/>
      <c r="GI102" s="66"/>
      <c r="GJ102" s="66"/>
      <c r="GK102" s="66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6"/>
      <c r="GW102" s="66"/>
      <c r="GX102" s="66"/>
      <c r="GY102" s="66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66"/>
      <c r="HK102" s="66"/>
      <c r="HL102" s="66"/>
      <c r="HM102" s="66"/>
      <c r="HN102" s="66"/>
      <c r="HO102" s="66"/>
      <c r="HP102" s="66"/>
      <c r="HQ102" s="66"/>
      <c r="HR102" s="66"/>
      <c r="HS102" s="66"/>
      <c r="HT102" s="66"/>
      <c r="HU102" s="66"/>
      <c r="HV102" s="66"/>
      <c r="HW102" s="66"/>
      <c r="HX102" s="66"/>
      <c r="HY102" s="66"/>
      <c r="HZ102" s="66"/>
      <c r="IA102" s="66"/>
      <c r="IB102" s="66"/>
      <c r="IC102" s="66"/>
      <c r="ID102" s="66"/>
      <c r="IE102" s="66"/>
      <c r="IF102" s="66"/>
      <c r="IG102" s="66"/>
      <c r="IH102" s="66"/>
      <c r="II102" s="66"/>
      <c r="IJ102" s="66"/>
      <c r="IK102" s="66"/>
      <c r="IL102" s="66"/>
      <c r="IM102" s="66"/>
      <c r="IN102" s="66"/>
      <c r="IO102" s="66"/>
      <c r="IP102" s="66"/>
      <c r="IQ102" s="66"/>
      <c r="IR102" s="66"/>
      <c r="IS102" s="66"/>
      <c r="IT102" s="66"/>
      <c r="IU102" s="66"/>
      <c r="IV102" s="66"/>
    </row>
    <row r="103" spans="1:256" ht="12.75" x14ac:dyDescent="0.2">
      <c r="A103" s="59">
        <v>60</v>
      </c>
      <c r="B103" s="63">
        <v>43</v>
      </c>
      <c r="C103" s="63" t="s">
        <v>62</v>
      </c>
      <c r="D103" s="67" t="s">
        <v>66</v>
      </c>
      <c r="E103" s="63" t="s">
        <v>18</v>
      </c>
      <c r="F103" s="65">
        <v>1</v>
      </c>
      <c r="G103" s="65"/>
      <c r="H103" s="3">
        <f t="shared" si="8"/>
        <v>0</v>
      </c>
      <c r="I103" s="45">
        <v>1</v>
      </c>
      <c r="J103" s="59"/>
      <c r="K103" s="59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6"/>
      <c r="GI103" s="66"/>
      <c r="GJ103" s="66"/>
      <c r="GK103" s="66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6"/>
      <c r="GW103" s="66"/>
      <c r="GX103" s="66"/>
      <c r="GY103" s="66"/>
      <c r="GZ103" s="66"/>
      <c r="HA103" s="66"/>
      <c r="HB103" s="66"/>
      <c r="HC103" s="66"/>
      <c r="HD103" s="66"/>
      <c r="HE103" s="66"/>
      <c r="HF103" s="66"/>
      <c r="HG103" s="66"/>
      <c r="HH103" s="66"/>
      <c r="HI103" s="66"/>
      <c r="HJ103" s="66"/>
      <c r="HK103" s="66"/>
      <c r="HL103" s="66"/>
      <c r="HM103" s="66"/>
      <c r="HN103" s="66"/>
      <c r="HO103" s="66"/>
      <c r="HP103" s="66"/>
      <c r="HQ103" s="66"/>
      <c r="HR103" s="66"/>
      <c r="HS103" s="66"/>
      <c r="HT103" s="66"/>
      <c r="HU103" s="66"/>
      <c r="HV103" s="66"/>
      <c r="HW103" s="66"/>
      <c r="HX103" s="66"/>
      <c r="HY103" s="66"/>
      <c r="HZ103" s="66"/>
      <c r="IA103" s="66"/>
      <c r="IB103" s="66"/>
      <c r="IC103" s="66"/>
      <c r="ID103" s="66"/>
      <c r="IE103" s="66"/>
      <c r="IF103" s="66"/>
      <c r="IG103" s="66"/>
      <c r="IH103" s="66"/>
      <c r="II103" s="66"/>
      <c r="IJ103" s="66"/>
      <c r="IK103" s="66"/>
      <c r="IL103" s="66"/>
      <c r="IM103" s="66"/>
      <c r="IN103" s="66"/>
      <c r="IO103" s="66"/>
      <c r="IP103" s="66"/>
      <c r="IQ103" s="66"/>
      <c r="IR103" s="66"/>
      <c r="IS103" s="66"/>
      <c r="IT103" s="66"/>
      <c r="IU103" s="66"/>
      <c r="IV103" s="66"/>
    </row>
    <row r="104" spans="1:256" ht="12.75" x14ac:dyDescent="0.2">
      <c r="A104" s="59">
        <v>50</v>
      </c>
      <c r="B104" s="63">
        <v>44</v>
      </c>
      <c r="C104" s="63" t="s">
        <v>67</v>
      </c>
      <c r="D104" s="67" t="s">
        <v>108</v>
      </c>
      <c r="E104" s="63" t="s">
        <v>18</v>
      </c>
      <c r="F104" s="65">
        <v>1</v>
      </c>
      <c r="G104" s="65"/>
      <c r="H104" s="3">
        <f t="shared" si="8"/>
        <v>0</v>
      </c>
      <c r="I104" s="45"/>
      <c r="J104" s="59"/>
      <c r="K104" s="59">
        <v>1</v>
      </c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66"/>
      <c r="IC104" s="66"/>
      <c r="ID104" s="66"/>
      <c r="IE104" s="66"/>
      <c r="IF104" s="66"/>
      <c r="IG104" s="66"/>
      <c r="IH104" s="66"/>
      <c r="II104" s="66"/>
      <c r="IJ104" s="66"/>
      <c r="IK104" s="66"/>
      <c r="IL104" s="66"/>
      <c r="IM104" s="66"/>
      <c r="IN104" s="66"/>
      <c r="IO104" s="66"/>
      <c r="IP104" s="66"/>
      <c r="IQ104" s="66"/>
      <c r="IR104" s="66"/>
      <c r="IS104" s="66"/>
      <c r="IT104" s="66"/>
      <c r="IU104" s="66"/>
      <c r="IV104" s="66"/>
    </row>
    <row r="105" spans="1:256" ht="12.75" x14ac:dyDescent="0.2">
      <c r="A105" s="59">
        <v>60</v>
      </c>
      <c r="B105" s="63">
        <v>45</v>
      </c>
      <c r="C105" s="63" t="s">
        <v>62</v>
      </c>
      <c r="D105" s="67" t="s">
        <v>68</v>
      </c>
      <c r="E105" s="63" t="s">
        <v>18</v>
      </c>
      <c r="F105" s="65">
        <v>4</v>
      </c>
      <c r="G105" s="65"/>
      <c r="H105" s="3">
        <f t="shared" si="8"/>
        <v>0</v>
      </c>
      <c r="I105" s="45">
        <v>4</v>
      </c>
      <c r="J105" s="59"/>
      <c r="K105" s="59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66"/>
      <c r="IC105" s="66"/>
      <c r="ID105" s="66"/>
      <c r="IE105" s="66"/>
      <c r="IF105" s="66"/>
      <c r="IG105" s="66"/>
      <c r="IH105" s="66"/>
      <c r="II105" s="66"/>
      <c r="IJ105" s="66"/>
      <c r="IK105" s="66"/>
      <c r="IL105" s="66"/>
      <c r="IM105" s="66"/>
      <c r="IN105" s="66"/>
      <c r="IO105" s="66"/>
      <c r="IP105" s="66"/>
      <c r="IQ105" s="66"/>
      <c r="IR105" s="66"/>
      <c r="IS105" s="66"/>
      <c r="IT105" s="66"/>
      <c r="IU105" s="66"/>
      <c r="IV105" s="66"/>
    </row>
    <row r="106" spans="1:256" ht="12.75" x14ac:dyDescent="0.2">
      <c r="A106" s="59">
        <v>60</v>
      </c>
      <c r="B106" s="63">
        <v>46</v>
      </c>
      <c r="C106" s="63" t="s">
        <v>62</v>
      </c>
      <c r="D106" s="67" t="s">
        <v>69</v>
      </c>
      <c r="E106" s="63" t="s">
        <v>18</v>
      </c>
      <c r="F106" s="65">
        <v>3</v>
      </c>
      <c r="G106" s="65"/>
      <c r="H106" s="3">
        <f t="shared" si="8"/>
        <v>0</v>
      </c>
      <c r="I106" s="45">
        <v>3</v>
      </c>
      <c r="J106" s="59"/>
      <c r="K106" s="59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66"/>
      <c r="IC106" s="66"/>
      <c r="ID106" s="66"/>
      <c r="IE106" s="66"/>
      <c r="IF106" s="66"/>
      <c r="IG106" s="66"/>
      <c r="IH106" s="66"/>
      <c r="II106" s="66"/>
      <c r="IJ106" s="66"/>
      <c r="IK106" s="66"/>
      <c r="IL106" s="66"/>
      <c r="IM106" s="66"/>
      <c r="IN106" s="66"/>
      <c r="IO106" s="66"/>
      <c r="IP106" s="66"/>
      <c r="IQ106" s="66"/>
      <c r="IR106" s="66"/>
      <c r="IS106" s="66"/>
      <c r="IT106" s="66"/>
      <c r="IU106" s="66"/>
      <c r="IV106" s="66"/>
    </row>
    <row r="107" spans="1:256" ht="12.75" x14ac:dyDescent="0.2">
      <c r="A107" s="59">
        <v>50</v>
      </c>
      <c r="B107" s="63">
        <v>47</v>
      </c>
      <c r="C107" s="63" t="s">
        <v>60</v>
      </c>
      <c r="D107" s="67" t="s">
        <v>70</v>
      </c>
      <c r="E107" s="63" t="s">
        <v>18</v>
      </c>
      <c r="F107" s="65">
        <v>1</v>
      </c>
      <c r="G107" s="65"/>
      <c r="H107" s="3">
        <f t="shared" si="8"/>
        <v>0</v>
      </c>
      <c r="I107" s="45">
        <v>1</v>
      </c>
      <c r="J107" s="59"/>
      <c r="K107" s="59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66"/>
      <c r="IC107" s="66"/>
      <c r="ID107" s="66"/>
      <c r="IE107" s="66"/>
      <c r="IF107" s="66"/>
      <c r="IG107" s="66"/>
      <c r="IH107" s="66"/>
      <c r="II107" s="66"/>
      <c r="IJ107" s="66"/>
      <c r="IK107" s="66"/>
      <c r="IL107" s="66"/>
      <c r="IM107" s="66"/>
      <c r="IN107" s="66"/>
      <c r="IO107" s="66"/>
      <c r="IP107" s="66"/>
      <c r="IQ107" s="66"/>
      <c r="IR107" s="66"/>
      <c r="IS107" s="66"/>
      <c r="IT107" s="66"/>
      <c r="IU107" s="66"/>
      <c r="IV107" s="66"/>
    </row>
    <row r="108" spans="1:256" ht="12.75" x14ac:dyDescent="0.2">
      <c r="A108" s="59">
        <v>60</v>
      </c>
      <c r="B108" s="63">
        <v>48</v>
      </c>
      <c r="C108" s="63" t="s">
        <v>62</v>
      </c>
      <c r="D108" s="67" t="s">
        <v>71</v>
      </c>
      <c r="E108" s="63" t="s">
        <v>18</v>
      </c>
      <c r="F108" s="65">
        <v>1</v>
      </c>
      <c r="G108" s="65"/>
      <c r="H108" s="3">
        <f t="shared" si="8"/>
        <v>0</v>
      </c>
      <c r="I108" s="45">
        <v>1</v>
      </c>
      <c r="J108" s="59"/>
      <c r="K108" s="59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66"/>
      <c r="IC108" s="66"/>
      <c r="ID108" s="66"/>
      <c r="IE108" s="66"/>
      <c r="IF108" s="66"/>
      <c r="IG108" s="66"/>
      <c r="IH108" s="66"/>
      <c r="II108" s="66"/>
      <c r="IJ108" s="66"/>
      <c r="IK108" s="66"/>
      <c r="IL108" s="66"/>
      <c r="IM108" s="66"/>
      <c r="IN108" s="66"/>
      <c r="IO108" s="66"/>
      <c r="IP108" s="66"/>
      <c r="IQ108" s="66"/>
      <c r="IR108" s="66"/>
      <c r="IS108" s="66"/>
      <c r="IT108" s="66"/>
      <c r="IU108" s="66"/>
      <c r="IV108" s="66"/>
    </row>
    <row r="109" spans="1:256" ht="12.75" x14ac:dyDescent="0.2">
      <c r="A109" s="59">
        <v>50</v>
      </c>
      <c r="B109" s="63">
        <v>49</v>
      </c>
      <c r="C109" s="63" t="s">
        <v>60</v>
      </c>
      <c r="D109" s="67" t="s">
        <v>72</v>
      </c>
      <c r="E109" s="63" t="s">
        <v>18</v>
      </c>
      <c r="F109" s="65">
        <v>1</v>
      </c>
      <c r="G109" s="65"/>
      <c r="H109" s="3">
        <f t="shared" si="8"/>
        <v>0</v>
      </c>
      <c r="I109" s="45">
        <v>1</v>
      </c>
      <c r="J109" s="59"/>
      <c r="K109" s="59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66"/>
      <c r="IC109" s="66"/>
      <c r="ID109" s="66"/>
      <c r="IE109" s="66"/>
      <c r="IF109" s="66"/>
      <c r="IG109" s="66"/>
      <c r="IH109" s="66"/>
      <c r="II109" s="66"/>
      <c r="IJ109" s="66"/>
      <c r="IK109" s="66"/>
      <c r="IL109" s="66"/>
      <c r="IM109" s="66"/>
      <c r="IN109" s="66"/>
      <c r="IO109" s="66"/>
      <c r="IP109" s="66"/>
      <c r="IQ109" s="66"/>
      <c r="IR109" s="66"/>
      <c r="IS109" s="66"/>
      <c r="IT109" s="66"/>
      <c r="IU109" s="66"/>
      <c r="IV109" s="66"/>
    </row>
    <row r="110" spans="1:256" ht="12.75" x14ac:dyDescent="0.2">
      <c r="A110" s="59">
        <v>50</v>
      </c>
      <c r="B110" s="63">
        <v>50</v>
      </c>
      <c r="C110" s="63" t="s">
        <v>67</v>
      </c>
      <c r="D110" s="67" t="s">
        <v>109</v>
      </c>
      <c r="E110" s="63" t="s">
        <v>18</v>
      </c>
      <c r="F110" s="65">
        <v>1</v>
      </c>
      <c r="G110" s="65"/>
      <c r="H110" s="3">
        <f t="shared" si="8"/>
        <v>0</v>
      </c>
      <c r="I110" s="45"/>
      <c r="J110" s="59"/>
      <c r="K110" s="59">
        <v>1</v>
      </c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66"/>
      <c r="IC110" s="66"/>
      <c r="ID110" s="66"/>
      <c r="IE110" s="66"/>
      <c r="IF110" s="66"/>
      <c r="IG110" s="66"/>
      <c r="IH110" s="66"/>
      <c r="II110" s="66"/>
      <c r="IJ110" s="66"/>
      <c r="IK110" s="66"/>
      <c r="IL110" s="66"/>
      <c r="IM110" s="66"/>
      <c r="IN110" s="66"/>
      <c r="IO110" s="66"/>
      <c r="IP110" s="66"/>
      <c r="IQ110" s="66"/>
      <c r="IR110" s="66"/>
      <c r="IS110" s="66"/>
      <c r="IT110" s="66"/>
      <c r="IU110" s="66"/>
      <c r="IV110" s="66"/>
    </row>
    <row r="111" spans="1:256" ht="12.75" x14ac:dyDescent="0.2">
      <c r="A111" s="59">
        <v>50</v>
      </c>
      <c r="B111" s="63">
        <v>51</v>
      </c>
      <c r="C111" s="63" t="s">
        <v>60</v>
      </c>
      <c r="D111" s="67" t="s">
        <v>73</v>
      </c>
      <c r="E111" s="63" t="s">
        <v>18</v>
      </c>
      <c r="F111" s="65">
        <v>3</v>
      </c>
      <c r="G111" s="65"/>
      <c r="H111" s="3">
        <f t="shared" si="8"/>
        <v>0</v>
      </c>
      <c r="I111" s="45">
        <v>3</v>
      </c>
      <c r="J111" s="59"/>
      <c r="K111" s="59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66"/>
      <c r="IC111" s="66"/>
      <c r="ID111" s="66"/>
      <c r="IE111" s="66"/>
      <c r="IF111" s="66"/>
      <c r="IG111" s="66"/>
      <c r="IH111" s="66"/>
      <c r="II111" s="66"/>
      <c r="IJ111" s="66"/>
      <c r="IK111" s="66"/>
      <c r="IL111" s="66"/>
      <c r="IM111" s="66"/>
      <c r="IN111" s="66"/>
      <c r="IO111" s="66"/>
      <c r="IP111" s="66"/>
      <c r="IQ111" s="66"/>
      <c r="IR111" s="66"/>
      <c r="IS111" s="66"/>
      <c r="IT111" s="66"/>
      <c r="IU111" s="66"/>
      <c r="IV111" s="66"/>
    </row>
    <row r="112" spans="1:256" ht="12.75" x14ac:dyDescent="0.2">
      <c r="A112" s="59">
        <v>50</v>
      </c>
      <c r="B112" s="63">
        <v>52</v>
      </c>
      <c r="C112" s="63" t="s">
        <v>60</v>
      </c>
      <c r="D112" s="67" t="s">
        <v>74</v>
      </c>
      <c r="E112" s="63" t="s">
        <v>18</v>
      </c>
      <c r="F112" s="65">
        <v>1</v>
      </c>
      <c r="G112" s="65"/>
      <c r="H112" s="3">
        <f t="shared" si="8"/>
        <v>0</v>
      </c>
      <c r="I112" s="45">
        <v>1</v>
      </c>
      <c r="J112" s="59"/>
      <c r="K112" s="59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66"/>
      <c r="IC112" s="66"/>
      <c r="ID112" s="66"/>
      <c r="IE112" s="66"/>
      <c r="IF112" s="66"/>
      <c r="IG112" s="66"/>
      <c r="IH112" s="66"/>
      <c r="II112" s="66"/>
      <c r="IJ112" s="66"/>
      <c r="IK112" s="66"/>
      <c r="IL112" s="66"/>
      <c r="IM112" s="66"/>
      <c r="IN112" s="66"/>
      <c r="IO112" s="66"/>
      <c r="IP112" s="66"/>
      <c r="IQ112" s="66"/>
      <c r="IR112" s="66"/>
      <c r="IS112" s="66"/>
      <c r="IT112" s="66"/>
      <c r="IU112" s="66"/>
      <c r="IV112" s="66"/>
    </row>
    <row r="113" spans="1:259" ht="12.75" x14ac:dyDescent="0.2">
      <c r="A113" s="59">
        <v>50</v>
      </c>
      <c r="B113" s="63">
        <v>53</v>
      </c>
      <c r="C113" s="63" t="s">
        <v>60</v>
      </c>
      <c r="D113" s="67" t="s">
        <v>75</v>
      </c>
      <c r="E113" s="63" t="s">
        <v>18</v>
      </c>
      <c r="F113" s="65">
        <v>1</v>
      </c>
      <c r="G113" s="65"/>
      <c r="H113" s="3">
        <f t="shared" si="8"/>
        <v>0</v>
      </c>
      <c r="I113" s="45">
        <v>1</v>
      </c>
      <c r="J113" s="59"/>
      <c r="K113" s="59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66"/>
      <c r="IC113" s="66"/>
      <c r="ID113" s="66"/>
      <c r="IE113" s="66"/>
      <c r="IF113" s="66"/>
      <c r="IG113" s="66"/>
      <c r="IH113" s="66"/>
      <c r="II113" s="66"/>
      <c r="IJ113" s="66"/>
      <c r="IK113" s="66"/>
      <c r="IL113" s="66"/>
      <c r="IM113" s="66"/>
      <c r="IN113" s="66"/>
      <c r="IO113" s="66"/>
      <c r="IP113" s="66"/>
      <c r="IQ113" s="66"/>
      <c r="IR113" s="66"/>
      <c r="IS113" s="66"/>
      <c r="IT113" s="66"/>
      <c r="IU113" s="66"/>
      <c r="IV113" s="66"/>
    </row>
    <row r="114" spans="1:259" ht="12.75" x14ac:dyDescent="0.2">
      <c r="A114" s="59">
        <v>50</v>
      </c>
      <c r="B114" s="63">
        <v>54</v>
      </c>
      <c r="C114" s="63" t="s">
        <v>60</v>
      </c>
      <c r="D114" s="67" t="s">
        <v>76</v>
      </c>
      <c r="E114" s="63" t="s">
        <v>18</v>
      </c>
      <c r="F114" s="65">
        <v>1</v>
      </c>
      <c r="G114" s="65"/>
      <c r="H114" s="3">
        <f t="shared" si="8"/>
        <v>0</v>
      </c>
      <c r="I114" s="45">
        <v>1</v>
      </c>
      <c r="J114" s="59"/>
      <c r="K114" s="59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66"/>
      <c r="IC114" s="66"/>
      <c r="ID114" s="66"/>
      <c r="IE114" s="66"/>
      <c r="IF114" s="66"/>
      <c r="IG114" s="66"/>
      <c r="IH114" s="66"/>
      <c r="II114" s="66"/>
      <c r="IJ114" s="66"/>
      <c r="IK114" s="66"/>
      <c r="IL114" s="66"/>
      <c r="IM114" s="66"/>
      <c r="IN114" s="66"/>
      <c r="IO114" s="66"/>
      <c r="IP114" s="66"/>
      <c r="IQ114" s="66"/>
      <c r="IR114" s="66"/>
      <c r="IS114" s="66"/>
      <c r="IT114" s="66"/>
      <c r="IU114" s="66"/>
      <c r="IV114" s="66"/>
    </row>
    <row r="115" spans="1:259" ht="12.75" x14ac:dyDescent="0.2">
      <c r="A115" s="59">
        <v>60</v>
      </c>
      <c r="B115" s="63">
        <v>55</v>
      </c>
      <c r="C115" s="63" t="s">
        <v>62</v>
      </c>
      <c r="D115" s="67" t="s">
        <v>77</v>
      </c>
      <c r="E115" s="63" t="s">
        <v>18</v>
      </c>
      <c r="F115" s="65">
        <v>4</v>
      </c>
      <c r="G115" s="65"/>
      <c r="H115" s="3">
        <f t="shared" si="8"/>
        <v>0</v>
      </c>
      <c r="I115" s="45">
        <v>4</v>
      </c>
      <c r="J115" s="59"/>
      <c r="K115" s="59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66"/>
      <c r="IC115" s="66"/>
      <c r="ID115" s="66"/>
      <c r="IE115" s="66"/>
      <c r="IF115" s="66"/>
      <c r="IG115" s="66"/>
      <c r="IH115" s="66"/>
      <c r="II115" s="66"/>
      <c r="IJ115" s="66"/>
      <c r="IK115" s="66"/>
      <c r="IL115" s="66"/>
      <c r="IM115" s="66"/>
      <c r="IN115" s="66"/>
      <c r="IO115" s="66"/>
      <c r="IP115" s="66"/>
      <c r="IQ115" s="66"/>
      <c r="IR115" s="66"/>
      <c r="IS115" s="66"/>
      <c r="IT115" s="66"/>
      <c r="IU115" s="66"/>
      <c r="IV115" s="66"/>
    </row>
    <row r="116" spans="1:259" ht="12.75" x14ac:dyDescent="0.2">
      <c r="A116" s="59">
        <v>50</v>
      </c>
      <c r="B116" s="63">
        <v>56</v>
      </c>
      <c r="C116" s="63" t="s">
        <v>60</v>
      </c>
      <c r="D116" s="67" t="s">
        <v>77</v>
      </c>
      <c r="E116" s="63" t="s">
        <v>18</v>
      </c>
      <c r="F116" s="65">
        <v>5</v>
      </c>
      <c r="G116" s="65"/>
      <c r="H116" s="3">
        <f t="shared" si="8"/>
        <v>0</v>
      </c>
      <c r="I116" s="45">
        <v>5</v>
      </c>
      <c r="J116" s="59"/>
      <c r="K116" s="59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66"/>
      <c r="IC116" s="66"/>
      <c r="ID116" s="66"/>
      <c r="IE116" s="66"/>
      <c r="IF116" s="66"/>
      <c r="IG116" s="66"/>
      <c r="IH116" s="66"/>
      <c r="II116" s="66"/>
      <c r="IJ116" s="66"/>
      <c r="IK116" s="66"/>
      <c r="IL116" s="66"/>
      <c r="IM116" s="66"/>
      <c r="IN116" s="66"/>
      <c r="IO116" s="66"/>
      <c r="IP116" s="66"/>
      <c r="IQ116" s="66"/>
      <c r="IR116" s="66"/>
      <c r="IS116" s="66"/>
      <c r="IT116" s="66"/>
      <c r="IU116" s="66"/>
      <c r="IV116" s="66"/>
    </row>
    <row r="117" spans="1:259" ht="12.75" x14ac:dyDescent="0.2">
      <c r="A117" s="59">
        <v>50</v>
      </c>
      <c r="B117" s="63">
        <v>57</v>
      </c>
      <c r="C117" s="63" t="s">
        <v>60</v>
      </c>
      <c r="D117" s="67" t="s">
        <v>78</v>
      </c>
      <c r="E117" s="63" t="s">
        <v>18</v>
      </c>
      <c r="F117" s="65">
        <v>1</v>
      </c>
      <c r="G117" s="65"/>
      <c r="H117" s="3">
        <f t="shared" si="8"/>
        <v>0</v>
      </c>
      <c r="I117" s="45">
        <v>1</v>
      </c>
      <c r="J117" s="59"/>
      <c r="K117" s="59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66"/>
      <c r="IC117" s="66"/>
      <c r="ID117" s="66"/>
      <c r="IE117" s="66"/>
      <c r="IF117" s="66"/>
      <c r="IG117" s="66"/>
      <c r="IH117" s="66"/>
      <c r="II117" s="66"/>
      <c r="IJ117" s="66"/>
      <c r="IK117" s="66"/>
      <c r="IL117" s="66"/>
      <c r="IM117" s="66"/>
      <c r="IN117" s="66"/>
      <c r="IO117" s="66"/>
      <c r="IP117" s="66"/>
      <c r="IQ117" s="66"/>
      <c r="IR117" s="66"/>
      <c r="IS117" s="66"/>
      <c r="IT117" s="66"/>
      <c r="IU117" s="66"/>
      <c r="IV117" s="66"/>
    </row>
    <row r="118" spans="1:259" ht="12.75" x14ac:dyDescent="0.2">
      <c r="A118" s="59">
        <v>60</v>
      </c>
      <c r="B118" s="63">
        <v>58</v>
      </c>
      <c r="C118" s="63" t="s">
        <v>79</v>
      </c>
      <c r="D118" s="67" t="s">
        <v>80</v>
      </c>
      <c r="E118" s="63" t="s">
        <v>18</v>
      </c>
      <c r="F118" s="65">
        <v>1</v>
      </c>
      <c r="G118" s="65"/>
      <c r="H118" s="3">
        <f t="shared" si="8"/>
        <v>0</v>
      </c>
      <c r="I118" s="45">
        <v>1</v>
      </c>
      <c r="J118" s="59"/>
      <c r="K118" s="59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66"/>
      <c r="IC118" s="66"/>
      <c r="ID118" s="66"/>
      <c r="IE118" s="66"/>
      <c r="IF118" s="66"/>
      <c r="IG118" s="66"/>
      <c r="IH118" s="66"/>
      <c r="II118" s="66"/>
      <c r="IJ118" s="66"/>
      <c r="IK118" s="66"/>
      <c r="IL118" s="66"/>
      <c r="IM118" s="66"/>
      <c r="IN118" s="66"/>
      <c r="IO118" s="66"/>
      <c r="IP118" s="66"/>
      <c r="IQ118" s="66"/>
      <c r="IR118" s="66"/>
      <c r="IS118" s="66"/>
      <c r="IT118" s="66"/>
      <c r="IU118" s="66"/>
      <c r="IV118" s="66"/>
    </row>
    <row r="119" spans="1:259" ht="12.75" x14ac:dyDescent="0.2">
      <c r="A119" s="16"/>
      <c r="B119" s="16"/>
      <c r="C119" s="13"/>
      <c r="D119" s="13" t="s">
        <v>81</v>
      </c>
      <c r="E119" s="16"/>
      <c r="F119" s="18"/>
      <c r="G119" s="18"/>
      <c r="H119" s="1">
        <f>SUM(H67:H118)</f>
        <v>0</v>
      </c>
      <c r="I119" s="16"/>
      <c r="J119" s="16"/>
      <c r="K119" s="56"/>
      <c r="L119" s="16"/>
      <c r="M119" s="55"/>
      <c r="N119" s="16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  <c r="IU119" s="55"/>
      <c r="IV119" s="55"/>
    </row>
    <row r="120" spans="1:259" ht="12.75" x14ac:dyDescent="0.2">
      <c r="A120" s="16"/>
      <c r="B120" s="16"/>
      <c r="C120" s="13"/>
      <c r="D120" s="13"/>
      <c r="E120" s="16"/>
      <c r="F120" s="18"/>
      <c r="G120" s="18"/>
      <c r="H120" s="1"/>
      <c r="I120" s="16"/>
      <c r="J120" s="16"/>
      <c r="K120" s="56"/>
      <c r="L120" s="16"/>
      <c r="M120" s="55"/>
      <c r="N120" s="16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  <c r="GV120" s="55"/>
      <c r="GW120" s="55"/>
      <c r="GX120" s="55"/>
      <c r="GY120" s="55"/>
      <c r="GZ120" s="55"/>
      <c r="HA120" s="55"/>
      <c r="HB120" s="55"/>
      <c r="HC120" s="55"/>
      <c r="HD120" s="55"/>
      <c r="HE120" s="55"/>
      <c r="HF120" s="55"/>
      <c r="HG120" s="55"/>
      <c r="HH120" s="55"/>
      <c r="HI120" s="55"/>
      <c r="HJ120" s="55"/>
      <c r="HK120" s="55"/>
      <c r="HL120" s="55"/>
      <c r="HM120" s="55"/>
      <c r="HN120" s="55"/>
      <c r="HO120" s="55"/>
      <c r="HP120" s="55"/>
      <c r="HQ120" s="55"/>
      <c r="HR120" s="55"/>
      <c r="HS120" s="55"/>
      <c r="HT120" s="55"/>
      <c r="HU120" s="55"/>
      <c r="HV120" s="55"/>
      <c r="HW120" s="55"/>
      <c r="HX120" s="55"/>
      <c r="HY120" s="55"/>
      <c r="HZ120" s="55"/>
      <c r="IA120" s="55"/>
      <c r="IB120" s="55"/>
      <c r="IC120" s="55"/>
      <c r="ID120" s="55"/>
      <c r="IE120" s="55"/>
      <c r="IF120" s="55"/>
      <c r="IG120" s="55"/>
      <c r="IH120" s="55"/>
      <c r="II120" s="55"/>
      <c r="IJ120" s="55"/>
      <c r="IK120" s="55"/>
      <c r="IL120" s="55"/>
      <c r="IM120" s="55"/>
      <c r="IN120" s="55"/>
      <c r="IO120" s="55"/>
      <c r="IP120" s="55"/>
      <c r="IQ120" s="55"/>
      <c r="IR120" s="55"/>
      <c r="IS120" s="55"/>
      <c r="IT120" s="55"/>
      <c r="IU120" s="55"/>
      <c r="IV120" s="55"/>
    </row>
    <row r="121" spans="1:259" ht="12.75" x14ac:dyDescent="0.2">
      <c r="A121" s="16"/>
      <c r="B121" s="16"/>
      <c r="C121" s="13"/>
      <c r="D121" s="13"/>
      <c r="E121" s="16"/>
      <c r="F121" s="18"/>
      <c r="G121" s="18"/>
      <c r="H121" s="1"/>
      <c r="I121" s="5"/>
      <c r="J121" s="5"/>
      <c r="K121" s="5"/>
      <c r="L121" s="55"/>
      <c r="M121" s="16"/>
      <c r="N121" s="56"/>
      <c r="O121" s="16"/>
      <c r="P121" s="55"/>
      <c r="Q121" s="16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5"/>
      <c r="FU121" s="55"/>
      <c r="FV121" s="55"/>
      <c r="FW121" s="55"/>
      <c r="FX121" s="55"/>
      <c r="FY121" s="55"/>
      <c r="FZ121" s="55"/>
      <c r="GA121" s="55"/>
      <c r="GB121" s="55"/>
      <c r="GC121" s="55"/>
      <c r="GD121" s="55"/>
      <c r="GE121" s="55"/>
      <c r="GF121" s="55"/>
      <c r="GG121" s="55"/>
      <c r="GH121" s="55"/>
      <c r="GI121" s="55"/>
      <c r="GJ121" s="55"/>
      <c r="GK121" s="55"/>
      <c r="GL121" s="55"/>
      <c r="GM121" s="55"/>
      <c r="GN121" s="55"/>
      <c r="GO121" s="55"/>
      <c r="GP121" s="55"/>
      <c r="GQ121" s="55"/>
      <c r="GR121" s="55"/>
      <c r="GS121" s="55"/>
      <c r="GT121" s="55"/>
      <c r="GU121" s="55"/>
      <c r="GV121" s="55"/>
      <c r="GW121" s="55"/>
      <c r="GX121" s="55"/>
      <c r="GY121" s="55"/>
      <c r="GZ121" s="55"/>
      <c r="HA121" s="55"/>
      <c r="HB121" s="55"/>
      <c r="HC121" s="55"/>
      <c r="HD121" s="55"/>
      <c r="HE121" s="55"/>
      <c r="HF121" s="55"/>
      <c r="HG121" s="55"/>
      <c r="HH121" s="55"/>
      <c r="HI121" s="55"/>
      <c r="HJ121" s="55"/>
      <c r="HK121" s="55"/>
      <c r="HL121" s="55"/>
      <c r="HM121" s="55"/>
      <c r="HN121" s="55"/>
      <c r="HO121" s="55"/>
      <c r="HP121" s="55"/>
      <c r="HQ121" s="55"/>
      <c r="HR121" s="55"/>
      <c r="HS121" s="55"/>
      <c r="HT121" s="55"/>
      <c r="HU121" s="55"/>
      <c r="HV121" s="55"/>
      <c r="HW121" s="55"/>
      <c r="HX121" s="55"/>
      <c r="HY121" s="55"/>
      <c r="HZ121" s="55"/>
      <c r="IA121" s="55"/>
      <c r="IB121" s="55"/>
      <c r="IC121" s="55"/>
      <c r="ID121" s="55"/>
      <c r="IE121" s="55"/>
      <c r="IF121" s="55"/>
      <c r="IG121" s="55"/>
      <c r="IH121" s="55"/>
      <c r="II121" s="55"/>
      <c r="IJ121" s="55"/>
      <c r="IK121" s="55"/>
      <c r="IL121" s="55"/>
      <c r="IM121" s="55"/>
      <c r="IN121" s="55"/>
      <c r="IO121" s="55"/>
      <c r="IP121" s="55"/>
      <c r="IQ121" s="55"/>
      <c r="IR121" s="55"/>
      <c r="IS121" s="55"/>
      <c r="IT121" s="55"/>
      <c r="IU121" s="55"/>
      <c r="IV121" s="55"/>
      <c r="IW121" s="55"/>
      <c r="IX121" s="55"/>
      <c r="IY121" s="55"/>
    </row>
    <row r="122" spans="1:259" s="54" customFormat="1" ht="12.75" x14ac:dyDescent="0.2">
      <c r="A122" s="45"/>
      <c r="B122" s="16">
        <v>4</v>
      </c>
      <c r="C122" s="46"/>
      <c r="D122" s="47"/>
      <c r="E122" s="23"/>
      <c r="F122" s="23"/>
      <c r="G122" s="24"/>
      <c r="H122" s="25"/>
      <c r="I122" s="48"/>
      <c r="J122" s="49"/>
      <c r="K122" s="50"/>
      <c r="L122" s="51"/>
      <c r="M122" s="51"/>
      <c r="N122" s="52"/>
      <c r="O122" s="53"/>
      <c r="Q122" s="53"/>
    </row>
    <row r="123" spans="1:259" ht="12.75" x14ac:dyDescent="0.2">
      <c r="A123" s="16"/>
      <c r="B123" s="16" t="s">
        <v>10</v>
      </c>
      <c r="C123" s="13" t="s">
        <v>113</v>
      </c>
      <c r="D123" s="13"/>
      <c r="E123" s="16" t="s">
        <v>12</v>
      </c>
      <c r="F123" s="18" t="s">
        <v>13</v>
      </c>
      <c r="G123" s="18" t="s">
        <v>14</v>
      </c>
      <c r="H123" s="1" t="s">
        <v>15</v>
      </c>
      <c r="I123" s="16"/>
      <c r="J123" s="9"/>
      <c r="K123" s="56"/>
      <c r="L123" s="16"/>
      <c r="M123" s="55"/>
      <c r="N123" s="16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  <c r="FL123" s="55"/>
      <c r="FM123" s="55"/>
      <c r="FN123" s="55"/>
      <c r="FO123" s="55"/>
      <c r="FP123" s="55"/>
      <c r="FQ123" s="55"/>
      <c r="FR123" s="55"/>
      <c r="FS123" s="55"/>
      <c r="FT123" s="55"/>
      <c r="FU123" s="55"/>
      <c r="FV123" s="55"/>
      <c r="FW123" s="55"/>
      <c r="FX123" s="55"/>
      <c r="FY123" s="55"/>
      <c r="FZ123" s="55"/>
      <c r="GA123" s="55"/>
      <c r="GB123" s="55"/>
      <c r="GC123" s="55"/>
      <c r="GD123" s="55"/>
      <c r="GE123" s="55"/>
      <c r="GF123" s="55"/>
      <c r="GG123" s="55"/>
      <c r="GH123" s="55"/>
      <c r="GI123" s="55"/>
      <c r="GJ123" s="55"/>
      <c r="GK123" s="55"/>
      <c r="GL123" s="55"/>
      <c r="GM123" s="55"/>
      <c r="GN123" s="55"/>
      <c r="GO123" s="55"/>
      <c r="GP123" s="55"/>
      <c r="GQ123" s="55"/>
      <c r="GR123" s="55"/>
      <c r="GS123" s="55"/>
      <c r="GT123" s="55"/>
      <c r="GU123" s="55"/>
      <c r="GV123" s="55"/>
      <c r="GW123" s="55"/>
      <c r="GX123" s="55"/>
      <c r="GY123" s="55"/>
      <c r="GZ123" s="55"/>
      <c r="HA123" s="55"/>
      <c r="HB123" s="55"/>
      <c r="HC123" s="55"/>
      <c r="HD123" s="55"/>
      <c r="HE123" s="55"/>
      <c r="HF123" s="55"/>
      <c r="HG123" s="55"/>
      <c r="HH123" s="55"/>
      <c r="HI123" s="55"/>
      <c r="HJ123" s="55"/>
      <c r="HK123" s="55"/>
      <c r="HL123" s="55"/>
      <c r="HM123" s="55"/>
      <c r="HN123" s="55"/>
      <c r="HO123" s="55"/>
      <c r="HP123" s="55"/>
      <c r="HQ123" s="55"/>
      <c r="HR123" s="55"/>
      <c r="HS123" s="55"/>
      <c r="HT123" s="55"/>
      <c r="HU123" s="55"/>
      <c r="HV123" s="55"/>
      <c r="HW123" s="55"/>
      <c r="HX123" s="55"/>
      <c r="HY123" s="55"/>
      <c r="HZ123" s="55"/>
      <c r="IA123" s="55"/>
      <c r="IB123" s="55"/>
      <c r="IC123" s="55"/>
      <c r="ID123" s="55"/>
      <c r="IE123" s="55"/>
      <c r="IF123" s="55"/>
      <c r="IG123" s="55"/>
      <c r="IH123" s="55"/>
      <c r="II123" s="55"/>
      <c r="IJ123" s="55"/>
      <c r="IK123" s="55"/>
      <c r="IL123" s="55"/>
      <c r="IM123" s="55"/>
      <c r="IN123" s="55"/>
      <c r="IO123" s="55"/>
      <c r="IP123" s="55"/>
      <c r="IQ123" s="55"/>
      <c r="IR123" s="55"/>
      <c r="IS123" s="55"/>
      <c r="IT123" s="55"/>
      <c r="IU123" s="55"/>
      <c r="IV123" s="55"/>
    </row>
    <row r="124" spans="1:259" ht="25.5" x14ac:dyDescent="0.2">
      <c r="A124" s="58"/>
      <c r="B124" s="63">
        <v>59</v>
      </c>
      <c r="C124" s="63">
        <v>184813511</v>
      </c>
      <c r="D124" s="67" t="s">
        <v>121</v>
      </c>
      <c r="E124" s="63" t="s">
        <v>21</v>
      </c>
      <c r="F124" s="65">
        <f>+(1+348+3+1)</f>
        <v>353</v>
      </c>
      <c r="G124" s="65"/>
      <c r="H124" s="3">
        <f t="shared" ref="H124" si="9">+F124*G124</f>
        <v>0</v>
      </c>
      <c r="I124" s="87"/>
      <c r="K124" s="59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66"/>
      <c r="IC124" s="66"/>
      <c r="ID124" s="66"/>
      <c r="IE124" s="66"/>
      <c r="IF124" s="66"/>
      <c r="IG124" s="66"/>
      <c r="IH124" s="66"/>
      <c r="II124" s="66"/>
      <c r="IJ124" s="66"/>
      <c r="IK124" s="66"/>
      <c r="IL124" s="66"/>
      <c r="IM124" s="66"/>
      <c r="IN124" s="66"/>
      <c r="IO124" s="66"/>
      <c r="IP124" s="66"/>
      <c r="IQ124" s="66"/>
      <c r="IR124" s="66"/>
      <c r="IS124" s="66"/>
      <c r="IT124" s="66"/>
      <c r="IU124" s="66"/>
      <c r="IV124" s="66"/>
    </row>
    <row r="125" spans="1:259" ht="25.5" x14ac:dyDescent="0.2">
      <c r="A125" s="58"/>
      <c r="B125" s="63">
        <v>60</v>
      </c>
      <c r="C125" s="63">
        <v>181111111</v>
      </c>
      <c r="D125" s="67" t="s">
        <v>114</v>
      </c>
      <c r="E125" s="63" t="s">
        <v>21</v>
      </c>
      <c r="F125" s="65">
        <f>+F124</f>
        <v>353</v>
      </c>
      <c r="G125" s="65"/>
      <c r="H125" s="3">
        <f t="shared" ref="H125:H129" si="10">G125*F125</f>
        <v>0</v>
      </c>
      <c r="I125" s="87"/>
      <c r="K125" s="59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66"/>
      <c r="IC125" s="66"/>
      <c r="ID125" s="66"/>
      <c r="IE125" s="66"/>
      <c r="IF125" s="66"/>
      <c r="IG125" s="66"/>
      <c r="IH125" s="66"/>
      <c r="II125" s="66"/>
      <c r="IJ125" s="66"/>
      <c r="IK125" s="66"/>
      <c r="IL125" s="66"/>
      <c r="IM125" s="66"/>
      <c r="IN125" s="66"/>
      <c r="IO125" s="66"/>
      <c r="IP125" s="66"/>
      <c r="IQ125" s="66"/>
      <c r="IR125" s="66"/>
      <c r="IS125" s="66"/>
      <c r="IT125" s="66"/>
      <c r="IU125" s="66"/>
      <c r="IV125" s="66"/>
    </row>
    <row r="126" spans="1:259" ht="25.5" x14ac:dyDescent="0.2">
      <c r="A126" s="58"/>
      <c r="B126" s="63">
        <v>61</v>
      </c>
      <c r="C126" s="63">
        <v>181451311</v>
      </c>
      <c r="D126" s="67" t="s">
        <v>115</v>
      </c>
      <c r="E126" s="63" t="s">
        <v>21</v>
      </c>
      <c r="F126" s="65">
        <f>+F125</f>
        <v>353</v>
      </c>
      <c r="G126" s="65"/>
      <c r="H126" s="3">
        <f>G126*F126</f>
        <v>0</v>
      </c>
      <c r="I126" s="87"/>
      <c r="K126" s="59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66"/>
      <c r="IC126" s="66"/>
      <c r="ID126" s="66"/>
      <c r="IE126" s="66"/>
      <c r="IF126" s="66"/>
      <c r="IG126" s="66"/>
      <c r="IH126" s="66"/>
      <c r="II126" s="66"/>
      <c r="IJ126" s="66"/>
      <c r="IK126" s="66"/>
      <c r="IL126" s="66"/>
      <c r="IM126" s="66"/>
      <c r="IN126" s="66"/>
      <c r="IO126" s="66"/>
      <c r="IP126" s="66"/>
      <c r="IQ126" s="66"/>
      <c r="IR126" s="66"/>
      <c r="IS126" s="66"/>
      <c r="IT126" s="66"/>
      <c r="IU126" s="66"/>
      <c r="IV126" s="66"/>
    </row>
    <row r="127" spans="1:259" s="66" customFormat="1" ht="12.75" x14ac:dyDescent="0.2">
      <c r="A127" s="58"/>
      <c r="B127" s="63">
        <v>62</v>
      </c>
      <c r="C127" s="63" t="s">
        <v>41</v>
      </c>
      <c r="D127" s="67" t="s">
        <v>116</v>
      </c>
      <c r="E127" s="63" t="s">
        <v>42</v>
      </c>
      <c r="F127" s="65">
        <f>F124*0.03</f>
        <v>10.59</v>
      </c>
      <c r="G127" s="65"/>
      <c r="H127" s="3">
        <f t="shared" si="10"/>
        <v>0</v>
      </c>
      <c r="I127" s="68"/>
    </row>
    <row r="128" spans="1:259" s="66" customFormat="1" ht="12.75" x14ac:dyDescent="0.2">
      <c r="A128" s="58"/>
      <c r="B128" s="63">
        <v>63</v>
      </c>
      <c r="C128" s="63" t="s">
        <v>41</v>
      </c>
      <c r="D128" s="67" t="s">
        <v>117</v>
      </c>
      <c r="E128" s="63" t="s">
        <v>42</v>
      </c>
      <c r="F128" s="65">
        <f>F124*0.03</f>
        <v>10.59</v>
      </c>
      <c r="G128" s="65"/>
      <c r="H128" s="3">
        <f t="shared" si="10"/>
        <v>0</v>
      </c>
      <c r="I128" s="68"/>
    </row>
    <row r="129" spans="1:256" s="66" customFormat="1" ht="12.75" x14ac:dyDescent="0.2">
      <c r="A129" s="58"/>
      <c r="B129" s="63">
        <v>64</v>
      </c>
      <c r="C129" s="63" t="s">
        <v>41</v>
      </c>
      <c r="D129" s="67" t="s">
        <v>118</v>
      </c>
      <c r="E129" s="63" t="s">
        <v>119</v>
      </c>
      <c r="F129" s="65">
        <f>10*(F124)/10000</f>
        <v>0.35299999999999998</v>
      </c>
      <c r="G129" s="65"/>
      <c r="H129" s="3">
        <f t="shared" si="10"/>
        <v>0</v>
      </c>
      <c r="I129" s="68"/>
    </row>
    <row r="130" spans="1:256" ht="12.75" x14ac:dyDescent="0.2">
      <c r="A130" s="16"/>
      <c r="B130" s="16"/>
      <c r="C130" s="13"/>
      <c r="D130" s="13" t="s">
        <v>120</v>
      </c>
      <c r="E130" s="16"/>
      <c r="F130" s="18"/>
      <c r="G130" s="18"/>
      <c r="H130" s="1">
        <f>SUM(H124:H129)</f>
        <v>0</v>
      </c>
      <c r="I130" s="16"/>
      <c r="J130" s="16"/>
      <c r="K130" s="56"/>
      <c r="L130" s="16"/>
      <c r="M130" s="55"/>
      <c r="N130" s="16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  <c r="IJ130" s="55"/>
      <c r="IK130" s="55"/>
      <c r="IL130" s="55"/>
      <c r="IM130" s="55"/>
      <c r="IN130" s="55"/>
      <c r="IO130" s="55"/>
      <c r="IP130" s="55"/>
      <c r="IQ130" s="55"/>
      <c r="IR130" s="55"/>
      <c r="IS130" s="55"/>
      <c r="IT130" s="55"/>
      <c r="IU130" s="55"/>
      <c r="IV130" s="55"/>
    </row>
    <row r="131" spans="1:256" ht="12.75" x14ac:dyDescent="0.2">
      <c r="A131" s="16"/>
      <c r="B131" s="16"/>
      <c r="C131" s="13"/>
      <c r="D131" s="13"/>
      <c r="E131" s="16"/>
      <c r="F131" s="18"/>
      <c r="G131" s="18"/>
      <c r="H131" s="1"/>
      <c r="I131" s="16"/>
      <c r="J131" s="16"/>
      <c r="K131" s="56"/>
      <c r="L131" s="16"/>
      <c r="M131" s="55"/>
      <c r="N131" s="16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  <c r="IJ131" s="55"/>
      <c r="IK131" s="55"/>
      <c r="IL131" s="55"/>
      <c r="IM131" s="55"/>
      <c r="IN131" s="55"/>
      <c r="IO131" s="55"/>
      <c r="IP131" s="55"/>
      <c r="IQ131" s="55"/>
      <c r="IR131" s="55"/>
      <c r="IS131" s="55"/>
      <c r="IT131" s="55"/>
      <c r="IU131" s="55"/>
      <c r="IV131" s="55"/>
    </row>
    <row r="132" spans="1:256" s="54" customFormat="1" ht="12.75" x14ac:dyDescent="0.2">
      <c r="A132" s="45"/>
      <c r="B132" s="23"/>
      <c r="C132" s="46"/>
      <c r="D132" s="47"/>
      <c r="E132" s="23"/>
      <c r="F132" s="23"/>
      <c r="G132" s="24"/>
      <c r="H132" s="25"/>
      <c r="I132" s="48"/>
      <c r="J132" s="49"/>
      <c r="K132" s="50"/>
      <c r="L132" s="51"/>
      <c r="M132" s="51"/>
      <c r="N132" s="52"/>
      <c r="O132" s="53"/>
      <c r="Q132" s="53"/>
    </row>
    <row r="133" spans="1:256" ht="15" customHeight="1" x14ac:dyDescent="0.2">
      <c r="A133" s="45"/>
      <c r="B133" s="23">
        <v>5</v>
      </c>
      <c r="D133" s="13"/>
    </row>
    <row r="134" spans="1:256" ht="12.75" x14ac:dyDescent="0.2">
      <c r="A134" s="16"/>
      <c r="B134" s="16" t="s">
        <v>10</v>
      </c>
      <c r="C134" s="13" t="s">
        <v>82</v>
      </c>
      <c r="E134" s="16" t="s">
        <v>12</v>
      </c>
      <c r="F134" s="18" t="s">
        <v>13</v>
      </c>
      <c r="G134" s="18" t="s">
        <v>14</v>
      </c>
      <c r="H134" s="1" t="s">
        <v>15</v>
      </c>
      <c r="I134" s="16"/>
      <c r="J134" s="16"/>
      <c r="K134" s="56"/>
      <c r="L134" s="16"/>
      <c r="M134" s="55"/>
      <c r="N134" s="16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5"/>
      <c r="EM134" s="55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K134" s="55"/>
      <c r="FL134" s="55"/>
      <c r="FM134" s="55"/>
      <c r="FN134" s="55"/>
      <c r="FO134" s="55"/>
      <c r="FP134" s="55"/>
      <c r="FQ134" s="55"/>
      <c r="FR134" s="55"/>
      <c r="FS134" s="55"/>
      <c r="FT134" s="55"/>
      <c r="FU134" s="55"/>
      <c r="FV134" s="55"/>
      <c r="FW134" s="55"/>
      <c r="FX134" s="55"/>
      <c r="FY134" s="55"/>
      <c r="FZ134" s="55"/>
      <c r="GA134" s="55"/>
      <c r="GB134" s="55"/>
      <c r="GC134" s="55"/>
      <c r="GD134" s="55"/>
      <c r="GE134" s="55"/>
      <c r="GF134" s="55"/>
      <c r="GG134" s="55"/>
      <c r="GH134" s="55"/>
      <c r="GI134" s="55"/>
      <c r="GJ134" s="55"/>
      <c r="GK134" s="55"/>
      <c r="GL134" s="55"/>
      <c r="GM134" s="55"/>
      <c r="GN134" s="55"/>
      <c r="GO134" s="55"/>
      <c r="GP134" s="55"/>
      <c r="GQ134" s="55"/>
      <c r="GR134" s="55"/>
      <c r="GS134" s="55"/>
      <c r="GT134" s="55"/>
      <c r="GU134" s="55"/>
      <c r="GV134" s="55"/>
      <c r="GW134" s="55"/>
      <c r="GX134" s="55"/>
      <c r="GY134" s="55"/>
      <c r="GZ134" s="55"/>
      <c r="HA134" s="55"/>
      <c r="HB134" s="55"/>
      <c r="HC134" s="55"/>
      <c r="HD134" s="55"/>
      <c r="HE134" s="55"/>
      <c r="HF134" s="55"/>
      <c r="HG134" s="55"/>
      <c r="HH134" s="55"/>
      <c r="HI134" s="55"/>
      <c r="HJ134" s="55"/>
      <c r="HK134" s="55"/>
      <c r="HL134" s="55"/>
      <c r="HM134" s="55"/>
      <c r="HN134" s="55"/>
      <c r="HO134" s="55"/>
      <c r="HP134" s="55"/>
      <c r="HQ134" s="55"/>
      <c r="HR134" s="55"/>
      <c r="HS134" s="55"/>
      <c r="HT134" s="55"/>
      <c r="HU134" s="55"/>
      <c r="HV134" s="55"/>
      <c r="HW134" s="55"/>
      <c r="HX134" s="55"/>
      <c r="HY134" s="55"/>
      <c r="HZ134" s="55"/>
      <c r="IA134" s="55"/>
      <c r="IB134" s="55"/>
      <c r="IC134" s="55"/>
      <c r="ID134" s="55"/>
      <c r="IE134" s="55"/>
      <c r="IF134" s="55"/>
      <c r="IG134" s="55"/>
      <c r="IH134" s="55"/>
      <c r="II134" s="55"/>
      <c r="IJ134" s="55"/>
      <c r="IK134" s="55"/>
      <c r="IL134" s="55"/>
      <c r="IM134" s="55"/>
      <c r="IN134" s="55"/>
      <c r="IO134" s="55"/>
      <c r="IP134" s="55"/>
      <c r="IQ134" s="55"/>
      <c r="IR134" s="55"/>
      <c r="IS134" s="55"/>
      <c r="IT134" s="55"/>
      <c r="IU134" s="55"/>
      <c r="IV134" s="55"/>
    </row>
    <row r="135" spans="1:256" ht="12.75" x14ac:dyDescent="0.2">
      <c r="A135" s="16"/>
      <c r="B135" s="16"/>
      <c r="C135" s="13" t="s">
        <v>83</v>
      </c>
      <c r="D135" s="13"/>
      <c r="E135" s="16"/>
      <c r="F135" s="18"/>
      <c r="G135" s="18"/>
      <c r="H135" s="1"/>
      <c r="I135" s="16"/>
      <c r="J135" s="16"/>
      <c r="K135" s="56"/>
      <c r="L135" s="16"/>
      <c r="M135" s="55"/>
      <c r="N135" s="16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  <c r="GV135" s="55"/>
      <c r="GW135" s="55"/>
      <c r="GX135" s="55"/>
      <c r="GY135" s="55"/>
      <c r="GZ135" s="55"/>
      <c r="HA135" s="55"/>
      <c r="HB135" s="55"/>
      <c r="HC135" s="55"/>
      <c r="HD135" s="55"/>
      <c r="HE135" s="55"/>
      <c r="HF135" s="55"/>
      <c r="HG135" s="55"/>
      <c r="HH135" s="55"/>
      <c r="HI135" s="55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  <c r="IF135" s="55"/>
      <c r="IG135" s="55"/>
      <c r="IH135" s="55"/>
      <c r="II135" s="55"/>
      <c r="IJ135" s="55"/>
      <c r="IK135" s="55"/>
      <c r="IL135" s="55"/>
      <c r="IM135" s="55"/>
      <c r="IN135" s="55"/>
      <c r="IO135" s="55"/>
      <c r="IP135" s="55"/>
      <c r="IQ135" s="55"/>
      <c r="IR135" s="55"/>
      <c r="IS135" s="55"/>
      <c r="IT135" s="55"/>
      <c r="IU135" s="55"/>
      <c r="IV135" s="55"/>
    </row>
    <row r="136" spans="1:256" ht="38.25" x14ac:dyDescent="0.2">
      <c r="A136" s="58"/>
      <c r="B136" s="63">
        <v>65</v>
      </c>
      <c r="C136" s="63">
        <v>185804213</v>
      </c>
      <c r="D136" s="67" t="s">
        <v>89</v>
      </c>
      <c r="E136" s="63" t="s">
        <v>21</v>
      </c>
      <c r="F136" s="65">
        <f>+(3*52*3.15*0.5*0.5)</f>
        <v>122.85</v>
      </c>
      <c r="G136" s="65"/>
      <c r="H136" s="3">
        <f t="shared" ref="H136:H141" si="11">G136*F136</f>
        <v>0</v>
      </c>
      <c r="I136" s="87"/>
      <c r="K136" s="59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66"/>
      <c r="IC136" s="66"/>
      <c r="ID136" s="66"/>
      <c r="IE136" s="66"/>
      <c r="IF136" s="66"/>
      <c r="IG136" s="66"/>
      <c r="IH136" s="66"/>
      <c r="II136" s="66"/>
      <c r="IJ136" s="66"/>
      <c r="IK136" s="66"/>
      <c r="IL136" s="66"/>
      <c r="IM136" s="66"/>
      <c r="IN136" s="66"/>
      <c r="IO136" s="66"/>
      <c r="IP136" s="66"/>
      <c r="IQ136" s="66"/>
      <c r="IR136" s="66"/>
      <c r="IS136" s="66"/>
      <c r="IT136" s="66"/>
      <c r="IU136" s="66"/>
      <c r="IV136" s="66"/>
    </row>
    <row r="137" spans="1:256" ht="25.5" x14ac:dyDescent="0.2">
      <c r="A137" s="58"/>
      <c r="B137" s="63">
        <v>66</v>
      </c>
      <c r="C137" s="63">
        <v>185804241</v>
      </c>
      <c r="D137" s="67" t="s">
        <v>111</v>
      </c>
      <c r="E137" s="63" t="s">
        <v>21</v>
      </c>
      <c r="F137" s="65">
        <f>+(3*3*3.15*0.5*0.5)</f>
        <v>7.0874999999999995</v>
      </c>
      <c r="G137" s="65"/>
      <c r="H137" s="3">
        <f>G137*F137</f>
        <v>0</v>
      </c>
      <c r="I137" s="87"/>
      <c r="K137" s="59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66"/>
      <c r="IC137" s="66"/>
      <c r="ID137" s="66"/>
      <c r="IE137" s="66"/>
      <c r="IF137" s="66"/>
      <c r="IG137" s="66"/>
      <c r="IH137" s="66"/>
      <c r="II137" s="66"/>
      <c r="IJ137" s="66"/>
      <c r="IK137" s="66"/>
      <c r="IL137" s="66"/>
      <c r="IM137" s="66"/>
      <c r="IN137" s="66"/>
      <c r="IO137" s="66"/>
      <c r="IP137" s="66"/>
      <c r="IQ137" s="66"/>
      <c r="IR137" s="66"/>
      <c r="IS137" s="66"/>
      <c r="IT137" s="66"/>
      <c r="IU137" s="66"/>
      <c r="IV137" s="66"/>
    </row>
    <row r="138" spans="1:256" ht="25.5" x14ac:dyDescent="0.2">
      <c r="A138" s="58"/>
      <c r="B138" s="63">
        <v>67</v>
      </c>
      <c r="C138" s="63">
        <v>185804312</v>
      </c>
      <c r="D138" s="67" t="s">
        <v>84</v>
      </c>
      <c r="E138" s="63" t="s">
        <v>24</v>
      </c>
      <c r="F138" s="65">
        <f>+(55*10*100/1000)</f>
        <v>55</v>
      </c>
      <c r="G138" s="65"/>
      <c r="H138" s="3">
        <f t="shared" si="11"/>
        <v>0</v>
      </c>
      <c r="I138" s="87"/>
      <c r="J138" s="59"/>
      <c r="K138" s="59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66"/>
      <c r="IC138" s="66"/>
      <c r="ID138" s="66"/>
      <c r="IE138" s="66"/>
      <c r="IF138" s="66"/>
      <c r="IG138" s="66"/>
      <c r="IH138" s="66"/>
      <c r="II138" s="66"/>
      <c r="IJ138" s="66"/>
      <c r="IK138" s="66"/>
      <c r="IL138" s="66"/>
      <c r="IM138" s="66"/>
      <c r="IN138" s="66"/>
      <c r="IO138" s="66"/>
      <c r="IP138" s="66"/>
      <c r="IQ138" s="66"/>
      <c r="IR138" s="66"/>
      <c r="IS138" s="66"/>
      <c r="IT138" s="66"/>
      <c r="IU138" s="66"/>
      <c r="IV138" s="66"/>
    </row>
    <row r="139" spans="1:256" ht="12.75" x14ac:dyDescent="0.2">
      <c r="A139" s="59"/>
      <c r="B139" s="63">
        <v>68</v>
      </c>
      <c r="C139" s="63">
        <v>185851121</v>
      </c>
      <c r="D139" s="67" t="s">
        <v>85</v>
      </c>
      <c r="E139" s="63" t="s">
        <v>24</v>
      </c>
      <c r="F139" s="65">
        <f>+F138</f>
        <v>55</v>
      </c>
      <c r="G139" s="65"/>
      <c r="H139" s="3">
        <f t="shared" si="11"/>
        <v>0</v>
      </c>
      <c r="I139" s="45"/>
      <c r="J139" s="59"/>
      <c r="K139" s="59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6"/>
      <c r="EO139" s="66"/>
      <c r="EP139" s="66"/>
      <c r="EQ139" s="66"/>
      <c r="ER139" s="66"/>
      <c r="ES139" s="66"/>
      <c r="ET139" s="66"/>
      <c r="EU139" s="66"/>
      <c r="EV139" s="66"/>
      <c r="EW139" s="66"/>
      <c r="EX139" s="66"/>
      <c r="EY139" s="66"/>
      <c r="EZ139" s="66"/>
      <c r="FA139" s="66"/>
      <c r="FB139" s="66"/>
      <c r="FC139" s="66"/>
      <c r="FD139" s="66"/>
      <c r="FE139" s="66"/>
      <c r="FF139" s="66"/>
      <c r="FG139" s="66"/>
      <c r="FH139" s="66"/>
      <c r="FI139" s="66"/>
      <c r="FJ139" s="66"/>
      <c r="FK139" s="66"/>
      <c r="FL139" s="66"/>
      <c r="FM139" s="66"/>
      <c r="FN139" s="66"/>
      <c r="FO139" s="66"/>
      <c r="FP139" s="66"/>
      <c r="FQ139" s="66"/>
      <c r="FR139" s="66"/>
      <c r="FS139" s="66"/>
      <c r="FT139" s="66"/>
      <c r="FU139" s="66"/>
      <c r="FV139" s="66"/>
      <c r="FW139" s="66"/>
      <c r="FX139" s="66"/>
      <c r="FY139" s="66"/>
      <c r="FZ139" s="66"/>
      <c r="GA139" s="66"/>
      <c r="GB139" s="66"/>
      <c r="GC139" s="66"/>
      <c r="GD139" s="66"/>
      <c r="GE139" s="66"/>
      <c r="GF139" s="66"/>
      <c r="GG139" s="66"/>
      <c r="GH139" s="66"/>
      <c r="GI139" s="66"/>
      <c r="GJ139" s="66"/>
      <c r="GK139" s="66"/>
      <c r="GL139" s="66"/>
      <c r="GM139" s="66"/>
      <c r="GN139" s="66"/>
      <c r="GO139" s="66"/>
      <c r="GP139" s="66"/>
      <c r="GQ139" s="66"/>
      <c r="GR139" s="66"/>
      <c r="GS139" s="66"/>
      <c r="GT139" s="66"/>
      <c r="GU139" s="66"/>
      <c r="GV139" s="66"/>
      <c r="GW139" s="66"/>
      <c r="GX139" s="66"/>
      <c r="GY139" s="66"/>
      <c r="GZ139" s="66"/>
      <c r="HA139" s="66"/>
      <c r="HB139" s="66"/>
      <c r="HC139" s="66"/>
      <c r="HD139" s="66"/>
      <c r="HE139" s="66"/>
      <c r="HF139" s="66"/>
      <c r="HG139" s="66"/>
      <c r="HH139" s="66"/>
      <c r="HI139" s="66"/>
      <c r="HJ139" s="66"/>
      <c r="HK139" s="66"/>
      <c r="HL139" s="66"/>
      <c r="HM139" s="66"/>
      <c r="HN139" s="66"/>
      <c r="HO139" s="66"/>
      <c r="HP139" s="66"/>
      <c r="HQ139" s="66"/>
      <c r="HR139" s="66"/>
      <c r="HS139" s="66"/>
      <c r="HT139" s="66"/>
      <c r="HU139" s="66"/>
      <c r="HV139" s="66"/>
      <c r="HW139" s="66"/>
      <c r="HX139" s="66"/>
      <c r="HY139" s="66"/>
      <c r="HZ139" s="66"/>
      <c r="IA139" s="66"/>
      <c r="IB139" s="66"/>
      <c r="IC139" s="66"/>
      <c r="ID139" s="66"/>
      <c r="IE139" s="66"/>
      <c r="IF139" s="66"/>
      <c r="IG139" s="66"/>
      <c r="IH139" s="66"/>
      <c r="II139" s="66"/>
      <c r="IJ139" s="66"/>
      <c r="IK139" s="66"/>
      <c r="IL139" s="66"/>
      <c r="IM139" s="66"/>
      <c r="IN139" s="66"/>
      <c r="IO139" s="66"/>
      <c r="IP139" s="66"/>
      <c r="IQ139" s="66"/>
      <c r="IR139" s="66"/>
      <c r="IS139" s="66"/>
      <c r="IT139" s="66"/>
      <c r="IU139" s="66"/>
      <c r="IV139" s="66"/>
    </row>
    <row r="140" spans="1:256" ht="12.75" x14ac:dyDescent="0.2">
      <c r="A140" s="59"/>
      <c r="B140" s="63">
        <v>69</v>
      </c>
      <c r="C140" s="63">
        <v>185851129</v>
      </c>
      <c r="D140" s="67" t="s">
        <v>36</v>
      </c>
      <c r="E140" s="63" t="s">
        <v>24</v>
      </c>
      <c r="F140" s="65">
        <f>+F139</f>
        <v>55</v>
      </c>
      <c r="G140" s="65"/>
      <c r="H140" s="3">
        <f t="shared" si="11"/>
        <v>0</v>
      </c>
      <c r="I140" s="45"/>
      <c r="J140" s="59"/>
      <c r="K140" s="59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6"/>
      <c r="EO140" s="66"/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6"/>
      <c r="FF140" s="66"/>
      <c r="FG140" s="66"/>
      <c r="FH140" s="66"/>
      <c r="FI140" s="66"/>
      <c r="FJ140" s="66"/>
      <c r="FK140" s="66"/>
      <c r="FL140" s="66"/>
      <c r="FM140" s="66"/>
      <c r="FN140" s="66"/>
      <c r="FO140" s="66"/>
      <c r="FP140" s="66"/>
      <c r="FQ140" s="66"/>
      <c r="FR140" s="66"/>
      <c r="FS140" s="66"/>
      <c r="FT140" s="66"/>
      <c r="FU140" s="66"/>
      <c r="FV140" s="66"/>
      <c r="FW140" s="66"/>
      <c r="FX140" s="66"/>
      <c r="FY140" s="66"/>
      <c r="FZ140" s="66"/>
      <c r="GA140" s="66"/>
      <c r="GB140" s="66"/>
      <c r="GC140" s="66"/>
      <c r="GD140" s="66"/>
      <c r="GE140" s="66"/>
      <c r="GF140" s="66"/>
      <c r="GG140" s="66"/>
      <c r="GH140" s="66"/>
      <c r="GI140" s="66"/>
      <c r="GJ140" s="66"/>
      <c r="GK140" s="66"/>
      <c r="GL140" s="66"/>
      <c r="GM140" s="66"/>
      <c r="GN140" s="66"/>
      <c r="GO140" s="66"/>
      <c r="GP140" s="66"/>
      <c r="GQ140" s="66"/>
      <c r="GR140" s="66"/>
      <c r="GS140" s="66"/>
      <c r="GT140" s="66"/>
      <c r="GU140" s="66"/>
      <c r="GV140" s="66"/>
      <c r="GW140" s="66"/>
      <c r="GX140" s="66"/>
      <c r="GY140" s="66"/>
      <c r="GZ140" s="66"/>
      <c r="HA140" s="66"/>
      <c r="HB140" s="66"/>
      <c r="HC140" s="66"/>
      <c r="HD140" s="66"/>
      <c r="HE140" s="66"/>
      <c r="HF140" s="66"/>
      <c r="HG140" s="66"/>
      <c r="HH140" s="66"/>
      <c r="HI140" s="66"/>
      <c r="HJ140" s="66"/>
      <c r="HK140" s="66"/>
      <c r="HL140" s="66"/>
      <c r="HM140" s="66"/>
      <c r="HN140" s="66"/>
      <c r="HO140" s="66"/>
      <c r="HP140" s="66"/>
      <c r="HQ140" s="66"/>
      <c r="HR140" s="66"/>
      <c r="HS140" s="66"/>
      <c r="HT140" s="66"/>
      <c r="HU140" s="66"/>
      <c r="HV140" s="66"/>
      <c r="HW140" s="66"/>
      <c r="HX140" s="66"/>
      <c r="HY140" s="66"/>
      <c r="HZ140" s="66"/>
      <c r="IA140" s="66"/>
      <c r="IB140" s="66"/>
      <c r="IC140" s="66"/>
      <c r="ID140" s="66"/>
      <c r="IE140" s="66"/>
      <c r="IF140" s="66"/>
      <c r="IG140" s="66"/>
      <c r="IH140" s="66"/>
      <c r="II140" s="66"/>
      <c r="IJ140" s="66"/>
      <c r="IK140" s="66"/>
      <c r="IL140" s="66"/>
      <c r="IM140" s="66"/>
      <c r="IN140" s="66"/>
      <c r="IO140" s="66"/>
      <c r="IP140" s="66"/>
      <c r="IQ140" s="66"/>
      <c r="IR140" s="66"/>
      <c r="IS140" s="66"/>
      <c r="IT140" s="66"/>
      <c r="IU140" s="66"/>
      <c r="IV140" s="66"/>
    </row>
    <row r="141" spans="1:256" ht="12.75" x14ac:dyDescent="0.2">
      <c r="A141" s="59"/>
      <c r="B141" s="63">
        <v>70</v>
      </c>
      <c r="C141" s="63">
        <v>184911111</v>
      </c>
      <c r="D141" s="67" t="s">
        <v>86</v>
      </c>
      <c r="E141" s="63" t="s">
        <v>18</v>
      </c>
      <c r="F141" s="65">
        <f>+ (55)*0.1</f>
        <v>5.5</v>
      </c>
      <c r="G141" s="65"/>
      <c r="H141" s="3">
        <f t="shared" si="11"/>
        <v>0</v>
      </c>
      <c r="I141" s="45"/>
      <c r="J141" s="59"/>
      <c r="K141" s="59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6"/>
      <c r="DU141" s="66"/>
      <c r="DV141" s="66"/>
      <c r="DW141" s="66"/>
      <c r="DX141" s="66"/>
      <c r="DY141" s="66"/>
      <c r="DZ141" s="66"/>
      <c r="EA141" s="66"/>
      <c r="EB141" s="66"/>
      <c r="EC141" s="66"/>
      <c r="ED141" s="66"/>
      <c r="EE141" s="66"/>
      <c r="EF141" s="66"/>
      <c r="EG141" s="66"/>
      <c r="EH141" s="66"/>
      <c r="EI141" s="66"/>
      <c r="EJ141" s="66"/>
      <c r="EK141" s="66"/>
      <c r="EL141" s="66"/>
      <c r="EM141" s="66"/>
      <c r="EN141" s="66"/>
      <c r="EO141" s="66"/>
      <c r="EP141" s="66"/>
      <c r="EQ141" s="66"/>
      <c r="ER141" s="66"/>
      <c r="ES141" s="66"/>
      <c r="ET141" s="66"/>
      <c r="EU141" s="66"/>
      <c r="EV141" s="66"/>
      <c r="EW141" s="66"/>
      <c r="EX141" s="66"/>
      <c r="EY141" s="66"/>
      <c r="EZ141" s="66"/>
      <c r="FA141" s="66"/>
      <c r="FB141" s="66"/>
      <c r="FC141" s="66"/>
      <c r="FD141" s="66"/>
      <c r="FE141" s="66"/>
      <c r="FF141" s="66"/>
      <c r="FG141" s="66"/>
      <c r="FH141" s="66"/>
      <c r="FI141" s="66"/>
      <c r="FJ141" s="66"/>
      <c r="FK141" s="66"/>
      <c r="FL141" s="66"/>
      <c r="FM141" s="66"/>
      <c r="FN141" s="66"/>
      <c r="FO141" s="66"/>
      <c r="FP141" s="66"/>
      <c r="FQ141" s="66"/>
      <c r="FR141" s="66"/>
      <c r="FS141" s="66"/>
      <c r="FT141" s="66"/>
      <c r="FU141" s="66"/>
      <c r="FV141" s="66"/>
      <c r="FW141" s="66"/>
      <c r="FX141" s="66"/>
      <c r="FY141" s="66"/>
      <c r="FZ141" s="66"/>
      <c r="GA141" s="66"/>
      <c r="GB141" s="66"/>
      <c r="GC141" s="66"/>
      <c r="GD141" s="66"/>
      <c r="GE141" s="66"/>
      <c r="GF141" s="66"/>
      <c r="GG141" s="66"/>
      <c r="GH141" s="66"/>
      <c r="GI141" s="66"/>
      <c r="GJ141" s="66"/>
      <c r="GK141" s="66"/>
      <c r="GL141" s="66"/>
      <c r="GM141" s="66"/>
      <c r="GN141" s="66"/>
      <c r="GO141" s="66"/>
      <c r="GP141" s="66"/>
      <c r="GQ141" s="66"/>
      <c r="GR141" s="66"/>
      <c r="GS141" s="66"/>
      <c r="GT141" s="66"/>
      <c r="GU141" s="66"/>
      <c r="GV141" s="66"/>
      <c r="GW141" s="66"/>
      <c r="GX141" s="66"/>
      <c r="GY141" s="66"/>
      <c r="GZ141" s="66"/>
      <c r="HA141" s="66"/>
      <c r="HB141" s="66"/>
      <c r="HC141" s="66"/>
      <c r="HD141" s="66"/>
      <c r="HE141" s="66"/>
      <c r="HF141" s="66"/>
      <c r="HG141" s="66"/>
      <c r="HH141" s="66"/>
      <c r="HI141" s="66"/>
      <c r="HJ141" s="66"/>
      <c r="HK141" s="66"/>
      <c r="HL141" s="66"/>
      <c r="HM141" s="66"/>
      <c r="HN141" s="66"/>
      <c r="HO141" s="66"/>
      <c r="HP141" s="66"/>
      <c r="HQ141" s="66"/>
      <c r="HR141" s="66"/>
      <c r="HS141" s="66"/>
      <c r="HT141" s="66"/>
      <c r="HU141" s="66"/>
      <c r="HV141" s="66"/>
      <c r="HW141" s="66"/>
      <c r="HX141" s="66"/>
      <c r="HY141" s="66"/>
      <c r="HZ141" s="66"/>
      <c r="IA141" s="66"/>
      <c r="IB141" s="66"/>
      <c r="IC141" s="66"/>
      <c r="ID141" s="66"/>
      <c r="IE141" s="66"/>
      <c r="IF141" s="66"/>
      <c r="IG141" s="66"/>
      <c r="IH141" s="66"/>
      <c r="II141" s="66"/>
      <c r="IJ141" s="66"/>
      <c r="IK141" s="66"/>
      <c r="IL141" s="66"/>
      <c r="IM141" s="66"/>
      <c r="IN141" s="66"/>
      <c r="IO141" s="66"/>
      <c r="IP141" s="66"/>
      <c r="IQ141" s="66"/>
      <c r="IR141" s="66"/>
      <c r="IS141" s="66"/>
      <c r="IT141" s="66"/>
      <c r="IU141" s="66"/>
      <c r="IV141" s="66"/>
    </row>
    <row r="142" spans="1:256" ht="15" customHeight="1" x14ac:dyDescent="0.2">
      <c r="A142" s="16"/>
      <c r="B142" s="16"/>
      <c r="C142" s="13"/>
      <c r="D142" s="13" t="s">
        <v>87</v>
      </c>
      <c r="E142" s="16"/>
      <c r="F142" s="18"/>
      <c r="G142" s="18"/>
      <c r="H142" s="1">
        <f>SUM(H136:H141)</f>
        <v>0</v>
      </c>
      <c r="I142" s="16"/>
      <c r="J142" s="16"/>
      <c r="K142" s="56"/>
      <c r="L142" s="16"/>
      <c r="M142" s="55"/>
      <c r="N142" s="16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G142" s="55"/>
      <c r="EH142" s="55"/>
      <c r="EI142" s="55"/>
      <c r="EJ142" s="55"/>
      <c r="EK142" s="55"/>
      <c r="EL142" s="55"/>
      <c r="EM142" s="55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K142" s="55"/>
      <c r="FL142" s="55"/>
      <c r="FM142" s="55"/>
      <c r="FN142" s="55"/>
      <c r="FO142" s="55"/>
      <c r="FP142" s="55"/>
      <c r="FQ142" s="55"/>
      <c r="FR142" s="55"/>
      <c r="FS142" s="55"/>
      <c r="FT142" s="55"/>
      <c r="FU142" s="55"/>
      <c r="FV142" s="55"/>
      <c r="FW142" s="55"/>
      <c r="FX142" s="55"/>
      <c r="FY142" s="55"/>
      <c r="FZ142" s="55"/>
      <c r="GA142" s="55"/>
      <c r="GB142" s="55"/>
      <c r="GC142" s="55"/>
      <c r="GD142" s="55"/>
      <c r="GE142" s="55"/>
      <c r="GF142" s="55"/>
      <c r="GG142" s="55"/>
      <c r="GH142" s="55"/>
      <c r="GI142" s="55"/>
      <c r="GJ142" s="55"/>
      <c r="GK142" s="55"/>
      <c r="GL142" s="55"/>
      <c r="GM142" s="55"/>
      <c r="GN142" s="55"/>
      <c r="GO142" s="55"/>
      <c r="GP142" s="55"/>
      <c r="GQ142" s="55"/>
      <c r="GR142" s="55"/>
      <c r="GS142" s="55"/>
      <c r="GT142" s="55"/>
      <c r="GU142" s="55"/>
      <c r="GV142" s="55"/>
      <c r="GW142" s="55"/>
      <c r="GX142" s="55"/>
      <c r="GY142" s="55"/>
      <c r="GZ142" s="55"/>
      <c r="HA142" s="55"/>
      <c r="HB142" s="55"/>
      <c r="HC142" s="55"/>
      <c r="HD142" s="55"/>
      <c r="HE142" s="55"/>
      <c r="HF142" s="55"/>
      <c r="HG142" s="55"/>
      <c r="HH142" s="55"/>
      <c r="HI142" s="55"/>
      <c r="HJ142" s="55"/>
      <c r="HK142" s="55"/>
      <c r="HL142" s="55"/>
      <c r="HM142" s="55"/>
      <c r="HN142" s="55"/>
      <c r="HO142" s="55"/>
      <c r="HP142" s="55"/>
      <c r="HQ142" s="55"/>
      <c r="HR142" s="55"/>
      <c r="HS142" s="55"/>
      <c r="HT142" s="55"/>
      <c r="HU142" s="55"/>
      <c r="HV142" s="55"/>
      <c r="HW142" s="55"/>
      <c r="HX142" s="55"/>
      <c r="HY142" s="55"/>
      <c r="HZ142" s="55"/>
      <c r="IA142" s="55"/>
      <c r="IB142" s="55"/>
      <c r="IC142" s="55"/>
      <c r="ID142" s="55"/>
      <c r="IE142" s="55"/>
      <c r="IF142" s="55"/>
      <c r="IG142" s="55"/>
      <c r="IH142" s="55"/>
      <c r="II142" s="55"/>
      <c r="IJ142" s="55"/>
      <c r="IK142" s="55"/>
      <c r="IL142" s="55"/>
      <c r="IM142" s="55"/>
      <c r="IN142" s="55"/>
      <c r="IO142" s="55"/>
      <c r="IP142" s="55"/>
      <c r="IQ142" s="55"/>
      <c r="IR142" s="55"/>
      <c r="IS142" s="55"/>
      <c r="IT142" s="55"/>
      <c r="IU142" s="55"/>
      <c r="IV142" s="55"/>
    </row>
    <row r="143" spans="1:256" ht="15" customHeight="1" x14ac:dyDescent="0.2">
      <c r="A143" s="16"/>
      <c r="B143" s="16"/>
      <c r="C143" s="13"/>
      <c r="D143" s="13"/>
      <c r="E143" s="16"/>
      <c r="F143" s="18"/>
      <c r="G143" s="18"/>
      <c r="H143" s="1"/>
      <c r="I143" s="16"/>
      <c r="J143" s="16"/>
      <c r="K143" s="56"/>
      <c r="L143" s="16"/>
      <c r="M143" s="55"/>
      <c r="N143" s="16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  <c r="ED143" s="55"/>
      <c r="EE143" s="55"/>
      <c r="EF143" s="55"/>
      <c r="EG143" s="55"/>
      <c r="EH143" s="55"/>
      <c r="EI143" s="55"/>
      <c r="EJ143" s="55"/>
      <c r="EK143" s="55"/>
      <c r="EL143" s="55"/>
      <c r="EM143" s="55"/>
      <c r="EN143" s="55"/>
      <c r="EO143" s="55"/>
      <c r="EP143" s="55"/>
      <c r="EQ143" s="55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  <c r="FF143" s="55"/>
      <c r="FG143" s="55"/>
      <c r="FH143" s="55"/>
      <c r="FI143" s="55"/>
      <c r="FJ143" s="55"/>
      <c r="FK143" s="55"/>
      <c r="FL143" s="55"/>
      <c r="FM143" s="55"/>
      <c r="FN143" s="55"/>
      <c r="FO143" s="55"/>
      <c r="FP143" s="55"/>
      <c r="FQ143" s="55"/>
      <c r="FR143" s="55"/>
      <c r="FS143" s="55"/>
      <c r="FT143" s="55"/>
      <c r="FU143" s="55"/>
      <c r="FV143" s="55"/>
      <c r="FW143" s="55"/>
      <c r="FX143" s="55"/>
      <c r="FY143" s="55"/>
      <c r="FZ143" s="55"/>
      <c r="GA143" s="55"/>
      <c r="GB143" s="55"/>
      <c r="GC143" s="55"/>
      <c r="GD143" s="55"/>
      <c r="GE143" s="55"/>
      <c r="GF143" s="55"/>
      <c r="GG143" s="55"/>
      <c r="GH143" s="55"/>
      <c r="GI143" s="55"/>
      <c r="GJ143" s="55"/>
      <c r="GK143" s="55"/>
      <c r="GL143" s="55"/>
      <c r="GM143" s="55"/>
      <c r="GN143" s="55"/>
      <c r="GO143" s="55"/>
      <c r="GP143" s="55"/>
      <c r="GQ143" s="55"/>
      <c r="GR143" s="55"/>
      <c r="GS143" s="55"/>
      <c r="GT143" s="55"/>
      <c r="GU143" s="55"/>
      <c r="GV143" s="55"/>
      <c r="GW143" s="55"/>
      <c r="GX143" s="55"/>
      <c r="GY143" s="55"/>
      <c r="GZ143" s="55"/>
      <c r="HA143" s="55"/>
      <c r="HB143" s="55"/>
      <c r="HC143" s="55"/>
      <c r="HD143" s="55"/>
      <c r="HE143" s="55"/>
      <c r="HF143" s="55"/>
      <c r="HG143" s="55"/>
      <c r="HH143" s="55"/>
      <c r="HI143" s="55"/>
      <c r="HJ143" s="55"/>
      <c r="HK143" s="55"/>
      <c r="HL143" s="55"/>
      <c r="HM143" s="55"/>
      <c r="HN143" s="55"/>
      <c r="HO143" s="55"/>
      <c r="HP143" s="55"/>
      <c r="HQ143" s="55"/>
      <c r="HR143" s="55"/>
      <c r="HS143" s="55"/>
      <c r="HT143" s="55"/>
      <c r="HU143" s="55"/>
      <c r="HV143" s="55"/>
      <c r="HW143" s="55"/>
      <c r="HX143" s="55"/>
      <c r="HY143" s="55"/>
      <c r="HZ143" s="55"/>
      <c r="IA143" s="55"/>
      <c r="IB143" s="55"/>
      <c r="IC143" s="55"/>
      <c r="ID143" s="55"/>
      <c r="IE143" s="55"/>
      <c r="IF143" s="55"/>
      <c r="IG143" s="55"/>
      <c r="IH143" s="55"/>
      <c r="II143" s="55"/>
      <c r="IJ143" s="55"/>
      <c r="IK143" s="55"/>
      <c r="IL143" s="55"/>
      <c r="IM143" s="55"/>
      <c r="IN143" s="55"/>
      <c r="IO143" s="55"/>
      <c r="IP143" s="55"/>
      <c r="IQ143" s="55"/>
      <c r="IR143" s="55"/>
      <c r="IS143" s="55"/>
      <c r="IT143" s="55"/>
      <c r="IU143" s="55"/>
      <c r="IV143" s="55"/>
    </row>
    <row r="144" spans="1:256" ht="12.75" x14ac:dyDescent="0.2">
      <c r="A144" s="16"/>
      <c r="B144" s="16"/>
      <c r="C144" s="13"/>
      <c r="D144" s="13"/>
      <c r="E144" s="16"/>
      <c r="F144" s="18"/>
      <c r="G144" s="18"/>
      <c r="H144" s="1"/>
      <c r="I144" s="16"/>
      <c r="J144" s="16"/>
      <c r="K144" s="56"/>
      <c r="L144" s="16"/>
      <c r="M144" s="55"/>
      <c r="N144" s="16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  <c r="IU144" s="55"/>
      <c r="IV144" s="55"/>
    </row>
    <row r="145" spans="1:256" ht="12.75" x14ac:dyDescent="0.2">
      <c r="A145" s="16"/>
      <c r="B145" s="16">
        <v>6</v>
      </c>
      <c r="C145" s="13"/>
      <c r="D145" s="13"/>
      <c r="E145" s="16"/>
      <c r="F145" s="18"/>
      <c r="G145" s="18"/>
      <c r="H145" s="1"/>
      <c r="I145" s="16"/>
      <c r="J145" s="16"/>
      <c r="K145" s="56"/>
      <c r="L145" s="16"/>
      <c r="M145" s="55"/>
      <c r="N145" s="16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  <c r="HG145" s="55"/>
      <c r="HH145" s="55"/>
      <c r="HI145" s="55"/>
      <c r="HJ145" s="55"/>
      <c r="HK145" s="55"/>
      <c r="HL145" s="55"/>
      <c r="HM145" s="55"/>
      <c r="HN145" s="55"/>
      <c r="HO145" s="55"/>
      <c r="HP145" s="55"/>
      <c r="HQ145" s="55"/>
      <c r="HR145" s="55"/>
      <c r="HS145" s="55"/>
      <c r="HT145" s="55"/>
      <c r="HU145" s="55"/>
      <c r="HV145" s="55"/>
      <c r="HW145" s="55"/>
      <c r="HX145" s="55"/>
      <c r="HY145" s="55"/>
      <c r="HZ145" s="55"/>
      <c r="IA145" s="55"/>
      <c r="IB145" s="55"/>
      <c r="IC145" s="55"/>
      <c r="ID145" s="55"/>
      <c r="IE145" s="55"/>
      <c r="IF145" s="55"/>
      <c r="IG145" s="55"/>
      <c r="IH145" s="55"/>
      <c r="II145" s="55"/>
      <c r="IJ145" s="55"/>
      <c r="IK145" s="55"/>
      <c r="IL145" s="55"/>
      <c r="IM145" s="55"/>
      <c r="IN145" s="55"/>
      <c r="IO145" s="55"/>
      <c r="IP145" s="55"/>
      <c r="IQ145" s="55"/>
      <c r="IR145" s="55"/>
      <c r="IS145" s="55"/>
      <c r="IT145" s="55"/>
      <c r="IU145" s="55"/>
      <c r="IV145" s="55"/>
    </row>
    <row r="146" spans="1:256" ht="12.75" x14ac:dyDescent="0.2">
      <c r="A146" s="16"/>
      <c r="B146" s="16" t="s">
        <v>10</v>
      </c>
      <c r="C146" s="13" t="s">
        <v>88</v>
      </c>
      <c r="D146" s="13"/>
      <c r="E146" s="16" t="s">
        <v>12</v>
      </c>
      <c r="F146" s="18" t="s">
        <v>13</v>
      </c>
      <c r="G146" s="18" t="s">
        <v>14</v>
      </c>
      <c r="H146" s="1" t="s">
        <v>15</v>
      </c>
      <c r="I146" s="16"/>
      <c r="J146" s="16"/>
      <c r="K146" s="56"/>
      <c r="L146" s="16"/>
      <c r="M146" s="55"/>
      <c r="N146" s="16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  <c r="FL146" s="55"/>
      <c r="FM146" s="55"/>
      <c r="FN146" s="55"/>
      <c r="FO146" s="55"/>
      <c r="FP146" s="55"/>
      <c r="FQ146" s="55"/>
      <c r="FR146" s="55"/>
      <c r="FS146" s="55"/>
      <c r="FT146" s="55"/>
      <c r="FU146" s="55"/>
      <c r="FV146" s="55"/>
      <c r="FW146" s="55"/>
      <c r="FX146" s="55"/>
      <c r="FY146" s="55"/>
      <c r="FZ146" s="55"/>
      <c r="GA146" s="55"/>
      <c r="GB146" s="55"/>
      <c r="GC146" s="55"/>
      <c r="GD146" s="55"/>
      <c r="GE146" s="55"/>
      <c r="GF146" s="55"/>
      <c r="GG146" s="55"/>
      <c r="GH146" s="55"/>
      <c r="GI146" s="55"/>
      <c r="GJ146" s="55"/>
      <c r="GK146" s="55"/>
      <c r="GL146" s="55"/>
      <c r="GM146" s="55"/>
      <c r="GN146" s="55"/>
      <c r="GO146" s="55"/>
      <c r="GP146" s="55"/>
      <c r="GQ146" s="55"/>
      <c r="GR146" s="55"/>
      <c r="GS146" s="55"/>
      <c r="GT146" s="55"/>
      <c r="GU146" s="55"/>
      <c r="GV146" s="55"/>
      <c r="GW146" s="55"/>
      <c r="GX146" s="55"/>
      <c r="GY146" s="55"/>
      <c r="GZ146" s="55"/>
      <c r="HA146" s="55"/>
      <c r="HB146" s="55"/>
      <c r="HC146" s="55"/>
      <c r="HD146" s="55"/>
      <c r="HE146" s="55"/>
      <c r="HF146" s="55"/>
      <c r="HG146" s="55"/>
      <c r="HH146" s="55"/>
      <c r="HI146" s="55"/>
      <c r="HJ146" s="55"/>
      <c r="HK146" s="55"/>
      <c r="HL146" s="55"/>
      <c r="HM146" s="55"/>
      <c r="HN146" s="55"/>
      <c r="HO146" s="55"/>
      <c r="HP146" s="55"/>
      <c r="HQ146" s="55"/>
      <c r="HR146" s="55"/>
      <c r="HS146" s="55"/>
      <c r="HT146" s="55"/>
      <c r="HU146" s="55"/>
      <c r="HV146" s="55"/>
      <c r="HW146" s="55"/>
      <c r="HX146" s="55"/>
      <c r="HY146" s="55"/>
      <c r="HZ146" s="55"/>
      <c r="IA146" s="55"/>
      <c r="IB146" s="55"/>
      <c r="IC146" s="55"/>
      <c r="ID146" s="55"/>
      <c r="IE146" s="55"/>
      <c r="IF146" s="55"/>
      <c r="IG146" s="55"/>
      <c r="IH146" s="55"/>
      <c r="II146" s="55"/>
      <c r="IJ146" s="55"/>
      <c r="IK146" s="55"/>
      <c r="IL146" s="55"/>
      <c r="IM146" s="55"/>
      <c r="IN146" s="55"/>
      <c r="IO146" s="55"/>
      <c r="IP146" s="55"/>
      <c r="IQ146" s="55"/>
      <c r="IR146" s="55"/>
      <c r="IS146" s="55"/>
      <c r="IT146" s="55"/>
      <c r="IU146" s="55"/>
      <c r="IV146" s="55"/>
    </row>
    <row r="147" spans="1:256" ht="12.75" x14ac:dyDescent="0.2">
      <c r="A147" s="16"/>
      <c r="B147" s="16"/>
      <c r="C147" s="13" t="s">
        <v>83</v>
      </c>
      <c r="D147" s="13"/>
      <c r="E147" s="16"/>
      <c r="F147" s="18"/>
      <c r="G147" s="18"/>
      <c r="H147" s="1"/>
      <c r="I147" s="16"/>
      <c r="J147" s="16"/>
      <c r="K147" s="56"/>
      <c r="L147" s="16"/>
      <c r="M147" s="55"/>
      <c r="N147" s="16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  <c r="EB147" s="55"/>
      <c r="EC147" s="55"/>
      <c r="ED147" s="55"/>
      <c r="EE147" s="55"/>
      <c r="EF147" s="55"/>
      <c r="EG147" s="55"/>
      <c r="EH147" s="55"/>
      <c r="EI147" s="55"/>
      <c r="EJ147" s="55"/>
      <c r="EK147" s="55"/>
      <c r="EL147" s="55"/>
      <c r="EM147" s="55"/>
      <c r="EN147" s="55"/>
      <c r="EO147" s="55"/>
      <c r="EP147" s="55"/>
      <c r="EQ147" s="55"/>
      <c r="ER147" s="55"/>
      <c r="ES147" s="55"/>
      <c r="ET147" s="55"/>
      <c r="EU147" s="55"/>
      <c r="EV147" s="55"/>
      <c r="EW147" s="55"/>
      <c r="EX147" s="55"/>
      <c r="EY147" s="55"/>
      <c r="EZ147" s="55"/>
      <c r="FA147" s="55"/>
      <c r="FB147" s="55"/>
      <c r="FC147" s="55"/>
      <c r="FD147" s="55"/>
      <c r="FE147" s="55"/>
      <c r="FF147" s="55"/>
      <c r="FG147" s="55"/>
      <c r="FH147" s="55"/>
      <c r="FI147" s="55"/>
      <c r="FJ147" s="55"/>
      <c r="FK147" s="55"/>
      <c r="FL147" s="55"/>
      <c r="FM147" s="55"/>
      <c r="FN147" s="55"/>
      <c r="FO147" s="55"/>
      <c r="FP147" s="55"/>
      <c r="FQ147" s="55"/>
      <c r="FR147" s="55"/>
      <c r="FS147" s="55"/>
      <c r="FT147" s="55"/>
      <c r="FU147" s="55"/>
      <c r="FV147" s="55"/>
      <c r="FW147" s="55"/>
      <c r="FX147" s="55"/>
      <c r="FY147" s="55"/>
      <c r="FZ147" s="55"/>
      <c r="GA147" s="55"/>
      <c r="GB147" s="55"/>
      <c r="GC147" s="55"/>
      <c r="GD147" s="55"/>
      <c r="GE147" s="55"/>
      <c r="GF147" s="55"/>
      <c r="GG147" s="55"/>
      <c r="GH147" s="55"/>
      <c r="GI147" s="55"/>
      <c r="GJ147" s="55"/>
      <c r="GK147" s="55"/>
      <c r="GL147" s="55"/>
      <c r="GM147" s="55"/>
      <c r="GN147" s="55"/>
      <c r="GO147" s="55"/>
      <c r="GP147" s="55"/>
      <c r="GQ147" s="55"/>
      <c r="GR147" s="55"/>
      <c r="GS147" s="55"/>
      <c r="GT147" s="55"/>
      <c r="GU147" s="55"/>
      <c r="GV147" s="55"/>
      <c r="GW147" s="55"/>
      <c r="GX147" s="55"/>
      <c r="GY147" s="55"/>
      <c r="GZ147" s="55"/>
      <c r="HA147" s="55"/>
      <c r="HB147" s="55"/>
      <c r="HC147" s="55"/>
      <c r="HD147" s="55"/>
      <c r="HE147" s="55"/>
      <c r="HF147" s="55"/>
      <c r="HG147" s="55"/>
      <c r="HH147" s="55"/>
      <c r="HI147" s="55"/>
      <c r="HJ147" s="55"/>
      <c r="HK147" s="55"/>
      <c r="HL147" s="55"/>
      <c r="HM147" s="55"/>
      <c r="HN147" s="55"/>
      <c r="HO147" s="55"/>
      <c r="HP147" s="55"/>
      <c r="HQ147" s="55"/>
      <c r="HR147" s="55"/>
      <c r="HS147" s="55"/>
      <c r="HT147" s="55"/>
      <c r="HU147" s="55"/>
      <c r="HV147" s="55"/>
      <c r="HW147" s="55"/>
      <c r="HX147" s="55"/>
      <c r="HY147" s="55"/>
      <c r="HZ147" s="55"/>
      <c r="IA147" s="55"/>
      <c r="IB147" s="55"/>
      <c r="IC147" s="55"/>
      <c r="ID147" s="55"/>
      <c r="IE147" s="55"/>
      <c r="IF147" s="55"/>
      <c r="IG147" s="55"/>
      <c r="IH147" s="55"/>
      <c r="II147" s="55"/>
      <c r="IJ147" s="55"/>
      <c r="IK147" s="55"/>
      <c r="IL147" s="55"/>
      <c r="IM147" s="55"/>
      <c r="IN147" s="55"/>
      <c r="IO147" s="55"/>
      <c r="IP147" s="55"/>
      <c r="IQ147" s="55"/>
      <c r="IR147" s="55"/>
      <c r="IS147" s="55"/>
      <c r="IT147" s="55"/>
      <c r="IU147" s="55"/>
      <c r="IV147" s="55"/>
    </row>
    <row r="148" spans="1:256" ht="38.25" x14ac:dyDescent="0.2">
      <c r="A148" s="58"/>
      <c r="B148" s="63">
        <v>71</v>
      </c>
      <c r="C148" s="63">
        <v>185804213</v>
      </c>
      <c r="D148" s="67" t="s">
        <v>89</v>
      </c>
      <c r="E148" s="63" t="s">
        <v>21</v>
      </c>
      <c r="F148" s="65">
        <f>+(3*52*3.15*0.5*0.5)</f>
        <v>122.85</v>
      </c>
      <c r="G148" s="65"/>
      <c r="H148" s="3">
        <f t="shared" ref="H148" si="12">G148*F148</f>
        <v>0</v>
      </c>
      <c r="I148" s="87"/>
      <c r="K148" s="59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  <c r="DQ148" s="66"/>
      <c r="DR148" s="66"/>
      <c r="DS148" s="66"/>
      <c r="DT148" s="66"/>
      <c r="DU148" s="66"/>
      <c r="DV148" s="66"/>
      <c r="DW148" s="66"/>
      <c r="DX148" s="66"/>
      <c r="DY148" s="66"/>
      <c r="DZ148" s="66"/>
      <c r="EA148" s="66"/>
      <c r="EB148" s="66"/>
      <c r="EC148" s="66"/>
      <c r="ED148" s="66"/>
      <c r="EE148" s="66"/>
      <c r="EF148" s="66"/>
      <c r="EG148" s="66"/>
      <c r="EH148" s="66"/>
      <c r="EI148" s="66"/>
      <c r="EJ148" s="66"/>
      <c r="EK148" s="66"/>
      <c r="EL148" s="66"/>
      <c r="EM148" s="66"/>
      <c r="EN148" s="66"/>
      <c r="EO148" s="66"/>
      <c r="EP148" s="66"/>
      <c r="EQ148" s="66"/>
      <c r="ER148" s="66"/>
      <c r="ES148" s="66"/>
      <c r="ET148" s="66"/>
      <c r="EU148" s="66"/>
      <c r="EV148" s="66"/>
      <c r="EW148" s="66"/>
      <c r="EX148" s="66"/>
      <c r="EY148" s="66"/>
      <c r="EZ148" s="66"/>
      <c r="FA148" s="66"/>
      <c r="FB148" s="66"/>
      <c r="FC148" s="66"/>
      <c r="FD148" s="66"/>
      <c r="FE148" s="66"/>
      <c r="FF148" s="66"/>
      <c r="FG148" s="66"/>
      <c r="FH148" s="66"/>
      <c r="FI148" s="66"/>
      <c r="FJ148" s="66"/>
      <c r="FK148" s="66"/>
      <c r="FL148" s="66"/>
      <c r="FM148" s="66"/>
      <c r="FN148" s="66"/>
      <c r="FO148" s="66"/>
      <c r="FP148" s="66"/>
      <c r="FQ148" s="66"/>
      <c r="FR148" s="66"/>
      <c r="FS148" s="66"/>
      <c r="FT148" s="66"/>
      <c r="FU148" s="66"/>
      <c r="FV148" s="66"/>
      <c r="FW148" s="66"/>
      <c r="FX148" s="66"/>
      <c r="FY148" s="66"/>
      <c r="FZ148" s="66"/>
      <c r="GA148" s="66"/>
      <c r="GB148" s="66"/>
      <c r="GC148" s="66"/>
      <c r="GD148" s="66"/>
      <c r="GE148" s="66"/>
      <c r="GF148" s="66"/>
      <c r="GG148" s="66"/>
      <c r="GH148" s="66"/>
      <c r="GI148" s="66"/>
      <c r="GJ148" s="66"/>
      <c r="GK148" s="66"/>
      <c r="GL148" s="66"/>
      <c r="GM148" s="66"/>
      <c r="GN148" s="66"/>
      <c r="GO148" s="66"/>
      <c r="GP148" s="66"/>
      <c r="GQ148" s="66"/>
      <c r="GR148" s="66"/>
      <c r="GS148" s="66"/>
      <c r="GT148" s="66"/>
      <c r="GU148" s="66"/>
      <c r="GV148" s="66"/>
      <c r="GW148" s="66"/>
      <c r="GX148" s="66"/>
      <c r="GY148" s="66"/>
      <c r="GZ148" s="66"/>
      <c r="HA148" s="66"/>
      <c r="HB148" s="66"/>
      <c r="HC148" s="66"/>
      <c r="HD148" s="66"/>
      <c r="HE148" s="66"/>
      <c r="HF148" s="66"/>
      <c r="HG148" s="66"/>
      <c r="HH148" s="66"/>
      <c r="HI148" s="66"/>
      <c r="HJ148" s="66"/>
      <c r="HK148" s="66"/>
      <c r="HL148" s="66"/>
      <c r="HM148" s="66"/>
      <c r="HN148" s="66"/>
      <c r="HO148" s="66"/>
      <c r="HP148" s="66"/>
      <c r="HQ148" s="66"/>
      <c r="HR148" s="66"/>
      <c r="HS148" s="66"/>
      <c r="HT148" s="66"/>
      <c r="HU148" s="66"/>
      <c r="HV148" s="66"/>
      <c r="HW148" s="66"/>
      <c r="HX148" s="66"/>
      <c r="HY148" s="66"/>
      <c r="HZ148" s="66"/>
      <c r="IA148" s="66"/>
      <c r="IB148" s="66"/>
      <c r="IC148" s="66"/>
      <c r="ID148" s="66"/>
      <c r="IE148" s="66"/>
      <c r="IF148" s="66"/>
      <c r="IG148" s="66"/>
      <c r="IH148" s="66"/>
      <c r="II148" s="66"/>
      <c r="IJ148" s="66"/>
      <c r="IK148" s="66"/>
      <c r="IL148" s="66"/>
      <c r="IM148" s="66"/>
      <c r="IN148" s="66"/>
      <c r="IO148" s="66"/>
      <c r="IP148" s="66"/>
      <c r="IQ148" s="66"/>
      <c r="IR148" s="66"/>
      <c r="IS148" s="66"/>
      <c r="IT148" s="66"/>
      <c r="IU148" s="66"/>
      <c r="IV148" s="66"/>
    </row>
    <row r="149" spans="1:256" ht="25.5" x14ac:dyDescent="0.2">
      <c r="A149" s="58"/>
      <c r="B149" s="63">
        <v>72</v>
      </c>
      <c r="C149" s="63">
        <v>185804241</v>
      </c>
      <c r="D149" s="67" t="s">
        <v>111</v>
      </c>
      <c r="E149" s="63" t="s">
        <v>21</v>
      </c>
      <c r="F149" s="65">
        <f>+(3*3*3.15*0.5*0.5)</f>
        <v>7.0874999999999995</v>
      </c>
      <c r="G149" s="65"/>
      <c r="H149" s="3">
        <f>G149*F149</f>
        <v>0</v>
      </c>
      <c r="I149" s="87"/>
      <c r="K149" s="59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6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66"/>
      <c r="GI149" s="66"/>
      <c r="GJ149" s="66"/>
      <c r="GK149" s="66"/>
      <c r="GL149" s="66"/>
      <c r="GM149" s="66"/>
      <c r="GN149" s="66"/>
      <c r="GO149" s="66"/>
      <c r="GP149" s="66"/>
      <c r="GQ149" s="66"/>
      <c r="GR149" s="66"/>
      <c r="GS149" s="66"/>
      <c r="GT149" s="66"/>
      <c r="GU149" s="66"/>
      <c r="GV149" s="66"/>
      <c r="GW149" s="66"/>
      <c r="GX149" s="66"/>
      <c r="GY149" s="66"/>
      <c r="GZ149" s="66"/>
      <c r="HA149" s="66"/>
      <c r="HB149" s="66"/>
      <c r="HC149" s="66"/>
      <c r="HD149" s="66"/>
      <c r="HE149" s="66"/>
      <c r="HF149" s="66"/>
      <c r="HG149" s="66"/>
      <c r="HH149" s="66"/>
      <c r="HI149" s="66"/>
      <c r="HJ149" s="66"/>
      <c r="HK149" s="66"/>
      <c r="HL149" s="66"/>
      <c r="HM149" s="66"/>
      <c r="HN149" s="66"/>
      <c r="HO149" s="66"/>
      <c r="HP149" s="66"/>
      <c r="HQ149" s="66"/>
      <c r="HR149" s="66"/>
      <c r="HS149" s="66"/>
      <c r="HT149" s="66"/>
      <c r="HU149" s="66"/>
      <c r="HV149" s="66"/>
      <c r="HW149" s="66"/>
      <c r="HX149" s="66"/>
      <c r="HY149" s="66"/>
      <c r="HZ149" s="66"/>
      <c r="IA149" s="66"/>
      <c r="IB149" s="66"/>
      <c r="IC149" s="66"/>
      <c r="ID149" s="66"/>
      <c r="IE149" s="66"/>
      <c r="IF149" s="66"/>
      <c r="IG149" s="66"/>
      <c r="IH149" s="66"/>
      <c r="II149" s="66"/>
      <c r="IJ149" s="66"/>
      <c r="IK149" s="66"/>
      <c r="IL149" s="66"/>
      <c r="IM149" s="66"/>
      <c r="IN149" s="66"/>
      <c r="IO149" s="66"/>
      <c r="IP149" s="66"/>
      <c r="IQ149" s="66"/>
      <c r="IR149" s="66"/>
      <c r="IS149" s="66"/>
      <c r="IT149" s="66"/>
      <c r="IU149" s="66"/>
      <c r="IV149" s="66"/>
    </row>
    <row r="150" spans="1:256" ht="25.5" x14ac:dyDescent="0.2">
      <c r="A150" s="58"/>
      <c r="B150" s="63">
        <v>73</v>
      </c>
      <c r="C150" s="63">
        <v>185804312</v>
      </c>
      <c r="D150" s="67" t="s">
        <v>84</v>
      </c>
      <c r="E150" s="63" t="s">
        <v>24</v>
      </c>
      <c r="F150" s="65">
        <f>+(55*10*100/1000)</f>
        <v>55</v>
      </c>
      <c r="G150" s="65"/>
      <c r="H150" s="3">
        <f t="shared" ref="H150:H153" si="13">G150*F150</f>
        <v>0</v>
      </c>
      <c r="I150" s="87"/>
      <c r="J150" s="59"/>
      <c r="K150" s="59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6"/>
      <c r="EO150" s="66"/>
      <c r="EP150" s="66"/>
      <c r="EQ150" s="66"/>
      <c r="ER150" s="66"/>
      <c r="ES150" s="66"/>
      <c r="ET150" s="66"/>
      <c r="EU150" s="66"/>
      <c r="EV150" s="66"/>
      <c r="EW150" s="66"/>
      <c r="EX150" s="66"/>
      <c r="EY150" s="66"/>
      <c r="EZ150" s="66"/>
      <c r="FA150" s="66"/>
      <c r="FB150" s="66"/>
      <c r="FC150" s="66"/>
      <c r="FD150" s="66"/>
      <c r="FE150" s="66"/>
      <c r="FF150" s="66"/>
      <c r="FG150" s="66"/>
      <c r="FH150" s="66"/>
      <c r="FI150" s="66"/>
      <c r="FJ150" s="66"/>
      <c r="FK150" s="66"/>
      <c r="FL150" s="66"/>
      <c r="FM150" s="66"/>
      <c r="FN150" s="66"/>
      <c r="FO150" s="66"/>
      <c r="FP150" s="66"/>
      <c r="FQ150" s="66"/>
      <c r="FR150" s="66"/>
      <c r="FS150" s="66"/>
      <c r="FT150" s="66"/>
      <c r="FU150" s="66"/>
      <c r="FV150" s="66"/>
      <c r="FW150" s="66"/>
      <c r="FX150" s="66"/>
      <c r="FY150" s="66"/>
      <c r="FZ150" s="66"/>
      <c r="GA150" s="66"/>
      <c r="GB150" s="66"/>
      <c r="GC150" s="66"/>
      <c r="GD150" s="66"/>
      <c r="GE150" s="66"/>
      <c r="GF150" s="66"/>
      <c r="GG150" s="66"/>
      <c r="GH150" s="66"/>
      <c r="GI150" s="66"/>
      <c r="GJ150" s="66"/>
      <c r="GK150" s="66"/>
      <c r="GL150" s="66"/>
      <c r="GM150" s="66"/>
      <c r="GN150" s="66"/>
      <c r="GO150" s="66"/>
      <c r="GP150" s="66"/>
      <c r="GQ150" s="66"/>
      <c r="GR150" s="66"/>
      <c r="GS150" s="66"/>
      <c r="GT150" s="66"/>
      <c r="GU150" s="66"/>
      <c r="GV150" s="66"/>
      <c r="GW150" s="66"/>
      <c r="GX150" s="66"/>
      <c r="GY150" s="66"/>
      <c r="GZ150" s="66"/>
      <c r="HA150" s="66"/>
      <c r="HB150" s="66"/>
      <c r="HC150" s="66"/>
      <c r="HD150" s="66"/>
      <c r="HE150" s="66"/>
      <c r="HF150" s="66"/>
      <c r="HG150" s="66"/>
      <c r="HH150" s="66"/>
      <c r="HI150" s="66"/>
      <c r="HJ150" s="66"/>
      <c r="HK150" s="66"/>
      <c r="HL150" s="66"/>
      <c r="HM150" s="66"/>
      <c r="HN150" s="66"/>
      <c r="HO150" s="66"/>
      <c r="HP150" s="66"/>
      <c r="HQ150" s="66"/>
      <c r="HR150" s="66"/>
      <c r="HS150" s="66"/>
      <c r="HT150" s="66"/>
      <c r="HU150" s="66"/>
      <c r="HV150" s="66"/>
      <c r="HW150" s="66"/>
      <c r="HX150" s="66"/>
      <c r="HY150" s="66"/>
      <c r="HZ150" s="66"/>
      <c r="IA150" s="66"/>
      <c r="IB150" s="66"/>
      <c r="IC150" s="66"/>
      <c r="ID150" s="66"/>
      <c r="IE150" s="66"/>
      <c r="IF150" s="66"/>
      <c r="IG150" s="66"/>
      <c r="IH150" s="66"/>
      <c r="II150" s="66"/>
      <c r="IJ150" s="66"/>
      <c r="IK150" s="66"/>
      <c r="IL150" s="66"/>
      <c r="IM150" s="66"/>
      <c r="IN150" s="66"/>
      <c r="IO150" s="66"/>
      <c r="IP150" s="66"/>
      <c r="IQ150" s="66"/>
      <c r="IR150" s="66"/>
      <c r="IS150" s="66"/>
      <c r="IT150" s="66"/>
      <c r="IU150" s="66"/>
      <c r="IV150" s="66"/>
    </row>
    <row r="151" spans="1:256" ht="12.75" x14ac:dyDescent="0.2">
      <c r="A151" s="59"/>
      <c r="B151" s="63">
        <v>74</v>
      </c>
      <c r="C151" s="63">
        <v>185851121</v>
      </c>
      <c r="D151" s="67" t="s">
        <v>85</v>
      </c>
      <c r="E151" s="63" t="s">
        <v>24</v>
      </c>
      <c r="F151" s="65">
        <f>+F150</f>
        <v>55</v>
      </c>
      <c r="G151" s="65"/>
      <c r="H151" s="3">
        <f t="shared" si="13"/>
        <v>0</v>
      </c>
      <c r="I151" s="45"/>
      <c r="J151" s="59"/>
      <c r="K151" s="59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  <c r="II151" s="66"/>
      <c r="IJ151" s="66"/>
      <c r="IK151" s="66"/>
      <c r="IL151" s="66"/>
      <c r="IM151" s="66"/>
      <c r="IN151" s="66"/>
      <c r="IO151" s="66"/>
      <c r="IP151" s="66"/>
      <c r="IQ151" s="66"/>
      <c r="IR151" s="66"/>
      <c r="IS151" s="66"/>
      <c r="IT151" s="66"/>
      <c r="IU151" s="66"/>
      <c r="IV151" s="66"/>
    </row>
    <row r="152" spans="1:256" ht="12.75" x14ac:dyDescent="0.2">
      <c r="A152" s="59"/>
      <c r="B152" s="63">
        <v>75</v>
      </c>
      <c r="C152" s="63">
        <v>185851129</v>
      </c>
      <c r="D152" s="67" t="s">
        <v>36</v>
      </c>
      <c r="E152" s="63" t="s">
        <v>24</v>
      </c>
      <c r="F152" s="65">
        <f>+F151</f>
        <v>55</v>
      </c>
      <c r="G152" s="65"/>
      <c r="H152" s="3">
        <f t="shared" si="13"/>
        <v>0</v>
      </c>
      <c r="I152" s="45"/>
      <c r="J152" s="59"/>
      <c r="K152" s="59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66"/>
      <c r="IC152" s="66"/>
      <c r="ID152" s="66"/>
      <c r="IE152" s="66"/>
      <c r="IF152" s="66"/>
      <c r="IG152" s="66"/>
      <c r="IH152" s="66"/>
      <c r="II152" s="66"/>
      <c r="IJ152" s="66"/>
      <c r="IK152" s="66"/>
      <c r="IL152" s="66"/>
      <c r="IM152" s="66"/>
      <c r="IN152" s="66"/>
      <c r="IO152" s="66"/>
      <c r="IP152" s="66"/>
      <c r="IQ152" s="66"/>
      <c r="IR152" s="66"/>
      <c r="IS152" s="66"/>
      <c r="IT152" s="66"/>
      <c r="IU152" s="66"/>
      <c r="IV152" s="66"/>
    </row>
    <row r="153" spans="1:256" ht="12.75" x14ac:dyDescent="0.2">
      <c r="A153" s="59"/>
      <c r="B153" s="63">
        <v>76</v>
      </c>
      <c r="C153" s="63">
        <v>184911111</v>
      </c>
      <c r="D153" s="67" t="s">
        <v>86</v>
      </c>
      <c r="E153" s="63" t="s">
        <v>18</v>
      </c>
      <c r="F153" s="65">
        <f>+(55)*0.1</f>
        <v>5.5</v>
      </c>
      <c r="G153" s="65"/>
      <c r="H153" s="3">
        <f t="shared" si="13"/>
        <v>0</v>
      </c>
      <c r="I153" s="45"/>
      <c r="J153" s="59"/>
      <c r="K153" s="59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66"/>
      <c r="IC153" s="66"/>
      <c r="ID153" s="66"/>
      <c r="IE153" s="66"/>
      <c r="IF153" s="66"/>
      <c r="IG153" s="66"/>
      <c r="IH153" s="66"/>
      <c r="II153" s="66"/>
      <c r="IJ153" s="66"/>
      <c r="IK153" s="66"/>
      <c r="IL153" s="66"/>
      <c r="IM153" s="66"/>
      <c r="IN153" s="66"/>
      <c r="IO153" s="66"/>
      <c r="IP153" s="66"/>
      <c r="IQ153" s="66"/>
      <c r="IR153" s="66"/>
      <c r="IS153" s="66"/>
      <c r="IT153" s="66"/>
      <c r="IU153" s="66"/>
      <c r="IV153" s="66"/>
    </row>
    <row r="154" spans="1:256" ht="12.75" x14ac:dyDescent="0.2">
      <c r="A154" s="59"/>
      <c r="B154" s="63">
        <v>77</v>
      </c>
      <c r="C154" s="63" t="s">
        <v>16</v>
      </c>
      <c r="D154" s="67" t="s">
        <v>90</v>
      </c>
      <c r="E154" s="63" t="s">
        <v>18</v>
      </c>
      <c r="F154" s="65">
        <f>+F153</f>
        <v>5.5</v>
      </c>
      <c r="G154" s="65"/>
      <c r="H154" s="3">
        <f t="shared" ref="H154:H162" si="14">G154*F154</f>
        <v>0</v>
      </c>
      <c r="I154" s="45"/>
      <c r="J154" s="59"/>
      <c r="K154" s="59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66"/>
      <c r="IC154" s="66"/>
      <c r="ID154" s="66"/>
      <c r="IE154" s="66"/>
      <c r="IF154" s="66"/>
      <c r="IG154" s="66"/>
      <c r="IH154" s="66"/>
      <c r="II154" s="66"/>
      <c r="IJ154" s="66"/>
      <c r="IK154" s="66"/>
      <c r="IL154" s="66"/>
      <c r="IM154" s="66"/>
      <c r="IN154" s="66"/>
      <c r="IO154" s="66"/>
      <c r="IP154" s="66"/>
      <c r="IQ154" s="66"/>
      <c r="IR154" s="66"/>
      <c r="IS154" s="66"/>
      <c r="IT154" s="66"/>
      <c r="IU154" s="66"/>
      <c r="IV154" s="66"/>
    </row>
    <row r="155" spans="1:256" ht="25.5" x14ac:dyDescent="0.2">
      <c r="A155" s="58"/>
      <c r="B155" s="63">
        <v>78</v>
      </c>
      <c r="C155" s="63">
        <v>184852322</v>
      </c>
      <c r="D155" s="67" t="s">
        <v>91</v>
      </c>
      <c r="E155" s="63" t="s">
        <v>18</v>
      </c>
      <c r="F155" s="65">
        <v>51</v>
      </c>
      <c r="G155" s="65"/>
      <c r="H155" s="3">
        <f t="shared" si="14"/>
        <v>0</v>
      </c>
      <c r="I155" s="87"/>
      <c r="J155" s="59"/>
      <c r="K155" s="59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66"/>
      <c r="IC155" s="66"/>
      <c r="ID155" s="66"/>
      <c r="IE155" s="66"/>
      <c r="IF155" s="66"/>
      <c r="IG155" s="66"/>
      <c r="IH155" s="66"/>
      <c r="II155" s="66"/>
      <c r="IJ155" s="66"/>
      <c r="IK155" s="66"/>
      <c r="IL155" s="66"/>
      <c r="IM155" s="66"/>
      <c r="IN155" s="66"/>
      <c r="IO155" s="66"/>
      <c r="IP155" s="66"/>
      <c r="IQ155" s="66"/>
      <c r="IR155" s="66"/>
      <c r="IS155" s="66"/>
      <c r="IT155" s="66"/>
      <c r="IU155" s="66"/>
      <c r="IV155" s="66"/>
    </row>
    <row r="156" spans="1:256" ht="25.5" x14ac:dyDescent="0.2">
      <c r="A156" s="58"/>
      <c r="B156" s="63">
        <v>79</v>
      </c>
      <c r="C156" s="63">
        <v>185802114</v>
      </c>
      <c r="D156" s="67" t="s">
        <v>112</v>
      </c>
      <c r="E156" s="63" t="s">
        <v>34</v>
      </c>
      <c r="F156" s="65">
        <f>+(55*100)*0.001*0.001</f>
        <v>5.4999999999999997E-3</v>
      </c>
      <c r="G156" s="65"/>
      <c r="H156" s="3">
        <f t="shared" si="14"/>
        <v>0</v>
      </c>
      <c r="I156" s="87"/>
      <c r="J156" s="59"/>
      <c r="K156" s="59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66"/>
      <c r="IC156" s="66"/>
      <c r="ID156" s="66"/>
      <c r="IE156" s="66"/>
      <c r="IF156" s="66"/>
      <c r="IG156" s="66"/>
      <c r="IH156" s="66"/>
      <c r="II156" s="66"/>
      <c r="IJ156" s="66"/>
      <c r="IK156" s="66"/>
      <c r="IL156" s="66"/>
      <c r="IM156" s="66"/>
      <c r="IN156" s="66"/>
      <c r="IO156" s="66"/>
      <c r="IP156" s="66"/>
      <c r="IQ156" s="66"/>
      <c r="IR156" s="66"/>
      <c r="IS156" s="66"/>
      <c r="IT156" s="66"/>
      <c r="IU156" s="66"/>
      <c r="IV156" s="66"/>
    </row>
    <row r="157" spans="1:256" ht="25.5" x14ac:dyDescent="0.2">
      <c r="A157" s="58"/>
      <c r="B157" s="63">
        <v>80</v>
      </c>
      <c r="C157" s="63">
        <v>184911421</v>
      </c>
      <c r="D157" s="67" t="s">
        <v>37</v>
      </c>
      <c r="E157" s="63" t="s">
        <v>21</v>
      </c>
      <c r="F157" s="65">
        <f>+ (52*3.14*0.5*0.5)</f>
        <v>40.82</v>
      </c>
      <c r="G157" s="65"/>
      <c r="H157" s="3">
        <f t="shared" si="14"/>
        <v>0</v>
      </c>
      <c r="I157" s="87"/>
      <c r="J157" s="59"/>
      <c r="K157" s="59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66"/>
      <c r="IC157" s="66"/>
      <c r="ID157" s="66"/>
      <c r="IE157" s="66"/>
      <c r="IF157" s="66"/>
      <c r="IG157" s="66"/>
      <c r="IH157" s="66"/>
      <c r="II157" s="66"/>
      <c r="IJ157" s="66"/>
      <c r="IK157" s="66"/>
      <c r="IL157" s="66"/>
      <c r="IM157" s="66"/>
      <c r="IN157" s="66"/>
      <c r="IO157" s="66"/>
      <c r="IP157" s="66"/>
      <c r="IQ157" s="66"/>
      <c r="IR157" s="66"/>
      <c r="IS157" s="66"/>
      <c r="IT157" s="66"/>
      <c r="IU157" s="66"/>
      <c r="IV157" s="66"/>
    </row>
    <row r="158" spans="1:256" ht="25.5" x14ac:dyDescent="0.2">
      <c r="A158" s="58"/>
      <c r="B158" s="63">
        <v>81</v>
      </c>
      <c r="C158" s="63">
        <v>184911423</v>
      </c>
      <c r="D158" s="67" t="s">
        <v>38</v>
      </c>
      <c r="E158" s="63" t="s">
        <v>21</v>
      </c>
      <c r="F158" s="65">
        <f>+ (3*3.14*0.5*0.5)</f>
        <v>2.355</v>
      </c>
      <c r="G158" s="65"/>
      <c r="H158" s="3">
        <f t="shared" si="14"/>
        <v>0</v>
      </c>
      <c r="I158" s="87"/>
      <c r="J158" s="59"/>
      <c r="K158" s="59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66"/>
      <c r="IC158" s="66"/>
      <c r="ID158" s="66"/>
      <c r="IE158" s="66"/>
      <c r="IF158" s="66"/>
      <c r="IG158" s="66"/>
      <c r="IH158" s="66"/>
      <c r="II158" s="66"/>
      <c r="IJ158" s="66"/>
      <c r="IK158" s="66"/>
      <c r="IL158" s="66"/>
      <c r="IM158" s="66"/>
      <c r="IN158" s="66"/>
      <c r="IO158" s="66"/>
      <c r="IP158" s="66"/>
      <c r="IQ158" s="66"/>
      <c r="IR158" s="66"/>
      <c r="IS158" s="66"/>
      <c r="IT158" s="66"/>
      <c r="IU158" s="66"/>
      <c r="IV158" s="66"/>
    </row>
    <row r="159" spans="1:256" ht="25.5" x14ac:dyDescent="0.2">
      <c r="A159" s="58"/>
      <c r="B159" s="63">
        <v>82</v>
      </c>
      <c r="C159" s="63">
        <v>998231311</v>
      </c>
      <c r="D159" s="67" t="s">
        <v>40</v>
      </c>
      <c r="E159" s="63" t="s">
        <v>34</v>
      </c>
      <c r="F159" s="65">
        <f>F162*0.3+F160*0.001+F161*0.001</f>
        <v>1.3062500000000001</v>
      </c>
      <c r="G159" s="65"/>
      <c r="H159" s="3">
        <f t="shared" si="14"/>
        <v>0</v>
      </c>
      <c r="I159" s="87"/>
      <c r="J159" s="59"/>
      <c r="K159" s="59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66"/>
      <c r="IC159" s="66"/>
      <c r="ID159" s="66"/>
      <c r="IE159" s="66"/>
      <c r="IF159" s="66"/>
      <c r="IG159" s="66"/>
      <c r="IH159" s="66"/>
      <c r="II159" s="66"/>
      <c r="IJ159" s="66"/>
      <c r="IK159" s="66"/>
      <c r="IL159" s="66"/>
      <c r="IM159" s="66"/>
      <c r="IN159" s="66"/>
      <c r="IO159" s="66"/>
      <c r="IP159" s="66"/>
      <c r="IQ159" s="66"/>
      <c r="IR159" s="66"/>
      <c r="IS159" s="66"/>
      <c r="IT159" s="66"/>
      <c r="IU159" s="66"/>
      <c r="IV159" s="66"/>
    </row>
    <row r="160" spans="1:256" ht="12.75" x14ac:dyDescent="0.2">
      <c r="A160" s="58"/>
      <c r="B160" s="63">
        <v>83</v>
      </c>
      <c r="C160" s="63" t="s">
        <v>41</v>
      </c>
      <c r="D160" s="67" t="s">
        <v>92</v>
      </c>
      <c r="E160" s="63" t="s">
        <v>18</v>
      </c>
      <c r="F160" s="65">
        <f>+F154</f>
        <v>5.5</v>
      </c>
      <c r="G160" s="65"/>
      <c r="H160" s="3">
        <f t="shared" si="14"/>
        <v>0</v>
      </c>
      <c r="I160" s="87"/>
      <c r="J160" s="59"/>
      <c r="K160" s="59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66"/>
      <c r="IC160" s="66"/>
      <c r="ID160" s="66"/>
      <c r="IE160" s="66"/>
      <c r="IF160" s="66"/>
      <c r="IG160" s="66"/>
      <c r="IH160" s="66"/>
      <c r="II160" s="66"/>
      <c r="IJ160" s="66"/>
      <c r="IK160" s="66"/>
      <c r="IL160" s="66"/>
      <c r="IM160" s="66"/>
      <c r="IN160" s="66"/>
      <c r="IO160" s="66"/>
      <c r="IP160" s="66"/>
      <c r="IQ160" s="66"/>
      <c r="IR160" s="66"/>
      <c r="IS160" s="66"/>
      <c r="IT160" s="66"/>
      <c r="IU160" s="66"/>
      <c r="IV160" s="66"/>
    </row>
    <row r="161" spans="1:256" ht="12.75" x14ac:dyDescent="0.2">
      <c r="A161" s="58"/>
      <c r="B161" s="63">
        <v>84</v>
      </c>
      <c r="C161" s="63" t="s">
        <v>41</v>
      </c>
      <c r="D161" s="67" t="s">
        <v>93</v>
      </c>
      <c r="E161" s="63" t="s">
        <v>42</v>
      </c>
      <c r="F161" s="65">
        <f>(F156)*1000</f>
        <v>5.5</v>
      </c>
      <c r="G161" s="65"/>
      <c r="H161" s="3">
        <f t="shared" si="14"/>
        <v>0</v>
      </c>
      <c r="I161" s="87"/>
      <c r="J161" s="59"/>
      <c r="K161" s="59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66"/>
      <c r="IC161" s="66"/>
      <c r="ID161" s="66"/>
      <c r="IE161" s="66"/>
      <c r="IF161" s="66"/>
      <c r="IG161" s="66"/>
      <c r="IH161" s="66"/>
      <c r="II161" s="66"/>
      <c r="IJ161" s="66"/>
      <c r="IK161" s="66"/>
      <c r="IL161" s="66"/>
      <c r="IM161" s="66"/>
      <c r="IN161" s="66"/>
      <c r="IO161" s="66"/>
      <c r="IP161" s="66"/>
      <c r="IQ161" s="66"/>
      <c r="IR161" s="66"/>
      <c r="IS161" s="66"/>
      <c r="IT161" s="66"/>
      <c r="IU161" s="66"/>
      <c r="IV161" s="66"/>
    </row>
    <row r="162" spans="1:256" ht="12.75" x14ac:dyDescent="0.2">
      <c r="A162" s="58"/>
      <c r="B162" s="63">
        <v>85</v>
      </c>
      <c r="C162" s="63" t="s">
        <v>41</v>
      </c>
      <c r="D162" s="67" t="s">
        <v>94</v>
      </c>
      <c r="E162" s="63" t="s">
        <v>24</v>
      </c>
      <c r="F162" s="65">
        <f>(F157+F158)*0.1</f>
        <v>4.3174999999999999</v>
      </c>
      <c r="G162" s="65"/>
      <c r="H162" s="3">
        <f t="shared" si="14"/>
        <v>0</v>
      </c>
      <c r="I162" s="87"/>
      <c r="J162" s="59"/>
      <c r="K162" s="59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66"/>
      <c r="IC162" s="66"/>
      <c r="ID162" s="66"/>
      <c r="IE162" s="66"/>
      <c r="IF162" s="66"/>
      <c r="IG162" s="66"/>
      <c r="IH162" s="66"/>
      <c r="II162" s="66"/>
      <c r="IJ162" s="66"/>
      <c r="IK162" s="66"/>
      <c r="IL162" s="66"/>
      <c r="IM162" s="66"/>
      <c r="IN162" s="66"/>
      <c r="IO162" s="66"/>
      <c r="IP162" s="66"/>
      <c r="IQ162" s="66"/>
      <c r="IR162" s="66"/>
      <c r="IS162" s="66"/>
      <c r="IT162" s="66"/>
      <c r="IU162" s="66"/>
      <c r="IV162" s="66"/>
    </row>
    <row r="163" spans="1:256" ht="12.75" x14ac:dyDescent="0.2">
      <c r="A163" s="16"/>
      <c r="B163" s="16"/>
      <c r="C163" s="13"/>
      <c r="D163" s="13" t="s">
        <v>95</v>
      </c>
      <c r="E163" s="16"/>
      <c r="F163" s="18"/>
      <c r="G163" s="18"/>
      <c r="H163" s="1">
        <f>SUM(H148:H162)</f>
        <v>0</v>
      </c>
      <c r="I163" s="16"/>
      <c r="J163" s="16"/>
      <c r="K163" s="56"/>
      <c r="L163" s="16"/>
      <c r="M163" s="55"/>
      <c r="N163" s="16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  <c r="EB163" s="55"/>
      <c r="EC163" s="55"/>
      <c r="ED163" s="55"/>
      <c r="EE163" s="55"/>
      <c r="EF163" s="55"/>
      <c r="EG163" s="55"/>
      <c r="EH163" s="55"/>
      <c r="EI163" s="55"/>
      <c r="EJ163" s="55"/>
      <c r="EK163" s="55"/>
      <c r="EL163" s="55"/>
      <c r="EM163" s="55"/>
      <c r="EN163" s="55"/>
      <c r="EO163" s="55"/>
      <c r="EP163" s="55"/>
      <c r="EQ163" s="55"/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  <c r="FK163" s="55"/>
      <c r="FL163" s="55"/>
      <c r="FM163" s="55"/>
      <c r="FN163" s="55"/>
      <c r="FO163" s="55"/>
      <c r="FP163" s="55"/>
      <c r="FQ163" s="55"/>
      <c r="FR163" s="55"/>
      <c r="FS163" s="55"/>
      <c r="FT163" s="55"/>
      <c r="FU163" s="55"/>
      <c r="FV163" s="55"/>
      <c r="FW163" s="55"/>
      <c r="FX163" s="55"/>
      <c r="FY163" s="55"/>
      <c r="FZ163" s="55"/>
      <c r="GA163" s="55"/>
      <c r="GB163" s="55"/>
      <c r="GC163" s="55"/>
      <c r="GD163" s="55"/>
      <c r="GE163" s="55"/>
      <c r="GF163" s="55"/>
      <c r="GG163" s="55"/>
      <c r="GH163" s="55"/>
      <c r="GI163" s="55"/>
      <c r="GJ163" s="55"/>
      <c r="GK163" s="55"/>
      <c r="GL163" s="55"/>
      <c r="GM163" s="55"/>
      <c r="GN163" s="55"/>
      <c r="GO163" s="55"/>
      <c r="GP163" s="55"/>
      <c r="GQ163" s="55"/>
      <c r="GR163" s="55"/>
      <c r="GS163" s="55"/>
      <c r="GT163" s="55"/>
      <c r="GU163" s="55"/>
      <c r="GV163" s="55"/>
      <c r="GW163" s="55"/>
      <c r="GX163" s="55"/>
      <c r="GY163" s="55"/>
      <c r="GZ163" s="55"/>
      <c r="HA163" s="55"/>
      <c r="HB163" s="55"/>
      <c r="HC163" s="55"/>
      <c r="HD163" s="55"/>
      <c r="HE163" s="55"/>
      <c r="HF163" s="55"/>
      <c r="HG163" s="55"/>
      <c r="HH163" s="55"/>
      <c r="HI163" s="55"/>
      <c r="HJ163" s="55"/>
      <c r="HK163" s="55"/>
      <c r="HL163" s="55"/>
      <c r="HM163" s="55"/>
      <c r="HN163" s="55"/>
      <c r="HO163" s="55"/>
      <c r="HP163" s="55"/>
      <c r="HQ163" s="55"/>
      <c r="HR163" s="55"/>
      <c r="HS163" s="55"/>
      <c r="HT163" s="55"/>
      <c r="HU163" s="55"/>
      <c r="HV163" s="55"/>
      <c r="HW163" s="55"/>
      <c r="HX163" s="55"/>
      <c r="HY163" s="55"/>
      <c r="HZ163" s="55"/>
      <c r="IA163" s="55"/>
      <c r="IB163" s="55"/>
      <c r="IC163" s="55"/>
      <c r="ID163" s="55"/>
      <c r="IE163" s="55"/>
      <c r="IF163" s="55"/>
      <c r="IG163" s="55"/>
      <c r="IH163" s="55"/>
      <c r="II163" s="55"/>
      <c r="IJ163" s="55"/>
      <c r="IK163" s="55"/>
      <c r="IL163" s="55"/>
      <c r="IM163" s="55"/>
      <c r="IN163" s="55"/>
      <c r="IO163" s="55"/>
      <c r="IP163" s="55"/>
      <c r="IQ163" s="55"/>
      <c r="IR163" s="55"/>
      <c r="IS163" s="55"/>
      <c r="IT163" s="55"/>
      <c r="IU163" s="55"/>
      <c r="IV163" s="55"/>
    </row>
    <row r="164" spans="1:256" ht="12.75" x14ac:dyDescent="0.2">
      <c r="A164" s="16"/>
      <c r="B164" s="16"/>
      <c r="C164" s="13"/>
      <c r="D164" s="13"/>
      <c r="E164" s="16"/>
      <c r="F164" s="18"/>
      <c r="G164" s="18"/>
      <c r="H164" s="1"/>
      <c r="I164" s="16"/>
      <c r="J164" s="16"/>
      <c r="K164" s="56"/>
      <c r="L164" s="16"/>
      <c r="M164" s="55"/>
      <c r="N164" s="16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  <c r="EB164" s="55"/>
      <c r="EC164" s="55"/>
      <c r="ED164" s="55"/>
      <c r="EE164" s="55"/>
      <c r="EF164" s="55"/>
      <c r="EG164" s="55"/>
      <c r="EH164" s="55"/>
      <c r="EI164" s="55"/>
      <c r="EJ164" s="55"/>
      <c r="EK164" s="55"/>
      <c r="EL164" s="55"/>
      <c r="EM164" s="55"/>
      <c r="EN164" s="55"/>
      <c r="EO164" s="55"/>
      <c r="EP164" s="55"/>
      <c r="EQ164" s="55"/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  <c r="FK164" s="55"/>
      <c r="FL164" s="55"/>
      <c r="FM164" s="55"/>
      <c r="FN164" s="55"/>
      <c r="FO164" s="55"/>
      <c r="FP164" s="55"/>
      <c r="FQ164" s="55"/>
      <c r="FR164" s="55"/>
      <c r="FS164" s="55"/>
      <c r="FT164" s="55"/>
      <c r="FU164" s="55"/>
      <c r="FV164" s="55"/>
      <c r="FW164" s="55"/>
      <c r="FX164" s="55"/>
      <c r="FY164" s="55"/>
      <c r="FZ164" s="55"/>
      <c r="GA164" s="55"/>
      <c r="GB164" s="55"/>
      <c r="GC164" s="55"/>
      <c r="GD164" s="55"/>
      <c r="GE164" s="55"/>
      <c r="GF164" s="55"/>
      <c r="GG164" s="55"/>
      <c r="GH164" s="55"/>
      <c r="GI164" s="55"/>
      <c r="GJ164" s="55"/>
      <c r="GK164" s="55"/>
      <c r="GL164" s="55"/>
      <c r="GM164" s="55"/>
      <c r="GN164" s="55"/>
      <c r="GO164" s="55"/>
      <c r="GP164" s="55"/>
      <c r="GQ164" s="55"/>
      <c r="GR164" s="55"/>
      <c r="GS164" s="55"/>
      <c r="GT164" s="55"/>
      <c r="GU164" s="55"/>
      <c r="GV164" s="55"/>
      <c r="GW164" s="55"/>
      <c r="GX164" s="55"/>
      <c r="GY164" s="55"/>
      <c r="GZ164" s="55"/>
      <c r="HA164" s="55"/>
      <c r="HB164" s="55"/>
      <c r="HC164" s="55"/>
      <c r="HD164" s="55"/>
      <c r="HE164" s="55"/>
      <c r="HF164" s="55"/>
      <c r="HG164" s="55"/>
      <c r="HH164" s="55"/>
      <c r="HI164" s="55"/>
      <c r="HJ164" s="55"/>
      <c r="HK164" s="55"/>
      <c r="HL164" s="55"/>
      <c r="HM164" s="55"/>
      <c r="HN164" s="55"/>
      <c r="HO164" s="55"/>
      <c r="HP164" s="55"/>
      <c r="HQ164" s="55"/>
      <c r="HR164" s="55"/>
      <c r="HS164" s="55"/>
      <c r="HT164" s="55"/>
      <c r="HU164" s="55"/>
      <c r="HV164" s="55"/>
      <c r="HW164" s="55"/>
      <c r="HX164" s="55"/>
      <c r="HY164" s="55"/>
      <c r="HZ164" s="55"/>
      <c r="IA164" s="55"/>
      <c r="IB164" s="55"/>
      <c r="IC164" s="55"/>
      <c r="ID164" s="55"/>
      <c r="IE164" s="55"/>
      <c r="IF164" s="55"/>
      <c r="IG164" s="55"/>
      <c r="IH164" s="55"/>
      <c r="II164" s="55"/>
      <c r="IJ164" s="55"/>
      <c r="IK164" s="55"/>
      <c r="IL164" s="55"/>
      <c r="IM164" s="55"/>
      <c r="IN164" s="55"/>
      <c r="IO164" s="55"/>
      <c r="IP164" s="55"/>
      <c r="IQ164" s="55"/>
      <c r="IR164" s="55"/>
      <c r="IS164" s="55"/>
      <c r="IT164" s="55"/>
      <c r="IU164" s="55"/>
      <c r="IV164" s="55"/>
    </row>
    <row r="165" spans="1:256" ht="12.75" x14ac:dyDescent="0.2">
      <c r="A165" s="16"/>
      <c r="B165" s="16"/>
      <c r="C165" s="13"/>
      <c r="D165" s="13"/>
      <c r="E165" s="16"/>
      <c r="F165" s="18"/>
      <c r="G165" s="18"/>
      <c r="H165" s="1"/>
      <c r="I165" s="16"/>
      <c r="J165" s="16"/>
      <c r="K165" s="56"/>
      <c r="L165" s="16"/>
      <c r="M165" s="55"/>
      <c r="N165" s="16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  <c r="EG165" s="55"/>
      <c r="EH165" s="55"/>
      <c r="EI165" s="55"/>
      <c r="EJ165" s="55"/>
      <c r="EK165" s="55"/>
      <c r="EL165" s="55"/>
      <c r="EM165" s="55"/>
      <c r="EN165" s="55"/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5"/>
      <c r="GI165" s="55"/>
      <c r="GJ165" s="55"/>
      <c r="GK165" s="55"/>
      <c r="GL165" s="55"/>
      <c r="GM165" s="55"/>
      <c r="GN165" s="55"/>
      <c r="GO165" s="55"/>
      <c r="GP165" s="55"/>
      <c r="GQ165" s="55"/>
      <c r="GR165" s="55"/>
      <c r="GS165" s="55"/>
      <c r="GT165" s="55"/>
      <c r="GU165" s="55"/>
      <c r="GV165" s="55"/>
      <c r="GW165" s="55"/>
      <c r="GX165" s="55"/>
      <c r="GY165" s="55"/>
      <c r="GZ165" s="55"/>
      <c r="HA165" s="55"/>
      <c r="HB165" s="55"/>
      <c r="HC165" s="55"/>
      <c r="HD165" s="55"/>
      <c r="HE165" s="55"/>
      <c r="HF165" s="55"/>
      <c r="HG165" s="55"/>
      <c r="HH165" s="55"/>
      <c r="HI165" s="55"/>
      <c r="HJ165" s="55"/>
      <c r="HK165" s="55"/>
      <c r="HL165" s="55"/>
      <c r="HM165" s="55"/>
      <c r="HN165" s="55"/>
      <c r="HO165" s="55"/>
      <c r="HP165" s="55"/>
      <c r="HQ165" s="55"/>
      <c r="HR165" s="55"/>
      <c r="HS165" s="55"/>
      <c r="HT165" s="55"/>
      <c r="HU165" s="55"/>
      <c r="HV165" s="55"/>
      <c r="HW165" s="55"/>
      <c r="HX165" s="55"/>
      <c r="HY165" s="55"/>
      <c r="HZ165" s="55"/>
      <c r="IA165" s="55"/>
      <c r="IB165" s="55"/>
      <c r="IC165" s="55"/>
      <c r="ID165" s="55"/>
      <c r="IE165" s="55"/>
      <c r="IF165" s="55"/>
      <c r="IG165" s="55"/>
      <c r="IH165" s="55"/>
      <c r="II165" s="55"/>
      <c r="IJ165" s="55"/>
      <c r="IK165" s="55"/>
      <c r="IL165" s="55"/>
      <c r="IM165" s="55"/>
      <c r="IN165" s="55"/>
      <c r="IO165" s="55"/>
      <c r="IP165" s="55"/>
      <c r="IQ165" s="55"/>
      <c r="IR165" s="55"/>
      <c r="IS165" s="55"/>
      <c r="IT165" s="55"/>
      <c r="IU165" s="55"/>
      <c r="IV165" s="55"/>
    </row>
    <row r="166" spans="1:256" ht="12.75" x14ac:dyDescent="0.2">
      <c r="A166" s="16"/>
      <c r="B166" s="16">
        <v>7</v>
      </c>
      <c r="C166" s="13"/>
      <c r="D166" s="13"/>
      <c r="E166" s="16"/>
      <c r="F166" s="18"/>
      <c r="G166" s="18"/>
      <c r="H166" s="1"/>
      <c r="I166" s="16"/>
      <c r="J166" s="16"/>
      <c r="K166" s="56"/>
      <c r="L166" s="16"/>
      <c r="M166" s="55"/>
      <c r="N166" s="16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D166" s="55"/>
      <c r="EE166" s="55"/>
      <c r="EF166" s="55"/>
      <c r="EG166" s="55"/>
      <c r="EH166" s="55"/>
      <c r="EI166" s="55"/>
      <c r="EJ166" s="55"/>
      <c r="EK166" s="55"/>
      <c r="EL166" s="55"/>
      <c r="EM166" s="55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K166" s="55"/>
      <c r="FL166" s="55"/>
      <c r="FM166" s="55"/>
      <c r="FN166" s="55"/>
      <c r="FO166" s="55"/>
      <c r="FP166" s="55"/>
      <c r="FQ166" s="55"/>
      <c r="FR166" s="55"/>
      <c r="FS166" s="55"/>
      <c r="FT166" s="55"/>
      <c r="FU166" s="55"/>
      <c r="FV166" s="55"/>
      <c r="FW166" s="55"/>
      <c r="FX166" s="55"/>
      <c r="FY166" s="55"/>
      <c r="FZ166" s="55"/>
      <c r="GA166" s="55"/>
      <c r="GB166" s="55"/>
      <c r="GC166" s="55"/>
      <c r="GD166" s="55"/>
      <c r="GE166" s="55"/>
      <c r="GF166" s="55"/>
      <c r="GG166" s="55"/>
      <c r="GH166" s="55"/>
      <c r="GI166" s="55"/>
      <c r="GJ166" s="55"/>
      <c r="GK166" s="55"/>
      <c r="GL166" s="55"/>
      <c r="GM166" s="55"/>
      <c r="GN166" s="55"/>
      <c r="GO166" s="55"/>
      <c r="GP166" s="55"/>
      <c r="GQ166" s="55"/>
      <c r="GR166" s="55"/>
      <c r="GS166" s="55"/>
      <c r="GT166" s="55"/>
      <c r="GU166" s="55"/>
      <c r="GV166" s="55"/>
      <c r="GW166" s="55"/>
      <c r="GX166" s="55"/>
      <c r="GY166" s="55"/>
      <c r="GZ166" s="55"/>
      <c r="HA166" s="55"/>
      <c r="HB166" s="55"/>
      <c r="HC166" s="55"/>
      <c r="HD166" s="55"/>
      <c r="HE166" s="55"/>
      <c r="HF166" s="55"/>
      <c r="HG166" s="55"/>
      <c r="HH166" s="55"/>
      <c r="HI166" s="55"/>
      <c r="HJ166" s="55"/>
      <c r="HK166" s="55"/>
      <c r="HL166" s="55"/>
      <c r="HM166" s="55"/>
      <c r="HN166" s="55"/>
      <c r="HO166" s="55"/>
      <c r="HP166" s="55"/>
      <c r="HQ166" s="55"/>
      <c r="HR166" s="55"/>
      <c r="HS166" s="55"/>
      <c r="HT166" s="55"/>
      <c r="HU166" s="55"/>
      <c r="HV166" s="55"/>
      <c r="HW166" s="55"/>
      <c r="HX166" s="55"/>
      <c r="HY166" s="55"/>
      <c r="HZ166" s="55"/>
      <c r="IA166" s="55"/>
      <c r="IB166" s="55"/>
      <c r="IC166" s="55"/>
      <c r="ID166" s="55"/>
      <c r="IE166" s="55"/>
      <c r="IF166" s="55"/>
      <c r="IG166" s="55"/>
      <c r="IH166" s="55"/>
      <c r="II166" s="55"/>
      <c r="IJ166" s="55"/>
      <c r="IK166" s="55"/>
      <c r="IL166" s="55"/>
      <c r="IM166" s="55"/>
      <c r="IN166" s="55"/>
      <c r="IO166" s="55"/>
      <c r="IP166" s="55"/>
      <c r="IQ166" s="55"/>
      <c r="IR166" s="55"/>
      <c r="IS166" s="55"/>
      <c r="IT166" s="55"/>
      <c r="IU166" s="55"/>
      <c r="IV166" s="55"/>
    </row>
    <row r="167" spans="1:256" ht="12.75" x14ac:dyDescent="0.2">
      <c r="A167" s="16"/>
      <c r="B167" s="16" t="s">
        <v>10</v>
      </c>
      <c r="C167" s="13" t="s">
        <v>96</v>
      </c>
      <c r="D167" s="13"/>
      <c r="E167" s="16" t="s">
        <v>12</v>
      </c>
      <c r="F167" s="18" t="s">
        <v>13</v>
      </c>
      <c r="G167" s="18" t="s">
        <v>14</v>
      </c>
      <c r="H167" s="1" t="s">
        <v>15</v>
      </c>
      <c r="I167" s="16"/>
      <c r="J167" s="16"/>
      <c r="K167" s="56"/>
      <c r="L167" s="16"/>
      <c r="M167" s="55"/>
      <c r="N167" s="16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D167" s="55"/>
      <c r="EE167" s="55"/>
      <c r="EF167" s="55"/>
      <c r="EG167" s="55"/>
      <c r="EH167" s="55"/>
      <c r="EI167" s="55"/>
      <c r="EJ167" s="55"/>
      <c r="EK167" s="55"/>
      <c r="EL167" s="55"/>
      <c r="EM167" s="55"/>
      <c r="EN167" s="55"/>
      <c r="EO167" s="55"/>
      <c r="EP167" s="55"/>
      <c r="EQ167" s="55"/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55"/>
      <c r="FG167" s="55"/>
      <c r="FH167" s="55"/>
      <c r="FI167" s="55"/>
      <c r="FJ167" s="55"/>
      <c r="FK167" s="55"/>
      <c r="FL167" s="55"/>
      <c r="FM167" s="55"/>
      <c r="FN167" s="55"/>
      <c r="FO167" s="55"/>
      <c r="FP167" s="55"/>
      <c r="FQ167" s="55"/>
      <c r="FR167" s="55"/>
      <c r="FS167" s="55"/>
      <c r="FT167" s="55"/>
      <c r="FU167" s="55"/>
      <c r="FV167" s="55"/>
      <c r="FW167" s="55"/>
      <c r="FX167" s="55"/>
      <c r="FY167" s="55"/>
      <c r="FZ167" s="55"/>
      <c r="GA167" s="55"/>
      <c r="GB167" s="55"/>
      <c r="GC167" s="55"/>
      <c r="GD167" s="55"/>
      <c r="GE167" s="55"/>
      <c r="GF167" s="55"/>
      <c r="GG167" s="55"/>
      <c r="GH167" s="55"/>
      <c r="GI167" s="55"/>
      <c r="GJ167" s="55"/>
      <c r="GK167" s="55"/>
      <c r="GL167" s="55"/>
      <c r="GM167" s="55"/>
      <c r="GN167" s="55"/>
      <c r="GO167" s="55"/>
      <c r="GP167" s="55"/>
      <c r="GQ167" s="55"/>
      <c r="GR167" s="55"/>
      <c r="GS167" s="55"/>
      <c r="GT167" s="55"/>
      <c r="GU167" s="55"/>
      <c r="GV167" s="55"/>
      <c r="GW167" s="55"/>
      <c r="GX167" s="55"/>
      <c r="GY167" s="55"/>
      <c r="GZ167" s="55"/>
      <c r="HA167" s="55"/>
      <c r="HB167" s="55"/>
      <c r="HC167" s="55"/>
      <c r="HD167" s="55"/>
      <c r="HE167" s="55"/>
      <c r="HF167" s="55"/>
      <c r="HG167" s="55"/>
      <c r="HH167" s="55"/>
      <c r="HI167" s="55"/>
      <c r="HJ167" s="55"/>
      <c r="HK167" s="55"/>
      <c r="HL167" s="55"/>
      <c r="HM167" s="55"/>
      <c r="HN167" s="55"/>
      <c r="HO167" s="55"/>
      <c r="HP167" s="55"/>
      <c r="HQ167" s="55"/>
      <c r="HR167" s="55"/>
      <c r="HS167" s="55"/>
      <c r="HT167" s="55"/>
      <c r="HU167" s="55"/>
      <c r="HV167" s="55"/>
      <c r="HW167" s="55"/>
      <c r="HX167" s="55"/>
      <c r="HY167" s="55"/>
      <c r="HZ167" s="55"/>
      <c r="IA167" s="55"/>
      <c r="IB167" s="55"/>
      <c r="IC167" s="55"/>
      <c r="ID167" s="55"/>
      <c r="IE167" s="55"/>
      <c r="IF167" s="55"/>
      <c r="IG167" s="55"/>
      <c r="IH167" s="55"/>
      <c r="II167" s="55"/>
      <c r="IJ167" s="55"/>
      <c r="IK167" s="55"/>
      <c r="IL167" s="55"/>
      <c r="IM167" s="55"/>
      <c r="IN167" s="55"/>
      <c r="IO167" s="55"/>
      <c r="IP167" s="55"/>
      <c r="IQ167" s="55"/>
      <c r="IR167" s="55"/>
      <c r="IS167" s="55"/>
      <c r="IT167" s="55"/>
      <c r="IU167" s="55"/>
      <c r="IV167" s="55"/>
    </row>
    <row r="168" spans="1:256" ht="12.75" x14ac:dyDescent="0.2">
      <c r="A168" s="16"/>
      <c r="B168" s="16"/>
      <c r="C168" s="13" t="s">
        <v>83</v>
      </c>
      <c r="D168" s="13"/>
      <c r="E168" s="16"/>
      <c r="F168" s="18"/>
      <c r="G168" s="18"/>
      <c r="H168" s="1"/>
      <c r="I168" s="16"/>
      <c r="J168" s="16"/>
      <c r="K168" s="56"/>
      <c r="L168" s="16"/>
      <c r="M168" s="55"/>
      <c r="N168" s="16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  <c r="ED168" s="55"/>
      <c r="EE168" s="55"/>
      <c r="EF168" s="55"/>
      <c r="EG168" s="55"/>
      <c r="EH168" s="55"/>
      <c r="EI168" s="55"/>
      <c r="EJ168" s="55"/>
      <c r="EK168" s="55"/>
      <c r="EL168" s="55"/>
      <c r="EM168" s="55"/>
      <c r="EN168" s="55"/>
      <c r="EO168" s="55"/>
      <c r="EP168" s="55"/>
      <c r="EQ168" s="55"/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  <c r="FF168" s="55"/>
      <c r="FG168" s="55"/>
      <c r="FH168" s="55"/>
      <c r="FI168" s="55"/>
      <c r="FJ168" s="55"/>
      <c r="FK168" s="55"/>
      <c r="FL168" s="55"/>
      <c r="FM168" s="55"/>
      <c r="FN168" s="55"/>
      <c r="FO168" s="55"/>
      <c r="FP168" s="55"/>
      <c r="FQ168" s="55"/>
      <c r="FR168" s="55"/>
      <c r="FS168" s="55"/>
      <c r="FT168" s="55"/>
      <c r="FU168" s="55"/>
      <c r="FV168" s="55"/>
      <c r="FW168" s="55"/>
      <c r="FX168" s="55"/>
      <c r="FY168" s="55"/>
      <c r="FZ168" s="55"/>
      <c r="GA168" s="55"/>
      <c r="GB168" s="55"/>
      <c r="GC168" s="55"/>
      <c r="GD168" s="55"/>
      <c r="GE168" s="55"/>
      <c r="GF168" s="55"/>
      <c r="GG168" s="55"/>
      <c r="GH168" s="55"/>
      <c r="GI168" s="55"/>
      <c r="GJ168" s="55"/>
      <c r="GK168" s="55"/>
      <c r="GL168" s="55"/>
      <c r="GM168" s="55"/>
      <c r="GN168" s="55"/>
      <c r="GO168" s="55"/>
      <c r="GP168" s="55"/>
      <c r="GQ168" s="55"/>
      <c r="GR168" s="55"/>
      <c r="GS168" s="55"/>
      <c r="GT168" s="55"/>
      <c r="GU168" s="55"/>
      <c r="GV168" s="55"/>
      <c r="GW168" s="55"/>
      <c r="GX168" s="55"/>
      <c r="GY168" s="55"/>
      <c r="GZ168" s="55"/>
      <c r="HA168" s="55"/>
      <c r="HB168" s="55"/>
      <c r="HC168" s="55"/>
      <c r="HD168" s="55"/>
      <c r="HE168" s="55"/>
      <c r="HF168" s="55"/>
      <c r="HG168" s="55"/>
      <c r="HH168" s="55"/>
      <c r="HI168" s="55"/>
      <c r="HJ168" s="55"/>
      <c r="HK168" s="55"/>
      <c r="HL168" s="55"/>
      <c r="HM168" s="55"/>
      <c r="HN168" s="55"/>
      <c r="HO168" s="55"/>
      <c r="HP168" s="55"/>
      <c r="HQ168" s="55"/>
      <c r="HR168" s="55"/>
      <c r="HS168" s="55"/>
      <c r="HT168" s="55"/>
      <c r="HU168" s="55"/>
      <c r="HV168" s="55"/>
      <c r="HW168" s="55"/>
      <c r="HX168" s="55"/>
      <c r="HY168" s="55"/>
      <c r="HZ168" s="55"/>
      <c r="IA168" s="55"/>
      <c r="IB168" s="55"/>
      <c r="IC168" s="55"/>
      <c r="ID168" s="55"/>
      <c r="IE168" s="55"/>
      <c r="IF168" s="55"/>
      <c r="IG168" s="55"/>
      <c r="IH168" s="55"/>
      <c r="II168" s="55"/>
      <c r="IJ168" s="55"/>
      <c r="IK168" s="55"/>
      <c r="IL168" s="55"/>
      <c r="IM168" s="55"/>
      <c r="IN168" s="55"/>
      <c r="IO168" s="55"/>
      <c r="IP168" s="55"/>
      <c r="IQ168" s="55"/>
      <c r="IR168" s="55"/>
      <c r="IS168" s="55"/>
      <c r="IT168" s="55"/>
      <c r="IU168" s="55"/>
      <c r="IV168" s="55"/>
    </row>
    <row r="169" spans="1:256" ht="38.25" x14ac:dyDescent="0.2">
      <c r="A169" s="58"/>
      <c r="B169" s="63">
        <v>86</v>
      </c>
      <c r="C169" s="63">
        <v>185804213</v>
      </c>
      <c r="D169" s="67" t="s">
        <v>89</v>
      </c>
      <c r="E169" s="63" t="s">
        <v>21</v>
      </c>
      <c r="F169" s="65">
        <f>+(3*52*3.15*0.5*0.5)</f>
        <v>122.85</v>
      </c>
      <c r="G169" s="65"/>
      <c r="H169" s="3">
        <f t="shared" ref="H169" si="15">G169*F169</f>
        <v>0</v>
      </c>
      <c r="I169" s="87"/>
      <c r="K169" s="59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66"/>
      <c r="IC169" s="66"/>
      <c r="ID169" s="66"/>
      <c r="IE169" s="66"/>
      <c r="IF169" s="66"/>
      <c r="IG169" s="66"/>
      <c r="IH169" s="66"/>
      <c r="II169" s="66"/>
      <c r="IJ169" s="66"/>
      <c r="IK169" s="66"/>
      <c r="IL169" s="66"/>
      <c r="IM169" s="66"/>
      <c r="IN169" s="66"/>
      <c r="IO169" s="66"/>
      <c r="IP169" s="66"/>
      <c r="IQ169" s="66"/>
      <c r="IR169" s="66"/>
      <c r="IS169" s="66"/>
      <c r="IT169" s="66"/>
      <c r="IU169" s="66"/>
      <c r="IV169" s="66"/>
    </row>
    <row r="170" spans="1:256" ht="25.5" x14ac:dyDescent="0.2">
      <c r="A170" s="58"/>
      <c r="B170" s="63">
        <v>87</v>
      </c>
      <c r="C170" s="63">
        <v>185804241</v>
      </c>
      <c r="D170" s="67" t="s">
        <v>111</v>
      </c>
      <c r="E170" s="63" t="s">
        <v>21</v>
      </c>
      <c r="F170" s="65">
        <f>+(3*3*3.15*0.5*0.5)</f>
        <v>7.0874999999999995</v>
      </c>
      <c r="G170" s="65"/>
      <c r="H170" s="3">
        <f>G170*F170</f>
        <v>0</v>
      </c>
      <c r="I170" s="87"/>
      <c r="K170" s="59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66"/>
      <c r="IC170" s="66"/>
      <c r="ID170" s="66"/>
      <c r="IE170" s="66"/>
      <c r="IF170" s="66"/>
      <c r="IG170" s="66"/>
      <c r="IH170" s="66"/>
      <c r="II170" s="66"/>
      <c r="IJ170" s="66"/>
      <c r="IK170" s="66"/>
      <c r="IL170" s="66"/>
      <c r="IM170" s="66"/>
      <c r="IN170" s="66"/>
      <c r="IO170" s="66"/>
      <c r="IP170" s="66"/>
      <c r="IQ170" s="66"/>
      <c r="IR170" s="66"/>
      <c r="IS170" s="66"/>
      <c r="IT170" s="66"/>
      <c r="IU170" s="66"/>
      <c r="IV170" s="66"/>
    </row>
    <row r="171" spans="1:256" ht="25.5" x14ac:dyDescent="0.2">
      <c r="A171" s="58"/>
      <c r="B171" s="63">
        <v>88</v>
      </c>
      <c r="C171" s="63">
        <v>185804312</v>
      </c>
      <c r="D171" s="67" t="s">
        <v>84</v>
      </c>
      <c r="E171" s="63" t="s">
        <v>24</v>
      </c>
      <c r="F171" s="65">
        <f>+(55*10*100/1000)</f>
        <v>55</v>
      </c>
      <c r="G171" s="65"/>
      <c r="H171" s="3">
        <f t="shared" ref="H171:H174" si="16">G171*F171</f>
        <v>0</v>
      </c>
      <c r="I171" s="87"/>
      <c r="J171" s="59"/>
      <c r="K171" s="59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66"/>
      <c r="IC171" s="66"/>
      <c r="ID171" s="66"/>
      <c r="IE171" s="66"/>
      <c r="IF171" s="66"/>
      <c r="IG171" s="66"/>
      <c r="IH171" s="66"/>
      <c r="II171" s="66"/>
      <c r="IJ171" s="66"/>
      <c r="IK171" s="66"/>
      <c r="IL171" s="66"/>
      <c r="IM171" s="66"/>
      <c r="IN171" s="66"/>
      <c r="IO171" s="66"/>
      <c r="IP171" s="66"/>
      <c r="IQ171" s="66"/>
      <c r="IR171" s="66"/>
      <c r="IS171" s="66"/>
      <c r="IT171" s="66"/>
      <c r="IU171" s="66"/>
      <c r="IV171" s="66"/>
    </row>
    <row r="172" spans="1:256" ht="12.75" x14ac:dyDescent="0.2">
      <c r="A172" s="59"/>
      <c r="B172" s="63">
        <v>89</v>
      </c>
      <c r="C172" s="63">
        <v>185851121</v>
      </c>
      <c r="D172" s="67" t="s">
        <v>85</v>
      </c>
      <c r="E172" s="63" t="s">
        <v>24</v>
      </c>
      <c r="F172" s="65">
        <f>+F171</f>
        <v>55</v>
      </c>
      <c r="G172" s="65"/>
      <c r="H172" s="3">
        <f t="shared" si="16"/>
        <v>0</v>
      </c>
      <c r="I172" s="45"/>
      <c r="J172" s="59"/>
      <c r="K172" s="59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66"/>
      <c r="IC172" s="66"/>
      <c r="ID172" s="66"/>
      <c r="IE172" s="66"/>
      <c r="IF172" s="66"/>
      <c r="IG172" s="66"/>
      <c r="IH172" s="66"/>
      <c r="II172" s="66"/>
      <c r="IJ172" s="66"/>
      <c r="IK172" s="66"/>
      <c r="IL172" s="66"/>
      <c r="IM172" s="66"/>
      <c r="IN172" s="66"/>
      <c r="IO172" s="66"/>
      <c r="IP172" s="66"/>
      <c r="IQ172" s="66"/>
      <c r="IR172" s="66"/>
      <c r="IS172" s="66"/>
      <c r="IT172" s="66"/>
      <c r="IU172" s="66"/>
      <c r="IV172" s="66"/>
    </row>
    <row r="173" spans="1:256" ht="12.75" x14ac:dyDescent="0.2">
      <c r="A173" s="59"/>
      <c r="B173" s="63">
        <v>90</v>
      </c>
      <c r="C173" s="63">
        <v>185851129</v>
      </c>
      <c r="D173" s="67" t="s">
        <v>36</v>
      </c>
      <c r="E173" s="63" t="s">
        <v>24</v>
      </c>
      <c r="F173" s="65">
        <f>+F172</f>
        <v>55</v>
      </c>
      <c r="G173" s="65"/>
      <c r="H173" s="3">
        <f t="shared" si="16"/>
        <v>0</v>
      </c>
      <c r="I173" s="45"/>
      <c r="J173" s="59"/>
      <c r="K173" s="59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66"/>
      <c r="IC173" s="66"/>
      <c r="ID173" s="66"/>
      <c r="IE173" s="66"/>
      <c r="IF173" s="66"/>
      <c r="IG173" s="66"/>
      <c r="IH173" s="66"/>
      <c r="II173" s="66"/>
      <c r="IJ173" s="66"/>
      <c r="IK173" s="66"/>
      <c r="IL173" s="66"/>
      <c r="IM173" s="66"/>
      <c r="IN173" s="66"/>
      <c r="IO173" s="66"/>
      <c r="IP173" s="66"/>
      <c r="IQ173" s="66"/>
      <c r="IR173" s="66"/>
      <c r="IS173" s="66"/>
      <c r="IT173" s="66"/>
      <c r="IU173" s="66"/>
      <c r="IV173" s="66"/>
    </row>
    <row r="174" spans="1:256" ht="12.75" x14ac:dyDescent="0.2">
      <c r="A174" s="59"/>
      <c r="B174" s="63">
        <v>91</v>
      </c>
      <c r="C174" s="63">
        <v>184911111</v>
      </c>
      <c r="D174" s="67" t="s">
        <v>86</v>
      </c>
      <c r="E174" s="63" t="s">
        <v>18</v>
      </c>
      <c r="F174" s="65">
        <f>+(55)*0.1</f>
        <v>5.5</v>
      </c>
      <c r="G174" s="65"/>
      <c r="H174" s="3">
        <f t="shared" si="16"/>
        <v>0</v>
      </c>
      <c r="I174" s="45"/>
      <c r="J174" s="59"/>
      <c r="K174" s="59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66"/>
      <c r="IC174" s="66"/>
      <c r="ID174" s="66"/>
      <c r="IE174" s="66"/>
      <c r="IF174" s="66"/>
      <c r="IG174" s="66"/>
      <c r="IH174" s="66"/>
      <c r="II174" s="66"/>
      <c r="IJ174" s="66"/>
      <c r="IK174" s="66"/>
      <c r="IL174" s="66"/>
      <c r="IM174" s="66"/>
      <c r="IN174" s="66"/>
      <c r="IO174" s="66"/>
      <c r="IP174" s="66"/>
      <c r="IQ174" s="66"/>
      <c r="IR174" s="66"/>
      <c r="IS174" s="66"/>
      <c r="IT174" s="66"/>
      <c r="IU174" s="66"/>
      <c r="IV174" s="66"/>
    </row>
    <row r="175" spans="1:256" ht="12.75" x14ac:dyDescent="0.2">
      <c r="A175" s="59"/>
      <c r="B175" s="63">
        <v>92</v>
      </c>
      <c r="C175" s="63">
        <v>184215173</v>
      </c>
      <c r="D175" s="67" t="s">
        <v>97</v>
      </c>
      <c r="E175" s="63" t="s">
        <v>18</v>
      </c>
      <c r="F175" s="65">
        <f>+F174*10</f>
        <v>55</v>
      </c>
      <c r="G175" s="65"/>
      <c r="H175" s="3">
        <f t="shared" ref="H175:H179" si="17">G175*F175</f>
        <v>0</v>
      </c>
      <c r="I175" s="45"/>
      <c r="J175" s="59"/>
      <c r="K175" s="59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66"/>
      <c r="IC175" s="66"/>
      <c r="ID175" s="66"/>
      <c r="IE175" s="66"/>
      <c r="IF175" s="66"/>
      <c r="IG175" s="66"/>
      <c r="IH175" s="66"/>
      <c r="II175" s="66"/>
      <c r="IJ175" s="66"/>
      <c r="IK175" s="66"/>
      <c r="IL175" s="66"/>
      <c r="IM175" s="66"/>
      <c r="IN175" s="66"/>
      <c r="IO175" s="66"/>
      <c r="IP175" s="66"/>
      <c r="IQ175" s="66"/>
      <c r="IR175" s="66"/>
      <c r="IS175" s="66"/>
      <c r="IT175" s="66"/>
      <c r="IU175" s="66"/>
      <c r="IV175" s="66"/>
    </row>
    <row r="176" spans="1:256" ht="25.5" x14ac:dyDescent="0.2">
      <c r="A176" s="58"/>
      <c r="B176" s="63">
        <v>93</v>
      </c>
      <c r="C176" s="63">
        <v>185802114</v>
      </c>
      <c r="D176" s="67" t="s">
        <v>112</v>
      </c>
      <c r="E176" s="63" t="s">
        <v>34</v>
      </c>
      <c r="F176" s="65">
        <f>+(55*100)*0.001*0.001</f>
        <v>5.4999999999999997E-3</v>
      </c>
      <c r="G176" s="65"/>
      <c r="H176" s="3">
        <f t="shared" si="17"/>
        <v>0</v>
      </c>
      <c r="I176" s="87"/>
      <c r="J176" s="59"/>
      <c r="K176" s="59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66"/>
      <c r="IC176" s="66"/>
      <c r="ID176" s="66"/>
      <c r="IE176" s="66"/>
      <c r="IF176" s="66"/>
      <c r="IG176" s="66"/>
      <c r="IH176" s="66"/>
      <c r="II176" s="66"/>
      <c r="IJ176" s="66"/>
      <c r="IK176" s="66"/>
      <c r="IL176" s="66"/>
      <c r="IM176" s="66"/>
      <c r="IN176" s="66"/>
      <c r="IO176" s="66"/>
      <c r="IP176" s="66"/>
      <c r="IQ176" s="66"/>
      <c r="IR176" s="66"/>
      <c r="IS176" s="66"/>
      <c r="IT176" s="66"/>
      <c r="IU176" s="66"/>
      <c r="IV176" s="66"/>
    </row>
    <row r="177" spans="1:256" ht="25.5" x14ac:dyDescent="0.2">
      <c r="A177" s="58"/>
      <c r="B177" s="63">
        <v>94</v>
      </c>
      <c r="C177" s="63" t="s">
        <v>16</v>
      </c>
      <c r="D177" s="67" t="s">
        <v>98</v>
      </c>
      <c r="E177" s="63" t="s">
        <v>18</v>
      </c>
      <c r="F177" s="65">
        <v>55</v>
      </c>
      <c r="G177" s="65"/>
      <c r="H177" s="3">
        <f t="shared" ref="H177" si="18">G177*F177</f>
        <v>0</v>
      </c>
      <c r="I177" s="87"/>
      <c r="J177" s="59"/>
      <c r="K177" s="59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66"/>
      <c r="IC177" s="66"/>
      <c r="ID177" s="66"/>
      <c r="IE177" s="66"/>
      <c r="IF177" s="66"/>
      <c r="IG177" s="66"/>
      <c r="IH177" s="66"/>
      <c r="II177" s="66"/>
      <c r="IJ177" s="66"/>
      <c r="IK177" s="66"/>
      <c r="IL177" s="66"/>
      <c r="IM177" s="66"/>
      <c r="IN177" s="66"/>
      <c r="IO177" s="66"/>
      <c r="IP177" s="66"/>
      <c r="IQ177" s="66"/>
      <c r="IR177" s="66"/>
      <c r="IS177" s="66"/>
      <c r="IT177" s="66"/>
      <c r="IU177" s="66"/>
      <c r="IV177" s="66"/>
    </row>
    <row r="178" spans="1:256" ht="25.5" x14ac:dyDescent="0.2">
      <c r="A178" s="58"/>
      <c r="B178" s="63">
        <v>95</v>
      </c>
      <c r="C178" s="63">
        <v>998231311</v>
      </c>
      <c r="D178" s="67" t="s">
        <v>40</v>
      </c>
      <c r="E178" s="63" t="s">
        <v>34</v>
      </c>
      <c r="F178" s="65">
        <f>+F175*0.003+F176</f>
        <v>0.17050000000000001</v>
      </c>
      <c r="G178" s="65"/>
      <c r="H178" s="3">
        <f>G178*F178</f>
        <v>0</v>
      </c>
      <c r="I178" s="87"/>
      <c r="J178" s="59"/>
      <c r="K178" s="59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66"/>
      <c r="IC178" s="66"/>
      <c r="ID178" s="66"/>
      <c r="IE178" s="66"/>
      <c r="IF178" s="66"/>
      <c r="IG178" s="66"/>
      <c r="IH178" s="66"/>
      <c r="II178" s="66"/>
      <c r="IJ178" s="66"/>
      <c r="IK178" s="66"/>
      <c r="IL178" s="66"/>
      <c r="IM178" s="66"/>
      <c r="IN178" s="66"/>
      <c r="IO178" s="66"/>
      <c r="IP178" s="66"/>
      <c r="IQ178" s="66"/>
      <c r="IR178" s="66"/>
      <c r="IS178" s="66"/>
      <c r="IT178" s="66"/>
      <c r="IU178" s="66"/>
      <c r="IV178" s="66"/>
    </row>
    <row r="179" spans="1:256" ht="12.75" x14ac:dyDescent="0.2">
      <c r="A179" s="59"/>
      <c r="B179" s="63">
        <v>96</v>
      </c>
      <c r="C179" s="63" t="s">
        <v>41</v>
      </c>
      <c r="D179" s="67" t="s">
        <v>93</v>
      </c>
      <c r="E179" s="63" t="s">
        <v>42</v>
      </c>
      <c r="F179" s="65">
        <f>(F176)*1000</f>
        <v>5.5</v>
      </c>
      <c r="G179" s="65"/>
      <c r="H179" s="3">
        <f t="shared" si="17"/>
        <v>0</v>
      </c>
      <c r="I179" s="45"/>
      <c r="J179" s="59"/>
      <c r="K179" s="59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66"/>
      <c r="IC179" s="66"/>
      <c r="ID179" s="66"/>
      <c r="IE179" s="66"/>
      <c r="IF179" s="66"/>
      <c r="IG179" s="66"/>
      <c r="IH179" s="66"/>
      <c r="II179" s="66"/>
      <c r="IJ179" s="66"/>
      <c r="IK179" s="66"/>
      <c r="IL179" s="66"/>
      <c r="IM179" s="66"/>
      <c r="IN179" s="66"/>
      <c r="IO179" s="66"/>
      <c r="IP179" s="66"/>
      <c r="IQ179" s="66"/>
      <c r="IR179" s="66"/>
      <c r="IS179" s="66"/>
      <c r="IT179" s="66"/>
      <c r="IU179" s="66"/>
      <c r="IV179" s="66"/>
    </row>
    <row r="180" spans="1:256" ht="12.75" x14ac:dyDescent="0.2">
      <c r="A180" s="16"/>
      <c r="B180" s="16"/>
      <c r="C180" s="13"/>
      <c r="D180" s="13" t="s">
        <v>99</v>
      </c>
      <c r="E180" s="16"/>
      <c r="F180" s="18"/>
      <c r="G180" s="18"/>
      <c r="H180" s="1">
        <f>SUM(H169:H179)</f>
        <v>0</v>
      </c>
      <c r="I180" s="16"/>
      <c r="J180" s="16"/>
      <c r="K180" s="56"/>
      <c r="L180" s="16"/>
      <c r="M180" s="55"/>
      <c r="N180" s="16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  <c r="ED180" s="55"/>
      <c r="EE180" s="55"/>
      <c r="EF180" s="55"/>
      <c r="EG180" s="55"/>
      <c r="EH180" s="55"/>
      <c r="EI180" s="55"/>
      <c r="EJ180" s="55"/>
      <c r="EK180" s="55"/>
      <c r="EL180" s="55"/>
      <c r="EM180" s="55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K180" s="55"/>
      <c r="FL180" s="55"/>
      <c r="FM180" s="55"/>
      <c r="FN180" s="55"/>
      <c r="FO180" s="55"/>
      <c r="FP180" s="55"/>
      <c r="FQ180" s="55"/>
      <c r="FR180" s="55"/>
      <c r="FS180" s="55"/>
      <c r="FT180" s="55"/>
      <c r="FU180" s="55"/>
      <c r="FV180" s="55"/>
      <c r="FW180" s="55"/>
      <c r="FX180" s="55"/>
      <c r="FY180" s="55"/>
      <c r="FZ180" s="55"/>
      <c r="GA180" s="55"/>
      <c r="GB180" s="55"/>
      <c r="GC180" s="55"/>
      <c r="GD180" s="55"/>
      <c r="GE180" s="55"/>
      <c r="GF180" s="55"/>
      <c r="GG180" s="55"/>
      <c r="GH180" s="55"/>
      <c r="GI180" s="55"/>
      <c r="GJ180" s="55"/>
      <c r="GK180" s="55"/>
      <c r="GL180" s="55"/>
      <c r="GM180" s="55"/>
      <c r="GN180" s="55"/>
      <c r="GO180" s="55"/>
      <c r="GP180" s="55"/>
      <c r="GQ180" s="55"/>
      <c r="GR180" s="55"/>
      <c r="GS180" s="55"/>
      <c r="GT180" s="55"/>
      <c r="GU180" s="55"/>
      <c r="GV180" s="55"/>
      <c r="GW180" s="55"/>
      <c r="GX180" s="55"/>
      <c r="GY180" s="55"/>
      <c r="GZ180" s="55"/>
      <c r="HA180" s="55"/>
      <c r="HB180" s="55"/>
      <c r="HC180" s="55"/>
      <c r="HD180" s="55"/>
      <c r="HE180" s="55"/>
      <c r="HF180" s="55"/>
      <c r="HG180" s="55"/>
      <c r="HH180" s="55"/>
      <c r="HI180" s="55"/>
      <c r="HJ180" s="55"/>
      <c r="HK180" s="55"/>
      <c r="HL180" s="55"/>
      <c r="HM180" s="55"/>
      <c r="HN180" s="55"/>
      <c r="HO180" s="55"/>
      <c r="HP180" s="55"/>
      <c r="HQ180" s="55"/>
      <c r="HR180" s="55"/>
      <c r="HS180" s="55"/>
      <c r="HT180" s="55"/>
      <c r="HU180" s="55"/>
      <c r="HV180" s="55"/>
      <c r="HW180" s="55"/>
      <c r="HX180" s="55"/>
      <c r="HY180" s="55"/>
      <c r="HZ180" s="55"/>
      <c r="IA180" s="55"/>
      <c r="IB180" s="55"/>
      <c r="IC180" s="55"/>
      <c r="ID180" s="55"/>
      <c r="IE180" s="55"/>
      <c r="IF180" s="55"/>
      <c r="IG180" s="55"/>
      <c r="IH180" s="55"/>
      <c r="II180" s="55"/>
      <c r="IJ180" s="55"/>
      <c r="IK180" s="55"/>
      <c r="IL180" s="55"/>
      <c r="IM180" s="55"/>
      <c r="IN180" s="55"/>
      <c r="IO180" s="55"/>
      <c r="IP180" s="55"/>
      <c r="IQ180" s="55"/>
      <c r="IR180" s="55"/>
      <c r="IS180" s="55"/>
      <c r="IT180" s="55"/>
      <c r="IU180" s="55"/>
      <c r="IV180" s="55"/>
    </row>
    <row r="181" spans="1:256" ht="13.5" customHeight="1" x14ac:dyDescent="0.2">
      <c r="A181" s="20"/>
    </row>
    <row r="182" spans="1:256" ht="13.5" customHeight="1" x14ac:dyDescent="0.2">
      <c r="A182" s="48"/>
    </row>
    <row r="183" spans="1:256" ht="13.5" customHeight="1" x14ac:dyDescent="0.2">
      <c r="A183" s="48"/>
    </row>
    <row r="184" spans="1:256" ht="13.5" customHeight="1" x14ac:dyDescent="0.2">
      <c r="A184" s="48"/>
    </row>
    <row r="185" spans="1:256" ht="13.5" customHeight="1" x14ac:dyDescent="0.2">
      <c r="A185" s="20"/>
    </row>
    <row r="186" spans="1:256" ht="13.5" customHeight="1" x14ac:dyDescent="0.2">
      <c r="A186" s="48"/>
      <c r="B186" s="26"/>
      <c r="C186" s="26"/>
      <c r="D186" s="26"/>
      <c r="E186" s="26"/>
      <c r="F186" s="26"/>
      <c r="G186" s="26"/>
      <c r="H186" s="26"/>
    </row>
    <row r="187" spans="1:256" ht="13.5" customHeight="1" x14ac:dyDescent="0.2">
      <c r="A187" s="48"/>
      <c r="B187" s="26"/>
      <c r="C187" s="26"/>
      <c r="D187" s="26"/>
      <c r="E187" s="26"/>
      <c r="F187" s="26"/>
      <c r="G187" s="26"/>
      <c r="H187" s="26"/>
    </row>
    <row r="188" spans="1:256" ht="13.5" customHeight="1" x14ac:dyDescent="0.2">
      <c r="A188" s="48"/>
      <c r="B188" s="26"/>
      <c r="C188" s="26"/>
      <c r="D188" s="26"/>
      <c r="E188" s="26"/>
      <c r="F188" s="26"/>
      <c r="G188" s="26"/>
      <c r="H188" s="26"/>
    </row>
  </sheetData>
  <mergeCells count="8">
    <mergeCell ref="G33:H33"/>
    <mergeCell ref="F32:G32"/>
    <mergeCell ref="F37:H37"/>
    <mergeCell ref="B1:H1"/>
    <mergeCell ref="B4:H4"/>
    <mergeCell ref="G21:H21"/>
    <mergeCell ref="B2:H2"/>
    <mergeCell ref="G34:H34"/>
  </mergeCells>
  <pageMargins left="0.59055118110236227" right="0.39370078740157483" top="0.78740157480314965" bottom="0.70866141732283472" header="0.31496062992125984" footer="0.31496062992125984"/>
  <pageSetup paperSize="9" scale="85" fitToHeight="0" orientation="portrait" horizontalDpi="360" verticalDpi="360" r:id="rId1"/>
  <headerFooter>
    <oddFooter>Stránka &amp;P z &amp;N</oddFooter>
  </headerFooter>
  <rowBreaks count="2" manualBreakCount="2">
    <brk id="45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celkový</vt:lpstr>
      <vt:lpstr>celkový!Oblast_tisku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</dc:creator>
  <cp:keywords/>
  <dc:description/>
  <cp:lastModifiedBy>Kateřina Černohorská</cp:lastModifiedBy>
  <cp:revision/>
  <cp:lastPrinted>2024-07-23T05:59:41Z</cp:lastPrinted>
  <dcterms:created xsi:type="dcterms:W3CDTF">2011-04-19T19:51:16Z</dcterms:created>
  <dcterms:modified xsi:type="dcterms:W3CDTF">2024-07-23T05:59:50Z</dcterms:modified>
  <cp:category/>
  <cp:contentStatus/>
</cp:coreProperties>
</file>