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Stavební rozpočet" sheetId="1" r:id="rId1"/>
  </sheets>
  <definedNames>
    <definedName name="_xlnm.Print_Titles" localSheetId="0">'Stavební rozpočet'!$10:$11</definedName>
    <definedName name="_xlnm.Print_Area" localSheetId="0">'Stavební rozpočet'!$A$1:$J$50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3" authorId="0">
      <text>
        <r>
          <rPr>
            <b/>
            <sz val="9"/>
            <rFont val="Tahoma"/>
            <family val="0"/>
          </rPr>
          <t>doplňte cenu</t>
        </r>
      </text>
    </comment>
    <comment ref="E14" authorId="0">
      <text>
        <r>
          <rPr>
            <b/>
            <sz val="9"/>
            <rFont val="Tahoma"/>
            <family val="0"/>
          </rPr>
          <t>doplňte cenu</t>
        </r>
      </text>
    </comment>
    <comment ref="E15" authorId="0">
      <text>
        <r>
          <rPr>
            <b/>
            <sz val="9"/>
            <rFont val="Tahoma"/>
            <family val="0"/>
          </rPr>
          <t>doplňte cenu</t>
        </r>
      </text>
    </comment>
    <comment ref="E16" authorId="0">
      <text>
        <r>
          <rPr>
            <b/>
            <sz val="9"/>
            <rFont val="Tahoma"/>
            <family val="0"/>
          </rPr>
          <t>doplňte cenu</t>
        </r>
      </text>
    </comment>
    <comment ref="E17" authorId="0">
      <text>
        <r>
          <rPr>
            <b/>
            <sz val="9"/>
            <rFont val="Tahoma"/>
            <family val="0"/>
          </rPr>
          <t>doplňte cenu</t>
        </r>
      </text>
    </comment>
    <comment ref="E18" authorId="0">
      <text>
        <r>
          <rPr>
            <b/>
            <sz val="9"/>
            <rFont val="Tahoma"/>
            <family val="0"/>
          </rPr>
          <t>doplňte cenu</t>
        </r>
      </text>
    </comment>
    <comment ref="E19" authorId="0">
      <text>
        <r>
          <rPr>
            <b/>
            <sz val="9"/>
            <rFont val="Tahoma"/>
            <family val="0"/>
          </rPr>
          <t>doplňte cenu</t>
        </r>
      </text>
    </comment>
    <comment ref="E20" authorId="0">
      <text>
        <r>
          <rPr>
            <b/>
            <sz val="9"/>
            <rFont val="Tahoma"/>
            <family val="0"/>
          </rPr>
          <t>doplňte cenu</t>
        </r>
      </text>
    </comment>
    <comment ref="E21" authorId="0">
      <text>
        <r>
          <rPr>
            <b/>
            <sz val="9"/>
            <rFont val="Tahoma"/>
            <family val="0"/>
          </rPr>
          <t>doplňte cenu</t>
        </r>
      </text>
    </comment>
    <comment ref="E22" authorId="0">
      <text>
        <r>
          <rPr>
            <b/>
            <sz val="9"/>
            <rFont val="Tahoma"/>
            <family val="0"/>
          </rPr>
          <t>doplňte cenu</t>
        </r>
      </text>
    </comment>
    <comment ref="E23" authorId="0">
      <text>
        <r>
          <rPr>
            <b/>
            <sz val="9"/>
            <rFont val="Tahoma"/>
            <family val="0"/>
          </rPr>
          <t>doplňte cenu</t>
        </r>
      </text>
    </comment>
    <comment ref="E24" authorId="0">
      <text>
        <r>
          <rPr>
            <b/>
            <sz val="9"/>
            <rFont val="Tahoma"/>
            <family val="0"/>
          </rPr>
          <t>doplňte cenu</t>
        </r>
      </text>
    </comment>
    <comment ref="E25" authorId="0">
      <text>
        <r>
          <rPr>
            <b/>
            <sz val="9"/>
            <rFont val="Tahoma"/>
            <family val="0"/>
          </rPr>
          <t>doplňte cenu</t>
        </r>
      </text>
    </comment>
    <comment ref="E26" authorId="0">
      <text>
        <r>
          <rPr>
            <b/>
            <sz val="9"/>
            <rFont val="Tahoma"/>
            <family val="0"/>
          </rPr>
          <t>doplňte cenu</t>
        </r>
      </text>
    </comment>
    <comment ref="E27" authorId="0">
      <text>
        <r>
          <rPr>
            <b/>
            <sz val="9"/>
            <rFont val="Tahoma"/>
            <family val="0"/>
          </rPr>
          <t>doplňte cenu</t>
        </r>
      </text>
    </comment>
    <comment ref="E29" authorId="0">
      <text>
        <r>
          <rPr>
            <b/>
            <sz val="9"/>
            <rFont val="Tahoma"/>
            <family val="0"/>
          </rPr>
          <t>doplňte cenu</t>
        </r>
      </text>
    </comment>
    <comment ref="E30" authorId="0">
      <text>
        <r>
          <rPr>
            <b/>
            <sz val="9"/>
            <rFont val="Tahoma"/>
            <family val="0"/>
          </rPr>
          <t>doplňte cenu</t>
        </r>
      </text>
    </comment>
    <comment ref="E32" authorId="0">
      <text>
        <r>
          <rPr>
            <b/>
            <sz val="9"/>
            <rFont val="Tahoma"/>
            <family val="0"/>
          </rPr>
          <t>doplňte cenu</t>
        </r>
      </text>
    </comment>
    <comment ref="G35" authorId="0">
      <text>
        <r>
          <rPr>
            <b/>
            <sz val="9"/>
            <rFont val="Tahoma"/>
            <family val="2"/>
          </rPr>
          <t>Tuto výslednou cenu přeneste do krycího listu nabídky</t>
        </r>
      </text>
    </comment>
  </commentList>
</comments>
</file>

<file path=xl/sharedStrings.xml><?xml version="1.0" encoding="utf-8"?>
<sst xmlns="http://schemas.openxmlformats.org/spreadsheetml/2006/main" count="110" uniqueCount="87">
  <si>
    <t>Číslo zakázky:</t>
  </si>
  <si>
    <t>Název stavby:</t>
  </si>
  <si>
    <t>Lokalita: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</si>
  <si>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</si>
  <si>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</si>
  <si>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</si>
  <si>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</si>
  <si>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</si>
  <si>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</si>
  <si>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</si>
  <si>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</si>
  <si>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</si>
  <si>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</si>
  <si>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</si>
  <si>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</si>
  <si>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</si>
  <si>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</si>
  <si>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</si>
  <si>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</si>
  <si>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Zkrácený popis</t>
  </si>
  <si>
    <t>Doba výstavby:</t>
  </si>
  <si>
    <t>Začátek výstavby:</t>
  </si>
  <si>
    <t>Konec výstavby:</t>
  </si>
  <si>
    <t>Zpracováno dne:</t>
  </si>
  <si>
    <t>M.j.</t>
  </si>
  <si>
    <t>Množství</t>
  </si>
  <si>
    <t>Jednot.</t>
  </si>
  <si>
    <t>cena (Kč)</t>
  </si>
  <si>
    <t>Objednatel:</t>
  </si>
  <si>
    <t>Projektant:</t>
  </si>
  <si>
    <t>Zhotovitel:</t>
  </si>
  <si>
    <t>Zpracoval:</t>
  </si>
  <si>
    <t>Celkem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</si>
  <si>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</si>
  <si>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</si>
  <si>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</si>
  <si>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</si>
  <si>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</si>
  <si>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</si>
  <si>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</si>
  <si>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</si>
  <si>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</si>
  <si>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</si>
  <si>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Náklady (Kč) Bez DPH</t>
  </si>
  <si>
    <t>Celkem:</t>
  </si>
  <si>
    <t>Zkoušky autorizovanou osobou po zhotovení výtahu, revize, tabulky, štítky, návody</t>
  </si>
  <si>
    <t>Cena s 15 % DPH</t>
  </si>
  <si>
    <t>dle ČSN EN81-20/50</t>
  </si>
  <si>
    <t>platné termíny se dohodnou při podpisu smlouvy</t>
  </si>
  <si>
    <t>15</t>
  </si>
  <si>
    <t>16</t>
  </si>
  <si>
    <t>m</t>
  </si>
  <si>
    <t>patro</t>
  </si>
  <si>
    <t>Dodávka vč. montáže</t>
  </si>
  <si>
    <t>Doprava výtahu na místo realizace</t>
  </si>
  <si>
    <t>Elektro - řízení výtahu (výtahový rozvaděč, kabeláž, přivolávače)</t>
  </si>
  <si>
    <t>Výtahová šachta</t>
  </si>
  <si>
    <t>17</t>
  </si>
  <si>
    <t>ks</t>
  </si>
  <si>
    <t>m2</t>
  </si>
  <si>
    <t>Stavební práce</t>
  </si>
  <si>
    <t>Odvoz a likvidace suti</t>
  </si>
  <si>
    <t>t</t>
  </si>
  <si>
    <t>Certifikáty, manuály a další materiály pro kolaudační řízení</t>
  </si>
  <si>
    <t>Cena za 1 ks</t>
  </si>
  <si>
    <t>VÝKAZ VÝMĚR</t>
  </si>
  <si>
    <t xml:space="preserve">         /2022</t>
  </si>
  <si>
    <t>cca 5 týdnů</t>
  </si>
  <si>
    <t>Domov SOSNA-Třinec</t>
  </si>
  <si>
    <t>Domov SOSNA - Rekonstrukce výtahu, Třinec</t>
  </si>
  <si>
    <t>Sociální služby města Třince, příspěvková organizace, Habrová 302, 739 61, Třinec</t>
  </si>
  <si>
    <t>Výtahová kabina ( neprůchozí; rozměr 1400 x 2420 mm; povrchová úprava Nerez; nosnost 1600 kg)</t>
  </si>
  <si>
    <t>Evakuační, lůžkový, trakční výtah podle vyhlášky 398.2009 Sb. - Bezbariérové užívání staveb</t>
  </si>
  <si>
    <t>Kabinové dveře; automatické - teleskopické, rozměr 1100 x 2000 mm (NEREZ)</t>
  </si>
  <si>
    <t>Šachetní dveře;  automatické - teleskopické, rozměr 1100 x 2000 mm (NEREZ); EW 60 D1</t>
  </si>
  <si>
    <t>Protizávaží (rám, výplň, nátěr, práce)</t>
  </si>
  <si>
    <t>Hlavní vodítka klece + vodítka protiváhy včetně spojovacího materiálu, spojek</t>
  </si>
  <si>
    <t>Vybavení kabiny dle TZ –  madlo, zrcadlo, kabinové tablo, sedačka, gumové lišty</t>
  </si>
  <si>
    <t>km</t>
  </si>
  <si>
    <t>Pomocné lešení pro montáž výtahu (výška šachty v metrech)</t>
  </si>
  <si>
    <t>Nové otvory pro nosné lana a lana OR v původní podlaze strojovny</t>
  </si>
  <si>
    <t>Olejovzdorný nátěr dna prohlubně šachty proti průsaku spodní vody</t>
  </si>
  <si>
    <t>Cena za revizi původního elektro-přívodu výtahu dle projektové dokumentace</t>
  </si>
  <si>
    <t>Demontáž původního výtahu včetně vodítek, protiváhy, el.rozvaděče</t>
  </si>
  <si>
    <t>18</t>
  </si>
  <si>
    <t>Montáž nového výtahu včetně příslušenství</t>
  </si>
  <si>
    <t>Pohon trakčního výtahu včetně kladek a roštu, závěsů lan klece a protiváhy ve strojovně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</si>
</sst>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20"/>
      <color indexed="8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5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" fontId="52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49" fontId="53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right" vertical="center"/>
      <protection/>
    </xf>
    <xf numFmtId="4" fontId="54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10" xfId="0" applyNumberFormat="1" applyFont="1" applyFill="1" applyBorder="1" applyAlignment="1" applyProtection="1">
      <alignment horizontal="left" vertical="center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49" fontId="55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/>
    </xf>
    <xf numFmtId="49" fontId="55" fillId="0" borderId="11" xfId="0" applyNumberFormat="1" applyFont="1" applyFill="1" applyBorder="1" applyAlignment="1" applyProtection="1">
      <alignment horizontal="right" vertical="center"/>
      <protection/>
    </xf>
    <xf numFmtId="49" fontId="28" fillId="33" borderId="11" xfId="0" applyNumberFormat="1" applyFont="1" applyFill="1" applyBorder="1" applyAlignment="1" applyProtection="1">
      <alignment horizontal="center" vertical="center"/>
      <protection/>
    </xf>
    <xf numFmtId="166" fontId="30" fillId="33" borderId="11" xfId="0" applyNumberFormat="1" applyFont="1" applyFill="1" applyBorder="1" applyAlignment="1" applyProtection="1">
      <alignment horizontal="center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>
      <alignment vertical="center"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4" fontId="28" fillId="0" borderId="11" xfId="0" applyNumberFormat="1" applyFont="1" applyFill="1" applyBorder="1" applyAlignment="1" applyProtection="1">
      <alignment horizontal="right" vertical="center"/>
      <protection/>
    </xf>
    <xf numFmtId="0" fontId="56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 wrapText="1"/>
    </xf>
    <xf numFmtId="49" fontId="57" fillId="0" borderId="11" xfId="0" applyNumberFormat="1" applyFont="1" applyFill="1" applyBorder="1" applyAlignment="1" applyProtection="1">
      <alignment horizontal="left" vertical="center"/>
      <protection/>
    </xf>
    <xf numFmtId="4" fontId="57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>
      <alignment vertical="center"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vertical="center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58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9" fillId="0" borderId="0" xfId="0" applyNumberFormat="1" applyFont="1" applyFill="1" applyBorder="1" applyAlignment="1" applyProtection="1">
      <alignment horizontal="right" vertical="center"/>
      <protection/>
    </xf>
    <xf numFmtId="4" fontId="6" fillId="34" borderId="12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 applyProtection="1">
      <alignment horizontal="center" vertical="center"/>
      <protection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49" fontId="5" fillId="34" borderId="14" xfId="0" applyNumberFormat="1" applyFont="1" applyFill="1" applyBorder="1" applyAlignment="1" applyProtection="1">
      <alignment horizontal="center" vertical="center"/>
      <protection/>
    </xf>
    <xf numFmtId="49" fontId="30" fillId="33" borderId="11" xfId="0" applyNumberFormat="1" applyFont="1" applyFill="1" applyBorder="1" applyAlignment="1" applyProtection="1">
      <alignment horizontal="left" vertical="center"/>
      <protection/>
    </xf>
    <xf numFmtId="0" fontId="30" fillId="33" borderId="11" xfId="0" applyNumberFormat="1" applyFont="1" applyFill="1" applyBorder="1" applyAlignment="1" applyProtection="1">
      <alignment horizontal="left" vertical="center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/>
    </xf>
    <xf numFmtId="0" fontId="30" fillId="0" borderId="11" xfId="0" applyNumberFormat="1" applyFont="1" applyFill="1" applyBorder="1" applyAlignment="1" applyProtection="1">
      <alignment horizontal="left" vertical="center"/>
      <protection/>
    </xf>
    <xf numFmtId="49" fontId="28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NumberFormat="1" applyFont="1" applyFill="1" applyBorder="1" applyAlignment="1" applyProtection="1">
      <alignment horizontal="left" vertical="center" wrapText="1"/>
      <protection/>
    </xf>
    <xf numFmtId="49" fontId="33" fillId="0" borderId="15" xfId="0" applyNumberFormat="1" applyFont="1" applyFill="1" applyBorder="1" applyAlignment="1" applyProtection="1">
      <alignment horizontal="center" vertical="center"/>
      <protection/>
    </xf>
    <xf numFmtId="0" fontId="33" fillId="0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14" fontId="28" fillId="0" borderId="11" xfId="0" applyNumberFormat="1" applyFont="1" applyFill="1" applyBorder="1" applyAlignment="1" applyProtection="1">
      <alignment horizontal="left" vertical="center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55" fillId="0" borderId="11" xfId="0" applyNumberFormat="1" applyFont="1" applyFill="1" applyBorder="1" applyAlignment="1" applyProtection="1">
      <alignment horizontal="center" vertical="center"/>
      <protection/>
    </xf>
    <xf numFmtId="166" fontId="30" fillId="33" borderId="11" xfId="0" applyNumberFormat="1" applyFont="1" applyFill="1" applyBorder="1" applyAlignment="1" applyProtection="1">
      <alignment horizontal="center" vertical="center"/>
      <protection/>
    </xf>
    <xf numFmtId="4" fontId="58" fillId="0" borderId="0" xfId="0" applyNumberFormat="1" applyFont="1" applyFill="1" applyBorder="1" applyAlignment="1" applyProtection="1">
      <alignment horizontal="center" vertical="center"/>
      <protection/>
    </xf>
    <xf numFmtId="4" fontId="57" fillId="34" borderId="11" xfId="0" applyNumberFormat="1" applyFont="1" applyFill="1" applyBorder="1" applyAlignment="1" applyProtection="1">
      <alignment horizontal="right" vertical="center"/>
      <protection/>
    </xf>
    <xf numFmtId="4" fontId="57" fillId="0" borderId="17" xfId="0" applyNumberFormat="1" applyFont="1" applyFill="1" applyBorder="1" applyAlignment="1" applyProtection="1">
      <alignment horizontal="center" vertical="center"/>
      <protection/>
    </xf>
    <xf numFmtId="4" fontId="57" fillId="0" borderId="18" xfId="0" applyNumberFormat="1" applyFont="1" applyFill="1" applyBorder="1" applyAlignment="1" applyProtection="1">
      <alignment horizontal="center" vertical="center"/>
      <protection/>
    </xf>
    <xf numFmtId="4" fontId="57" fillId="0" borderId="19" xfId="0" applyNumberFormat="1" applyFont="1" applyFill="1" applyBorder="1" applyAlignment="1" applyProtection="1">
      <alignment horizontal="center" vertical="center"/>
      <protection/>
    </xf>
    <xf numFmtId="166" fontId="60" fillId="33" borderId="11" xfId="0" applyNumberFormat="1" applyFont="1" applyFill="1" applyBorder="1" applyAlignment="1" applyProtection="1">
      <alignment horizontal="center" vertical="center"/>
      <protection/>
    </xf>
    <xf numFmtId="166" fontId="60" fillId="33" borderId="11" xfId="0" applyNumberFormat="1" applyFont="1" applyFill="1" applyBorder="1" applyAlignment="1" applyProtection="1">
      <alignment horizontal="center" vertical="center"/>
      <protection/>
    </xf>
    <xf numFmtId="166" fontId="61" fillId="34" borderId="20" xfId="0" applyNumberFormat="1" applyFont="1" applyFill="1" applyBorder="1" applyAlignment="1" applyProtection="1">
      <alignment horizontal="right" vertical="center"/>
      <protection/>
    </xf>
    <xf numFmtId="166" fontId="62" fillId="35" borderId="13" xfId="0" applyNumberFormat="1" applyFont="1" applyFill="1" applyBorder="1" applyAlignment="1" applyProtection="1">
      <alignment horizontal="center" vertical="center"/>
      <protection/>
    </xf>
    <xf numFmtId="166" fontId="62" fillId="35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I51"/>
  <sheetViews>
    <sheetView tabSelected="1" zoomScale="85" zoomScaleNormal="85" zoomScalePageLayoutView="0" workbookViewId="0" topLeftCell="A1">
      <selection activeCell="AJ24" sqref="AJ24"/>
    </sheetView>
  </sheetViews>
  <sheetFormatPr defaultColWidth="11.421875" defaultRowHeight="12.75" outlineLevelRow="1"/>
  <cols>
    <col min="1" max="1" width="13.8515625" style="0" customWidth="1"/>
    <col min="2" max="2" width="101.00390625" style="0" customWidth="1"/>
    <col min="3" max="3" width="8.00390625" style="0" customWidth="1"/>
    <col min="4" max="4" width="10.7109375" style="0" customWidth="1"/>
    <col min="5" max="5" width="14.57421875" style="0" customWidth="1"/>
    <col min="6" max="6" width="12.57421875" style="0" customWidth="1"/>
    <col min="7" max="7" width="12.28125" style="0" customWidth="1"/>
    <col min="8" max="8" width="3.00390625" style="0" customWidth="1"/>
    <col min="9" max="9" width="21.57421875" style="0" customWidth="1"/>
    <col min="10" max="10" width="11.7109375" style="0" customWidth="1"/>
    <col min="11" max="11" width="11.421875" style="0" customWidth="1"/>
    <col min="12" max="34" width="12.140625" style="0" hidden="1" customWidth="1"/>
    <col min="35" max="35" width="10.57421875" style="0" customWidth="1"/>
  </cols>
  <sheetData>
    <row r="1" spans="1:10" ht="21.75" customHeight="1">
      <c r="A1" s="62" t="s">
        <v>65</v>
      </c>
      <c r="B1" s="63"/>
      <c r="C1" s="63"/>
      <c r="D1" s="63"/>
      <c r="E1" s="63"/>
      <c r="F1" s="63"/>
      <c r="G1" s="63"/>
      <c r="H1" s="63"/>
      <c r="I1" s="64"/>
      <c r="J1" s="64"/>
    </row>
    <row r="2" spans="1:11" ht="24" customHeight="1">
      <c r="A2" s="58" t="s">
        <v>0</v>
      </c>
      <c r="B2" s="65" t="s">
        <v>66</v>
      </c>
      <c r="C2" s="58" t="s">
        <v>20</v>
      </c>
      <c r="D2" s="59"/>
      <c r="E2" s="60" t="s">
        <v>67</v>
      </c>
      <c r="F2" s="61"/>
      <c r="G2" s="58" t="s">
        <v>28</v>
      </c>
      <c r="H2" s="73" t="s">
        <v>68</v>
      </c>
      <c r="I2" s="73"/>
      <c r="J2" s="10"/>
      <c r="K2" s="8"/>
    </row>
    <row r="3" spans="1:11" ht="12.75">
      <c r="A3" s="59"/>
      <c r="B3" s="66"/>
      <c r="C3" s="59"/>
      <c r="D3" s="59"/>
      <c r="E3" s="61"/>
      <c r="F3" s="61"/>
      <c r="G3" s="59"/>
      <c r="H3" s="73"/>
      <c r="I3" s="73"/>
      <c r="J3" s="10"/>
      <c r="K3" s="8"/>
    </row>
    <row r="4" spans="1:35" ht="12.75">
      <c r="A4" s="58" t="s">
        <v>1</v>
      </c>
      <c r="B4" s="69" t="s">
        <v>69</v>
      </c>
      <c r="C4" s="58" t="s">
        <v>21</v>
      </c>
      <c r="D4" s="59"/>
      <c r="E4" s="60" t="s">
        <v>48</v>
      </c>
      <c r="F4" s="61"/>
      <c r="G4" s="58" t="s">
        <v>29</v>
      </c>
      <c r="H4" s="74"/>
      <c r="I4" s="74"/>
      <c r="J4" s="11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1" customHeight="1">
      <c r="A5" s="59"/>
      <c r="B5" s="70"/>
      <c r="C5" s="59"/>
      <c r="D5" s="59"/>
      <c r="E5" s="61"/>
      <c r="F5" s="61"/>
      <c r="G5" s="59"/>
      <c r="H5" s="74"/>
      <c r="I5" s="74"/>
      <c r="J5" s="11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58" t="s">
        <v>2</v>
      </c>
      <c r="B6" s="69" t="s">
        <v>70</v>
      </c>
      <c r="C6" s="58" t="s">
        <v>22</v>
      </c>
      <c r="D6" s="59"/>
      <c r="E6" s="60" t="s">
        <v>48</v>
      </c>
      <c r="F6" s="61"/>
      <c r="G6" s="58" t="s">
        <v>30</v>
      </c>
      <c r="H6" s="74"/>
      <c r="I6" s="74"/>
      <c r="J6" s="11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1" customHeight="1">
      <c r="A7" s="59"/>
      <c r="B7" s="70"/>
      <c r="C7" s="59"/>
      <c r="D7" s="59"/>
      <c r="E7" s="61"/>
      <c r="F7" s="61"/>
      <c r="G7" s="59"/>
      <c r="H7" s="74"/>
      <c r="I7" s="74"/>
      <c r="J7" s="11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.75">
      <c r="A8" s="65"/>
      <c r="B8" s="65"/>
      <c r="C8" s="58" t="s">
        <v>23</v>
      </c>
      <c r="D8" s="59"/>
      <c r="E8" s="71">
        <v>44763</v>
      </c>
      <c r="F8" s="66"/>
      <c r="G8" s="58" t="s">
        <v>31</v>
      </c>
      <c r="H8" s="74"/>
      <c r="I8" s="74"/>
      <c r="J8" s="11"/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5.75">
      <c r="A9" s="66"/>
      <c r="B9" s="66"/>
      <c r="C9" s="59"/>
      <c r="D9" s="59"/>
      <c r="E9" s="66"/>
      <c r="F9" s="66"/>
      <c r="G9" s="59"/>
      <c r="H9" s="72" t="s">
        <v>47</v>
      </c>
      <c r="I9" s="72"/>
      <c r="J9" s="11"/>
      <c r="K9" s="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5.75">
      <c r="A10" s="67" t="s">
        <v>4</v>
      </c>
      <c r="B10" s="15" t="s">
        <v>3</v>
      </c>
      <c r="C10" s="15" t="s">
        <v>3</v>
      </c>
      <c r="D10" s="15" t="s">
        <v>3</v>
      </c>
      <c r="E10" s="16" t="s">
        <v>26</v>
      </c>
      <c r="F10" s="56" t="s">
        <v>43</v>
      </c>
      <c r="G10" s="57"/>
      <c r="H10" s="57"/>
      <c r="I10" s="17" t="s">
        <v>46</v>
      </c>
      <c r="J10" s="12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5.75">
      <c r="A11" s="68"/>
      <c r="B11" s="18" t="s">
        <v>19</v>
      </c>
      <c r="C11" s="18" t="s">
        <v>24</v>
      </c>
      <c r="D11" s="19" t="s">
        <v>25</v>
      </c>
      <c r="E11" s="20" t="s">
        <v>27</v>
      </c>
      <c r="F11" s="75" t="s">
        <v>53</v>
      </c>
      <c r="G11" s="75"/>
      <c r="H11" s="75"/>
      <c r="I11" s="17" t="s">
        <v>32</v>
      </c>
      <c r="J11" s="12"/>
      <c r="K11" s="8"/>
      <c r="L11" s="4"/>
      <c r="M11" s="4"/>
      <c r="N11" s="5" t="s">
        <v>33</v>
      </c>
      <c r="O11" s="5" t="s">
        <v>34</v>
      </c>
      <c r="P11" s="5" t="s">
        <v>36</v>
      </c>
      <c r="Q11" s="5" t="s">
        <v>37</v>
      </c>
      <c r="R11" s="5" t="s">
        <v>38</v>
      </c>
      <c r="S11" s="5" t="s">
        <v>39</v>
      </c>
      <c r="T11" s="5" t="s">
        <v>40</v>
      </c>
      <c r="U11" s="5" t="s">
        <v>41</v>
      </c>
      <c r="V11" s="5" t="s">
        <v>42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5.75">
      <c r="A12" s="21"/>
      <c r="B12" s="54" t="s">
        <v>72</v>
      </c>
      <c r="C12" s="55"/>
      <c r="D12" s="55"/>
      <c r="E12" s="55"/>
      <c r="F12" s="76">
        <f>F13+F14+F15+F16+F17+F18+F19+F20+F21+F22+F24+F25+F26+F27</f>
        <v>0</v>
      </c>
      <c r="G12" s="76"/>
      <c r="H12" s="76"/>
      <c r="I12" s="22">
        <f>I13+I14+I15+I16+I17+I18+I19+I20+I21+I22+I24+I25+I26+I27</f>
        <v>0</v>
      </c>
      <c r="J12" s="13"/>
      <c r="K12" s="4"/>
      <c r="L12" s="4"/>
      <c r="M12" s="4"/>
      <c r="N12" s="3" t="e">
        <f>IF(O12="PR",F12,SUM(#REF!))</f>
        <v>#REF!</v>
      </c>
      <c r="O12" s="5" t="s">
        <v>35</v>
      </c>
      <c r="P12" s="3" t="e">
        <f>IF(O12="HS",#REF!,0)</f>
        <v>#REF!</v>
      </c>
      <c r="Q12" s="3" t="e">
        <f>IF(O12="HS",G12-N12,0)</f>
        <v>#REF!</v>
      </c>
      <c r="R12" s="3">
        <f>IF(O12="PS",#REF!,0)</f>
        <v>0</v>
      </c>
      <c r="S12" s="3">
        <f>IF(O12="PS",G12-N12,0)</f>
        <v>0</v>
      </c>
      <c r="T12" s="3">
        <f>IF(O12="MP",#REF!,0)</f>
        <v>0</v>
      </c>
      <c r="U12" s="3">
        <f>IF(O12="MP",G12-N12,0)</f>
        <v>0</v>
      </c>
      <c r="V12" s="3">
        <f>IF(O12="OM",#REF!,0)</f>
        <v>0</v>
      </c>
      <c r="W12" s="5"/>
      <c r="X12" s="4"/>
      <c r="Y12" s="4"/>
      <c r="Z12" s="4"/>
      <c r="AA12" s="4"/>
      <c r="AB12" s="4"/>
      <c r="AC12" s="4"/>
      <c r="AD12" s="4"/>
      <c r="AE12" s="4"/>
      <c r="AF12" s="4"/>
      <c r="AG12" s="3" t="e">
        <f>SUM(#REF!)</f>
        <v>#REF!</v>
      </c>
      <c r="AH12" s="3" t="e">
        <f>SUM(#REF!)</f>
        <v>#REF!</v>
      </c>
      <c r="AI12" s="3"/>
    </row>
    <row r="13" spans="1:35" ht="15.75" outlineLevel="1">
      <c r="A13" s="23" t="s">
        <v>5</v>
      </c>
      <c r="B13" s="24" t="s">
        <v>86</v>
      </c>
      <c r="C13" s="48" t="s">
        <v>58</v>
      </c>
      <c r="D13" s="26">
        <v>1</v>
      </c>
      <c r="E13" s="78"/>
      <c r="F13" s="79">
        <f>E13*D13</f>
        <v>0</v>
      </c>
      <c r="G13" s="80"/>
      <c r="H13" s="81"/>
      <c r="I13" s="31">
        <f>F13*1.15</f>
        <v>0</v>
      </c>
      <c r="J13" s="14"/>
      <c r="K13" s="4"/>
      <c r="L13" s="2" t="s">
        <v>5</v>
      </c>
      <c r="M13" s="1">
        <f>IF(L13="5",G13,0)</f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1">
        <f>IF(AB13=0,H13,0)</f>
        <v>0</v>
      </c>
      <c r="Y13" s="1">
        <f>IF(AB13=10,H13,0)</f>
        <v>0</v>
      </c>
      <c r="Z13" s="1">
        <f>IF(AB13=20,H13,0)</f>
        <v>0</v>
      </c>
      <c r="AA13" s="4"/>
      <c r="AB13" s="1">
        <v>20</v>
      </c>
      <c r="AC13" s="1">
        <f>E13*0.919292848761997</f>
        <v>0</v>
      </c>
      <c r="AD13" s="1">
        <f>E13*(1-0.919292848761997)</f>
        <v>0</v>
      </c>
      <c r="AE13" s="4"/>
      <c r="AF13" s="4"/>
      <c r="AG13" s="4"/>
      <c r="AH13" s="4"/>
      <c r="AI13" s="4"/>
    </row>
    <row r="14" spans="1:35" ht="15.75" outlineLevel="1">
      <c r="A14" s="23" t="s">
        <v>6</v>
      </c>
      <c r="B14" s="24" t="s">
        <v>55</v>
      </c>
      <c r="C14" s="48" t="s">
        <v>58</v>
      </c>
      <c r="D14" s="26">
        <v>1</v>
      </c>
      <c r="E14" s="78"/>
      <c r="F14" s="79">
        <f aca="true" t="shared" si="0" ref="F14:F27">E14*D14</f>
        <v>0</v>
      </c>
      <c r="G14" s="80"/>
      <c r="H14" s="81"/>
      <c r="I14" s="31">
        <f aca="true" t="shared" si="1" ref="I14:I27">F14*1.15</f>
        <v>0</v>
      </c>
      <c r="J14" s="14"/>
      <c r="K14" s="4"/>
      <c r="L14" s="2" t="s">
        <v>5</v>
      </c>
      <c r="M14" s="1">
        <f>IF(L14="5",G14,0)</f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1">
        <f>IF(AB14=0,H14,0)</f>
        <v>0</v>
      </c>
      <c r="Y14" s="1">
        <f>IF(AB14=10,H14,0)</f>
        <v>0</v>
      </c>
      <c r="Z14" s="1">
        <f>IF(AB14=20,H14,0)</f>
        <v>0</v>
      </c>
      <c r="AA14" s="4"/>
      <c r="AB14" s="1">
        <v>20</v>
      </c>
      <c r="AC14" s="1">
        <f>E14*0.732018841780465</f>
        <v>0</v>
      </c>
      <c r="AD14" s="1">
        <f>E14*(1-0.732018841780465)</f>
        <v>0</v>
      </c>
      <c r="AE14" s="4"/>
      <c r="AF14" s="4"/>
      <c r="AG14" s="4"/>
      <c r="AH14" s="4"/>
      <c r="AI14" s="4"/>
    </row>
    <row r="15" spans="1:35" ht="15.75" outlineLevel="1">
      <c r="A15" s="23" t="s">
        <v>7</v>
      </c>
      <c r="B15" s="24" t="s">
        <v>71</v>
      </c>
      <c r="C15" s="48" t="s">
        <v>58</v>
      </c>
      <c r="D15" s="26">
        <v>1</v>
      </c>
      <c r="E15" s="78"/>
      <c r="F15" s="79">
        <f t="shared" si="0"/>
        <v>0</v>
      </c>
      <c r="G15" s="80"/>
      <c r="H15" s="81"/>
      <c r="I15" s="31">
        <f t="shared" si="1"/>
        <v>0</v>
      </c>
      <c r="J15" s="14"/>
      <c r="K15" s="4"/>
      <c r="L15" s="2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1"/>
      <c r="Y15" s="1"/>
      <c r="Z15" s="1"/>
      <c r="AA15" s="4"/>
      <c r="AB15" s="1"/>
      <c r="AC15" s="1"/>
      <c r="AD15" s="1"/>
      <c r="AE15" s="4"/>
      <c r="AF15" s="4"/>
      <c r="AG15" s="4"/>
      <c r="AH15" s="4"/>
      <c r="AI15" s="4"/>
    </row>
    <row r="16" spans="1:35" ht="15.75">
      <c r="A16" s="23" t="s">
        <v>8</v>
      </c>
      <c r="B16" s="24" t="s">
        <v>73</v>
      </c>
      <c r="C16" s="25" t="s">
        <v>58</v>
      </c>
      <c r="D16" s="26">
        <v>1</v>
      </c>
      <c r="E16" s="78"/>
      <c r="F16" s="79">
        <f t="shared" si="0"/>
        <v>0</v>
      </c>
      <c r="G16" s="80"/>
      <c r="H16" s="81"/>
      <c r="I16" s="31">
        <f t="shared" si="1"/>
        <v>0</v>
      </c>
      <c r="J16" s="14"/>
      <c r="K16" s="4"/>
      <c r="L16" s="4"/>
      <c r="M16" s="4"/>
      <c r="N16" s="3">
        <f>IF(O16="PR",H16,SUM(M17:M17))</f>
        <v>0</v>
      </c>
      <c r="O16" s="5" t="s">
        <v>35</v>
      </c>
      <c r="P16" s="3">
        <f>IF(O16="HS",F16,0)</f>
        <v>0</v>
      </c>
      <c r="Q16" s="3">
        <f>IF(O16="HS",G16-N16,0)</f>
        <v>0</v>
      </c>
      <c r="R16" s="3">
        <f>IF(O16="PS",F16,0)</f>
        <v>0</v>
      </c>
      <c r="S16" s="3">
        <f>IF(O16="PS",G16-N16,0)</f>
        <v>0</v>
      </c>
      <c r="T16" s="3">
        <f>IF(O16="MP",F16,0)</f>
        <v>0</v>
      </c>
      <c r="U16" s="3">
        <f>IF(O16="MP",G16-N16,0)</f>
        <v>0</v>
      </c>
      <c r="V16" s="3">
        <f>IF(O16="OM",F16,0)</f>
        <v>0</v>
      </c>
      <c r="W16" s="5"/>
      <c r="X16" s="4"/>
      <c r="Y16" s="4"/>
      <c r="Z16" s="4"/>
      <c r="AA16" s="4"/>
      <c r="AB16" s="4"/>
      <c r="AC16" s="4"/>
      <c r="AD16" s="4"/>
      <c r="AE16" s="4"/>
      <c r="AF16" s="4"/>
      <c r="AG16" s="3">
        <f>SUM(X17:X17)</f>
        <v>0</v>
      </c>
      <c r="AH16" s="3">
        <f>SUM(Y17:Y17)</f>
        <v>0</v>
      </c>
      <c r="AI16" s="3"/>
    </row>
    <row r="17" spans="1:35" ht="15.75" outlineLevel="1">
      <c r="A17" s="23" t="s">
        <v>9</v>
      </c>
      <c r="B17" s="24" t="s">
        <v>74</v>
      </c>
      <c r="C17" s="25" t="s">
        <v>58</v>
      </c>
      <c r="D17" s="26">
        <v>4</v>
      </c>
      <c r="E17" s="78"/>
      <c r="F17" s="79">
        <f t="shared" si="0"/>
        <v>0</v>
      </c>
      <c r="G17" s="80"/>
      <c r="H17" s="81"/>
      <c r="I17" s="31">
        <f t="shared" si="1"/>
        <v>0</v>
      </c>
      <c r="J17" s="14"/>
      <c r="K17" s="4"/>
      <c r="L17" s="2" t="s">
        <v>5</v>
      </c>
      <c r="M17" s="1">
        <f>IF(L17="5",G17,0)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1">
        <f>IF(AB17=0,H17,0)</f>
        <v>0</v>
      </c>
      <c r="Y17" s="1">
        <f>IF(AB17=10,H17,0)</f>
        <v>0</v>
      </c>
      <c r="Z17" s="1">
        <f>IF(AB17=20,H17,0)</f>
        <v>0</v>
      </c>
      <c r="AA17" s="4"/>
      <c r="AB17" s="1">
        <v>20</v>
      </c>
      <c r="AC17" s="1">
        <f>E17*0.877918163490553</f>
        <v>0</v>
      </c>
      <c r="AD17" s="1">
        <f>E17*(1-0.877918163490553)</f>
        <v>0</v>
      </c>
      <c r="AE17" s="4"/>
      <c r="AF17" s="4"/>
      <c r="AG17" s="4"/>
      <c r="AH17" s="4"/>
      <c r="AI17" s="4"/>
    </row>
    <row r="18" spans="1:35" ht="15.75" outlineLevel="1">
      <c r="A18" s="23" t="s">
        <v>10</v>
      </c>
      <c r="B18" s="24" t="s">
        <v>75</v>
      </c>
      <c r="C18" s="48" t="s">
        <v>58</v>
      </c>
      <c r="D18" s="26">
        <v>1</v>
      </c>
      <c r="E18" s="78"/>
      <c r="F18" s="79">
        <f t="shared" si="0"/>
        <v>0</v>
      </c>
      <c r="G18" s="80"/>
      <c r="H18" s="81"/>
      <c r="I18" s="31">
        <f t="shared" si="1"/>
        <v>0</v>
      </c>
      <c r="J18" s="14"/>
      <c r="K18" s="4"/>
      <c r="L18" s="2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4"/>
      <c r="AB18" s="1"/>
      <c r="AC18" s="1"/>
      <c r="AD18" s="1"/>
      <c r="AE18" s="4"/>
      <c r="AF18" s="4"/>
      <c r="AG18" s="4"/>
      <c r="AH18" s="4"/>
      <c r="AI18" s="4"/>
    </row>
    <row r="19" spans="1:35" ht="25.5" customHeight="1" outlineLevel="1">
      <c r="A19" s="23" t="s">
        <v>11</v>
      </c>
      <c r="B19" s="24" t="s">
        <v>76</v>
      </c>
      <c r="C19" s="48" t="s">
        <v>58</v>
      </c>
      <c r="D19" s="26">
        <v>4</v>
      </c>
      <c r="E19" s="78"/>
      <c r="F19" s="79">
        <f t="shared" si="0"/>
        <v>0</v>
      </c>
      <c r="G19" s="80"/>
      <c r="H19" s="81"/>
      <c r="I19" s="31">
        <f t="shared" si="1"/>
        <v>0</v>
      </c>
      <c r="J19" s="14"/>
      <c r="K19" s="4"/>
      <c r="L19" s="2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1"/>
      <c r="Y19" s="1"/>
      <c r="Z19" s="1"/>
      <c r="AA19" s="4"/>
      <c r="AB19" s="1"/>
      <c r="AC19" s="1"/>
      <c r="AD19" s="1"/>
      <c r="AE19" s="4"/>
      <c r="AF19" s="4"/>
      <c r="AG19" s="4"/>
      <c r="AH19" s="4"/>
      <c r="AI19" s="4"/>
    </row>
    <row r="20" spans="1:35" ht="15.75" outlineLevel="1">
      <c r="A20" s="23" t="s">
        <v>12</v>
      </c>
      <c r="B20" s="27" t="s">
        <v>77</v>
      </c>
      <c r="C20" s="48" t="s">
        <v>58</v>
      </c>
      <c r="D20" s="26">
        <v>1</v>
      </c>
      <c r="E20" s="78"/>
      <c r="F20" s="79">
        <f t="shared" si="0"/>
        <v>0</v>
      </c>
      <c r="G20" s="80"/>
      <c r="H20" s="81"/>
      <c r="I20" s="31">
        <f t="shared" si="1"/>
        <v>0</v>
      </c>
      <c r="J20" s="14"/>
      <c r="K20" s="4"/>
      <c r="L20" s="2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1"/>
      <c r="Y20" s="1"/>
      <c r="Z20" s="1"/>
      <c r="AA20" s="4"/>
      <c r="AB20" s="1"/>
      <c r="AC20" s="1"/>
      <c r="AD20" s="1"/>
      <c r="AE20" s="4"/>
      <c r="AF20" s="4"/>
      <c r="AG20" s="4"/>
      <c r="AH20" s="4"/>
      <c r="AI20" s="4"/>
    </row>
    <row r="21" spans="1:35" ht="15.75">
      <c r="A21" s="23" t="s">
        <v>13</v>
      </c>
      <c r="B21" s="24" t="s">
        <v>54</v>
      </c>
      <c r="C21" s="48" t="s">
        <v>78</v>
      </c>
      <c r="D21" s="26">
        <v>1</v>
      </c>
      <c r="E21" s="78"/>
      <c r="F21" s="79">
        <f t="shared" si="0"/>
        <v>0</v>
      </c>
      <c r="G21" s="80"/>
      <c r="H21" s="81"/>
      <c r="I21" s="31">
        <f t="shared" si="1"/>
        <v>0</v>
      </c>
      <c r="J21" s="14"/>
      <c r="K21" s="4"/>
      <c r="L21" s="4"/>
      <c r="M21" s="4"/>
      <c r="N21" s="3" t="e">
        <f>IF(O21="PR",H21,SUM(#REF!))</f>
        <v>#REF!</v>
      </c>
      <c r="O21" s="5" t="s">
        <v>35</v>
      </c>
      <c r="P21" s="3">
        <f>IF(O21="HS",F21,0)</f>
        <v>0</v>
      </c>
      <c r="Q21" s="3" t="e">
        <f>IF(O21="HS",G21-N21,0)</f>
        <v>#REF!</v>
      </c>
      <c r="R21" s="3">
        <f>IF(O21="PS",F21,0)</f>
        <v>0</v>
      </c>
      <c r="S21" s="3">
        <f>IF(O21="PS",G21-N21,0)</f>
        <v>0</v>
      </c>
      <c r="T21" s="3">
        <f>IF(O21="MP",F21,0)</f>
        <v>0</v>
      </c>
      <c r="U21" s="3">
        <f>IF(O21="MP",G21-N21,0)</f>
        <v>0</v>
      </c>
      <c r="V21" s="3">
        <f>IF(O21="OM",F21,0)</f>
        <v>0</v>
      </c>
      <c r="W21" s="5"/>
      <c r="X21" s="4"/>
      <c r="Y21" s="4"/>
      <c r="Z21" s="4"/>
      <c r="AA21" s="4"/>
      <c r="AB21" s="4"/>
      <c r="AC21" s="4"/>
      <c r="AD21" s="4"/>
      <c r="AE21" s="4"/>
      <c r="AF21" s="4"/>
      <c r="AG21" s="3" t="e">
        <f>SUM(#REF!)</f>
        <v>#REF!</v>
      </c>
      <c r="AH21" s="3" t="e">
        <f>SUM(#REF!)</f>
        <v>#REF!</v>
      </c>
      <c r="AI21" s="3"/>
    </row>
    <row r="22" spans="1:35" ht="15.75">
      <c r="A22" s="23" t="s">
        <v>14</v>
      </c>
      <c r="B22" s="28" t="s">
        <v>79</v>
      </c>
      <c r="C22" s="25" t="s">
        <v>51</v>
      </c>
      <c r="D22" s="26">
        <v>13.93</v>
      </c>
      <c r="E22" s="78"/>
      <c r="F22" s="79">
        <f>E22*D22</f>
        <v>0</v>
      </c>
      <c r="G22" s="80"/>
      <c r="H22" s="81"/>
      <c r="I22" s="31">
        <f>F22*1.15</f>
        <v>0</v>
      </c>
      <c r="J22" s="14"/>
      <c r="K22" s="4"/>
      <c r="L22" s="4"/>
      <c r="M22" s="4"/>
      <c r="N22" s="3"/>
      <c r="O22" s="5"/>
      <c r="P22" s="3"/>
      <c r="Q22" s="3"/>
      <c r="R22" s="3"/>
      <c r="S22" s="3"/>
      <c r="T22" s="3"/>
      <c r="U22" s="3"/>
      <c r="V22" s="3"/>
      <c r="W22" s="5"/>
      <c r="X22" s="4"/>
      <c r="Y22" s="4"/>
      <c r="Z22" s="4"/>
      <c r="AA22" s="4"/>
      <c r="AB22" s="4"/>
      <c r="AC22" s="4"/>
      <c r="AD22" s="4"/>
      <c r="AE22" s="4"/>
      <c r="AF22" s="4"/>
      <c r="AG22" s="3"/>
      <c r="AH22" s="3"/>
      <c r="AI22" s="3"/>
    </row>
    <row r="23" spans="1:35" ht="15.75">
      <c r="A23" s="50" t="s">
        <v>15</v>
      </c>
      <c r="B23" s="28" t="s">
        <v>83</v>
      </c>
      <c r="C23" s="49" t="s">
        <v>58</v>
      </c>
      <c r="D23" s="26">
        <v>1</v>
      </c>
      <c r="E23" s="78"/>
      <c r="F23" s="79">
        <f>E23*D23</f>
        <v>0</v>
      </c>
      <c r="G23" s="80"/>
      <c r="H23" s="81"/>
      <c r="I23" s="31">
        <f>F23*1.15</f>
        <v>0</v>
      </c>
      <c r="J23" s="14"/>
      <c r="K23" s="4"/>
      <c r="L23" s="4"/>
      <c r="M23" s="4"/>
      <c r="N23" s="3"/>
      <c r="O23" s="5"/>
      <c r="P23" s="3"/>
      <c r="Q23" s="3"/>
      <c r="R23" s="3"/>
      <c r="S23" s="3"/>
      <c r="T23" s="3"/>
      <c r="U23" s="3"/>
      <c r="V23" s="3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3"/>
      <c r="AH23" s="3"/>
      <c r="AI23" s="3"/>
    </row>
    <row r="24" spans="1:30" ht="15.75" outlineLevel="1">
      <c r="A24" s="50" t="s">
        <v>16</v>
      </c>
      <c r="B24" s="24" t="s">
        <v>85</v>
      </c>
      <c r="C24" s="25" t="s">
        <v>52</v>
      </c>
      <c r="D24" s="26">
        <v>4</v>
      </c>
      <c r="E24" s="78"/>
      <c r="F24" s="79">
        <f t="shared" si="0"/>
        <v>0</v>
      </c>
      <c r="G24" s="80"/>
      <c r="H24" s="81"/>
      <c r="I24" s="31">
        <f t="shared" si="1"/>
        <v>0</v>
      </c>
      <c r="J24" s="14"/>
      <c r="K24" s="4"/>
      <c r="L24" s="2" t="s">
        <v>5</v>
      </c>
      <c r="M24" s="1">
        <f>IF(L24="5",G24,0)</f>
        <v>0</v>
      </c>
      <c r="X24" s="1">
        <f>IF(AB24=0,H24,0)</f>
        <v>0</v>
      </c>
      <c r="Y24" s="1">
        <f>IF(AB24=10,H24,0)</f>
        <v>0</v>
      </c>
      <c r="Z24" s="1">
        <f>IF(AB24=20,H24,0)</f>
        <v>0</v>
      </c>
      <c r="AB24" s="1">
        <v>10</v>
      </c>
      <c r="AC24" s="1">
        <f>E24*0.6470870042766</f>
        <v>0</v>
      </c>
      <c r="AD24" s="1">
        <f>E24*(1-0.6470870042766)</f>
        <v>0</v>
      </c>
    </row>
    <row r="25" spans="1:35" ht="15.75" outlineLevel="1">
      <c r="A25" s="50" t="s">
        <v>17</v>
      </c>
      <c r="B25" s="24" t="s">
        <v>63</v>
      </c>
      <c r="C25" s="48" t="s">
        <v>58</v>
      </c>
      <c r="D25" s="26">
        <v>1</v>
      </c>
      <c r="E25" s="78"/>
      <c r="F25" s="79"/>
      <c r="G25" s="80"/>
      <c r="H25" s="81"/>
      <c r="I25" s="31">
        <f t="shared" si="1"/>
        <v>0</v>
      </c>
      <c r="J25" s="14"/>
      <c r="K25" s="4"/>
      <c r="L25" s="2" t="s">
        <v>5</v>
      </c>
      <c r="M25" s="1">
        <f>IF(L25="5",G25,0)</f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1">
        <f>IF(AB25=0,H25,0)</f>
        <v>0</v>
      </c>
      <c r="Y25" s="1">
        <f>IF(AB25=10,H25,0)</f>
        <v>0</v>
      </c>
      <c r="Z25" s="1">
        <f>IF(AB25=20,H25,0)</f>
        <v>0</v>
      </c>
      <c r="AA25" s="4"/>
      <c r="AB25" s="1">
        <v>20</v>
      </c>
      <c r="AC25" s="1">
        <f>E25*0.444893374725052</f>
        <v>0</v>
      </c>
      <c r="AD25" s="1">
        <f>E25*(1-0.444893374725052)</f>
        <v>0</v>
      </c>
      <c r="AE25" s="4"/>
      <c r="AF25" s="4"/>
      <c r="AG25" s="4"/>
      <c r="AH25" s="4"/>
      <c r="AI25" s="4"/>
    </row>
    <row r="26" spans="1:35" ht="15.75" outlineLevel="1">
      <c r="A26" s="50" t="s">
        <v>18</v>
      </c>
      <c r="B26" s="29" t="s">
        <v>82</v>
      </c>
      <c r="C26" s="30" t="s">
        <v>58</v>
      </c>
      <c r="D26" s="31">
        <v>1</v>
      </c>
      <c r="E26" s="78"/>
      <c r="F26" s="79">
        <f t="shared" si="0"/>
        <v>0</v>
      </c>
      <c r="G26" s="80"/>
      <c r="H26" s="81"/>
      <c r="I26" s="31">
        <f t="shared" si="1"/>
        <v>0</v>
      </c>
      <c r="J26" s="14"/>
      <c r="K26" s="4"/>
      <c r="L26" s="2" t="s">
        <v>7</v>
      </c>
      <c r="M26" s="1">
        <f>IF(L26="5",G26,0)</f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1">
        <f>IF(AB26=0,H26,0)</f>
        <v>0</v>
      </c>
      <c r="Y26" s="1">
        <f>IF(AB26=10,H26,0)</f>
        <v>0</v>
      </c>
      <c r="Z26" s="1">
        <f>IF(AB26=20,H26,0)</f>
        <v>0</v>
      </c>
      <c r="AA26" s="4"/>
      <c r="AB26" s="1">
        <v>20</v>
      </c>
      <c r="AC26" s="1">
        <f>E26*0.179307911869408</f>
        <v>0</v>
      </c>
      <c r="AD26" s="1">
        <f>E26*(1-0.179307911869408)</f>
        <v>0</v>
      </c>
      <c r="AE26" s="4"/>
      <c r="AF26" s="4"/>
      <c r="AG26" s="4"/>
      <c r="AH26" s="4"/>
      <c r="AI26" s="4"/>
    </row>
    <row r="27" spans="1:35" ht="15.75" outlineLevel="1">
      <c r="A27" s="50" t="s">
        <v>49</v>
      </c>
      <c r="B27" s="28" t="s">
        <v>45</v>
      </c>
      <c r="C27" s="48" t="s">
        <v>58</v>
      </c>
      <c r="D27" s="26">
        <v>1</v>
      </c>
      <c r="E27" s="78"/>
      <c r="F27" s="79">
        <f t="shared" si="0"/>
        <v>0</v>
      </c>
      <c r="G27" s="80"/>
      <c r="H27" s="81"/>
      <c r="I27" s="31">
        <f t="shared" si="1"/>
        <v>0</v>
      </c>
      <c r="J27" s="14"/>
      <c r="K27" s="4"/>
      <c r="L27" s="2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4"/>
      <c r="AB27" s="1"/>
      <c r="AC27" s="1"/>
      <c r="AD27" s="1"/>
      <c r="AE27" s="4"/>
      <c r="AF27" s="4"/>
      <c r="AG27" s="4"/>
      <c r="AH27" s="4"/>
      <c r="AI27" s="4"/>
    </row>
    <row r="28" spans="1:35" ht="15.75" outlineLevel="1">
      <c r="A28" s="21"/>
      <c r="B28" s="54" t="s">
        <v>56</v>
      </c>
      <c r="C28" s="55"/>
      <c r="D28" s="55"/>
      <c r="E28" s="55"/>
      <c r="F28" s="82"/>
      <c r="G28" s="82"/>
      <c r="H28" s="82"/>
      <c r="I28" s="83"/>
      <c r="J28" s="14"/>
      <c r="K28" s="4"/>
      <c r="L28" s="2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4"/>
      <c r="AB28" s="1"/>
      <c r="AC28" s="1"/>
      <c r="AD28" s="1"/>
      <c r="AE28" s="4"/>
      <c r="AF28" s="4"/>
      <c r="AG28" s="4"/>
      <c r="AH28" s="4"/>
      <c r="AI28" s="4"/>
    </row>
    <row r="29" spans="1:35" ht="15.75" outlineLevel="1">
      <c r="A29" s="50" t="s">
        <v>50</v>
      </c>
      <c r="B29" s="29" t="s">
        <v>80</v>
      </c>
      <c r="C29" s="48" t="s">
        <v>58</v>
      </c>
      <c r="D29" s="26">
        <v>4</v>
      </c>
      <c r="E29" s="78"/>
      <c r="F29" s="79">
        <f>D29*E29</f>
        <v>0</v>
      </c>
      <c r="G29" s="80"/>
      <c r="H29" s="81"/>
      <c r="I29" s="31">
        <f>F29*1.15</f>
        <v>0</v>
      </c>
      <c r="J29" s="14"/>
      <c r="K29" s="4"/>
      <c r="L29" s="2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4"/>
      <c r="AB29" s="1"/>
      <c r="AC29" s="1"/>
      <c r="AD29" s="1"/>
      <c r="AE29" s="4"/>
      <c r="AF29" s="4"/>
      <c r="AG29" s="4"/>
      <c r="AH29" s="4"/>
      <c r="AI29" s="4"/>
    </row>
    <row r="30" spans="1:35" ht="15.75" outlineLevel="1">
      <c r="A30" s="50" t="s">
        <v>57</v>
      </c>
      <c r="B30" s="29" t="s">
        <v>81</v>
      </c>
      <c r="C30" s="48" t="s">
        <v>59</v>
      </c>
      <c r="D30" s="26">
        <v>18</v>
      </c>
      <c r="E30" s="78"/>
      <c r="F30" s="79">
        <f>D30*E30</f>
        <v>0</v>
      </c>
      <c r="G30" s="80"/>
      <c r="H30" s="81"/>
      <c r="I30" s="31">
        <f>F30*1.15</f>
        <v>0</v>
      </c>
      <c r="J30" s="14"/>
      <c r="K30" s="4"/>
      <c r="L30" s="2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4"/>
      <c r="AB30" s="1"/>
      <c r="AC30" s="1"/>
      <c r="AD30" s="1"/>
      <c r="AE30" s="4"/>
      <c r="AF30" s="4"/>
      <c r="AG30" s="4"/>
      <c r="AH30" s="4"/>
      <c r="AI30" s="4"/>
    </row>
    <row r="31" spans="1:35" ht="15.75" outlineLevel="1">
      <c r="A31" s="21"/>
      <c r="B31" s="54" t="s">
        <v>60</v>
      </c>
      <c r="C31" s="55"/>
      <c r="D31" s="55"/>
      <c r="E31" s="55"/>
      <c r="F31" s="82"/>
      <c r="G31" s="82"/>
      <c r="H31" s="82"/>
      <c r="I31" s="83"/>
      <c r="J31" s="14"/>
      <c r="K31" s="4"/>
      <c r="L31" s="2"/>
      <c r="M31" s="1"/>
      <c r="N31" s="4"/>
      <c r="O31" s="4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4"/>
      <c r="AB31" s="1"/>
      <c r="AC31" s="1"/>
      <c r="AD31" s="1"/>
      <c r="AE31" s="4"/>
      <c r="AF31" s="4"/>
      <c r="AG31" s="4"/>
      <c r="AH31" s="4"/>
      <c r="AI31" s="4"/>
    </row>
    <row r="32" spans="1:35" ht="15.75" outlineLevel="1">
      <c r="A32" s="50" t="s">
        <v>84</v>
      </c>
      <c r="B32" s="32" t="s">
        <v>61</v>
      </c>
      <c r="C32" s="48" t="s">
        <v>62</v>
      </c>
      <c r="D32" s="26">
        <v>0.2</v>
      </c>
      <c r="E32" s="78"/>
      <c r="F32" s="79">
        <f>D32*E32</f>
        <v>0</v>
      </c>
      <c r="G32" s="80"/>
      <c r="H32" s="81"/>
      <c r="I32" s="31">
        <f>F32*1.15</f>
        <v>0</v>
      </c>
      <c r="J32" s="14"/>
      <c r="K32" s="4"/>
      <c r="L32" s="2"/>
      <c r="M32" s="1"/>
      <c r="N32" s="4"/>
      <c r="O32" s="4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4"/>
      <c r="AB32" s="1"/>
      <c r="AC32" s="1"/>
      <c r="AD32" s="1"/>
      <c r="AE32" s="4"/>
      <c r="AF32" s="4"/>
      <c r="AG32" s="4"/>
      <c r="AH32" s="4"/>
      <c r="AI32" s="4"/>
    </row>
    <row r="33" spans="1:35" ht="15.75" outlineLevel="1">
      <c r="A33" s="33"/>
      <c r="B33" s="34"/>
      <c r="C33" s="35"/>
      <c r="D33" s="36"/>
      <c r="E33" s="37"/>
      <c r="F33" s="77"/>
      <c r="G33" s="77"/>
      <c r="H33" s="77"/>
      <c r="I33" s="37"/>
      <c r="J33" s="9"/>
      <c r="K33" s="4"/>
      <c r="L33" s="2"/>
      <c r="M33" s="1"/>
      <c r="N33" s="4"/>
      <c r="O33" s="4"/>
      <c r="P33" s="4"/>
      <c r="Q33" s="4"/>
      <c r="R33" s="4"/>
      <c r="S33" s="4"/>
      <c r="T33" s="4"/>
      <c r="U33" s="4"/>
      <c r="V33" s="4"/>
      <c r="W33" s="4"/>
      <c r="X33" s="1"/>
      <c r="Y33" s="1"/>
      <c r="Z33" s="1"/>
      <c r="AA33" s="4"/>
      <c r="AB33" s="1"/>
      <c r="AC33" s="1"/>
      <c r="AD33" s="1"/>
      <c r="AE33" s="4"/>
      <c r="AF33" s="4"/>
      <c r="AG33" s="4"/>
      <c r="AH33" s="4"/>
      <c r="AI33" s="4"/>
    </row>
    <row r="34" spans="1:35" ht="16.5" outlineLevel="1" thickBot="1">
      <c r="A34" s="38"/>
      <c r="B34" s="39"/>
      <c r="C34" s="40"/>
      <c r="D34" s="41"/>
      <c r="E34" s="42"/>
      <c r="F34" s="42"/>
      <c r="G34" s="42"/>
      <c r="H34" s="42"/>
      <c r="I34" s="42"/>
      <c r="J34" s="6"/>
      <c r="K34" s="4"/>
      <c r="L34" s="2"/>
      <c r="M34" s="1"/>
      <c r="N34" s="4"/>
      <c r="O34" s="4"/>
      <c r="P34" s="4"/>
      <c r="Q34" s="4"/>
      <c r="R34" s="4"/>
      <c r="S34" s="4"/>
      <c r="T34" s="4"/>
      <c r="U34" s="4"/>
      <c r="V34" s="4"/>
      <c r="W34" s="4"/>
      <c r="X34" s="1"/>
      <c r="Y34" s="1"/>
      <c r="Z34" s="1"/>
      <c r="AA34" s="4"/>
      <c r="AB34" s="1"/>
      <c r="AC34" s="1"/>
      <c r="AD34" s="1"/>
      <c r="AE34" s="4"/>
      <c r="AF34" s="4"/>
      <c r="AG34" s="4"/>
      <c r="AH34" s="4"/>
      <c r="AI34" s="4"/>
    </row>
    <row r="35" spans="1:35" ht="16.5" outlineLevel="1" thickBot="1">
      <c r="A35" s="38"/>
      <c r="B35" s="40"/>
      <c r="C35" s="51" t="s">
        <v>64</v>
      </c>
      <c r="D35" s="52"/>
      <c r="E35" s="53"/>
      <c r="F35" s="43" t="s">
        <v>44</v>
      </c>
      <c r="G35" s="85">
        <f>SUM(F13:H32)</f>
        <v>0</v>
      </c>
      <c r="H35" s="86"/>
      <c r="I35" s="84">
        <f>SUM(I13:I32)</f>
        <v>0</v>
      </c>
      <c r="J35" s="6"/>
      <c r="K35" s="4"/>
      <c r="L35" s="2"/>
      <c r="M35" s="1"/>
      <c r="N35" s="4"/>
      <c r="O35" s="4"/>
      <c r="P35" s="4"/>
      <c r="Q35" s="4"/>
      <c r="R35" s="4"/>
      <c r="S35" s="4"/>
      <c r="T35" s="4"/>
      <c r="U35" s="4"/>
      <c r="V35" s="4"/>
      <c r="W35" s="4"/>
      <c r="X35" s="1"/>
      <c r="Y35" s="1"/>
      <c r="Z35" s="1"/>
      <c r="AA35" s="4"/>
      <c r="AB35" s="1"/>
      <c r="AC35" s="1"/>
      <c r="AD35" s="1"/>
      <c r="AE35" s="4"/>
      <c r="AF35" s="4"/>
      <c r="AG35" s="4"/>
      <c r="AH35" s="4"/>
      <c r="AI35" s="4"/>
    </row>
    <row r="36" spans="1:35" ht="15" outlineLevel="1">
      <c r="A36" s="40"/>
      <c r="B36" s="40"/>
      <c r="C36" s="40"/>
      <c r="D36" s="41"/>
      <c r="E36" s="42"/>
      <c r="F36" s="42"/>
      <c r="G36" s="42"/>
      <c r="H36" s="42"/>
      <c r="I36" s="42"/>
      <c r="J36" s="6"/>
      <c r="K36" s="4"/>
      <c r="L36" s="2"/>
      <c r="M36" s="1"/>
      <c r="N36" s="4"/>
      <c r="O36" s="4"/>
      <c r="P36" s="4"/>
      <c r="Q36" s="4"/>
      <c r="R36" s="4"/>
      <c r="S36" s="4"/>
      <c r="T36" s="4"/>
      <c r="U36" s="4"/>
      <c r="V36" s="4"/>
      <c r="W36" s="4"/>
      <c r="X36" s="1"/>
      <c r="Y36" s="1"/>
      <c r="Z36" s="1"/>
      <c r="AA36" s="4"/>
      <c r="AB36" s="1"/>
      <c r="AC36" s="1"/>
      <c r="AD36" s="1"/>
      <c r="AE36" s="4"/>
      <c r="AF36" s="4"/>
      <c r="AG36" s="4"/>
      <c r="AH36" s="4"/>
      <c r="AI36" s="4"/>
    </row>
    <row r="37" spans="1:35" ht="15" outlineLevel="1">
      <c r="A37" s="40"/>
      <c r="B37" s="40"/>
      <c r="C37" s="40"/>
      <c r="D37" s="41"/>
      <c r="E37" s="42"/>
      <c r="F37" s="42"/>
      <c r="G37" s="42"/>
      <c r="H37" s="42"/>
      <c r="I37" s="42"/>
      <c r="J37" s="6"/>
      <c r="K37" s="4"/>
      <c r="L37" s="2"/>
      <c r="M37" s="1"/>
      <c r="N37" s="4"/>
      <c r="O37" s="4"/>
      <c r="P37" s="4"/>
      <c r="Q37" s="4"/>
      <c r="R37" s="4"/>
      <c r="S37" s="4"/>
      <c r="T37" s="4"/>
      <c r="U37" s="4"/>
      <c r="V37" s="4"/>
      <c r="W37" s="4"/>
      <c r="X37" s="1"/>
      <c r="Y37" s="1"/>
      <c r="Z37" s="1"/>
      <c r="AA37" s="4"/>
      <c r="AB37" s="1"/>
      <c r="AC37" s="1"/>
      <c r="AD37" s="1"/>
      <c r="AE37" s="4"/>
      <c r="AF37" s="4"/>
      <c r="AG37" s="4"/>
      <c r="AH37" s="4"/>
      <c r="AI37" s="4"/>
    </row>
    <row r="38" spans="1:35" ht="15">
      <c r="A38" s="40"/>
      <c r="B38" s="40"/>
      <c r="C38" s="40"/>
      <c r="D38" s="41"/>
      <c r="E38" s="42"/>
      <c r="F38" s="42"/>
      <c r="G38" s="42"/>
      <c r="H38" s="42"/>
      <c r="I38" s="42"/>
      <c r="J38" s="6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">
      <c r="A39" s="40"/>
      <c r="B39" s="40"/>
      <c r="C39" s="40"/>
      <c r="D39" s="41"/>
      <c r="E39" s="42"/>
      <c r="F39" s="42"/>
      <c r="G39" s="42"/>
      <c r="H39" s="42"/>
      <c r="I39" s="42"/>
      <c r="J39" s="6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">
      <c r="A40" s="40"/>
      <c r="B40" s="40"/>
      <c r="C40" s="40"/>
      <c r="D40" s="41"/>
      <c r="E40" s="42"/>
      <c r="F40" s="42"/>
      <c r="G40" s="42"/>
      <c r="H40" s="42"/>
      <c r="I40" s="42"/>
      <c r="J40" s="6"/>
      <c r="K40" s="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5">
      <c r="A41" s="40"/>
      <c r="B41" s="44"/>
      <c r="C41" s="40"/>
      <c r="D41" s="41"/>
      <c r="E41" s="42"/>
      <c r="F41" s="42"/>
      <c r="G41" s="42"/>
      <c r="H41" s="42"/>
      <c r="I41" s="42"/>
      <c r="J41" s="6"/>
      <c r="K41" s="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">
      <c r="A42" s="40"/>
      <c r="B42" s="40"/>
      <c r="C42" s="40"/>
      <c r="D42" s="41"/>
      <c r="E42" s="42"/>
      <c r="F42" s="42"/>
      <c r="G42" s="42"/>
      <c r="H42" s="42"/>
      <c r="I42" s="42"/>
      <c r="J42" s="6"/>
      <c r="K42" s="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5">
      <c r="A43" s="40"/>
      <c r="B43" s="40"/>
      <c r="C43" s="40"/>
      <c r="D43" s="41"/>
      <c r="E43" s="42"/>
      <c r="F43" s="42"/>
      <c r="G43" s="42"/>
      <c r="H43" s="42"/>
      <c r="I43" s="42"/>
      <c r="J43" s="6"/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">
      <c r="A44" s="40"/>
      <c r="B44" s="40"/>
      <c r="C44" s="40"/>
      <c r="D44" s="41"/>
      <c r="E44" s="42"/>
      <c r="F44" s="42"/>
      <c r="G44" s="42"/>
      <c r="H44" s="42"/>
      <c r="I44" s="42"/>
      <c r="J44" s="6"/>
      <c r="K44" s="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5">
      <c r="A45" s="45"/>
      <c r="B45" s="45"/>
      <c r="C45" s="45"/>
      <c r="D45" s="45"/>
      <c r="E45" s="45"/>
      <c r="F45" s="45"/>
      <c r="G45" s="45"/>
      <c r="H45" s="46"/>
      <c r="I45" s="45"/>
      <c r="J45" s="7"/>
      <c r="K45" s="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">
      <c r="A46" s="45"/>
      <c r="B46" s="45"/>
      <c r="C46" s="45"/>
      <c r="D46" s="45"/>
      <c r="E46" s="45"/>
      <c r="F46" s="45"/>
      <c r="G46" s="45"/>
      <c r="H46" s="45"/>
      <c r="I46" s="45"/>
      <c r="J46" s="7"/>
      <c r="K46" s="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>
      <c r="A47" s="45"/>
      <c r="B47" s="45"/>
      <c r="C47" s="45"/>
      <c r="D47" s="45"/>
      <c r="E47" s="45"/>
      <c r="F47" s="45"/>
      <c r="G47" s="45"/>
      <c r="H47" s="45"/>
      <c r="I47" s="45"/>
      <c r="J47" s="7"/>
      <c r="K47" s="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">
      <c r="A48" s="47"/>
      <c r="B48" s="47"/>
      <c r="C48" s="47"/>
      <c r="D48" s="47"/>
      <c r="E48" s="47"/>
      <c r="F48" s="47"/>
      <c r="G48" s="47"/>
      <c r="H48" s="47"/>
      <c r="I48" s="4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">
      <c r="A49" s="47"/>
      <c r="B49" s="47"/>
      <c r="C49" s="47"/>
      <c r="D49" s="47"/>
      <c r="E49" s="47"/>
      <c r="F49" s="47"/>
      <c r="G49" s="47"/>
      <c r="H49" s="47"/>
      <c r="I49" s="4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">
      <c r="A50" s="47"/>
      <c r="B50" s="47"/>
      <c r="C50" s="47"/>
      <c r="D50" s="47"/>
      <c r="E50" s="47"/>
      <c r="F50" s="47"/>
      <c r="G50" s="47"/>
      <c r="H50" s="47"/>
      <c r="I50" s="4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">
      <c r="A51" s="47"/>
      <c r="B51" s="47"/>
      <c r="C51" s="47"/>
      <c r="D51" s="47"/>
      <c r="E51" s="47"/>
      <c r="F51" s="47"/>
      <c r="G51" s="47"/>
      <c r="H51" s="47"/>
      <c r="I51" s="4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</sheetData>
  <sheetProtection/>
  <mergeCells count="56">
    <mergeCell ref="F28:H28"/>
    <mergeCell ref="F29:H29"/>
    <mergeCell ref="F26:H26"/>
    <mergeCell ref="F16:H16"/>
    <mergeCell ref="F18:H18"/>
    <mergeCell ref="F19:H19"/>
    <mergeCell ref="F20:H20"/>
    <mergeCell ref="F24:H24"/>
    <mergeCell ref="F25:H25"/>
    <mergeCell ref="F23:H23"/>
    <mergeCell ref="F11:H11"/>
    <mergeCell ref="F12:H12"/>
    <mergeCell ref="F13:H13"/>
    <mergeCell ref="F14:H14"/>
    <mergeCell ref="F15:H15"/>
    <mergeCell ref="F27:H27"/>
    <mergeCell ref="F22:H22"/>
    <mergeCell ref="E4:F5"/>
    <mergeCell ref="H9:I9"/>
    <mergeCell ref="H2:I3"/>
    <mergeCell ref="H4:I5"/>
    <mergeCell ref="C6:D7"/>
    <mergeCell ref="C8:D9"/>
    <mergeCell ref="H8:I8"/>
    <mergeCell ref="H6:I7"/>
    <mergeCell ref="C4:D5"/>
    <mergeCell ref="A1:J1"/>
    <mergeCell ref="A2:A3"/>
    <mergeCell ref="A4:A5"/>
    <mergeCell ref="A6:A7"/>
    <mergeCell ref="A8:A9"/>
    <mergeCell ref="A10:A11"/>
    <mergeCell ref="B2:B3"/>
    <mergeCell ref="B4:B5"/>
    <mergeCell ref="B6:B7"/>
    <mergeCell ref="E8:F9"/>
    <mergeCell ref="B12:E12"/>
    <mergeCell ref="F10:H10"/>
    <mergeCell ref="G2:G3"/>
    <mergeCell ref="G4:G5"/>
    <mergeCell ref="G6:G7"/>
    <mergeCell ref="G8:G9"/>
    <mergeCell ref="E6:F7"/>
    <mergeCell ref="B8:B9"/>
    <mergeCell ref="C2:D3"/>
    <mergeCell ref="E2:F3"/>
    <mergeCell ref="C35:E35"/>
    <mergeCell ref="B28:E28"/>
    <mergeCell ref="F17:H17"/>
    <mergeCell ref="F32:H32"/>
    <mergeCell ref="F21:H21"/>
    <mergeCell ref="B31:E31"/>
    <mergeCell ref="G35:H35"/>
    <mergeCell ref="F30:H30"/>
    <mergeCell ref="F33:H33"/>
    <mergeCell ref="F31:H31"/>
  </mergeCells>
  <printOptions/>
  <pageMargins left="0.7874015748031497" right="0.7874015748031497" top="0.36" bottom="0.26" header="0.31" footer="0.19"/>
  <pageSetup fitToHeight="10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ARP-N03</dc:creator>
  <cp:keywords/>
  <dc:description/>
  <cp:lastModifiedBy>Administrator</cp:lastModifiedBy>
  <cp:lastPrinted>2021-02-18T05:54:28Z</cp:lastPrinted>
  <dcterms:created xsi:type="dcterms:W3CDTF">2012-02-20T09:02:55Z</dcterms:created>
  <dcterms:modified xsi:type="dcterms:W3CDTF">2022-07-22T07:12:36Z</dcterms:modified>
  <cp:category/>
  <cp:version/>
  <cp:contentType/>
  <cp:contentStatus/>
</cp:coreProperties>
</file>