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19320" windowHeight="15480" activeTab="0"/>
  </bookViews>
  <sheets>
    <sheet name="celkový" sheetId="3" r:id="rId1"/>
  </sheets>
  <definedNames>
    <definedName name="_xlnm.Print_Area" localSheetId="0">'celkový'!$B$1:$H$258</definedName>
  </definedNames>
  <calcPr calcId="162913"/>
  <extLst/>
</workbook>
</file>

<file path=xl/comments1.xml><?xml version="1.0" encoding="utf-8"?>
<comments xmlns="http://schemas.openxmlformats.org/spreadsheetml/2006/main">
  <authors>
    <author>Administrator</author>
  </authors>
  <commentList>
    <comment ref="F34" authorId="0">
      <text>
        <r>
          <rPr>
            <b/>
            <sz val="9"/>
            <rFont val="Tahoma"/>
            <family val="2"/>
          </rPr>
          <t>Tuto výslednou cenu přeneste do krycího listu nabídky a do návrhu smlouvy o dílo - jako cenu hodnocenou</t>
        </r>
      </text>
    </comment>
  </commentList>
</comments>
</file>

<file path=xl/sharedStrings.xml><?xml version="1.0" encoding="utf-8"?>
<sst xmlns="http://schemas.openxmlformats.org/spreadsheetml/2006/main" count="460" uniqueCount="179">
  <si>
    <t>m2</t>
  </si>
  <si>
    <t>ks</t>
  </si>
  <si>
    <t>t</t>
  </si>
  <si>
    <t>Specifikace</t>
  </si>
  <si>
    <t>MJ</t>
  </si>
  <si>
    <t>množství</t>
  </si>
  <si>
    <t>Rostlinný materiál</t>
  </si>
  <si>
    <t>velikost</t>
  </si>
  <si>
    <t>celkem bez DPH</t>
  </si>
  <si>
    <t>m3</t>
  </si>
  <si>
    <t>poř.č.</t>
  </si>
  <si>
    <t>jedn. Cena</t>
  </si>
  <si>
    <t>R</t>
  </si>
  <si>
    <t>Celkem za dílo bez DPH</t>
  </si>
  <si>
    <t>kg</t>
  </si>
  <si>
    <t>Mulčovací kůra drcená, vrstva 0,1m</t>
  </si>
  <si>
    <t>Následná péče po dobu 1. roku</t>
  </si>
  <si>
    <t>Vypracovala: Ing. Kateřina Černohorská</t>
  </si>
  <si>
    <t>KEŘE</t>
  </si>
  <si>
    <t>Rekapitulace</t>
  </si>
  <si>
    <t xml:space="preserve">Odstranění nevhodných dřevin </t>
  </si>
  <si>
    <t>Celkem za odstranění nevhodných dřevin bez DPH</t>
  </si>
  <si>
    <t>l</t>
  </si>
  <si>
    <t>m</t>
  </si>
  <si>
    <t>Následná péče po dobu 2. roku</t>
  </si>
  <si>
    <t>Herbicid (10l/ha)</t>
  </si>
  <si>
    <t>Celkem za dílo s 21% DPH</t>
  </si>
  <si>
    <t>Dovoz vody pro zálivku - příplatek za dalších 4000 m</t>
  </si>
  <si>
    <t>Stromy</t>
  </si>
  <si>
    <t>Keře</t>
  </si>
  <si>
    <t>Celkem za následnou péči po dobu 1. roku bez DPH</t>
  </si>
  <si>
    <t>Umělé hnojivo</t>
  </si>
  <si>
    <t>Celkem za následnou péči po dobu 2. roku bez DPH</t>
  </si>
  <si>
    <t>Následná péče po dobu 3. roku</t>
  </si>
  <si>
    <t>Celkem za následnou péči po dobu 3. roku bez DPH</t>
  </si>
  <si>
    <t xml:space="preserve">Oprava a doplnění kůlů při 10% </t>
  </si>
  <si>
    <t>Vytyčení inženýrských sítí dle PD</t>
  </si>
  <si>
    <t>16-18, ZB</t>
  </si>
  <si>
    <t>Acer platanoides</t>
  </si>
  <si>
    <t>Corylus avellana</t>
  </si>
  <si>
    <t>14-16, ZB</t>
  </si>
  <si>
    <t>bal</t>
  </si>
  <si>
    <t xml:space="preserve">Hnojivo tabletované 0,01kg </t>
  </si>
  <si>
    <t>Hydroabsorbent např.typu Hydrogel</t>
  </si>
  <si>
    <t>Zhotovení ochranného bílého nátěru kmene, v jedné vrstvě, elastickým nátěrem pastové konzistence</t>
  </si>
  <si>
    <t>Výsadba stromů a keřů a cibulovin</t>
  </si>
  <si>
    <t>Betula pendula</t>
  </si>
  <si>
    <t>12-14, ZB</t>
  </si>
  <si>
    <t>Založení záhonu v rovině a svahu do 1:5 na starém záhonu</t>
  </si>
  <si>
    <t>Výsadba dřeviny s balem D do 0,6 m do jamky se zalitím v rovině a svahu do 1:5</t>
  </si>
  <si>
    <t>Výsadba dřeviny s balem D do 0,5 m do jamky se zalitím v rovině a svahu do 1:5</t>
  </si>
  <si>
    <t>Výsadba dřeviny s balem D do 0,2 m do jamky se zalitím v rovině a svahu do 1:5</t>
  </si>
  <si>
    <t>K2</t>
  </si>
  <si>
    <t>Výsadba dřeviny s balem D do 0,2 m do jamky se zalitím ve svahu do 1:1</t>
  </si>
  <si>
    <t>Jamky pro výsadbu s výměnou 50 % půdy zeminy tř 1 až 4 objem do 0,02 m3 v rovině a svahu do 1:5</t>
  </si>
  <si>
    <t>Jamky pro výsadbu s výměnou 50 % půdy zeminy tř 1 až 4 objem do 0,4 m3 v rovině a svahu do 1:5</t>
  </si>
  <si>
    <t>Hloubení jamek s výměnou 50 % půdy zeminy tř 1 až 4 objem do 0,02 m3 ve svahu do 1:1</t>
  </si>
  <si>
    <t>Jamky pro výsadbu s výměnou 50 % půdy zeminy tř 1 až 4 objem do 1 m3 v rovině a svahu do 1:5</t>
  </si>
  <si>
    <t>Ukotvení kmene dřevin třemi kůly D do 0,1 m délky do 3 m</t>
  </si>
  <si>
    <t xml:space="preserve">Zhotovení závlahové mísy dřevin D do 1,0 m v rovině nebo na svahu do 1:5 </t>
  </si>
  <si>
    <t>Celkem za výsadbu stromů a keřů včetně materiálu bez DPH</t>
  </si>
  <si>
    <t>Přesun hmot pro sadovnické a krajinářské úpravy vodorovně do 5000 m</t>
  </si>
  <si>
    <t>Zalití rostlin vodou plocha přes 20 m2 (10x 100 l / strom)</t>
  </si>
  <si>
    <t xml:space="preserve">Dovoz vody pro zálivku rostlin za vzdálenost do 1000 m </t>
  </si>
  <si>
    <t>Řez stromu výchovný alejových stromů výšky přes 4 do 6 m</t>
  </si>
  <si>
    <t>Kůl 2,5m prům. 70 mm</t>
  </si>
  <si>
    <t>Mulčovací kůra drcená  (doplnění 10cm)</t>
  </si>
  <si>
    <t>Odstranění ukotvení kmene dřevin třemi kůly D do 0,1 m délky do 3 m</t>
  </si>
  <si>
    <t>Vytyčení inženýrských sítí</t>
  </si>
  <si>
    <t>Celkem za vytyčení inženýrských sítí bez DPH</t>
  </si>
  <si>
    <t>Zpětný řez netrnitých keřů po výsadbě výšky do 1 m</t>
  </si>
  <si>
    <t>Zpětný řez trnitých keřů po výsadbě výšky do 1 m</t>
  </si>
  <si>
    <t>Řez stromů netrnitých řezem na čípek D koruny do 4 m</t>
  </si>
  <si>
    <t>NÁHRADNÍ VÝSADBY V ROCE 2021, TŘINEC</t>
  </si>
  <si>
    <t>Datum: duben 2021</t>
  </si>
  <si>
    <t>STROMY JEHLIČNATÉ</t>
  </si>
  <si>
    <t>Pinus sylvestris</t>
  </si>
  <si>
    <t>Pseudotsuga meziesii</t>
  </si>
  <si>
    <t>STROMY LISTNATÉ</t>
  </si>
  <si>
    <t>Aesculus hippocastanum</t>
  </si>
  <si>
    <t>Fagus sylvatica</t>
  </si>
  <si>
    <t>Juglans regia 'Jupiter' 160KM</t>
  </si>
  <si>
    <t>Prunus avium</t>
  </si>
  <si>
    <t>Quercus petraea</t>
  </si>
  <si>
    <t>Quercus robur</t>
  </si>
  <si>
    <t>Sorbus aucuparia</t>
  </si>
  <si>
    <t>Sorbus aucuparia 'Edulis'</t>
  </si>
  <si>
    <t>Sorbus thuringiaca 'Fastigiata'</t>
  </si>
  <si>
    <t>Tilia platyphylla</t>
  </si>
  <si>
    <t>175-200, ZB</t>
  </si>
  <si>
    <t>150-175, ZB</t>
  </si>
  <si>
    <t>do1:5</t>
  </si>
  <si>
    <t>do1:2</t>
  </si>
  <si>
    <t>do1:1</t>
  </si>
  <si>
    <t>Berberis thunbergii 'Green Ornament' (zelený list)</t>
  </si>
  <si>
    <t>Forsythia x inermedia 'Spectabilis'</t>
  </si>
  <si>
    <t>Forsythia x inermedia 'Week End'</t>
  </si>
  <si>
    <t>Hamamelis x intermedia 'Jelena'</t>
  </si>
  <si>
    <t>Hamamelis x intermedia 'Primavera'</t>
  </si>
  <si>
    <t>Ligustrum vulgare 'Atrovirens'</t>
  </si>
  <si>
    <t>Rosa glauca</t>
  </si>
  <si>
    <t>Salix caprea</t>
  </si>
  <si>
    <t>Sambucus nigra</t>
  </si>
  <si>
    <t>Viburnum opulus</t>
  </si>
  <si>
    <t>20-30, K2</t>
  </si>
  <si>
    <t>70-90/1+2, prost.</t>
  </si>
  <si>
    <t>30-40, K2</t>
  </si>
  <si>
    <t>40-60, ZB</t>
  </si>
  <si>
    <t>60-100/0+1, prost.</t>
  </si>
  <si>
    <t>60-100,prost.</t>
  </si>
  <si>
    <t>50-80, prost.</t>
  </si>
  <si>
    <t>60+, K2</t>
  </si>
  <si>
    <t>Hloubení jamek bez výměny půdy zeminy tř 1 až 4 objem do 1 m3 ve svahu do 1:2</t>
  </si>
  <si>
    <t>Cenová hladina dle katalogu URS 2021/I</t>
  </si>
  <si>
    <t>Výsadba dřeviny s balem D do 0,6 m do jamky se zalitím ve svahu do 1:2</t>
  </si>
  <si>
    <t>Výsadba dřeviny s balem D do 0,5 m do jamky se zalitím ve svahu do 1:2</t>
  </si>
  <si>
    <t>Výsadba dřeviny s balem D do 0,3 m do jamky se zalitím v rovině a svahu do 1:5</t>
  </si>
  <si>
    <t>Výsadba dřeviny s balem D do 0,3 m do jamky se zalitím ve svahu do 1:1</t>
  </si>
  <si>
    <t>Výsadba keře bez balu v do 1 m do jamky se zalitím v rovině a svahu do 1:5</t>
  </si>
  <si>
    <t>Výsadba keře bez balu v do 1 m do jamky se zalitím ve svahu do 1:2</t>
  </si>
  <si>
    <t>Výsadba keře bez balu v do 1 m do jamky se zalitím ve svahu do 1:1</t>
  </si>
  <si>
    <t>Jamky pro výsadbu s výměnou 50 % půdy zeminy tř 1 až 4 objem do 0,4 m3 ve svahu do 1:2</t>
  </si>
  <si>
    <t>Jamky pro výsadbu s výměnou 50 % půdy zeminy tř 1 až 4 objem do 0,05 m3 v rovině a svahu do 1:5</t>
  </si>
  <si>
    <t>Hloubení jamek s výměnou 50 % půdy zeminy tř 1 až 4 objem do 0,05 m3 ve svahu do 1:1</t>
  </si>
  <si>
    <t xml:space="preserve"> Jamky pro výsadbu s výměnou 50 % půdy zeminy tř 1 až 4 objem do 0,02 m3 ve svahu do 1:2</t>
  </si>
  <si>
    <t>Speciální elastický nátěr bílé barvy, životnosti cca 5 let, "rostoucí s kmínkem", nejedovatý, ekologicky odbouratelný např. typu Lac Balsam (100gr/strom) (mimo jehličnany)</t>
  </si>
  <si>
    <t>Zhotovení závlahové mísy dřevin D do 1,0 m na svahu do 1:2</t>
  </si>
  <si>
    <t>Příčky 6ks/strom (31*6)</t>
  </si>
  <si>
    <t>Vázací tkaný popruh š. 35mm (31*3)+4</t>
  </si>
  <si>
    <t>Instalace chráničky kmene proti poškození strun.sekačkou (pro soliterní stromy listnaté)</t>
  </si>
  <si>
    <t>Hnojení půdy umělým hnojivem k jednotlivým rostlinám v rovině a svahu do 1:5 (10tb./strom, 2tbl./keř) (35*10+287*2)*10*0,001*0,001</t>
  </si>
  <si>
    <t>Hnojení půdy umělým hnojivem k jednotlivým rostlinám v rovině a svahu do 1:5, Hydroabsorbent např.typu Hydrogel (cca 300gr/vysazený strom, cca 60gr/vysazený keř) (35*300+287*60)*0,001*0,001</t>
  </si>
  <si>
    <t>Dovoz vody pro zálivku rostlin za vzdálenost do 1000 m (100 l/strom, 20l/keř) (35*0,1+287*0,02)</t>
  </si>
  <si>
    <t>Chemické odplevelení před založením kultury nad 20 m2 postřikem na široko ve svahu do 1:1, M11+M13 (60+50)</t>
  </si>
  <si>
    <t>Mulčování rostlin kůrou tl. do 0,1 m v rovině a svahu do 1:5, solitér.stromy+keře (31*3,14*0,5*0,5)+167</t>
  </si>
  <si>
    <t>Mulčování rostlin kůrou tl. do 0,1 m ve svahu do 1:1, keře (110)</t>
  </si>
  <si>
    <t>Mulčování rostlin kůrou tl. do 0,1 m ve svahu do 1:2, solitér.stromy+keře (4*3,14*0,5*0,5)+10</t>
  </si>
  <si>
    <t>Zahradnický substrát pro výměnu v jamkách, pro Hamamelis slabě kyselý  (16*1*0,5)+(19*0,4*0,5)+(9*0,05*0,5)+(278*0,02*0,5)</t>
  </si>
  <si>
    <t>Rekonstrukce trávníku</t>
  </si>
  <si>
    <t>Celkem za rekonstrukci trávníku včetně materiálu bez DPH</t>
  </si>
  <si>
    <t>Odstranění nežádoucích výmladků dřevin u T5, chemické odplevelení půdy před založením postřikem, obdělání půdy, doplnění ornice, hrabání, válení, osetí, vč. Materiálu (T1+T5+T14) (9+16+4)</t>
  </si>
  <si>
    <t>Vypletí záhonu dřevin soliterních s naložením a odvozem odpadu do 20 km v rovině a svahu do 1:5 (3x) (3*31*3,15*0,5*0,5)</t>
  </si>
  <si>
    <t>Kontrola kotvení a znovuuvázání dřeviny ke kůlům při 10% (31*3+4)*0,1</t>
  </si>
  <si>
    <t>Vypletí záhonu dřevin soliterních s naložením a odvozem odpadu do 20 km ve svahu do 1:2 (3x)  (3*4*3,15*0,5*0,5)</t>
  </si>
  <si>
    <t>Vypletí záhonu dřevin ve skupinách s naložením a odvozem odpadu do 20 km v rovině a svahu do 1:5 (3x)   (167)*3</t>
  </si>
  <si>
    <t xml:space="preserve"> 185804234</t>
  </si>
  <si>
    <t>Vypletí záhonu dřevin ve skupinách s naložením a odvozem odpadu do 20 km ve svahu do 1:2 (3x)   (10)*3</t>
  </si>
  <si>
    <t>Vypletí záhonu dřevin ve skupinách s naložením a odvozem odpadu do 20 km ve svahu do 1:1 (3x)   (110*3)</t>
  </si>
  <si>
    <t xml:space="preserve"> Zalití rostlin vodou plocha přes 20 m2 (10x 20 l / m2 ) (167+10+110)*10*20/1000</t>
  </si>
  <si>
    <t>Hnojení půdy umělým hnojivem k jednotlivým rostlinám v rovině a svahu do 1:5 (100g/strom) (35*100)*0,001*0,001</t>
  </si>
  <si>
    <t>Mulčování rostlin kůrou tl. do 0,1 m v rovině a svahu do 1:5, solitér.stromy (31*3,14*0,5*0,5)</t>
  </si>
  <si>
    <t>Mulčování rostlin kůrou tl. do 0,1 m ve svahu do 1:2, solitér.stromy (4*3,14*0,5*0,5)</t>
  </si>
  <si>
    <t>Hnojení půdy umělým hnojivem k jednotlivým rostlinám v rovině a svahu do 1:5 (20g/m2) (287*20)*0,001*0,001</t>
  </si>
  <si>
    <t>Mulčování rostlin kůrou tl. do 0,1 m v rovině a svahu do 1:5, keře (167)</t>
  </si>
  <si>
    <t>Mulčování rostlin kůrou tl. do 0,1 m ve svahu do 1:2, keře (10)</t>
  </si>
  <si>
    <t>Odstranění ukotvení kmene dřevin jedním kůlem délky do 2 m</t>
  </si>
  <si>
    <t>Kůl 2m prům. 70 mm (4)</t>
  </si>
  <si>
    <t>Kůl 2,5m prům. 70 mm (31*3)</t>
  </si>
  <si>
    <t>Směrové kácení stromů s rozřezáním a odvětvením D kmene do 200 mm (S15)</t>
  </si>
  <si>
    <t>Odstranění nevhodných dřevin do 100 m2 nad 1 m s odstraněním pařezů ve svahu do 1:1 (K11.1, K11.2, K11.3, K11.4) (4+4+4+12)</t>
  </si>
  <si>
    <t>Kácení stromu bez postupného spouštění koruny a kmene D do 0,3 m (S16)</t>
  </si>
  <si>
    <t xml:space="preserve">Odstranění pařezů D do 0,2 m v rovině a svahu 1:5 s odklizením do 20 m a zasypáním jámy </t>
  </si>
  <si>
    <t>Odstranění pařezů D do 0,3 m ve svahu do 1:2 s odklizením do 20 m a zasypáním jámy</t>
  </si>
  <si>
    <t>Odstranění pařezů D do 0,8 m v rovině a svahu 1:5 s odklizením do 20 m a zasypáním jámy (P5)</t>
  </si>
  <si>
    <t xml:space="preserve">Skládkovné odpadu - pro nevhodné dřeviny, větve, pařezy vč. odvozu </t>
  </si>
  <si>
    <t>Substrát pro zásyp jam po pařezech,typ: svrchní vrstva půdy, vrstva 0,3m (1*3)*0,3, vč. Dovozu</t>
  </si>
  <si>
    <t>Celkem za ochranný plot pro L6 a L12 bez DPH</t>
  </si>
  <si>
    <t>Ochranný plot pro L6 a L12</t>
  </si>
  <si>
    <t>Řez stromu výchovný alejových stromů výšky přes 4 do 6 m (výchovný řez pro nálet APL viz. Výkres č.13)</t>
  </si>
  <si>
    <t xml:space="preserve">Chránička kmene hnědá proti poškození strunovou sekačkou </t>
  </si>
  <si>
    <t>Probírka porostu na L7-8, 76m2 svah do 1:2. Odstranění cca 50% dřevin.</t>
  </si>
  <si>
    <t>Instalace ochranného oplocení z dřevěných kůlů 1,5m a prům. 70mm, vč. Provrtání kůlů a protažení 3 pater drátěného lana, materiál vč. Dodávky (OO6.1+OO6.2+OO12) (9+9+5)</t>
  </si>
  <si>
    <t>Chemické odplevelení před založením kultury nad 20 m2 postřikem na široko v rovině a svahu do 1:5, M6.1+M6.2+M6.3+M6.4+M6.5+M6.6+M7+M12+M19+M20 (9+9+9+5+9+12+10+54+5+55)</t>
  </si>
  <si>
    <t>Ukotvení kmene dřevin jedním kůlem D do 0,1 m délky do 2 m (jehličnaté stromy)</t>
  </si>
  <si>
    <t>Řez a tvarování živých plotů přímých v do 0,8 m a š do 0,8 m s odvozem odpadu do 20 km</t>
  </si>
  <si>
    <t>SOUPIS PRACÍ</t>
  </si>
  <si>
    <t>rovina</t>
  </si>
  <si>
    <t>svah</t>
  </si>
  <si>
    <t xml:space="preserve">Žlutě zvýrazněné buňky vyplňte!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</si>
</sst>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0"/>
    <numFmt numFmtId="165" formatCode="#,##0.00\ &quot;Kč&quot;"/>
  </numFmts>
  <fonts count="21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b/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 vertical="center"/>
    </xf>
    <xf numFmtId="44" fontId="12" fillId="0" borderId="0" xfId="2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44" fontId="12" fillId="0" borderId="1" xfId="20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 wrapText="1"/>
    </xf>
    <xf numFmtId="44" fontId="5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44" fontId="12" fillId="0" borderId="0" xfId="20" applyFont="1" applyFill="1" applyBorder="1" applyAlignment="1">
      <alignment horizontal="center" vertical="center"/>
    </xf>
    <xf numFmtId="44" fontId="16" fillId="0" borderId="0" xfId="20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44" fontId="14" fillId="0" borderId="0" xfId="20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44" fontId="14" fillId="0" borderId="1" xfId="20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4" fontId="1" fillId="0" borderId="0" xfId="0" applyNumberFormat="1" applyFont="1" applyFill="1" applyAlignment="1">
      <alignment horizontal="right" vertical="center"/>
    </xf>
    <xf numFmtId="0" fontId="1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4" fontId="13" fillId="0" borderId="0" xfId="20" applyFont="1" applyFill="1" applyBorder="1" applyAlignment="1">
      <alignment horizontal="right" vertical="center"/>
    </xf>
    <xf numFmtId="44" fontId="14" fillId="0" borderId="0" xfId="2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4" fontId="15" fillId="0" borderId="0" xfId="2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4" fontId="0" fillId="0" borderId="0" xfId="2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" fontId="12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4" fontId="10" fillId="0" borderId="0" xfId="0" applyNumberFormat="1" applyFont="1" applyFill="1" applyBorder="1" applyAlignment="1">
      <alignment horizontal="center" wrapText="1"/>
    </xf>
    <xf numFmtId="44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4" fontId="8" fillId="3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44" fontId="0" fillId="2" borderId="0" xfId="2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266"/>
  <sheetViews>
    <sheetView tabSelected="1" view="pageBreakPreview" zoomScale="130" zoomScaleSheetLayoutView="130" workbookViewId="0" topLeftCell="A1">
      <selection activeCell="F34" sqref="F34:H34"/>
    </sheetView>
  </sheetViews>
  <sheetFormatPr defaultColWidth="9.140625" defaultRowHeight="13.5" customHeight="1"/>
  <cols>
    <col min="1" max="1" width="7.7109375" style="106" customWidth="1"/>
    <col min="2" max="2" width="5.421875" style="108" customWidth="1"/>
    <col min="3" max="3" width="11.28125" style="113" customWidth="1"/>
    <col min="4" max="4" width="54.8515625" style="107" customWidth="1"/>
    <col min="5" max="5" width="4.28125" style="108" customWidth="1"/>
    <col min="6" max="6" width="9.7109375" style="109" customWidth="1"/>
    <col min="7" max="7" width="9.7109375" style="110" customWidth="1"/>
    <col min="8" max="8" width="15.140625" style="111" customWidth="1"/>
    <col min="9" max="9" width="12.140625" style="106" customWidth="1"/>
    <col min="10" max="11" width="12.140625" style="105" customWidth="1"/>
    <col min="12" max="12" width="12.28125" style="105" bestFit="1" customWidth="1"/>
    <col min="13" max="13" width="13.140625" style="105" customWidth="1"/>
    <col min="14" max="14" width="12.140625" style="105" bestFit="1" customWidth="1"/>
    <col min="15" max="15" width="20.140625" style="105" customWidth="1"/>
    <col min="16" max="16384" width="9.140625" style="105" customWidth="1"/>
  </cols>
  <sheetData>
    <row r="1" spans="1:256" ht="18" customHeight="1">
      <c r="A1" s="54"/>
      <c r="B1" s="125" t="s">
        <v>73</v>
      </c>
      <c r="C1" s="125"/>
      <c r="D1" s="125"/>
      <c r="E1" s="125"/>
      <c r="F1" s="125"/>
      <c r="G1" s="125"/>
      <c r="H1" s="125"/>
      <c r="I1" s="55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8" customHeight="1">
      <c r="A2" s="54"/>
      <c r="B2" s="125" t="s">
        <v>175</v>
      </c>
      <c r="C2" s="125"/>
      <c r="D2" s="125"/>
      <c r="E2" s="125"/>
      <c r="F2" s="125"/>
      <c r="G2" s="125"/>
      <c r="H2" s="12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5" customHeight="1">
      <c r="A3" s="54"/>
      <c r="B3" s="57"/>
      <c r="C3" s="57"/>
      <c r="D3" s="57"/>
      <c r="E3" s="58"/>
      <c r="F3" s="58"/>
      <c r="G3" s="58"/>
      <c r="H3" s="56"/>
      <c r="I3" s="59"/>
      <c r="J3" s="56"/>
      <c r="K3" s="60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5" customHeight="1">
      <c r="A4" s="54"/>
      <c r="B4" s="57"/>
      <c r="C4" s="57"/>
      <c r="D4" s="57"/>
      <c r="E4" s="58"/>
      <c r="F4" s="58"/>
      <c r="G4" s="58"/>
      <c r="H4" s="56"/>
      <c r="I4" s="59"/>
      <c r="J4" s="56"/>
      <c r="K4" s="60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5" customHeight="1">
      <c r="A5" s="54"/>
      <c r="B5" s="57"/>
      <c r="C5" s="57"/>
      <c r="D5" s="57"/>
      <c r="E5" s="58"/>
      <c r="F5" s="58"/>
      <c r="G5" s="58"/>
      <c r="H5" s="56"/>
      <c r="I5" s="59"/>
      <c r="J5" s="56"/>
      <c r="K5" s="60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5" customHeight="1">
      <c r="A6" s="46"/>
      <c r="B6" s="61" t="s">
        <v>113</v>
      </c>
      <c r="C6" s="46"/>
      <c r="D6" s="61"/>
      <c r="E6" s="62"/>
      <c r="F6" s="63"/>
      <c r="G6" s="64"/>
      <c r="H6" s="65"/>
      <c r="I6" s="66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5" customHeight="1">
      <c r="A7" s="46"/>
      <c r="B7" s="61" t="s">
        <v>17</v>
      </c>
      <c r="C7" s="46"/>
      <c r="D7" s="61"/>
      <c r="E7" s="62"/>
      <c r="F7" s="63"/>
      <c r="G7" s="64"/>
      <c r="H7" s="65"/>
      <c r="I7" s="66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5" customHeight="1">
      <c r="A8" s="46"/>
      <c r="B8" s="61" t="s">
        <v>74</v>
      </c>
      <c r="C8" s="46"/>
      <c r="D8" s="61"/>
      <c r="E8" s="62"/>
      <c r="F8" s="63"/>
      <c r="G8" s="64"/>
      <c r="H8" s="65"/>
      <c r="I8" s="6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2:15" ht="15" customHeight="1">
      <c r="B9" s="107"/>
      <c r="C9" s="107"/>
      <c r="K9" s="112"/>
      <c r="L9" s="112"/>
      <c r="M9" s="112"/>
      <c r="N9" s="112"/>
      <c r="O9" s="112"/>
    </row>
    <row r="10" spans="2:15" ht="15" customHeight="1">
      <c r="B10" s="107"/>
      <c r="C10" s="107"/>
      <c r="K10" s="112"/>
      <c r="L10" s="112"/>
      <c r="M10" s="112"/>
      <c r="N10" s="112"/>
      <c r="O10" s="112"/>
    </row>
    <row r="11" spans="2:15" ht="15" customHeight="1">
      <c r="B11" s="107"/>
      <c r="C11" s="107"/>
      <c r="K11" s="112"/>
      <c r="L11" s="112"/>
      <c r="M11" s="112"/>
      <c r="N11" s="112"/>
      <c r="O11" s="112"/>
    </row>
    <row r="12" spans="2:15" ht="15" customHeight="1">
      <c r="B12" s="107"/>
      <c r="C12" s="107"/>
      <c r="K12" s="112"/>
      <c r="L12" s="112"/>
      <c r="M12" s="112"/>
      <c r="N12" s="112"/>
      <c r="O12" s="112"/>
    </row>
    <row r="13" spans="2:15" ht="15" customHeight="1">
      <c r="B13" s="107"/>
      <c r="C13" s="107"/>
      <c r="K13" s="112"/>
      <c r="L13" s="112"/>
      <c r="M13" s="112"/>
      <c r="N13" s="112"/>
      <c r="O13" s="112"/>
    </row>
    <row r="14" spans="2:15" ht="15" customHeight="1">
      <c r="B14" s="107"/>
      <c r="C14" s="107"/>
      <c r="K14" s="112"/>
      <c r="L14" s="112"/>
      <c r="M14" s="112"/>
      <c r="N14" s="112"/>
      <c r="O14" s="112"/>
    </row>
    <row r="15" spans="2:15" ht="15" customHeight="1">
      <c r="B15" s="107"/>
      <c r="C15" s="107"/>
      <c r="K15" s="112"/>
      <c r="L15" s="112"/>
      <c r="M15" s="112"/>
      <c r="N15" s="112"/>
      <c r="O15" s="112"/>
    </row>
    <row r="16" spans="2:15" ht="15" customHeight="1">
      <c r="B16" s="107"/>
      <c r="C16" s="107"/>
      <c r="K16" s="112"/>
      <c r="L16" s="112"/>
      <c r="M16" s="112"/>
      <c r="N16" s="112"/>
      <c r="O16" s="112"/>
    </row>
    <row r="17" spans="2:15" ht="15" customHeight="1">
      <c r="B17" s="131"/>
      <c r="C17" s="131"/>
      <c r="D17" s="132" t="s">
        <v>178</v>
      </c>
      <c r="E17" s="132"/>
      <c r="F17" s="133"/>
      <c r="G17" s="134"/>
      <c r="H17" s="135"/>
      <c r="K17" s="112"/>
      <c r="L17" s="112"/>
      <c r="M17" s="112"/>
      <c r="N17" s="112"/>
      <c r="O17" s="112"/>
    </row>
    <row r="18" spans="2:15" ht="15" customHeight="1">
      <c r="B18" s="107"/>
      <c r="C18" s="107"/>
      <c r="K18" s="112"/>
      <c r="L18" s="112"/>
      <c r="M18" s="112"/>
      <c r="N18" s="112"/>
      <c r="O18" s="112"/>
    </row>
    <row r="19" spans="2:15" ht="15" customHeight="1">
      <c r="B19" s="107"/>
      <c r="C19" s="107"/>
      <c r="K19" s="112"/>
      <c r="L19" s="112"/>
      <c r="M19" s="112"/>
      <c r="N19" s="112"/>
      <c r="O19" s="112"/>
    </row>
    <row r="20" spans="4:15" ht="15" customHeight="1">
      <c r="D20" s="8" t="s">
        <v>19</v>
      </c>
      <c r="H20" s="13"/>
      <c r="K20" s="112"/>
      <c r="L20" s="112"/>
      <c r="M20" s="112"/>
      <c r="N20" s="112"/>
      <c r="O20" s="112"/>
    </row>
    <row r="21" spans="1:9" s="31" customFormat="1" ht="15" customHeight="1">
      <c r="A21" s="37"/>
      <c r="B21" s="32"/>
      <c r="C21" s="33"/>
      <c r="D21" s="34" t="str">
        <f>+B1</f>
        <v>NÁHRADNÍ VÝSADBY V ROCE 2021, TŘINEC</v>
      </c>
      <c r="E21" s="35"/>
      <c r="F21" s="36"/>
      <c r="G21" s="123"/>
      <c r="H21" s="123"/>
      <c r="I21" s="37"/>
    </row>
    <row r="22" spans="4:15" ht="15" customHeight="1">
      <c r="D22" s="8"/>
      <c r="K22" s="112"/>
      <c r="L22" s="112"/>
      <c r="M22" s="112"/>
      <c r="N22" s="112"/>
      <c r="O22" s="112"/>
    </row>
    <row r="23" spans="4:15" ht="15" customHeight="1">
      <c r="D23" s="8"/>
      <c r="K23" s="112"/>
      <c r="L23" s="112"/>
      <c r="M23" s="112"/>
      <c r="N23" s="112"/>
      <c r="O23" s="112"/>
    </row>
    <row r="24" spans="2:15" ht="15" customHeight="1">
      <c r="B24" s="6">
        <v>1</v>
      </c>
      <c r="D24" s="8" t="str">
        <f>+D56</f>
        <v>Celkem za vytyčení inženýrských sítí bez DPH</v>
      </c>
      <c r="H24" s="13">
        <f>+H56</f>
        <v>0</v>
      </c>
      <c r="K24" s="112"/>
      <c r="L24" s="112"/>
      <c r="M24" s="112"/>
      <c r="N24" s="112"/>
      <c r="O24" s="112"/>
    </row>
    <row r="25" spans="2:15" ht="15" customHeight="1">
      <c r="B25" s="6">
        <v>2</v>
      </c>
      <c r="D25" s="8" t="str">
        <f>+D70</f>
        <v>Celkem za odstranění nevhodných dřevin bez DPH</v>
      </c>
      <c r="H25" s="13">
        <f>+H70</f>
        <v>0</v>
      </c>
      <c r="K25" s="112"/>
      <c r="L25" s="112"/>
      <c r="M25" s="112"/>
      <c r="N25" s="112"/>
      <c r="O25" s="112"/>
    </row>
    <row r="26" spans="2:15" ht="15" customHeight="1">
      <c r="B26" s="6">
        <v>3</v>
      </c>
      <c r="D26" s="8" t="str">
        <f>+D76</f>
        <v>Celkem za ochranný plot pro L6 a L12 bez DPH</v>
      </c>
      <c r="H26" s="13">
        <f>+H76</f>
        <v>0</v>
      </c>
      <c r="K26" s="112"/>
      <c r="L26" s="112"/>
      <c r="M26" s="112"/>
      <c r="N26" s="112"/>
      <c r="O26" s="112"/>
    </row>
    <row r="27" spans="2:15" ht="15" customHeight="1">
      <c r="B27" s="6">
        <v>4</v>
      </c>
      <c r="D27" s="8" t="str">
        <f>+D170</f>
        <v>Celkem za výsadbu stromů a keřů včetně materiálu bez DPH</v>
      </c>
      <c r="E27" s="6"/>
      <c r="F27" s="11"/>
      <c r="G27" s="15"/>
      <c r="H27" s="13">
        <f>+H170</f>
        <v>0</v>
      </c>
      <c r="K27" s="112"/>
      <c r="L27" s="112"/>
      <c r="M27" s="112"/>
      <c r="N27" s="112"/>
      <c r="O27" s="112"/>
    </row>
    <row r="28" spans="2:15" ht="15" customHeight="1">
      <c r="B28" s="6">
        <v>5</v>
      </c>
      <c r="D28" s="8" t="str">
        <f>+D176</f>
        <v>Celkem za rekonstrukci trávníku včetně materiálu bez DPH</v>
      </c>
      <c r="E28" s="6"/>
      <c r="F28" s="11"/>
      <c r="G28" s="15"/>
      <c r="H28" s="13">
        <f>+H176</f>
        <v>0</v>
      </c>
      <c r="K28" s="112"/>
      <c r="L28" s="112"/>
      <c r="M28" s="112"/>
      <c r="N28" s="112"/>
      <c r="O28" s="112"/>
    </row>
    <row r="29" spans="2:8" ht="15" customHeight="1">
      <c r="B29" s="6">
        <v>6</v>
      </c>
      <c r="D29" s="8" t="str">
        <f>+D195</f>
        <v>Celkem za následnou péči po dobu 1. roku bez DPH</v>
      </c>
      <c r="E29" s="6"/>
      <c r="F29" s="11"/>
      <c r="G29" s="15"/>
      <c r="H29" s="13">
        <f>+H195</f>
        <v>0</v>
      </c>
    </row>
    <row r="30" spans="2:8" ht="15" customHeight="1">
      <c r="B30" s="6">
        <v>7</v>
      </c>
      <c r="D30" s="8" t="str">
        <f>+D231</f>
        <v>Celkem za následnou péči po dobu 2. roku bez DPH</v>
      </c>
      <c r="E30" s="6"/>
      <c r="F30" s="11"/>
      <c r="G30" s="15"/>
      <c r="H30" s="13">
        <f>+H231</f>
        <v>0</v>
      </c>
    </row>
    <row r="31" spans="2:15" ht="15" customHeight="1">
      <c r="B31" s="6">
        <v>8</v>
      </c>
      <c r="D31" s="8" t="str">
        <f>+D258</f>
        <v>Celkem za následnou péči po dobu 3. roku bez DPH</v>
      </c>
      <c r="H31" s="13">
        <f>+H258</f>
        <v>0</v>
      </c>
      <c r="K31" s="112"/>
      <c r="L31" s="112"/>
      <c r="M31" s="112"/>
      <c r="N31" s="112"/>
      <c r="O31" s="112"/>
    </row>
    <row r="32" spans="4:8" ht="15" customHeight="1">
      <c r="D32" s="30"/>
      <c r="E32" s="6"/>
      <c r="F32" s="11"/>
      <c r="G32" s="15"/>
      <c r="H32" s="13"/>
    </row>
    <row r="33" spans="4:8" ht="15" customHeight="1">
      <c r="D33" s="17"/>
      <c r="E33" s="18"/>
      <c r="F33" s="124"/>
      <c r="G33" s="124"/>
      <c r="H33" s="114"/>
    </row>
    <row r="34" spans="1:9" s="31" customFormat="1" ht="26.25">
      <c r="A34" s="37"/>
      <c r="B34" s="32"/>
      <c r="C34" s="33"/>
      <c r="D34" s="21" t="s">
        <v>13</v>
      </c>
      <c r="E34" s="35"/>
      <c r="F34" s="130">
        <f>SUM(H24:H33)</f>
        <v>0</v>
      </c>
      <c r="G34" s="130"/>
      <c r="H34" s="130"/>
      <c r="I34" s="37"/>
    </row>
    <row r="35" spans="1:9" s="31" customFormat="1" ht="15" customHeight="1">
      <c r="A35" s="37"/>
      <c r="B35" s="32"/>
      <c r="C35" s="33"/>
      <c r="D35" s="34"/>
      <c r="E35" s="35"/>
      <c r="F35" s="36"/>
      <c r="G35" s="52"/>
      <c r="H35" s="52"/>
      <c r="I35" s="37"/>
    </row>
    <row r="36" spans="1:9" s="3" customFormat="1" ht="15" customHeight="1">
      <c r="A36" s="5"/>
      <c r="B36" s="7"/>
      <c r="C36" s="28"/>
      <c r="D36" s="14"/>
      <c r="E36" s="10"/>
      <c r="F36" s="12"/>
      <c r="G36" s="53"/>
      <c r="H36" s="24"/>
      <c r="I36" s="5"/>
    </row>
    <row r="37" spans="1:9" s="19" customFormat="1" ht="23.25" customHeight="1">
      <c r="A37" s="38"/>
      <c r="B37" s="20"/>
      <c r="C37" s="29"/>
      <c r="D37" s="34" t="s">
        <v>26</v>
      </c>
      <c r="E37" s="129"/>
      <c r="F37" s="123">
        <f>+F34*1.21</f>
        <v>0</v>
      </c>
      <c r="G37" s="123"/>
      <c r="H37" s="123"/>
      <c r="I37" s="38"/>
    </row>
    <row r="38" spans="1:9" s="3" customFormat="1" ht="15" customHeight="1">
      <c r="A38" s="5"/>
      <c r="B38" s="7"/>
      <c r="C38" s="28"/>
      <c r="D38" s="9"/>
      <c r="E38" s="10"/>
      <c r="F38" s="12"/>
      <c r="G38" s="22"/>
      <c r="H38" s="23"/>
      <c r="I38" s="5"/>
    </row>
    <row r="39" spans="1:9" s="3" customFormat="1" ht="15" customHeight="1">
      <c r="A39" s="5"/>
      <c r="B39" s="7"/>
      <c r="C39" s="28"/>
      <c r="D39" s="9"/>
      <c r="E39" s="10"/>
      <c r="F39" s="12"/>
      <c r="G39" s="22"/>
      <c r="H39" s="23"/>
      <c r="I39" s="5"/>
    </row>
    <row r="40" spans="1:9" s="3" customFormat="1" ht="15" customHeight="1">
      <c r="A40" s="5"/>
      <c r="B40" s="7"/>
      <c r="C40" s="28"/>
      <c r="D40" s="9"/>
      <c r="E40" s="10"/>
      <c r="F40" s="12"/>
      <c r="G40" s="22"/>
      <c r="H40" s="23"/>
      <c r="I40" s="5"/>
    </row>
    <row r="41" spans="1:9" s="3" customFormat="1" ht="15" customHeight="1">
      <c r="A41" s="5"/>
      <c r="B41" s="7"/>
      <c r="C41" s="28"/>
      <c r="D41" s="9"/>
      <c r="E41" s="10"/>
      <c r="F41" s="12"/>
      <c r="G41" s="22"/>
      <c r="H41" s="23"/>
      <c r="I41" s="5"/>
    </row>
    <row r="42" spans="1:9" s="3" customFormat="1" ht="15" customHeight="1">
      <c r="A42" s="5"/>
      <c r="B42" s="7"/>
      <c r="C42" s="28"/>
      <c r="D42" s="9"/>
      <c r="E42" s="10"/>
      <c r="F42" s="12"/>
      <c r="G42" s="22"/>
      <c r="H42" s="23"/>
      <c r="I42" s="5"/>
    </row>
    <row r="43" spans="1:9" s="3" customFormat="1" ht="15" customHeight="1">
      <c r="A43" s="5"/>
      <c r="B43" s="7"/>
      <c r="C43" s="28"/>
      <c r="D43" s="9"/>
      <c r="E43" s="10"/>
      <c r="F43" s="12"/>
      <c r="G43" s="22"/>
      <c r="H43" s="23"/>
      <c r="I43" s="5"/>
    </row>
    <row r="44" spans="1:9" s="3" customFormat="1" ht="15" customHeight="1">
      <c r="A44" s="5"/>
      <c r="B44" s="7"/>
      <c r="C44" s="28"/>
      <c r="D44" s="9"/>
      <c r="E44" s="10"/>
      <c r="F44" s="12"/>
      <c r="G44" s="22"/>
      <c r="H44" s="23"/>
      <c r="I44" s="5"/>
    </row>
    <row r="45" spans="1:9" s="3" customFormat="1" ht="15" customHeight="1">
      <c r="A45" s="5"/>
      <c r="B45" s="7"/>
      <c r="C45" s="28"/>
      <c r="D45" s="9"/>
      <c r="E45" s="10"/>
      <c r="F45" s="12"/>
      <c r="G45" s="22"/>
      <c r="H45" s="23"/>
      <c r="I45" s="5"/>
    </row>
    <row r="46" spans="1:9" s="3" customFormat="1" ht="15" customHeight="1">
      <c r="A46" s="5"/>
      <c r="B46" s="7"/>
      <c r="C46" s="28"/>
      <c r="D46" s="9"/>
      <c r="E46" s="10"/>
      <c r="F46" s="12"/>
      <c r="G46" s="22"/>
      <c r="H46" s="23"/>
      <c r="I46" s="5"/>
    </row>
    <row r="47" spans="1:9" s="3" customFormat="1" ht="15" customHeight="1">
      <c r="A47" s="5"/>
      <c r="B47" s="7"/>
      <c r="C47" s="28"/>
      <c r="D47" s="9"/>
      <c r="E47" s="10"/>
      <c r="F47" s="12"/>
      <c r="G47" s="22"/>
      <c r="H47" s="23"/>
      <c r="I47" s="5"/>
    </row>
    <row r="48" spans="1:9" s="3" customFormat="1" ht="15" customHeight="1">
      <c r="A48" s="5"/>
      <c r="B48" s="7"/>
      <c r="C48" s="28"/>
      <c r="D48" s="9"/>
      <c r="E48" s="10"/>
      <c r="F48" s="12"/>
      <c r="G48" s="22"/>
      <c r="H48" s="23"/>
      <c r="I48" s="5"/>
    </row>
    <row r="49" spans="1:9" s="3" customFormat="1" ht="15" customHeight="1">
      <c r="A49" s="5"/>
      <c r="B49" s="7"/>
      <c r="C49" s="28"/>
      <c r="D49" s="9"/>
      <c r="E49" s="10"/>
      <c r="F49" s="12"/>
      <c r="G49" s="22"/>
      <c r="H49" s="23"/>
      <c r="I49" s="5"/>
    </row>
    <row r="50" spans="1:9" s="3" customFormat="1" ht="15" customHeight="1">
      <c r="A50" s="5"/>
      <c r="B50" s="7"/>
      <c r="C50" s="28"/>
      <c r="D50" s="9"/>
      <c r="E50" s="10"/>
      <c r="F50" s="12"/>
      <c r="G50" s="22"/>
      <c r="H50" s="23"/>
      <c r="I50" s="5"/>
    </row>
    <row r="51" spans="1:9" s="3" customFormat="1" ht="15" customHeight="1">
      <c r="A51" s="5"/>
      <c r="B51" s="7"/>
      <c r="C51" s="28"/>
      <c r="D51" s="9"/>
      <c r="E51" s="10"/>
      <c r="F51" s="12"/>
      <c r="G51" s="22"/>
      <c r="H51" s="23"/>
      <c r="I51" s="5"/>
    </row>
    <row r="52" spans="1:256" s="3" customFormat="1" ht="15" customHeight="1">
      <c r="A52" s="4"/>
      <c r="B52" s="39"/>
      <c r="C52" s="4"/>
      <c r="D52" s="8"/>
      <c r="E52" s="6"/>
      <c r="F52" s="15"/>
      <c r="G52" s="15"/>
      <c r="H52" s="13"/>
      <c r="I52" s="5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15" customHeight="1">
      <c r="A53" s="39"/>
      <c r="B53" s="39">
        <v>1</v>
      </c>
      <c r="C53" s="41"/>
      <c r="D53" s="41"/>
      <c r="E53" s="39"/>
      <c r="F53" s="42"/>
      <c r="G53" s="42"/>
      <c r="H53" s="43"/>
      <c r="I53" s="44"/>
      <c r="J53" s="39"/>
      <c r="K53" s="45"/>
      <c r="L53" s="39"/>
      <c r="M53" s="40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s="3" customFormat="1" ht="15" customHeight="1">
      <c r="A54" s="39"/>
      <c r="B54" s="39" t="s">
        <v>10</v>
      </c>
      <c r="C54" s="41" t="s">
        <v>68</v>
      </c>
      <c r="D54" s="41"/>
      <c r="E54" s="39" t="s">
        <v>4</v>
      </c>
      <c r="F54" s="42" t="s">
        <v>5</v>
      </c>
      <c r="G54" s="42" t="s">
        <v>11</v>
      </c>
      <c r="H54" s="43" t="s">
        <v>8</v>
      </c>
      <c r="I54" s="44"/>
      <c r="J54" s="39"/>
      <c r="K54" s="45"/>
      <c r="L54" s="39"/>
      <c r="M54" s="40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7" s="3" customFormat="1" ht="15" customHeight="1">
      <c r="A55" s="68"/>
      <c r="B55" s="69">
        <v>1</v>
      </c>
      <c r="C55" s="69" t="s">
        <v>12</v>
      </c>
      <c r="D55" s="70" t="s">
        <v>36</v>
      </c>
      <c r="E55" s="69" t="s">
        <v>1</v>
      </c>
      <c r="F55" s="71">
        <v>1</v>
      </c>
      <c r="G55" s="126"/>
      <c r="H55" s="72">
        <f>+F55*G55</f>
        <v>0</v>
      </c>
      <c r="I55" s="73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  <c r="IG55" s="74"/>
      <c r="IH55" s="74"/>
      <c r="II55" s="74"/>
      <c r="IJ55" s="74"/>
      <c r="IK55" s="74"/>
      <c r="IL55" s="74"/>
      <c r="IM55" s="74"/>
      <c r="IN55" s="74"/>
      <c r="IO55" s="74"/>
      <c r="IP55" s="74"/>
      <c r="IQ55" s="74"/>
      <c r="IR55" s="74"/>
      <c r="IS55" s="74"/>
      <c r="IT55" s="74"/>
      <c r="IU55" s="74"/>
      <c r="IV55" s="74"/>
      <c r="IW55" s="67"/>
    </row>
    <row r="56" spans="1:256" ht="12.75">
      <c r="A56" s="39"/>
      <c r="B56" s="39"/>
      <c r="C56" s="41"/>
      <c r="D56" s="41" t="s">
        <v>69</v>
      </c>
      <c r="E56" s="39"/>
      <c r="F56" s="42"/>
      <c r="G56" s="42"/>
      <c r="H56" s="43">
        <f>SUM(H55)</f>
        <v>0</v>
      </c>
      <c r="I56" s="44"/>
      <c r="J56" s="39"/>
      <c r="K56" s="45"/>
      <c r="L56" s="39"/>
      <c r="M56" s="40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s="3" customFormat="1" ht="15" customHeight="1">
      <c r="A57" s="39"/>
      <c r="B57" s="39"/>
      <c r="C57" s="41"/>
      <c r="D57" s="41"/>
      <c r="E57" s="39"/>
      <c r="F57" s="42"/>
      <c r="G57" s="42"/>
      <c r="H57" s="43"/>
      <c r="I57" s="44"/>
      <c r="J57" s="39"/>
      <c r="K57" s="45"/>
      <c r="L57" s="39"/>
      <c r="M57" s="40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s="3" customFormat="1" ht="15" customHeight="1">
      <c r="A58" s="39"/>
      <c r="B58" s="39"/>
      <c r="C58" s="41"/>
      <c r="D58" s="41"/>
      <c r="E58" s="39"/>
      <c r="F58" s="42"/>
      <c r="G58" s="42"/>
      <c r="H58" s="43"/>
      <c r="I58" s="44"/>
      <c r="J58" s="39"/>
      <c r="K58" s="45"/>
      <c r="L58" s="39"/>
      <c r="M58" s="40"/>
      <c r="N58" s="39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12" s="81" customFormat="1" ht="12.75">
      <c r="A59" s="75"/>
      <c r="B59" s="76">
        <v>2</v>
      </c>
      <c r="C59" s="75"/>
      <c r="D59" s="77"/>
      <c r="E59" s="78"/>
      <c r="F59" s="79"/>
      <c r="G59" s="79"/>
      <c r="H59" s="80"/>
      <c r="I59" s="80"/>
      <c r="J59" s="80"/>
      <c r="K59" s="80"/>
      <c r="L59" s="115"/>
    </row>
    <row r="60" spans="2:17" s="82" customFormat="1" ht="15" customHeight="1">
      <c r="B60" s="76" t="s">
        <v>10</v>
      </c>
      <c r="C60" s="83" t="s">
        <v>20</v>
      </c>
      <c r="D60" s="83"/>
      <c r="E60" s="76" t="s">
        <v>4</v>
      </c>
      <c r="F60" s="84" t="s">
        <v>5</v>
      </c>
      <c r="G60" s="84" t="s">
        <v>11</v>
      </c>
      <c r="H60" s="43" t="s">
        <v>8</v>
      </c>
      <c r="I60" s="43"/>
      <c r="J60" s="43"/>
      <c r="K60" s="43"/>
      <c r="L60" s="76"/>
      <c r="M60" s="76"/>
      <c r="N60" s="116"/>
      <c r="O60" s="76"/>
      <c r="Q60" s="76"/>
    </row>
    <row r="61" spans="1:11" s="86" customFormat="1" ht="25.5">
      <c r="A61" s="85"/>
      <c r="B61" s="69">
        <v>2</v>
      </c>
      <c r="C61" s="69">
        <v>111212353</v>
      </c>
      <c r="D61" s="70" t="s">
        <v>159</v>
      </c>
      <c r="E61" s="69" t="s">
        <v>0</v>
      </c>
      <c r="F61" s="71">
        <f>+(4+4+4+12)</f>
        <v>24</v>
      </c>
      <c r="G61" s="126"/>
      <c r="H61" s="72">
        <f>+F61*G61</f>
        <v>0</v>
      </c>
      <c r="J61" s="87"/>
      <c r="K61" s="87"/>
    </row>
    <row r="62" spans="1:11" s="86" customFormat="1" ht="25.5">
      <c r="A62" s="85"/>
      <c r="B62" s="69">
        <v>3</v>
      </c>
      <c r="C62" s="69">
        <v>112151111</v>
      </c>
      <c r="D62" s="70" t="s">
        <v>158</v>
      </c>
      <c r="E62" s="69" t="s">
        <v>1</v>
      </c>
      <c r="F62" s="71">
        <v>1</v>
      </c>
      <c r="G62" s="126"/>
      <c r="H62" s="72">
        <f aca="true" t="shared" si="0" ref="H62">G62*F62</f>
        <v>0</v>
      </c>
      <c r="J62" s="87"/>
      <c r="K62" s="87"/>
    </row>
    <row r="63" spans="1:11" s="86" customFormat="1" ht="25.5">
      <c r="A63" s="85"/>
      <c r="B63" s="69">
        <v>4</v>
      </c>
      <c r="C63" s="69">
        <v>112151312</v>
      </c>
      <c r="D63" s="70" t="s">
        <v>160</v>
      </c>
      <c r="E63" s="69" t="s">
        <v>1</v>
      </c>
      <c r="F63" s="71">
        <v>1</v>
      </c>
      <c r="G63" s="126"/>
      <c r="H63" s="72">
        <f aca="true" t="shared" si="1" ref="H63:H69">G63*F63</f>
        <v>0</v>
      </c>
      <c r="J63" s="87"/>
      <c r="K63" s="87"/>
    </row>
    <row r="64" spans="1:11" s="86" customFormat="1" ht="25.5">
      <c r="A64" s="85"/>
      <c r="B64" s="69">
        <v>5</v>
      </c>
      <c r="C64" s="69">
        <v>112201111</v>
      </c>
      <c r="D64" s="70" t="s">
        <v>161</v>
      </c>
      <c r="E64" s="69" t="s">
        <v>1</v>
      </c>
      <c r="F64" s="71">
        <f>+F62</f>
        <v>1</v>
      </c>
      <c r="G64" s="126"/>
      <c r="H64" s="72">
        <f t="shared" si="1"/>
        <v>0</v>
      </c>
      <c r="J64" s="87"/>
      <c r="K64" s="87"/>
    </row>
    <row r="65" spans="1:11" s="86" customFormat="1" ht="25.5">
      <c r="A65" s="85"/>
      <c r="B65" s="69">
        <v>6</v>
      </c>
      <c r="C65" s="69">
        <v>112201132</v>
      </c>
      <c r="D65" s="70" t="s">
        <v>162</v>
      </c>
      <c r="E65" s="69" t="s">
        <v>1</v>
      </c>
      <c r="F65" s="71">
        <f>+F63</f>
        <v>1</v>
      </c>
      <c r="G65" s="126"/>
      <c r="H65" s="72">
        <f aca="true" t="shared" si="2" ref="H65">G65*F65</f>
        <v>0</v>
      </c>
      <c r="J65" s="87"/>
      <c r="K65" s="87"/>
    </row>
    <row r="66" spans="1:11" s="86" customFormat="1" ht="25.5">
      <c r="A66" s="85"/>
      <c r="B66" s="69">
        <v>7</v>
      </c>
      <c r="C66" s="69">
        <v>112201117</v>
      </c>
      <c r="D66" s="70" t="s">
        <v>163</v>
      </c>
      <c r="E66" s="69" t="s">
        <v>1</v>
      </c>
      <c r="F66" s="71">
        <f>+F64</f>
        <v>1</v>
      </c>
      <c r="G66" s="126"/>
      <c r="H66" s="72">
        <f aca="true" t="shared" si="3" ref="H66">G66*F66</f>
        <v>0</v>
      </c>
      <c r="J66" s="87"/>
      <c r="K66" s="87"/>
    </row>
    <row r="67" spans="1:11" s="74" customFormat="1" ht="26.25" customHeight="1">
      <c r="A67" s="68"/>
      <c r="B67" s="69">
        <v>8</v>
      </c>
      <c r="C67" s="69" t="s">
        <v>3</v>
      </c>
      <c r="D67" s="70" t="s">
        <v>165</v>
      </c>
      <c r="E67" s="69" t="s">
        <v>9</v>
      </c>
      <c r="F67" s="71">
        <f>+(1*3)*0.3</f>
        <v>0.8999999999999999</v>
      </c>
      <c r="G67" s="126"/>
      <c r="H67" s="72">
        <f>G67*F67</f>
        <v>0</v>
      </c>
      <c r="I67" s="88"/>
      <c r="J67" s="88"/>
      <c r="K67" s="62"/>
    </row>
    <row r="68" spans="1:11" s="74" customFormat="1" ht="26.25" customHeight="1">
      <c r="A68" s="68"/>
      <c r="B68" s="69">
        <v>9</v>
      </c>
      <c r="C68" s="69" t="s">
        <v>12</v>
      </c>
      <c r="D68" s="70" t="s">
        <v>170</v>
      </c>
      <c r="E68" s="69" t="s">
        <v>1</v>
      </c>
      <c r="F68" s="71">
        <v>1</v>
      </c>
      <c r="G68" s="126"/>
      <c r="H68" s="72">
        <f aca="true" t="shared" si="4" ref="H68">G68*F68</f>
        <v>0</v>
      </c>
      <c r="I68" s="88"/>
      <c r="J68" s="88"/>
      <c r="K68" s="62"/>
    </row>
    <row r="69" spans="1:11" s="74" customFormat="1" ht="26.25" customHeight="1">
      <c r="A69" s="68"/>
      <c r="B69" s="69">
        <v>10</v>
      </c>
      <c r="C69" s="69" t="s">
        <v>12</v>
      </c>
      <c r="D69" s="70" t="s">
        <v>164</v>
      </c>
      <c r="E69" s="69" t="s">
        <v>1</v>
      </c>
      <c r="F69" s="71">
        <v>1</v>
      </c>
      <c r="G69" s="126"/>
      <c r="H69" s="72">
        <f t="shared" si="1"/>
        <v>0</v>
      </c>
      <c r="I69" s="88"/>
      <c r="J69" s="88"/>
      <c r="K69" s="62"/>
    </row>
    <row r="70" spans="1:256" ht="12.75">
      <c r="A70" s="39"/>
      <c r="B70" s="39"/>
      <c r="C70" s="41"/>
      <c r="D70" s="41" t="s">
        <v>21</v>
      </c>
      <c r="E70" s="39"/>
      <c r="F70" s="42"/>
      <c r="G70" s="42"/>
      <c r="H70" s="43">
        <f>SUM(H61:H69)</f>
        <v>0</v>
      </c>
      <c r="I70" s="44"/>
      <c r="J70" s="39"/>
      <c r="K70" s="45"/>
      <c r="L70" s="39"/>
      <c r="M70" s="40"/>
      <c r="N70" s="39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s="3" customFormat="1" ht="15" customHeight="1">
      <c r="A71" s="39"/>
      <c r="B71" s="39"/>
      <c r="C71" s="41"/>
      <c r="D71" s="41"/>
      <c r="E71" s="39"/>
      <c r="F71" s="42"/>
      <c r="G71" s="42"/>
      <c r="H71" s="43"/>
      <c r="I71" s="44"/>
      <c r="J71" s="39"/>
      <c r="K71" s="45"/>
      <c r="L71" s="39"/>
      <c r="M71" s="40"/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s="3" customFormat="1" ht="15" customHeight="1">
      <c r="A72" s="39"/>
      <c r="B72" s="39"/>
      <c r="C72" s="41"/>
      <c r="D72" s="41"/>
      <c r="E72" s="39"/>
      <c r="F72" s="42"/>
      <c r="G72" s="42"/>
      <c r="H72" s="43"/>
      <c r="I72" s="44"/>
      <c r="J72" s="39"/>
      <c r="K72" s="45"/>
      <c r="L72" s="39"/>
      <c r="M72" s="40"/>
      <c r="N72" s="39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s="3" customFormat="1" ht="15" customHeight="1">
      <c r="A73" s="39"/>
      <c r="B73" s="39">
        <v>3</v>
      </c>
      <c r="C73" s="41"/>
      <c r="D73" s="41"/>
      <c r="E73" s="39"/>
      <c r="F73" s="42"/>
      <c r="G73" s="42"/>
      <c r="H73" s="43"/>
      <c r="I73" s="44"/>
      <c r="J73" s="39"/>
      <c r="K73" s="45"/>
      <c r="L73" s="39"/>
      <c r="M73" s="40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s="3" customFormat="1" ht="15" customHeight="1">
      <c r="A74" s="39"/>
      <c r="B74" s="39" t="s">
        <v>10</v>
      </c>
      <c r="C74" s="41" t="s">
        <v>167</v>
      </c>
      <c r="D74" s="41"/>
      <c r="E74" s="39" t="s">
        <v>4</v>
      </c>
      <c r="F74" s="42" t="s">
        <v>5</v>
      </c>
      <c r="G74" s="42" t="s">
        <v>11</v>
      </c>
      <c r="H74" s="43" t="s">
        <v>8</v>
      </c>
      <c r="I74" s="44"/>
      <c r="J74" s="39"/>
      <c r="K74" s="45"/>
      <c r="L74" s="39"/>
      <c r="M74" s="40"/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7" ht="38.25">
      <c r="A75" s="68"/>
      <c r="B75" s="69">
        <v>11</v>
      </c>
      <c r="C75" s="69" t="s">
        <v>12</v>
      </c>
      <c r="D75" s="70" t="s">
        <v>171</v>
      </c>
      <c r="E75" s="69" t="s">
        <v>23</v>
      </c>
      <c r="F75" s="71">
        <v>23</v>
      </c>
      <c r="G75" s="126"/>
      <c r="H75" s="72">
        <f>+F75*G75</f>
        <v>0</v>
      </c>
      <c r="I75" s="73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  <c r="IU75" s="74"/>
      <c r="IV75" s="74"/>
      <c r="IW75" s="67"/>
    </row>
    <row r="76" spans="1:256" ht="12.75">
      <c r="A76" s="39"/>
      <c r="B76" s="39"/>
      <c r="C76" s="41"/>
      <c r="D76" s="41" t="s">
        <v>166</v>
      </c>
      <c r="E76" s="39"/>
      <c r="F76" s="42"/>
      <c r="G76" s="42"/>
      <c r="H76" s="43">
        <f>SUM(H75)</f>
        <v>0</v>
      </c>
      <c r="I76" s="44"/>
      <c r="J76" s="39"/>
      <c r="K76" s="45"/>
      <c r="L76" s="39"/>
      <c r="M76" s="40"/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s="3" customFormat="1" ht="15" customHeight="1">
      <c r="A77" s="39"/>
      <c r="B77" s="39"/>
      <c r="C77" s="41"/>
      <c r="D77" s="41"/>
      <c r="E77" s="39"/>
      <c r="F77" s="42"/>
      <c r="G77" s="42"/>
      <c r="H77" s="43"/>
      <c r="I77" s="44"/>
      <c r="J77" s="39"/>
      <c r="K77" s="45"/>
      <c r="L77" s="39"/>
      <c r="M77" s="40"/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s="3" customFormat="1" ht="15" customHeight="1">
      <c r="A78" s="39"/>
      <c r="B78" s="39"/>
      <c r="C78" s="41"/>
      <c r="D78" s="41"/>
      <c r="E78" s="39"/>
      <c r="F78" s="42"/>
      <c r="G78" s="42"/>
      <c r="H78" s="43"/>
      <c r="I78" s="44"/>
      <c r="J78" s="39"/>
      <c r="K78" s="45"/>
      <c r="L78" s="39"/>
      <c r="M78" s="40"/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s="3" customFormat="1" ht="15" customHeight="1">
      <c r="A79" s="39"/>
      <c r="B79" s="39">
        <v>4</v>
      </c>
      <c r="C79" s="41"/>
      <c r="D79" s="41"/>
      <c r="E79" s="39"/>
      <c r="F79" s="42"/>
      <c r="G79" s="42"/>
      <c r="H79" s="43"/>
      <c r="I79" s="44"/>
      <c r="J79" s="39"/>
      <c r="K79" s="45"/>
      <c r="L79" s="39"/>
      <c r="M79" s="40"/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ht="12.75">
      <c r="A80" s="39"/>
      <c r="B80" s="39" t="s">
        <v>10</v>
      </c>
      <c r="C80" s="41" t="s">
        <v>45</v>
      </c>
      <c r="D80" s="41"/>
      <c r="E80" s="39" t="s">
        <v>4</v>
      </c>
      <c r="F80" s="42" t="s">
        <v>5</v>
      </c>
      <c r="G80" s="42" t="s">
        <v>11</v>
      </c>
      <c r="H80" s="43" t="s">
        <v>8</v>
      </c>
      <c r="I80" s="44"/>
      <c r="J80" s="39"/>
      <c r="K80" s="45"/>
      <c r="L80" s="39"/>
      <c r="M80" s="40"/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56" ht="54.75" customHeight="1">
      <c r="A81" s="68"/>
      <c r="B81" s="69">
        <v>12</v>
      </c>
      <c r="C81" s="69">
        <v>184802111</v>
      </c>
      <c r="D81" s="70" t="s">
        <v>172</v>
      </c>
      <c r="E81" s="69" t="s">
        <v>0</v>
      </c>
      <c r="F81" s="71">
        <f>+(9+9+9+5+9+12+10+54+5+55)</f>
        <v>177</v>
      </c>
      <c r="G81" s="126"/>
      <c r="H81" s="72">
        <f>+F81*G81</f>
        <v>0</v>
      </c>
      <c r="I81" s="73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</row>
    <row r="82" spans="1:256" ht="25.5">
      <c r="A82" s="68"/>
      <c r="B82" s="69">
        <v>13</v>
      </c>
      <c r="C82" s="69">
        <v>184802311</v>
      </c>
      <c r="D82" s="70" t="s">
        <v>133</v>
      </c>
      <c r="E82" s="69" t="s">
        <v>0</v>
      </c>
      <c r="F82" s="71">
        <f>+(60+50)</f>
        <v>110</v>
      </c>
      <c r="G82" s="126"/>
      <c r="H82" s="72">
        <f>+F82*G82</f>
        <v>0</v>
      </c>
      <c r="I82" s="73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</row>
    <row r="83" spans="1:11" s="74" customFormat="1" ht="26.25" customHeight="1">
      <c r="A83" s="68"/>
      <c r="B83" s="69">
        <v>14</v>
      </c>
      <c r="C83" s="69">
        <v>183205121</v>
      </c>
      <c r="D83" s="70" t="s">
        <v>48</v>
      </c>
      <c r="E83" s="69" t="s">
        <v>0</v>
      </c>
      <c r="F83" s="71">
        <f>+F81</f>
        <v>177</v>
      </c>
      <c r="G83" s="126"/>
      <c r="H83" s="72">
        <f>G83*F83</f>
        <v>0</v>
      </c>
      <c r="I83" s="88"/>
      <c r="J83" s="88"/>
      <c r="K83" s="62"/>
    </row>
    <row r="84" spans="1:11" s="74" customFormat="1" ht="26.25" customHeight="1">
      <c r="A84" s="68"/>
      <c r="B84" s="69">
        <v>15</v>
      </c>
      <c r="C84" s="69">
        <v>183111214</v>
      </c>
      <c r="D84" s="70" t="s">
        <v>54</v>
      </c>
      <c r="E84" s="69" t="s">
        <v>1</v>
      </c>
      <c r="F84" s="71">
        <f>+F96+F93</f>
        <v>174</v>
      </c>
      <c r="G84" s="126"/>
      <c r="H84" s="72">
        <f>G84*F84</f>
        <v>0</v>
      </c>
      <c r="I84" s="88"/>
      <c r="J84" s="88"/>
      <c r="K84" s="62"/>
    </row>
    <row r="85" spans="1:256" ht="25.5">
      <c r="A85" s="68"/>
      <c r="B85" s="69">
        <v>16</v>
      </c>
      <c r="C85" s="69">
        <v>183112214</v>
      </c>
      <c r="D85" s="70" t="s">
        <v>124</v>
      </c>
      <c r="E85" s="69" t="s">
        <v>1</v>
      </c>
      <c r="F85" s="71">
        <f>+F94</f>
        <v>10</v>
      </c>
      <c r="G85" s="126"/>
      <c r="H85" s="72">
        <f aca="true" t="shared" si="5" ref="H85:H92">G85*F85</f>
        <v>0</v>
      </c>
      <c r="I85" s="73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  <c r="HN85" s="74"/>
      <c r="HO85" s="74"/>
      <c r="HP85" s="74"/>
      <c r="HQ85" s="74"/>
      <c r="HR85" s="74"/>
      <c r="HS85" s="74"/>
      <c r="HT85" s="74"/>
      <c r="HU85" s="74"/>
      <c r="HV85" s="74"/>
      <c r="HW85" s="74"/>
      <c r="HX85" s="74"/>
      <c r="HY85" s="74"/>
      <c r="HZ85" s="74"/>
      <c r="IA85" s="74"/>
      <c r="IB85" s="74"/>
      <c r="IC85" s="74"/>
      <c r="ID85" s="74"/>
      <c r="IE85" s="74"/>
      <c r="IF85" s="74"/>
      <c r="IG85" s="74"/>
      <c r="IH85" s="74"/>
      <c r="II85" s="74"/>
      <c r="IJ85" s="74"/>
      <c r="IK85" s="74"/>
      <c r="IL85" s="74"/>
      <c r="IM85" s="74"/>
      <c r="IN85" s="74"/>
      <c r="IO85" s="74"/>
      <c r="IP85" s="74"/>
      <c r="IQ85" s="74"/>
      <c r="IR85" s="74"/>
      <c r="IS85" s="74"/>
      <c r="IT85" s="74"/>
      <c r="IU85" s="74"/>
      <c r="IV85" s="74"/>
    </row>
    <row r="86" spans="1:256" ht="25.5">
      <c r="A86" s="68"/>
      <c r="B86" s="69">
        <v>17</v>
      </c>
      <c r="C86" s="69">
        <v>183115214</v>
      </c>
      <c r="D86" s="70" t="s">
        <v>56</v>
      </c>
      <c r="E86" s="69" t="s">
        <v>1</v>
      </c>
      <c r="F86" s="71">
        <f>+F97+F95</f>
        <v>94</v>
      </c>
      <c r="G86" s="126"/>
      <c r="H86" s="72">
        <f t="shared" si="5"/>
        <v>0</v>
      </c>
      <c r="I86" s="73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  <c r="HN86" s="74"/>
      <c r="HO86" s="74"/>
      <c r="HP86" s="74"/>
      <c r="HQ86" s="74"/>
      <c r="HR86" s="74"/>
      <c r="HS86" s="74"/>
      <c r="HT86" s="74"/>
      <c r="HU86" s="74"/>
      <c r="HV86" s="74"/>
      <c r="HW86" s="74"/>
      <c r="HX86" s="74"/>
      <c r="HY86" s="74"/>
      <c r="HZ86" s="74"/>
      <c r="IA86" s="74"/>
      <c r="IB86" s="74"/>
      <c r="IC86" s="74"/>
      <c r="ID86" s="74"/>
      <c r="IE86" s="74"/>
      <c r="IF86" s="74"/>
      <c r="IG86" s="74"/>
      <c r="IH86" s="74"/>
      <c r="II86" s="74"/>
      <c r="IJ86" s="74"/>
      <c r="IK86" s="74"/>
      <c r="IL86" s="74"/>
      <c r="IM86" s="74"/>
      <c r="IN86" s="74"/>
      <c r="IO86" s="74"/>
      <c r="IP86" s="74"/>
      <c r="IQ86" s="74"/>
      <c r="IR86" s="74"/>
      <c r="IS86" s="74"/>
      <c r="IT86" s="74"/>
      <c r="IU86" s="74"/>
      <c r="IV86" s="74"/>
    </row>
    <row r="87" spans="1:11" s="74" customFormat="1" ht="26.25" customHeight="1">
      <c r="A87" s="68"/>
      <c r="B87" s="69">
        <v>18</v>
      </c>
      <c r="C87" s="69">
        <v>183101213</v>
      </c>
      <c r="D87" s="70" t="s">
        <v>122</v>
      </c>
      <c r="E87" s="69" t="s">
        <v>1</v>
      </c>
      <c r="F87" s="71">
        <f aca="true" t="shared" si="6" ref="F87:F92">+F98</f>
        <v>5</v>
      </c>
      <c r="G87" s="126"/>
      <c r="H87" s="72">
        <f t="shared" si="5"/>
        <v>0</v>
      </c>
      <c r="I87" s="88"/>
      <c r="J87" s="88"/>
      <c r="K87" s="62"/>
    </row>
    <row r="88" spans="1:256" ht="25.5">
      <c r="A88" s="68"/>
      <c r="B88" s="69">
        <v>19</v>
      </c>
      <c r="C88" s="69">
        <v>183105213</v>
      </c>
      <c r="D88" s="70" t="s">
        <v>123</v>
      </c>
      <c r="E88" s="69" t="s">
        <v>1</v>
      </c>
      <c r="F88" s="71">
        <f t="shared" si="6"/>
        <v>4</v>
      </c>
      <c r="G88" s="126"/>
      <c r="H88" s="72">
        <f aca="true" t="shared" si="7" ref="H88">G88*F88</f>
        <v>0</v>
      </c>
      <c r="I88" s="73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  <c r="HN88" s="74"/>
      <c r="HO88" s="74"/>
      <c r="HP88" s="74"/>
      <c r="HQ88" s="74"/>
      <c r="HR88" s="74"/>
      <c r="HS88" s="74"/>
      <c r="HT88" s="74"/>
      <c r="HU88" s="74"/>
      <c r="HV88" s="74"/>
      <c r="HW88" s="74"/>
      <c r="HX88" s="74"/>
      <c r="HY88" s="74"/>
      <c r="HZ88" s="74"/>
      <c r="IA88" s="74"/>
      <c r="IB88" s="74"/>
      <c r="IC88" s="74"/>
      <c r="ID88" s="74"/>
      <c r="IE88" s="74"/>
      <c r="IF88" s="74"/>
      <c r="IG88" s="74"/>
      <c r="IH88" s="74"/>
      <c r="II88" s="74"/>
      <c r="IJ88" s="74"/>
      <c r="IK88" s="74"/>
      <c r="IL88" s="74"/>
      <c r="IM88" s="74"/>
      <c r="IN88" s="74"/>
      <c r="IO88" s="74"/>
      <c r="IP88" s="74"/>
      <c r="IQ88" s="74"/>
      <c r="IR88" s="74"/>
      <c r="IS88" s="74"/>
      <c r="IT88" s="74"/>
      <c r="IU88" s="74"/>
      <c r="IV88" s="74"/>
    </row>
    <row r="89" spans="1:11" s="74" customFormat="1" ht="26.25" customHeight="1">
      <c r="A89" s="68"/>
      <c r="B89" s="69">
        <v>20</v>
      </c>
      <c r="C89" s="69">
        <v>183101215</v>
      </c>
      <c r="D89" s="70" t="s">
        <v>55</v>
      </c>
      <c r="E89" s="69" t="s">
        <v>1</v>
      </c>
      <c r="F89" s="71">
        <f t="shared" si="6"/>
        <v>16</v>
      </c>
      <c r="G89" s="126"/>
      <c r="H89" s="72">
        <f t="shared" si="5"/>
        <v>0</v>
      </c>
      <c r="I89" s="88"/>
      <c r="J89" s="88"/>
      <c r="K89" s="62"/>
    </row>
    <row r="90" spans="1:256" ht="25.5">
      <c r="A90" s="68"/>
      <c r="B90" s="69">
        <v>21</v>
      </c>
      <c r="C90" s="69">
        <v>183102215</v>
      </c>
      <c r="D90" s="70" t="s">
        <v>121</v>
      </c>
      <c r="E90" s="69" t="s">
        <v>1</v>
      </c>
      <c r="F90" s="71">
        <f t="shared" si="6"/>
        <v>3</v>
      </c>
      <c r="G90" s="126"/>
      <c r="H90" s="72">
        <f t="shared" si="5"/>
        <v>0</v>
      </c>
      <c r="I90" s="73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74"/>
      <c r="IM90" s="74"/>
      <c r="IN90" s="74"/>
      <c r="IO90" s="74"/>
      <c r="IP90" s="74"/>
      <c r="IQ90" s="74"/>
      <c r="IR90" s="74"/>
      <c r="IS90" s="74"/>
      <c r="IT90" s="74"/>
      <c r="IU90" s="74"/>
      <c r="IV90" s="74"/>
    </row>
    <row r="91" spans="1:11" s="74" customFormat="1" ht="26.25" customHeight="1">
      <c r="A91" s="68"/>
      <c r="B91" s="69">
        <v>22</v>
      </c>
      <c r="C91" s="69">
        <v>183101221</v>
      </c>
      <c r="D91" s="70" t="s">
        <v>57</v>
      </c>
      <c r="E91" s="69" t="s">
        <v>1</v>
      </c>
      <c r="F91" s="71">
        <f t="shared" si="6"/>
        <v>15</v>
      </c>
      <c r="G91" s="126"/>
      <c r="H91" s="72">
        <f t="shared" si="5"/>
        <v>0</v>
      </c>
      <c r="I91" s="88"/>
      <c r="J91" s="88"/>
      <c r="K91" s="62"/>
    </row>
    <row r="92" spans="1:256" ht="25.5">
      <c r="A92" s="68"/>
      <c r="B92" s="69">
        <v>23</v>
      </c>
      <c r="C92" s="69">
        <v>183102141</v>
      </c>
      <c r="D92" s="70" t="s">
        <v>112</v>
      </c>
      <c r="E92" s="69" t="s">
        <v>1</v>
      </c>
      <c r="F92" s="71">
        <f t="shared" si="6"/>
        <v>1</v>
      </c>
      <c r="G92" s="126"/>
      <c r="H92" s="72">
        <f t="shared" si="5"/>
        <v>0</v>
      </c>
      <c r="I92" s="73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  <c r="HN92" s="74"/>
      <c r="HO92" s="74"/>
      <c r="HP92" s="74"/>
      <c r="HQ92" s="74"/>
      <c r="HR92" s="74"/>
      <c r="HS92" s="74"/>
      <c r="HT92" s="74"/>
      <c r="HU92" s="74"/>
      <c r="HV92" s="74"/>
      <c r="HW92" s="74"/>
      <c r="HX92" s="74"/>
      <c r="HY92" s="74"/>
      <c r="HZ92" s="74"/>
      <c r="IA92" s="74"/>
      <c r="IB92" s="74"/>
      <c r="IC92" s="74"/>
      <c r="ID92" s="74"/>
      <c r="IE92" s="74"/>
      <c r="IF92" s="74"/>
      <c r="IG92" s="74"/>
      <c r="IH92" s="74"/>
      <c r="II92" s="74"/>
      <c r="IJ92" s="74"/>
      <c r="IK92" s="74"/>
      <c r="IL92" s="74"/>
      <c r="IM92" s="74"/>
      <c r="IN92" s="74"/>
      <c r="IO92" s="74"/>
      <c r="IP92" s="74"/>
      <c r="IQ92" s="74"/>
      <c r="IR92" s="74"/>
      <c r="IS92" s="74"/>
      <c r="IT92" s="74"/>
      <c r="IU92" s="74"/>
      <c r="IV92" s="74"/>
    </row>
    <row r="93" spans="1:11" s="74" customFormat="1" ht="26.25" customHeight="1">
      <c r="A93" s="68"/>
      <c r="B93" s="69">
        <v>24</v>
      </c>
      <c r="C93" s="69">
        <v>184102211</v>
      </c>
      <c r="D93" s="70" t="s">
        <v>118</v>
      </c>
      <c r="E93" s="69" t="s">
        <v>1</v>
      </c>
      <c r="F93" s="71">
        <f>+I158</f>
        <v>5</v>
      </c>
      <c r="G93" s="126"/>
      <c r="H93" s="72">
        <f aca="true" t="shared" si="8" ref="H93">G93*F93</f>
        <v>0</v>
      </c>
      <c r="I93" s="88"/>
      <c r="J93" s="88"/>
      <c r="K93" s="62"/>
    </row>
    <row r="94" spans="1:11" s="74" customFormat="1" ht="26.25" customHeight="1">
      <c r="A94" s="68"/>
      <c r="B94" s="69">
        <v>25</v>
      </c>
      <c r="C94" s="69">
        <v>184102411</v>
      </c>
      <c r="D94" s="70" t="s">
        <v>119</v>
      </c>
      <c r="E94" s="69" t="s">
        <v>1</v>
      </c>
      <c r="F94" s="71">
        <f>+J157+J167</f>
        <v>10</v>
      </c>
      <c r="G94" s="126"/>
      <c r="H94" s="72">
        <f aca="true" t="shared" si="9" ref="H94:H95">G94*F94</f>
        <v>0</v>
      </c>
      <c r="I94" s="88"/>
      <c r="J94" s="88"/>
      <c r="K94" s="62"/>
    </row>
    <row r="95" spans="1:11" s="74" customFormat="1" ht="26.25" customHeight="1">
      <c r="A95" s="68"/>
      <c r="B95" s="69">
        <v>26</v>
      </c>
      <c r="C95" s="69">
        <v>184102611</v>
      </c>
      <c r="D95" s="70" t="s">
        <v>120</v>
      </c>
      <c r="E95" s="69" t="s">
        <v>1</v>
      </c>
      <c r="F95" s="71">
        <f>+K168+K169</f>
        <v>50</v>
      </c>
      <c r="G95" s="126"/>
      <c r="H95" s="72">
        <f t="shared" si="9"/>
        <v>0</v>
      </c>
      <c r="I95" s="88"/>
      <c r="J95" s="88"/>
      <c r="K95" s="62"/>
    </row>
    <row r="96" spans="1:11" s="74" customFormat="1" ht="26.25" customHeight="1">
      <c r="A96" s="68"/>
      <c r="B96" s="69">
        <v>27</v>
      </c>
      <c r="C96" s="69">
        <v>184102111</v>
      </c>
      <c r="D96" s="70" t="s">
        <v>51</v>
      </c>
      <c r="E96" s="69" t="s">
        <v>1</v>
      </c>
      <c r="F96" s="71">
        <f>+I156+I159+I161+I165+I166</f>
        <v>169</v>
      </c>
      <c r="G96" s="126"/>
      <c r="H96" s="72">
        <f aca="true" t="shared" si="10" ref="H96:H132">G96*F96</f>
        <v>0</v>
      </c>
      <c r="I96" s="88"/>
      <c r="J96" s="88"/>
      <c r="K96" s="62"/>
    </row>
    <row r="97" spans="1:256" ht="25.5">
      <c r="A97" s="68"/>
      <c r="B97" s="69">
        <v>28</v>
      </c>
      <c r="C97" s="69">
        <v>184102131</v>
      </c>
      <c r="D97" s="70" t="s">
        <v>53</v>
      </c>
      <c r="E97" s="69" t="s">
        <v>1</v>
      </c>
      <c r="F97" s="71">
        <f>+K160</f>
        <v>44</v>
      </c>
      <c r="G97" s="126"/>
      <c r="H97" s="72">
        <f t="shared" si="10"/>
        <v>0</v>
      </c>
      <c r="I97" s="73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  <c r="HN97" s="74"/>
      <c r="HO97" s="74"/>
      <c r="HP97" s="74"/>
      <c r="HQ97" s="74"/>
      <c r="HR97" s="74"/>
      <c r="HS97" s="74"/>
      <c r="HT97" s="74"/>
      <c r="HU97" s="74"/>
      <c r="HV97" s="74"/>
      <c r="HW97" s="74"/>
      <c r="HX97" s="74"/>
      <c r="HY97" s="74"/>
      <c r="HZ97" s="74"/>
      <c r="IA97" s="74"/>
      <c r="IB97" s="74"/>
      <c r="IC97" s="74"/>
      <c r="ID97" s="74"/>
      <c r="IE97" s="74"/>
      <c r="IF97" s="74"/>
      <c r="IG97" s="74"/>
      <c r="IH97" s="74"/>
      <c r="II97" s="74"/>
      <c r="IJ97" s="74"/>
      <c r="IK97" s="74"/>
      <c r="IL97" s="74"/>
      <c r="IM97" s="74"/>
      <c r="IN97" s="74"/>
      <c r="IO97" s="74"/>
      <c r="IP97" s="74"/>
      <c r="IQ97" s="74"/>
      <c r="IR97" s="74"/>
      <c r="IS97" s="74"/>
      <c r="IT97" s="74"/>
      <c r="IU97" s="74"/>
      <c r="IV97" s="74"/>
    </row>
    <row r="98" spans="1:11" s="74" customFormat="1" ht="26.25" customHeight="1">
      <c r="A98" s="68"/>
      <c r="B98" s="69">
        <v>29</v>
      </c>
      <c r="C98" s="69">
        <v>184102112</v>
      </c>
      <c r="D98" s="70" t="s">
        <v>116</v>
      </c>
      <c r="E98" s="69" t="s">
        <v>1</v>
      </c>
      <c r="F98" s="71">
        <f>+I162+I164</f>
        <v>5</v>
      </c>
      <c r="G98" s="126"/>
      <c r="H98" s="72">
        <f aca="true" t="shared" si="11" ref="H98:H99">G98*F98</f>
        <v>0</v>
      </c>
      <c r="I98" s="88"/>
      <c r="J98" s="88"/>
      <c r="K98" s="62"/>
    </row>
    <row r="99" spans="1:11" s="74" customFormat="1" ht="26.25" customHeight="1">
      <c r="A99" s="68"/>
      <c r="B99" s="69">
        <v>30</v>
      </c>
      <c r="C99" s="69">
        <v>184102132</v>
      </c>
      <c r="D99" s="70" t="s">
        <v>117</v>
      </c>
      <c r="E99" s="69" t="s">
        <v>1</v>
      </c>
      <c r="F99" s="71">
        <f>+K163</f>
        <v>4</v>
      </c>
      <c r="G99" s="126"/>
      <c r="H99" s="72">
        <f t="shared" si="11"/>
        <v>0</v>
      </c>
      <c r="I99" s="88"/>
      <c r="J99" s="88"/>
      <c r="K99" s="62"/>
    </row>
    <row r="100" spans="1:11" s="74" customFormat="1" ht="26.25" customHeight="1">
      <c r="A100" s="68"/>
      <c r="B100" s="69">
        <v>31</v>
      </c>
      <c r="C100" s="69">
        <v>184102114</v>
      </c>
      <c r="D100" s="70" t="s">
        <v>50</v>
      </c>
      <c r="E100" s="69" t="s">
        <v>1</v>
      </c>
      <c r="F100" s="71">
        <f>+I139+I145+I146+I148+I150+I151+I152+I153</f>
        <v>16</v>
      </c>
      <c r="G100" s="126"/>
      <c r="H100" s="72">
        <f t="shared" si="10"/>
        <v>0</v>
      </c>
      <c r="I100" s="88"/>
      <c r="J100" s="88"/>
      <c r="K100" s="62"/>
    </row>
    <row r="101" spans="1:256" ht="25.5">
      <c r="A101" s="68"/>
      <c r="B101" s="69">
        <v>32</v>
      </c>
      <c r="C101" s="69">
        <v>184102124</v>
      </c>
      <c r="D101" s="70" t="s">
        <v>115</v>
      </c>
      <c r="E101" s="69" t="s">
        <v>1</v>
      </c>
      <c r="F101" s="71">
        <f>+J138+J147</f>
        <v>3</v>
      </c>
      <c r="G101" s="126"/>
      <c r="H101" s="72">
        <f t="shared" si="10"/>
        <v>0</v>
      </c>
      <c r="I101" s="73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  <c r="IV101" s="74"/>
    </row>
    <row r="102" spans="1:11" s="74" customFormat="1" ht="26.25" customHeight="1">
      <c r="A102" s="68"/>
      <c r="B102" s="69">
        <v>33</v>
      </c>
      <c r="C102" s="69">
        <v>184102115</v>
      </c>
      <c r="D102" s="70" t="s">
        <v>49</v>
      </c>
      <c r="E102" s="69" t="s">
        <v>1</v>
      </c>
      <c r="F102" s="71">
        <f>+I135+I140+I141+I142+I143+I144+I136++I149</f>
        <v>15</v>
      </c>
      <c r="G102" s="126"/>
      <c r="H102" s="72">
        <f t="shared" si="10"/>
        <v>0</v>
      </c>
      <c r="I102" s="88"/>
      <c r="J102" s="88"/>
      <c r="K102" s="62"/>
    </row>
    <row r="103" spans="1:256" ht="25.5">
      <c r="A103" s="68"/>
      <c r="B103" s="69">
        <v>34</v>
      </c>
      <c r="C103" s="69">
        <v>184102125</v>
      </c>
      <c r="D103" s="70" t="s">
        <v>114</v>
      </c>
      <c r="E103" s="69" t="s">
        <v>1</v>
      </c>
      <c r="F103" s="71">
        <f>+J154</f>
        <v>1</v>
      </c>
      <c r="G103" s="126"/>
      <c r="H103" s="72">
        <f t="shared" si="10"/>
        <v>0</v>
      </c>
      <c r="I103" s="73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</row>
    <row r="104" spans="1:11" s="74" customFormat="1" ht="26.25" customHeight="1">
      <c r="A104" s="68"/>
      <c r="B104" s="69">
        <v>35</v>
      </c>
      <c r="C104" s="69">
        <v>184215112</v>
      </c>
      <c r="D104" s="70" t="s">
        <v>173</v>
      </c>
      <c r="E104" s="69" t="s">
        <v>1</v>
      </c>
      <c r="F104" s="71">
        <f>+F135+F136</f>
        <v>4</v>
      </c>
      <c r="G104" s="126"/>
      <c r="H104" s="72">
        <f t="shared" si="10"/>
        <v>0</v>
      </c>
      <c r="I104" s="88"/>
      <c r="J104" s="88"/>
      <c r="K104" s="62"/>
    </row>
    <row r="105" spans="1:11" s="74" customFormat="1" ht="26.25" customHeight="1">
      <c r="A105" s="68"/>
      <c r="B105" s="69">
        <v>36</v>
      </c>
      <c r="C105" s="69">
        <v>184215133</v>
      </c>
      <c r="D105" s="70" t="s">
        <v>58</v>
      </c>
      <c r="E105" s="69" t="s">
        <v>1</v>
      </c>
      <c r="F105" s="71">
        <f>+SUM(F138:F154)</f>
        <v>31</v>
      </c>
      <c r="G105" s="126"/>
      <c r="H105" s="72">
        <f t="shared" si="10"/>
        <v>0</v>
      </c>
      <c r="I105" s="88"/>
      <c r="J105" s="88"/>
      <c r="K105" s="62"/>
    </row>
    <row r="106" spans="1:11" s="74" customFormat="1" ht="26.25" customHeight="1">
      <c r="A106" s="68"/>
      <c r="B106" s="69">
        <v>37</v>
      </c>
      <c r="C106" s="69">
        <v>184215412</v>
      </c>
      <c r="D106" s="70" t="s">
        <v>59</v>
      </c>
      <c r="E106" s="69" t="s">
        <v>1</v>
      </c>
      <c r="F106" s="71">
        <f>+SUM(I135:I154)</f>
        <v>31</v>
      </c>
      <c r="G106" s="126"/>
      <c r="H106" s="72">
        <f t="shared" si="10"/>
        <v>0</v>
      </c>
      <c r="I106" s="88"/>
      <c r="J106" s="88"/>
      <c r="K106" s="62"/>
    </row>
    <row r="107" spans="1:11" s="74" customFormat="1" ht="26.25" customHeight="1">
      <c r="A107" s="68"/>
      <c r="B107" s="69">
        <v>38</v>
      </c>
      <c r="C107" s="69">
        <v>184215422</v>
      </c>
      <c r="D107" s="70" t="s">
        <v>126</v>
      </c>
      <c r="E107" s="69" t="s">
        <v>1</v>
      </c>
      <c r="F107" s="71">
        <f>+SUM(J135:J154)</f>
        <v>4</v>
      </c>
      <c r="G107" s="126"/>
      <c r="H107" s="72">
        <f t="shared" si="10"/>
        <v>0</v>
      </c>
      <c r="I107" s="88"/>
      <c r="J107" s="88"/>
      <c r="K107" s="62"/>
    </row>
    <row r="108" spans="1:11" s="74" customFormat="1" ht="26.25" customHeight="1">
      <c r="A108" s="68"/>
      <c r="B108" s="69">
        <v>39</v>
      </c>
      <c r="C108" s="69" t="s">
        <v>12</v>
      </c>
      <c r="D108" s="70" t="s">
        <v>44</v>
      </c>
      <c r="E108" s="69" t="s">
        <v>1</v>
      </c>
      <c r="F108" s="71">
        <f>+SUM(F138:F154)</f>
        <v>31</v>
      </c>
      <c r="G108" s="126"/>
      <c r="H108" s="72">
        <f t="shared" si="10"/>
        <v>0</v>
      </c>
      <c r="I108" s="88"/>
      <c r="J108" s="88"/>
      <c r="K108" s="62"/>
    </row>
    <row r="109" spans="1:11" s="74" customFormat="1" ht="26.25" customHeight="1">
      <c r="A109" s="68"/>
      <c r="B109" s="69">
        <v>40</v>
      </c>
      <c r="C109" s="69" t="s">
        <v>12</v>
      </c>
      <c r="D109" s="70" t="s">
        <v>129</v>
      </c>
      <c r="E109" s="69" t="s">
        <v>1</v>
      </c>
      <c r="F109" s="71">
        <f>+SUM(F138:F154)</f>
        <v>31</v>
      </c>
      <c r="G109" s="126"/>
      <c r="H109" s="72">
        <f t="shared" si="10"/>
        <v>0</v>
      </c>
      <c r="I109" s="88"/>
      <c r="J109" s="88"/>
      <c r="K109" s="62"/>
    </row>
    <row r="110" spans="1:256" ht="38.25">
      <c r="A110" s="68"/>
      <c r="B110" s="69">
        <v>41</v>
      </c>
      <c r="C110" s="69">
        <v>185802114</v>
      </c>
      <c r="D110" s="70" t="s">
        <v>130</v>
      </c>
      <c r="E110" s="69" t="s">
        <v>2</v>
      </c>
      <c r="F110" s="71">
        <f>+(35*10+287*2)*10*0.001*0.001</f>
        <v>0.00924</v>
      </c>
      <c r="G110" s="126"/>
      <c r="H110" s="72">
        <f t="shared" si="10"/>
        <v>0</v>
      </c>
      <c r="I110" s="73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  <c r="HN110" s="74"/>
      <c r="HO110" s="74"/>
      <c r="HP110" s="74"/>
      <c r="HQ110" s="74"/>
      <c r="HR110" s="74"/>
      <c r="HS110" s="74"/>
      <c r="HT110" s="74"/>
      <c r="HU110" s="74"/>
      <c r="HV110" s="74"/>
      <c r="HW110" s="74"/>
      <c r="HX110" s="74"/>
      <c r="HY110" s="74"/>
      <c r="HZ110" s="74"/>
      <c r="IA110" s="74"/>
      <c r="IB110" s="74"/>
      <c r="IC110" s="74"/>
      <c r="ID110" s="74"/>
      <c r="IE110" s="74"/>
      <c r="IF110" s="74"/>
      <c r="IG110" s="74"/>
      <c r="IH110" s="74"/>
      <c r="II110" s="74"/>
      <c r="IJ110" s="74"/>
      <c r="IK110" s="74"/>
      <c r="IL110" s="74"/>
      <c r="IM110" s="74"/>
      <c r="IN110" s="74"/>
      <c r="IO110" s="74"/>
      <c r="IP110" s="74"/>
      <c r="IQ110" s="74"/>
      <c r="IR110" s="74"/>
      <c r="IS110" s="74"/>
      <c r="IT110" s="74"/>
      <c r="IU110" s="74"/>
      <c r="IV110" s="74"/>
    </row>
    <row r="111" spans="1:256" ht="51">
      <c r="A111" s="68"/>
      <c r="B111" s="69">
        <v>42</v>
      </c>
      <c r="C111" s="69">
        <v>185802114</v>
      </c>
      <c r="D111" s="70" t="s">
        <v>131</v>
      </c>
      <c r="E111" s="69" t="s">
        <v>2</v>
      </c>
      <c r="F111" s="71">
        <f>+(35*300+287*60)*0.001*0.001</f>
        <v>0.027719999999999998</v>
      </c>
      <c r="G111" s="126"/>
      <c r="H111" s="72">
        <f t="shared" si="10"/>
        <v>0</v>
      </c>
      <c r="I111" s="73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  <c r="HN111" s="74"/>
      <c r="HO111" s="74"/>
      <c r="HP111" s="74"/>
      <c r="HQ111" s="74"/>
      <c r="HR111" s="74"/>
      <c r="HS111" s="74"/>
      <c r="HT111" s="74"/>
      <c r="HU111" s="74"/>
      <c r="HV111" s="74"/>
      <c r="HW111" s="74"/>
      <c r="HX111" s="74"/>
      <c r="HY111" s="74"/>
      <c r="HZ111" s="74"/>
      <c r="IA111" s="74"/>
      <c r="IB111" s="74"/>
      <c r="IC111" s="74"/>
      <c r="ID111" s="74"/>
      <c r="IE111" s="74"/>
      <c r="IF111" s="74"/>
      <c r="IG111" s="74"/>
      <c r="IH111" s="74"/>
      <c r="II111" s="74"/>
      <c r="IJ111" s="74"/>
      <c r="IK111" s="74"/>
      <c r="IL111" s="74"/>
      <c r="IM111" s="74"/>
      <c r="IN111" s="74"/>
      <c r="IO111" s="74"/>
      <c r="IP111" s="74"/>
      <c r="IQ111" s="74"/>
      <c r="IR111" s="74"/>
      <c r="IS111" s="74"/>
      <c r="IT111" s="74"/>
      <c r="IU111" s="74"/>
      <c r="IV111" s="74"/>
    </row>
    <row r="112" spans="1:11" s="74" customFormat="1" ht="26.25" customHeight="1">
      <c r="A112" s="68"/>
      <c r="B112" s="69">
        <v>43</v>
      </c>
      <c r="C112" s="69">
        <v>185851121</v>
      </c>
      <c r="D112" s="70" t="s">
        <v>132</v>
      </c>
      <c r="E112" s="69" t="s">
        <v>9</v>
      </c>
      <c r="F112" s="71">
        <f>+(35*0.1+287*0.02)</f>
        <v>9.24</v>
      </c>
      <c r="G112" s="126"/>
      <c r="H112" s="72">
        <f t="shared" si="10"/>
        <v>0</v>
      </c>
      <c r="I112" s="88"/>
      <c r="J112" s="88"/>
      <c r="K112" s="62"/>
    </row>
    <row r="113" spans="1:11" s="74" customFormat="1" ht="26.25" customHeight="1">
      <c r="A113" s="68"/>
      <c r="B113" s="69">
        <v>44</v>
      </c>
      <c r="C113" s="69">
        <v>185851129</v>
      </c>
      <c r="D113" s="70" t="s">
        <v>27</v>
      </c>
      <c r="E113" s="69" t="s">
        <v>9</v>
      </c>
      <c r="F113" s="71">
        <f>+F112</f>
        <v>9.24</v>
      </c>
      <c r="G113" s="126"/>
      <c r="H113" s="72">
        <f t="shared" si="10"/>
        <v>0</v>
      </c>
      <c r="I113" s="88"/>
      <c r="J113" s="88"/>
      <c r="K113" s="62"/>
    </row>
    <row r="114" spans="1:11" s="74" customFormat="1" ht="26.25" customHeight="1">
      <c r="A114" s="68"/>
      <c r="B114" s="69">
        <v>45</v>
      </c>
      <c r="C114" s="69">
        <v>184911421</v>
      </c>
      <c r="D114" s="70" t="s">
        <v>134</v>
      </c>
      <c r="E114" s="69" t="s">
        <v>0</v>
      </c>
      <c r="F114" s="71">
        <f>+(31*3.14*0.5*0.5)+167</f>
        <v>191.335</v>
      </c>
      <c r="G114" s="126"/>
      <c r="H114" s="72">
        <f t="shared" si="10"/>
        <v>0</v>
      </c>
      <c r="I114" s="88"/>
      <c r="J114" s="88"/>
      <c r="K114" s="62"/>
    </row>
    <row r="115" spans="1:256" ht="25.5">
      <c r="A115" s="68"/>
      <c r="B115" s="69">
        <v>46</v>
      </c>
      <c r="C115" s="69">
        <v>184911422</v>
      </c>
      <c r="D115" s="70" t="s">
        <v>136</v>
      </c>
      <c r="E115" s="69" t="s">
        <v>0</v>
      </c>
      <c r="F115" s="71">
        <f>+(4*3.14*0.5*0.5)+10</f>
        <v>13.14</v>
      </c>
      <c r="G115" s="126"/>
      <c r="H115" s="72">
        <f aca="true" t="shared" si="12" ref="H115">G115*F115</f>
        <v>0</v>
      </c>
      <c r="I115" s="73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  <c r="IU115" s="74"/>
      <c r="IV115" s="74"/>
    </row>
    <row r="116" spans="1:256" ht="12.75">
      <c r="A116" s="68"/>
      <c r="B116" s="69">
        <v>47</v>
      </c>
      <c r="C116" s="69">
        <v>184911423</v>
      </c>
      <c r="D116" s="70" t="s">
        <v>135</v>
      </c>
      <c r="E116" s="69" t="s">
        <v>0</v>
      </c>
      <c r="F116" s="71">
        <v>110</v>
      </c>
      <c r="G116" s="126"/>
      <c r="H116" s="72">
        <f t="shared" si="10"/>
        <v>0</v>
      </c>
      <c r="I116" s="73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  <c r="IO116" s="74"/>
      <c r="IP116" s="74"/>
      <c r="IQ116" s="74"/>
      <c r="IR116" s="74"/>
      <c r="IS116" s="74"/>
      <c r="IT116" s="74"/>
      <c r="IU116" s="74"/>
      <c r="IV116" s="74"/>
    </row>
    <row r="117" spans="1:256" ht="12.75">
      <c r="A117" s="68"/>
      <c r="B117" s="69">
        <v>48</v>
      </c>
      <c r="C117" s="69">
        <v>184851412</v>
      </c>
      <c r="D117" s="70" t="s">
        <v>70</v>
      </c>
      <c r="E117" s="69" t="s">
        <v>1</v>
      </c>
      <c r="F117" s="71">
        <f>+SUM(F156:F169)-F118</f>
        <v>238</v>
      </c>
      <c r="G117" s="126"/>
      <c r="H117" s="72">
        <f t="shared" si="10"/>
        <v>0</v>
      </c>
      <c r="I117" s="89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  <c r="HN117" s="74"/>
      <c r="HO117" s="74"/>
      <c r="HP117" s="74"/>
      <c r="HQ117" s="74"/>
      <c r="HR117" s="74"/>
      <c r="HS117" s="74"/>
      <c r="HT117" s="74"/>
      <c r="HU117" s="74"/>
      <c r="HV117" s="74"/>
      <c r="HW117" s="74"/>
      <c r="HX117" s="74"/>
      <c r="HY117" s="74"/>
      <c r="HZ117" s="74"/>
      <c r="IA117" s="74"/>
      <c r="IB117" s="74"/>
      <c r="IC117" s="74"/>
      <c r="ID117" s="74"/>
      <c r="IE117" s="74"/>
      <c r="IF117" s="74"/>
      <c r="IG117" s="74"/>
      <c r="IH117" s="74"/>
      <c r="II117" s="74"/>
      <c r="IJ117" s="74"/>
      <c r="IK117" s="74"/>
      <c r="IL117" s="74"/>
      <c r="IM117" s="74"/>
      <c r="IN117" s="74"/>
      <c r="IO117" s="74"/>
      <c r="IP117" s="74"/>
      <c r="IQ117" s="74"/>
      <c r="IR117" s="74"/>
      <c r="IS117" s="74"/>
      <c r="IT117" s="74"/>
      <c r="IU117" s="74"/>
      <c r="IV117" s="74"/>
    </row>
    <row r="118" spans="1:256" ht="12.75">
      <c r="A118" s="68"/>
      <c r="B118" s="69">
        <v>49</v>
      </c>
      <c r="C118" s="69">
        <v>184851422</v>
      </c>
      <c r="D118" s="70" t="s">
        <v>71</v>
      </c>
      <c r="E118" s="69" t="s">
        <v>1</v>
      </c>
      <c r="F118" s="71">
        <f>+F156+F166</f>
        <v>49</v>
      </c>
      <c r="G118" s="126"/>
      <c r="H118" s="72">
        <f t="shared" si="10"/>
        <v>0</v>
      </c>
      <c r="I118" s="89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  <c r="HN118" s="74"/>
      <c r="HO118" s="74"/>
      <c r="HP118" s="74"/>
      <c r="HQ118" s="74"/>
      <c r="HR118" s="74"/>
      <c r="HS118" s="74"/>
      <c r="HT118" s="74"/>
      <c r="HU118" s="74"/>
      <c r="HV118" s="74"/>
      <c r="HW118" s="74"/>
      <c r="HX118" s="74"/>
      <c r="HY118" s="74"/>
      <c r="HZ118" s="74"/>
      <c r="IA118" s="74"/>
      <c r="IB118" s="74"/>
      <c r="IC118" s="74"/>
      <c r="ID118" s="74"/>
      <c r="IE118" s="74"/>
      <c r="IF118" s="74"/>
      <c r="IG118" s="74"/>
      <c r="IH118" s="74"/>
      <c r="II118" s="74"/>
      <c r="IJ118" s="74"/>
      <c r="IK118" s="74"/>
      <c r="IL118" s="74"/>
      <c r="IM118" s="74"/>
      <c r="IN118" s="74"/>
      <c r="IO118" s="74"/>
      <c r="IP118" s="74"/>
      <c r="IQ118" s="74"/>
      <c r="IR118" s="74"/>
      <c r="IS118" s="74"/>
      <c r="IT118" s="74"/>
      <c r="IU118" s="74"/>
      <c r="IV118" s="74"/>
    </row>
    <row r="119" spans="1:256" ht="12.75">
      <c r="A119" s="68"/>
      <c r="B119" s="69">
        <v>50</v>
      </c>
      <c r="C119" s="69">
        <v>184806132</v>
      </c>
      <c r="D119" s="70" t="s">
        <v>72</v>
      </c>
      <c r="E119" s="69" t="s">
        <v>1</v>
      </c>
      <c r="F119" s="71">
        <v>31</v>
      </c>
      <c r="G119" s="126"/>
      <c r="H119" s="72">
        <f t="shared" si="10"/>
        <v>0</v>
      </c>
      <c r="I119" s="89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  <c r="HN119" s="74"/>
      <c r="HO119" s="74"/>
      <c r="HP119" s="74"/>
      <c r="HQ119" s="74"/>
      <c r="HR119" s="74"/>
      <c r="HS119" s="74"/>
      <c r="HT119" s="74"/>
      <c r="HU119" s="74"/>
      <c r="HV119" s="74"/>
      <c r="HW119" s="74"/>
      <c r="HX119" s="74"/>
      <c r="HY119" s="74"/>
      <c r="HZ119" s="74"/>
      <c r="IA119" s="74"/>
      <c r="IB119" s="74"/>
      <c r="IC119" s="74"/>
      <c r="ID119" s="74"/>
      <c r="IE119" s="74"/>
      <c r="IF119" s="74"/>
      <c r="IG119" s="74"/>
      <c r="IH119" s="74"/>
      <c r="II119" s="74"/>
      <c r="IJ119" s="74"/>
      <c r="IK119" s="74"/>
      <c r="IL119" s="74"/>
      <c r="IM119" s="74"/>
      <c r="IN119" s="74"/>
      <c r="IO119" s="74"/>
      <c r="IP119" s="74"/>
      <c r="IQ119" s="74"/>
      <c r="IR119" s="74"/>
      <c r="IS119" s="74"/>
      <c r="IT119" s="74"/>
      <c r="IU119" s="74"/>
      <c r="IV119" s="74"/>
    </row>
    <row r="120" spans="1:256" ht="25.5">
      <c r="A120" s="68"/>
      <c r="B120" s="69">
        <v>51</v>
      </c>
      <c r="C120" s="69">
        <v>184852322</v>
      </c>
      <c r="D120" s="70" t="s">
        <v>168</v>
      </c>
      <c r="E120" s="69" t="s">
        <v>1</v>
      </c>
      <c r="F120" s="71">
        <v>1</v>
      </c>
      <c r="G120" s="126"/>
      <c r="H120" s="72">
        <f aca="true" t="shared" si="13" ref="H120">G120*F120</f>
        <v>0</v>
      </c>
      <c r="I120" s="89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  <c r="HN120" s="74"/>
      <c r="HO120" s="74"/>
      <c r="HP120" s="74"/>
      <c r="HQ120" s="74"/>
      <c r="HR120" s="74"/>
      <c r="HS120" s="74"/>
      <c r="HT120" s="74"/>
      <c r="HU120" s="74"/>
      <c r="HV120" s="74"/>
      <c r="HW120" s="74"/>
      <c r="HX120" s="74"/>
      <c r="HY120" s="74"/>
      <c r="HZ120" s="74"/>
      <c r="IA120" s="74"/>
      <c r="IB120" s="74"/>
      <c r="IC120" s="74"/>
      <c r="ID120" s="74"/>
      <c r="IE120" s="74"/>
      <c r="IF120" s="74"/>
      <c r="IG120" s="74"/>
      <c r="IH120" s="74"/>
      <c r="II120" s="74"/>
      <c r="IJ120" s="74"/>
      <c r="IK120" s="74"/>
      <c r="IL120" s="74"/>
      <c r="IM120" s="74"/>
      <c r="IN120" s="74"/>
      <c r="IO120" s="74"/>
      <c r="IP120" s="74"/>
      <c r="IQ120" s="74"/>
      <c r="IR120" s="74"/>
      <c r="IS120" s="74"/>
      <c r="IT120" s="74"/>
      <c r="IU120" s="74"/>
      <c r="IV120" s="74"/>
    </row>
    <row r="121" spans="1:256" ht="25.5">
      <c r="A121" s="68"/>
      <c r="B121" s="69">
        <v>52</v>
      </c>
      <c r="C121" s="69">
        <v>998231311</v>
      </c>
      <c r="D121" s="70" t="s">
        <v>61</v>
      </c>
      <c r="E121" s="69" t="s">
        <v>2</v>
      </c>
      <c r="F121" s="71">
        <f>(F123)*0.5+F126*0.3++F110+F111+F131*0.001+F127*0.001+F128*0.003+F132*0.0001</f>
        <v>17.16291</v>
      </c>
      <c r="G121" s="126"/>
      <c r="H121" s="72">
        <f t="shared" si="10"/>
        <v>0</v>
      </c>
      <c r="I121" s="73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  <c r="HP121" s="74"/>
      <c r="HQ121" s="74"/>
      <c r="HR121" s="74"/>
      <c r="HS121" s="74"/>
      <c r="HT121" s="74"/>
      <c r="HU121" s="74"/>
      <c r="HV121" s="74"/>
      <c r="HW121" s="74"/>
      <c r="HX121" s="74"/>
      <c r="HY121" s="74"/>
      <c r="HZ121" s="74"/>
      <c r="IA121" s="74"/>
      <c r="IB121" s="74"/>
      <c r="IC121" s="74"/>
      <c r="ID121" s="74"/>
      <c r="IE121" s="74"/>
      <c r="IF121" s="74"/>
      <c r="IG121" s="74"/>
      <c r="IH121" s="74"/>
      <c r="II121" s="74"/>
      <c r="IJ121" s="74"/>
      <c r="IK121" s="74"/>
      <c r="IL121" s="74"/>
      <c r="IM121" s="74"/>
      <c r="IN121" s="74"/>
      <c r="IO121" s="74"/>
      <c r="IP121" s="74"/>
      <c r="IQ121" s="74"/>
      <c r="IR121" s="74"/>
      <c r="IS121" s="74"/>
      <c r="IT121" s="74"/>
      <c r="IU121" s="74"/>
      <c r="IV121" s="74"/>
    </row>
    <row r="122" spans="1:256" ht="12.75">
      <c r="A122" s="68"/>
      <c r="B122" s="69">
        <v>53</v>
      </c>
      <c r="C122" s="69" t="s">
        <v>3</v>
      </c>
      <c r="D122" s="70" t="s">
        <v>25</v>
      </c>
      <c r="E122" s="69" t="s">
        <v>22</v>
      </c>
      <c r="F122" s="71">
        <f>10*(F81+F82)/10000</f>
        <v>0.287</v>
      </c>
      <c r="G122" s="126"/>
      <c r="H122" s="72">
        <f t="shared" si="10"/>
        <v>0</v>
      </c>
      <c r="I122" s="73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  <c r="HP122" s="74"/>
      <c r="HQ122" s="74"/>
      <c r="HR122" s="74"/>
      <c r="HS122" s="74"/>
      <c r="HT122" s="74"/>
      <c r="HU122" s="74"/>
      <c r="HV122" s="74"/>
      <c r="HW122" s="74"/>
      <c r="HX122" s="74"/>
      <c r="HY122" s="74"/>
      <c r="HZ122" s="74"/>
      <c r="IA122" s="74"/>
      <c r="IB122" s="74"/>
      <c r="IC122" s="74"/>
      <c r="ID122" s="74"/>
      <c r="IE122" s="74"/>
      <c r="IF122" s="74"/>
      <c r="IG122" s="74"/>
      <c r="IH122" s="74"/>
      <c r="II122" s="74"/>
      <c r="IJ122" s="74"/>
      <c r="IK122" s="74"/>
      <c r="IL122" s="74"/>
      <c r="IM122" s="74"/>
      <c r="IN122" s="74"/>
      <c r="IO122" s="74"/>
      <c r="IP122" s="74"/>
      <c r="IQ122" s="74"/>
      <c r="IR122" s="74"/>
      <c r="IS122" s="74"/>
      <c r="IT122" s="74"/>
      <c r="IU122" s="74"/>
      <c r="IV122" s="74"/>
    </row>
    <row r="123" spans="1:256" ht="25.5">
      <c r="A123" s="68"/>
      <c r="B123" s="69">
        <v>54</v>
      </c>
      <c r="C123" s="69" t="s">
        <v>3</v>
      </c>
      <c r="D123" s="70" t="s">
        <v>137</v>
      </c>
      <c r="E123" s="69" t="s">
        <v>9</v>
      </c>
      <c r="F123" s="71">
        <f>+(16*1*0.5)+(19*0.4*0.5)+(9*0.05*0.5)+(278*0.02*0.5)</f>
        <v>14.805</v>
      </c>
      <c r="G123" s="126"/>
      <c r="H123" s="72">
        <f t="shared" si="10"/>
        <v>0</v>
      </c>
      <c r="I123" s="89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  <c r="HP123" s="74"/>
      <c r="HQ123" s="74"/>
      <c r="HR123" s="74"/>
      <c r="HS123" s="74"/>
      <c r="HT123" s="74"/>
      <c r="HU123" s="74"/>
      <c r="HV123" s="74"/>
      <c r="HW123" s="74"/>
      <c r="HX123" s="74"/>
      <c r="HY123" s="74"/>
      <c r="HZ123" s="74"/>
      <c r="IA123" s="74"/>
      <c r="IB123" s="74"/>
      <c r="IC123" s="74"/>
      <c r="ID123" s="74"/>
      <c r="IE123" s="74"/>
      <c r="IF123" s="74"/>
      <c r="IG123" s="74"/>
      <c r="IH123" s="74"/>
      <c r="II123" s="74"/>
      <c r="IJ123" s="74"/>
      <c r="IK123" s="74"/>
      <c r="IL123" s="74"/>
      <c r="IM123" s="74"/>
      <c r="IN123" s="74"/>
      <c r="IO123" s="74"/>
      <c r="IP123" s="74"/>
      <c r="IQ123" s="74"/>
      <c r="IR123" s="74"/>
      <c r="IS123" s="74"/>
      <c r="IT123" s="74"/>
      <c r="IU123" s="74"/>
      <c r="IV123" s="74"/>
    </row>
    <row r="124" spans="1:256" ht="12.75">
      <c r="A124" s="68"/>
      <c r="B124" s="69">
        <v>55</v>
      </c>
      <c r="C124" s="69" t="s">
        <v>3</v>
      </c>
      <c r="D124" s="70" t="s">
        <v>43</v>
      </c>
      <c r="E124" s="69" t="s">
        <v>14</v>
      </c>
      <c r="F124" s="71">
        <f>+(F111)*1000</f>
        <v>27.72</v>
      </c>
      <c r="G124" s="126"/>
      <c r="H124" s="72">
        <f t="shared" si="10"/>
        <v>0</v>
      </c>
      <c r="I124" s="73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  <c r="HP124" s="74"/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4"/>
      <c r="IC124" s="74"/>
      <c r="ID124" s="74"/>
      <c r="IE124" s="74"/>
      <c r="IF124" s="74"/>
      <c r="IG124" s="74"/>
      <c r="IH124" s="74"/>
      <c r="II124" s="74"/>
      <c r="IJ124" s="74"/>
      <c r="IK124" s="74"/>
      <c r="IL124" s="74"/>
      <c r="IM124" s="74"/>
      <c r="IN124" s="74"/>
      <c r="IO124" s="74"/>
      <c r="IP124" s="74"/>
      <c r="IQ124" s="74"/>
      <c r="IR124" s="74"/>
      <c r="IS124" s="74"/>
      <c r="IT124" s="74"/>
      <c r="IU124" s="74"/>
      <c r="IV124" s="74"/>
    </row>
    <row r="125" spans="1:256" ht="12.75">
      <c r="A125" s="68"/>
      <c r="B125" s="69">
        <v>56</v>
      </c>
      <c r="C125" s="69" t="s">
        <v>3</v>
      </c>
      <c r="D125" s="70" t="s">
        <v>42</v>
      </c>
      <c r="E125" s="69" t="s">
        <v>1</v>
      </c>
      <c r="F125" s="71">
        <f>(F110)*1000*1000/10</f>
        <v>924</v>
      </c>
      <c r="G125" s="126"/>
      <c r="H125" s="72">
        <f t="shared" si="10"/>
        <v>0</v>
      </c>
      <c r="I125" s="73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  <c r="HN125" s="74"/>
      <c r="HO125" s="74"/>
      <c r="HP125" s="74"/>
      <c r="HQ125" s="74"/>
      <c r="HR125" s="74"/>
      <c r="HS125" s="74"/>
      <c r="HT125" s="74"/>
      <c r="HU125" s="74"/>
      <c r="HV125" s="74"/>
      <c r="HW125" s="74"/>
      <c r="HX125" s="74"/>
      <c r="HY125" s="74"/>
      <c r="HZ125" s="74"/>
      <c r="IA125" s="74"/>
      <c r="IB125" s="74"/>
      <c r="IC125" s="74"/>
      <c r="ID125" s="74"/>
      <c r="IE125" s="74"/>
      <c r="IF125" s="74"/>
      <c r="IG125" s="74"/>
      <c r="IH125" s="74"/>
      <c r="II125" s="74"/>
      <c r="IJ125" s="74"/>
      <c r="IK125" s="74"/>
      <c r="IL125" s="74"/>
      <c r="IM125" s="74"/>
      <c r="IN125" s="74"/>
      <c r="IO125" s="74"/>
      <c r="IP125" s="74"/>
      <c r="IQ125" s="74"/>
      <c r="IR125" s="74"/>
      <c r="IS125" s="74"/>
      <c r="IT125" s="74"/>
      <c r="IU125" s="74"/>
      <c r="IV125" s="74"/>
    </row>
    <row r="126" spans="1:256" ht="12.75">
      <c r="A126" s="68"/>
      <c r="B126" s="69">
        <v>57</v>
      </c>
      <c r="C126" s="69" t="s">
        <v>3</v>
      </c>
      <c r="D126" s="70" t="s">
        <v>15</v>
      </c>
      <c r="E126" s="69" t="s">
        <v>9</v>
      </c>
      <c r="F126" s="71">
        <f>+(F114+F115+F116)*0.1</f>
        <v>31.447500000000005</v>
      </c>
      <c r="G126" s="126"/>
      <c r="H126" s="72">
        <f t="shared" si="10"/>
        <v>0</v>
      </c>
      <c r="I126" s="73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  <c r="HP126" s="74"/>
      <c r="HQ126" s="74"/>
      <c r="HR126" s="74"/>
      <c r="HS126" s="74"/>
      <c r="HT126" s="74"/>
      <c r="HU126" s="74"/>
      <c r="HV126" s="74"/>
      <c r="HW126" s="74"/>
      <c r="HX126" s="74"/>
      <c r="HY126" s="74"/>
      <c r="HZ126" s="74"/>
      <c r="IA126" s="74"/>
      <c r="IB126" s="74"/>
      <c r="IC126" s="74"/>
      <c r="ID126" s="74"/>
      <c r="IE126" s="74"/>
      <c r="IF126" s="74"/>
      <c r="IG126" s="74"/>
      <c r="IH126" s="74"/>
      <c r="II126" s="74"/>
      <c r="IJ126" s="74"/>
      <c r="IK126" s="74"/>
      <c r="IL126" s="74"/>
      <c r="IM126" s="74"/>
      <c r="IN126" s="74"/>
      <c r="IO126" s="74"/>
      <c r="IP126" s="74"/>
      <c r="IQ126" s="74"/>
      <c r="IR126" s="74"/>
      <c r="IS126" s="74"/>
      <c r="IT126" s="74"/>
      <c r="IU126" s="74"/>
      <c r="IV126" s="74"/>
    </row>
    <row r="127" spans="1:256" ht="12.75">
      <c r="A127" s="68"/>
      <c r="B127" s="69">
        <v>58</v>
      </c>
      <c r="C127" s="69" t="s">
        <v>3</v>
      </c>
      <c r="D127" s="70" t="s">
        <v>156</v>
      </c>
      <c r="E127" s="69" t="s">
        <v>1</v>
      </c>
      <c r="F127" s="71">
        <v>4</v>
      </c>
      <c r="G127" s="126"/>
      <c r="H127" s="72">
        <f aca="true" t="shared" si="14" ref="H127">G127*F127</f>
        <v>0</v>
      </c>
      <c r="I127" s="89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4"/>
      <c r="HR127" s="74"/>
      <c r="HS127" s="74"/>
      <c r="HT127" s="74"/>
      <c r="HU127" s="74"/>
      <c r="HV127" s="74"/>
      <c r="HW127" s="74"/>
      <c r="HX127" s="74"/>
      <c r="HY127" s="74"/>
      <c r="HZ127" s="74"/>
      <c r="IA127" s="74"/>
      <c r="IB127" s="74"/>
      <c r="IC127" s="74"/>
      <c r="ID127" s="74"/>
      <c r="IE127" s="74"/>
      <c r="IF127" s="74"/>
      <c r="IG127" s="74"/>
      <c r="IH127" s="74"/>
      <c r="II127" s="74"/>
      <c r="IJ127" s="74"/>
      <c r="IK127" s="74"/>
      <c r="IL127" s="74"/>
      <c r="IM127" s="74"/>
      <c r="IN127" s="74"/>
      <c r="IO127" s="74"/>
      <c r="IP127" s="74"/>
      <c r="IQ127" s="74"/>
      <c r="IR127" s="74"/>
      <c r="IS127" s="74"/>
      <c r="IT127" s="74"/>
      <c r="IU127" s="74"/>
      <c r="IV127" s="74"/>
    </row>
    <row r="128" spans="1:256" ht="12.75">
      <c r="A128" s="68"/>
      <c r="B128" s="69">
        <v>59</v>
      </c>
      <c r="C128" s="69" t="s">
        <v>3</v>
      </c>
      <c r="D128" s="70" t="s">
        <v>157</v>
      </c>
      <c r="E128" s="69" t="s">
        <v>1</v>
      </c>
      <c r="F128" s="71">
        <f>+(31*3)</f>
        <v>93</v>
      </c>
      <c r="G128" s="126"/>
      <c r="H128" s="72">
        <f t="shared" si="10"/>
        <v>0</v>
      </c>
      <c r="I128" s="89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  <c r="HP128" s="74"/>
      <c r="HQ128" s="74"/>
      <c r="HR128" s="74"/>
      <c r="HS128" s="74"/>
      <c r="HT128" s="74"/>
      <c r="HU128" s="74"/>
      <c r="HV128" s="74"/>
      <c r="HW128" s="74"/>
      <c r="HX128" s="74"/>
      <c r="HY128" s="74"/>
      <c r="HZ128" s="74"/>
      <c r="IA128" s="74"/>
      <c r="IB128" s="74"/>
      <c r="IC128" s="74"/>
      <c r="ID128" s="74"/>
      <c r="IE128" s="74"/>
      <c r="IF128" s="74"/>
      <c r="IG128" s="74"/>
      <c r="IH128" s="74"/>
      <c r="II128" s="74"/>
      <c r="IJ128" s="74"/>
      <c r="IK128" s="74"/>
      <c r="IL128" s="74"/>
      <c r="IM128" s="74"/>
      <c r="IN128" s="74"/>
      <c r="IO128" s="74"/>
      <c r="IP128" s="74"/>
      <c r="IQ128" s="74"/>
      <c r="IR128" s="74"/>
      <c r="IS128" s="74"/>
      <c r="IT128" s="74"/>
      <c r="IU128" s="74"/>
      <c r="IV128" s="74"/>
    </row>
    <row r="129" spans="1:256" ht="12.75">
      <c r="A129" s="68"/>
      <c r="B129" s="69">
        <v>60</v>
      </c>
      <c r="C129" s="69" t="s">
        <v>3</v>
      </c>
      <c r="D129" s="70" t="s">
        <v>127</v>
      </c>
      <c r="E129" s="69" t="s">
        <v>1</v>
      </c>
      <c r="F129" s="71">
        <f>(31*6)</f>
        <v>186</v>
      </c>
      <c r="G129" s="126"/>
      <c r="H129" s="72">
        <f t="shared" si="10"/>
        <v>0</v>
      </c>
      <c r="I129" s="73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  <c r="HN129" s="74"/>
      <c r="HO129" s="74"/>
      <c r="HP129" s="74"/>
      <c r="HQ129" s="74"/>
      <c r="HR129" s="74"/>
      <c r="HS129" s="74"/>
      <c r="HT129" s="74"/>
      <c r="HU129" s="74"/>
      <c r="HV129" s="74"/>
      <c r="HW129" s="74"/>
      <c r="HX129" s="74"/>
      <c r="HY129" s="74"/>
      <c r="HZ129" s="74"/>
      <c r="IA129" s="74"/>
      <c r="IB129" s="74"/>
      <c r="IC129" s="74"/>
      <c r="ID129" s="74"/>
      <c r="IE129" s="74"/>
      <c r="IF129" s="74"/>
      <c r="IG129" s="74"/>
      <c r="IH129" s="74"/>
      <c r="II129" s="74"/>
      <c r="IJ129" s="74"/>
      <c r="IK129" s="74"/>
      <c r="IL129" s="74"/>
      <c r="IM129" s="74"/>
      <c r="IN129" s="74"/>
      <c r="IO129" s="74"/>
      <c r="IP129" s="74"/>
      <c r="IQ129" s="74"/>
      <c r="IR129" s="74"/>
      <c r="IS129" s="74"/>
      <c r="IT129" s="74"/>
      <c r="IU129" s="74"/>
      <c r="IV129" s="74"/>
    </row>
    <row r="130" spans="1:256" ht="12.75">
      <c r="A130" s="68"/>
      <c r="B130" s="69">
        <v>61</v>
      </c>
      <c r="C130" s="69" t="s">
        <v>3</v>
      </c>
      <c r="D130" s="70" t="s">
        <v>128</v>
      </c>
      <c r="E130" s="69" t="s">
        <v>23</v>
      </c>
      <c r="F130" s="71">
        <f>+F128+4</f>
        <v>97</v>
      </c>
      <c r="G130" s="126"/>
      <c r="H130" s="72">
        <f t="shared" si="10"/>
        <v>0</v>
      </c>
      <c r="I130" s="89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  <c r="HN130" s="74"/>
      <c r="HO130" s="74"/>
      <c r="HP130" s="74"/>
      <c r="HQ130" s="74"/>
      <c r="HR130" s="74"/>
      <c r="HS130" s="74"/>
      <c r="HT130" s="74"/>
      <c r="HU130" s="74"/>
      <c r="HV130" s="74"/>
      <c r="HW130" s="74"/>
      <c r="HX130" s="74"/>
      <c r="HY130" s="74"/>
      <c r="HZ130" s="74"/>
      <c r="IA130" s="74"/>
      <c r="IB130" s="74"/>
      <c r="IC130" s="74"/>
      <c r="ID130" s="74"/>
      <c r="IE130" s="74"/>
      <c r="IF130" s="74"/>
      <c r="IG130" s="74"/>
      <c r="IH130" s="74"/>
      <c r="II130" s="74"/>
      <c r="IJ130" s="74"/>
      <c r="IK130" s="74"/>
      <c r="IL130" s="74"/>
      <c r="IM130" s="74"/>
      <c r="IN130" s="74"/>
      <c r="IO130" s="74"/>
      <c r="IP130" s="74"/>
      <c r="IQ130" s="74"/>
      <c r="IR130" s="74"/>
      <c r="IS130" s="74"/>
      <c r="IT130" s="74"/>
      <c r="IU130" s="74"/>
      <c r="IV130" s="74"/>
    </row>
    <row r="131" spans="1:256" ht="38.25">
      <c r="A131" s="68"/>
      <c r="B131" s="69">
        <v>62</v>
      </c>
      <c r="C131" s="69" t="s">
        <v>3</v>
      </c>
      <c r="D131" s="70" t="s">
        <v>125</v>
      </c>
      <c r="E131" s="69" t="s">
        <v>14</v>
      </c>
      <c r="F131" s="71">
        <f>F108*0.1</f>
        <v>3.1</v>
      </c>
      <c r="G131" s="126"/>
      <c r="H131" s="72">
        <f t="shared" si="10"/>
        <v>0</v>
      </c>
      <c r="I131" s="73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  <c r="HN131" s="74"/>
      <c r="HO131" s="74"/>
      <c r="HP131" s="74"/>
      <c r="HQ131" s="74"/>
      <c r="HR131" s="74"/>
      <c r="HS131" s="74"/>
      <c r="HT131" s="74"/>
      <c r="HU131" s="74"/>
      <c r="HV131" s="74"/>
      <c r="HW131" s="74"/>
      <c r="HX131" s="74"/>
      <c r="HY131" s="74"/>
      <c r="HZ131" s="74"/>
      <c r="IA131" s="74"/>
      <c r="IB131" s="74"/>
      <c r="IC131" s="74"/>
      <c r="ID131" s="74"/>
      <c r="IE131" s="74"/>
      <c r="IF131" s="74"/>
      <c r="IG131" s="74"/>
      <c r="IH131" s="74"/>
      <c r="II131" s="74"/>
      <c r="IJ131" s="74"/>
      <c r="IK131" s="74"/>
      <c r="IL131" s="74"/>
      <c r="IM131" s="74"/>
      <c r="IN131" s="74"/>
      <c r="IO131" s="74"/>
      <c r="IP131" s="74"/>
      <c r="IQ131" s="74"/>
      <c r="IR131" s="74"/>
      <c r="IS131" s="74"/>
      <c r="IT131" s="74"/>
      <c r="IU131" s="74"/>
      <c r="IV131" s="74"/>
    </row>
    <row r="132" spans="1:256" ht="12.75">
      <c r="A132" s="68"/>
      <c r="B132" s="69">
        <v>63</v>
      </c>
      <c r="C132" s="69" t="s">
        <v>3</v>
      </c>
      <c r="D132" s="70" t="s">
        <v>169</v>
      </c>
      <c r="E132" s="69" t="s">
        <v>1</v>
      </c>
      <c r="F132" s="71">
        <f>+F109</f>
        <v>31</v>
      </c>
      <c r="G132" s="126"/>
      <c r="H132" s="72">
        <f t="shared" si="10"/>
        <v>0</v>
      </c>
      <c r="I132" s="63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  <c r="HP132" s="74"/>
      <c r="HQ132" s="74"/>
      <c r="HR132" s="74"/>
      <c r="HS132" s="74"/>
      <c r="HT132" s="74"/>
      <c r="HU132" s="74"/>
      <c r="HV132" s="74"/>
      <c r="HW132" s="74"/>
      <c r="HX132" s="74"/>
      <c r="HY132" s="74"/>
      <c r="HZ132" s="74"/>
      <c r="IA132" s="74"/>
      <c r="IB132" s="74"/>
      <c r="IC132" s="74"/>
      <c r="ID132" s="74"/>
      <c r="IE132" s="74"/>
      <c r="IF132" s="74"/>
      <c r="IG132" s="74"/>
      <c r="IH132" s="74"/>
      <c r="II132" s="74"/>
      <c r="IJ132" s="74"/>
      <c r="IK132" s="74"/>
      <c r="IL132" s="74"/>
      <c r="IM132" s="74"/>
      <c r="IN132" s="74"/>
      <c r="IO132" s="74"/>
      <c r="IP132" s="74"/>
      <c r="IQ132" s="74"/>
      <c r="IR132" s="74"/>
      <c r="IS132" s="74"/>
      <c r="IT132" s="74"/>
      <c r="IU132" s="74"/>
      <c r="IV132" s="74"/>
    </row>
    <row r="133" spans="1:257" s="118" customFormat="1" ht="12.75">
      <c r="A133" s="39"/>
      <c r="B133" s="39"/>
      <c r="C133" s="41" t="s">
        <v>6</v>
      </c>
      <c r="D133" s="41"/>
      <c r="E133" s="39"/>
      <c r="F133" s="42"/>
      <c r="G133" s="42"/>
      <c r="H133" s="43"/>
      <c r="I133" s="44" t="s">
        <v>176</v>
      </c>
      <c r="J133" s="39" t="s">
        <v>177</v>
      </c>
      <c r="K133" s="39" t="s">
        <v>177</v>
      </c>
      <c r="L133" s="39"/>
      <c r="M133" s="40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117"/>
    </row>
    <row r="134" spans="1:256" ht="12.75">
      <c r="A134" s="39" t="s">
        <v>41</v>
      </c>
      <c r="B134" s="47" t="s">
        <v>10</v>
      </c>
      <c r="C134" s="48" t="s">
        <v>7</v>
      </c>
      <c r="D134" s="90" t="s">
        <v>75</v>
      </c>
      <c r="E134" s="47" t="s">
        <v>4</v>
      </c>
      <c r="F134" s="49" t="s">
        <v>5</v>
      </c>
      <c r="G134" s="49" t="s">
        <v>11</v>
      </c>
      <c r="H134" s="50" t="s">
        <v>8</v>
      </c>
      <c r="I134" s="91" t="s">
        <v>91</v>
      </c>
      <c r="J134" s="91" t="s">
        <v>92</v>
      </c>
      <c r="K134" s="91" t="s">
        <v>93</v>
      </c>
      <c r="L134" s="39"/>
      <c r="M134" s="40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</row>
    <row r="135" spans="1:256" ht="12.75">
      <c r="A135" s="68">
        <v>60</v>
      </c>
      <c r="B135" s="69">
        <v>64</v>
      </c>
      <c r="C135" s="69" t="s">
        <v>89</v>
      </c>
      <c r="D135" s="70" t="s">
        <v>76</v>
      </c>
      <c r="E135" s="69" t="s">
        <v>1</v>
      </c>
      <c r="F135" s="71">
        <v>3</v>
      </c>
      <c r="G135" s="126"/>
      <c r="H135" s="72">
        <f aca="true" t="shared" si="15" ref="H135:H169">G135*F135</f>
        <v>0</v>
      </c>
      <c r="I135" s="63">
        <f>+F135</f>
        <v>3</v>
      </c>
      <c r="J135" s="63"/>
      <c r="K135" s="63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  <c r="IR135" s="74"/>
      <c r="IS135" s="74"/>
      <c r="IT135" s="74"/>
      <c r="IU135" s="74"/>
      <c r="IV135" s="74"/>
    </row>
    <row r="136" spans="1:256" ht="12.75">
      <c r="A136" s="68">
        <v>60</v>
      </c>
      <c r="B136" s="69">
        <v>65</v>
      </c>
      <c r="C136" s="69" t="s">
        <v>90</v>
      </c>
      <c r="D136" s="70" t="s">
        <v>77</v>
      </c>
      <c r="E136" s="69" t="s">
        <v>1</v>
      </c>
      <c r="F136" s="71">
        <v>1</v>
      </c>
      <c r="G136" s="126"/>
      <c r="H136" s="72">
        <f t="shared" si="15"/>
        <v>0</v>
      </c>
      <c r="I136" s="63">
        <f aca="true" t="shared" si="16" ref="I136:I153">+F136</f>
        <v>1</v>
      </c>
      <c r="J136" s="63"/>
      <c r="K136" s="63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  <c r="HN136" s="74"/>
      <c r="HO136" s="74"/>
      <c r="HP136" s="74"/>
      <c r="HQ136" s="74"/>
      <c r="HR136" s="74"/>
      <c r="HS136" s="74"/>
      <c r="HT136" s="74"/>
      <c r="HU136" s="74"/>
      <c r="HV136" s="74"/>
      <c r="HW136" s="74"/>
      <c r="HX136" s="74"/>
      <c r="HY136" s="74"/>
      <c r="HZ136" s="74"/>
      <c r="IA136" s="74"/>
      <c r="IB136" s="74"/>
      <c r="IC136" s="74"/>
      <c r="ID136" s="74"/>
      <c r="IE136" s="74"/>
      <c r="IF136" s="74"/>
      <c r="IG136" s="74"/>
      <c r="IH136" s="74"/>
      <c r="II136" s="74"/>
      <c r="IJ136" s="74"/>
      <c r="IK136" s="74"/>
      <c r="IL136" s="74"/>
      <c r="IM136" s="74"/>
      <c r="IN136" s="74"/>
      <c r="IO136" s="74"/>
      <c r="IP136" s="74"/>
      <c r="IQ136" s="74"/>
      <c r="IR136" s="74"/>
      <c r="IS136" s="74"/>
      <c r="IT136" s="74"/>
      <c r="IU136" s="74"/>
      <c r="IV136" s="74"/>
    </row>
    <row r="137" spans="1:256" ht="12.75">
      <c r="A137" s="39"/>
      <c r="B137" s="69"/>
      <c r="C137" s="119"/>
      <c r="D137" s="90" t="s">
        <v>78</v>
      </c>
      <c r="E137" s="69" t="s">
        <v>1</v>
      </c>
      <c r="F137" s="120"/>
      <c r="G137" s="42"/>
      <c r="H137" s="72"/>
      <c r="I137" s="44"/>
      <c r="J137" s="44"/>
      <c r="K137" s="44"/>
      <c r="L137" s="39"/>
      <c r="M137" s="40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</row>
    <row r="138" spans="1:256" ht="12.75">
      <c r="A138" s="68">
        <v>50</v>
      </c>
      <c r="B138" s="69">
        <v>66</v>
      </c>
      <c r="C138" s="69" t="s">
        <v>47</v>
      </c>
      <c r="D138" s="70" t="s">
        <v>38</v>
      </c>
      <c r="E138" s="69" t="s">
        <v>1</v>
      </c>
      <c r="F138" s="71">
        <v>2</v>
      </c>
      <c r="G138" s="126"/>
      <c r="H138" s="72">
        <f t="shared" si="15"/>
        <v>0</v>
      </c>
      <c r="I138" s="63"/>
      <c r="J138" s="63">
        <f>+F138</f>
        <v>2</v>
      </c>
      <c r="K138" s="63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  <c r="IC138" s="74"/>
      <c r="ID138" s="74"/>
      <c r="IE138" s="74"/>
      <c r="IF138" s="74"/>
      <c r="IG138" s="74"/>
      <c r="IH138" s="74"/>
      <c r="II138" s="74"/>
      <c r="IJ138" s="74"/>
      <c r="IK138" s="74"/>
      <c r="IL138" s="74"/>
      <c r="IM138" s="74"/>
      <c r="IN138" s="74"/>
      <c r="IO138" s="74"/>
      <c r="IP138" s="74"/>
      <c r="IQ138" s="74"/>
      <c r="IR138" s="74"/>
      <c r="IS138" s="74"/>
      <c r="IT138" s="74"/>
      <c r="IU138" s="74"/>
      <c r="IV138" s="74"/>
    </row>
    <row r="139" spans="1:256" ht="12.75">
      <c r="A139" s="68">
        <v>50</v>
      </c>
      <c r="B139" s="69">
        <v>67</v>
      </c>
      <c r="C139" s="69" t="s">
        <v>47</v>
      </c>
      <c r="D139" s="70" t="s">
        <v>38</v>
      </c>
      <c r="E139" s="69" t="s">
        <v>1</v>
      </c>
      <c r="F139" s="71">
        <v>4</v>
      </c>
      <c r="G139" s="126"/>
      <c r="H139" s="72">
        <f t="shared" si="15"/>
        <v>0</v>
      </c>
      <c r="I139" s="63">
        <f t="shared" si="16"/>
        <v>4</v>
      </c>
      <c r="J139" s="63"/>
      <c r="K139" s="63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  <c r="HP139" s="74"/>
      <c r="HQ139" s="74"/>
      <c r="HR139" s="74"/>
      <c r="HS139" s="74"/>
      <c r="HT139" s="74"/>
      <c r="HU139" s="74"/>
      <c r="HV139" s="74"/>
      <c r="HW139" s="74"/>
      <c r="HX139" s="74"/>
      <c r="HY139" s="74"/>
      <c r="HZ139" s="74"/>
      <c r="IA139" s="74"/>
      <c r="IB139" s="74"/>
      <c r="IC139" s="74"/>
      <c r="ID139" s="74"/>
      <c r="IE139" s="74"/>
      <c r="IF139" s="74"/>
      <c r="IG139" s="74"/>
      <c r="IH139" s="74"/>
      <c r="II139" s="74"/>
      <c r="IJ139" s="74"/>
      <c r="IK139" s="74"/>
      <c r="IL139" s="74"/>
      <c r="IM139" s="74"/>
      <c r="IN139" s="74"/>
      <c r="IO139" s="74"/>
      <c r="IP139" s="74"/>
      <c r="IQ139" s="74"/>
      <c r="IR139" s="74"/>
      <c r="IS139" s="74"/>
      <c r="IT139" s="74"/>
      <c r="IU139" s="74"/>
      <c r="IV139" s="74"/>
    </row>
    <row r="140" spans="1:256" ht="12.75">
      <c r="A140" s="68">
        <v>60</v>
      </c>
      <c r="B140" s="69">
        <v>68</v>
      </c>
      <c r="C140" s="69" t="s">
        <v>40</v>
      </c>
      <c r="D140" s="70" t="s">
        <v>38</v>
      </c>
      <c r="E140" s="69" t="s">
        <v>1</v>
      </c>
      <c r="F140" s="71">
        <v>1</v>
      </c>
      <c r="G140" s="126"/>
      <c r="H140" s="72">
        <f t="shared" si="15"/>
        <v>0</v>
      </c>
      <c r="I140" s="63">
        <f t="shared" si="16"/>
        <v>1</v>
      </c>
      <c r="J140" s="63"/>
      <c r="K140" s="63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  <c r="IC140" s="74"/>
      <c r="ID140" s="74"/>
      <c r="IE140" s="74"/>
      <c r="IF140" s="74"/>
      <c r="IG140" s="74"/>
      <c r="IH140" s="74"/>
      <c r="II140" s="74"/>
      <c r="IJ140" s="74"/>
      <c r="IK140" s="74"/>
      <c r="IL140" s="74"/>
      <c r="IM140" s="74"/>
      <c r="IN140" s="74"/>
      <c r="IO140" s="74"/>
      <c r="IP140" s="74"/>
      <c r="IQ140" s="74"/>
      <c r="IR140" s="74"/>
      <c r="IS140" s="74"/>
      <c r="IT140" s="74"/>
      <c r="IU140" s="74"/>
      <c r="IV140" s="74"/>
    </row>
    <row r="141" spans="1:256" ht="12.75">
      <c r="A141" s="68">
        <v>60</v>
      </c>
      <c r="B141" s="69">
        <v>69</v>
      </c>
      <c r="C141" s="69" t="s">
        <v>37</v>
      </c>
      <c r="D141" s="70" t="s">
        <v>79</v>
      </c>
      <c r="E141" s="69" t="s">
        <v>1</v>
      </c>
      <c r="F141" s="71">
        <v>1</v>
      </c>
      <c r="G141" s="126"/>
      <c r="H141" s="72">
        <f t="shared" si="15"/>
        <v>0</v>
      </c>
      <c r="I141" s="63">
        <f t="shared" si="16"/>
        <v>1</v>
      </c>
      <c r="J141" s="63"/>
      <c r="K141" s="63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  <c r="HU141" s="74"/>
      <c r="HV141" s="74"/>
      <c r="HW141" s="74"/>
      <c r="HX141" s="74"/>
      <c r="HY141" s="74"/>
      <c r="HZ141" s="74"/>
      <c r="IA141" s="74"/>
      <c r="IB141" s="74"/>
      <c r="IC141" s="74"/>
      <c r="ID141" s="74"/>
      <c r="IE141" s="74"/>
      <c r="IF141" s="74"/>
      <c r="IG141" s="74"/>
      <c r="IH141" s="74"/>
      <c r="II141" s="74"/>
      <c r="IJ141" s="74"/>
      <c r="IK141" s="74"/>
      <c r="IL141" s="74"/>
      <c r="IM141" s="74"/>
      <c r="IN141" s="74"/>
      <c r="IO141" s="74"/>
      <c r="IP141" s="74"/>
      <c r="IQ141" s="74"/>
      <c r="IR141" s="74"/>
      <c r="IS141" s="74"/>
      <c r="IT141" s="74"/>
      <c r="IU141" s="74"/>
      <c r="IV141" s="74"/>
    </row>
    <row r="142" spans="1:256" ht="12.75">
      <c r="A142" s="68">
        <v>60</v>
      </c>
      <c r="B142" s="69">
        <v>70</v>
      </c>
      <c r="C142" s="69" t="s">
        <v>40</v>
      </c>
      <c r="D142" s="70" t="s">
        <v>46</v>
      </c>
      <c r="E142" s="69" t="s">
        <v>1</v>
      </c>
      <c r="F142" s="71">
        <v>2</v>
      </c>
      <c r="G142" s="126"/>
      <c r="H142" s="72">
        <f t="shared" si="15"/>
        <v>0</v>
      </c>
      <c r="I142" s="63">
        <f t="shared" si="16"/>
        <v>2</v>
      </c>
      <c r="J142" s="63"/>
      <c r="K142" s="63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  <c r="IC142" s="74"/>
      <c r="ID142" s="74"/>
      <c r="IE142" s="74"/>
      <c r="IF142" s="74"/>
      <c r="IG142" s="74"/>
      <c r="IH142" s="74"/>
      <c r="II142" s="74"/>
      <c r="IJ142" s="74"/>
      <c r="IK142" s="74"/>
      <c r="IL142" s="74"/>
      <c r="IM142" s="74"/>
      <c r="IN142" s="74"/>
      <c r="IO142" s="74"/>
      <c r="IP142" s="74"/>
      <c r="IQ142" s="74"/>
      <c r="IR142" s="74"/>
      <c r="IS142" s="74"/>
      <c r="IT142" s="74"/>
      <c r="IU142" s="74"/>
      <c r="IV142" s="74"/>
    </row>
    <row r="143" spans="1:256" ht="12.75">
      <c r="A143" s="68">
        <v>60</v>
      </c>
      <c r="B143" s="69">
        <v>71</v>
      </c>
      <c r="C143" s="69" t="s">
        <v>40</v>
      </c>
      <c r="D143" s="70" t="s">
        <v>80</v>
      </c>
      <c r="E143" s="69" t="s">
        <v>1</v>
      </c>
      <c r="F143" s="71">
        <v>1</v>
      </c>
      <c r="G143" s="126"/>
      <c r="H143" s="72">
        <f t="shared" si="15"/>
        <v>0</v>
      </c>
      <c r="I143" s="63">
        <f t="shared" si="16"/>
        <v>1</v>
      </c>
      <c r="J143" s="63"/>
      <c r="K143" s="63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  <c r="HU143" s="74"/>
      <c r="HV143" s="74"/>
      <c r="HW143" s="74"/>
      <c r="HX143" s="74"/>
      <c r="HY143" s="74"/>
      <c r="HZ143" s="74"/>
      <c r="IA143" s="74"/>
      <c r="IB143" s="74"/>
      <c r="IC143" s="74"/>
      <c r="ID143" s="74"/>
      <c r="IE143" s="74"/>
      <c r="IF143" s="74"/>
      <c r="IG143" s="74"/>
      <c r="IH143" s="74"/>
      <c r="II143" s="74"/>
      <c r="IJ143" s="74"/>
      <c r="IK143" s="74"/>
      <c r="IL143" s="74"/>
      <c r="IM143" s="74"/>
      <c r="IN143" s="74"/>
      <c r="IO143" s="74"/>
      <c r="IP143" s="74"/>
      <c r="IQ143" s="74"/>
      <c r="IR143" s="74"/>
      <c r="IS143" s="74"/>
      <c r="IT143" s="74"/>
      <c r="IU143" s="74"/>
      <c r="IV143" s="74"/>
    </row>
    <row r="144" spans="1:256" ht="12.75">
      <c r="A144" s="68">
        <v>60</v>
      </c>
      <c r="B144" s="69">
        <v>72</v>
      </c>
      <c r="C144" s="69" t="s">
        <v>40</v>
      </c>
      <c r="D144" s="70" t="s">
        <v>81</v>
      </c>
      <c r="E144" s="69" t="s">
        <v>1</v>
      </c>
      <c r="F144" s="71">
        <v>1</v>
      </c>
      <c r="G144" s="126"/>
      <c r="H144" s="72">
        <f t="shared" si="15"/>
        <v>0</v>
      </c>
      <c r="I144" s="63">
        <f t="shared" si="16"/>
        <v>1</v>
      </c>
      <c r="J144" s="63"/>
      <c r="K144" s="63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74"/>
      <c r="IV144" s="74"/>
    </row>
    <row r="145" spans="1:256" ht="12.75">
      <c r="A145" s="68">
        <v>50</v>
      </c>
      <c r="B145" s="69">
        <v>73</v>
      </c>
      <c r="C145" s="69" t="s">
        <v>47</v>
      </c>
      <c r="D145" s="70" t="s">
        <v>82</v>
      </c>
      <c r="E145" s="69" t="s">
        <v>1</v>
      </c>
      <c r="F145" s="71">
        <v>1</v>
      </c>
      <c r="G145" s="126"/>
      <c r="H145" s="72">
        <f t="shared" si="15"/>
        <v>0</v>
      </c>
      <c r="I145" s="63">
        <f t="shared" si="16"/>
        <v>1</v>
      </c>
      <c r="J145" s="63"/>
      <c r="K145" s="63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74"/>
      <c r="IV145" s="74"/>
    </row>
    <row r="146" spans="1:256" ht="12.75">
      <c r="A146" s="68">
        <v>50</v>
      </c>
      <c r="B146" s="69">
        <v>74</v>
      </c>
      <c r="C146" s="69" t="s">
        <v>47</v>
      </c>
      <c r="D146" s="70" t="s">
        <v>83</v>
      </c>
      <c r="E146" s="69" t="s">
        <v>1</v>
      </c>
      <c r="F146" s="71">
        <v>2</v>
      </c>
      <c r="G146" s="126"/>
      <c r="H146" s="72">
        <f t="shared" si="15"/>
        <v>0</v>
      </c>
      <c r="I146" s="63">
        <f t="shared" si="16"/>
        <v>2</v>
      </c>
      <c r="J146" s="63"/>
      <c r="K146" s="63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  <c r="IC146" s="74"/>
      <c r="ID146" s="74"/>
      <c r="IE146" s="74"/>
      <c r="IF146" s="74"/>
      <c r="IG146" s="74"/>
      <c r="IH146" s="74"/>
      <c r="II146" s="74"/>
      <c r="IJ146" s="74"/>
      <c r="IK146" s="74"/>
      <c r="IL146" s="74"/>
      <c r="IM146" s="74"/>
      <c r="IN146" s="74"/>
      <c r="IO146" s="74"/>
      <c r="IP146" s="74"/>
      <c r="IQ146" s="74"/>
      <c r="IR146" s="74"/>
      <c r="IS146" s="74"/>
      <c r="IT146" s="74"/>
      <c r="IU146" s="74"/>
      <c r="IV146" s="74"/>
    </row>
    <row r="147" spans="1:256" ht="12.75">
      <c r="A147" s="68">
        <v>50</v>
      </c>
      <c r="B147" s="69">
        <v>75</v>
      </c>
      <c r="C147" s="69" t="s">
        <v>47</v>
      </c>
      <c r="D147" s="70" t="s">
        <v>84</v>
      </c>
      <c r="E147" s="69" t="s">
        <v>1</v>
      </c>
      <c r="F147" s="71">
        <v>1</v>
      </c>
      <c r="G147" s="126"/>
      <c r="H147" s="72">
        <f t="shared" si="15"/>
        <v>0</v>
      </c>
      <c r="I147" s="63"/>
      <c r="J147" s="63">
        <f>+F147</f>
        <v>1</v>
      </c>
      <c r="K147" s="63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74"/>
      <c r="IQ147" s="74"/>
      <c r="IR147" s="74"/>
      <c r="IS147" s="74"/>
      <c r="IT147" s="74"/>
      <c r="IU147" s="74"/>
      <c r="IV147" s="74"/>
    </row>
    <row r="148" spans="1:256" ht="12.75">
      <c r="A148" s="68">
        <v>50</v>
      </c>
      <c r="B148" s="69">
        <v>76</v>
      </c>
      <c r="C148" s="69" t="s">
        <v>47</v>
      </c>
      <c r="D148" s="70" t="s">
        <v>84</v>
      </c>
      <c r="E148" s="69" t="s">
        <v>1</v>
      </c>
      <c r="F148" s="71">
        <v>1</v>
      </c>
      <c r="G148" s="126"/>
      <c r="H148" s="72">
        <f t="shared" si="15"/>
        <v>0</v>
      </c>
      <c r="I148" s="63">
        <f t="shared" si="16"/>
        <v>1</v>
      </c>
      <c r="J148" s="63"/>
      <c r="K148" s="63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  <c r="HP148" s="74"/>
      <c r="HQ148" s="74"/>
      <c r="HR148" s="74"/>
      <c r="HS148" s="74"/>
      <c r="HT148" s="74"/>
      <c r="HU148" s="74"/>
      <c r="HV148" s="74"/>
      <c r="HW148" s="74"/>
      <c r="HX148" s="74"/>
      <c r="HY148" s="74"/>
      <c r="HZ148" s="74"/>
      <c r="IA148" s="74"/>
      <c r="IB148" s="74"/>
      <c r="IC148" s="74"/>
      <c r="ID148" s="74"/>
      <c r="IE148" s="74"/>
      <c r="IF148" s="74"/>
      <c r="IG148" s="74"/>
      <c r="IH148" s="74"/>
      <c r="II148" s="74"/>
      <c r="IJ148" s="74"/>
      <c r="IK148" s="74"/>
      <c r="IL148" s="74"/>
      <c r="IM148" s="74"/>
      <c r="IN148" s="74"/>
      <c r="IO148" s="74"/>
      <c r="IP148" s="74"/>
      <c r="IQ148" s="74"/>
      <c r="IR148" s="74"/>
      <c r="IS148" s="74"/>
      <c r="IT148" s="74"/>
      <c r="IU148" s="74"/>
      <c r="IV148" s="74"/>
    </row>
    <row r="149" spans="1:256" ht="12.75">
      <c r="A149" s="68">
        <v>60</v>
      </c>
      <c r="B149" s="69">
        <v>77</v>
      </c>
      <c r="C149" s="69" t="s">
        <v>40</v>
      </c>
      <c r="D149" s="70" t="s">
        <v>84</v>
      </c>
      <c r="E149" s="69" t="s">
        <v>1</v>
      </c>
      <c r="F149" s="71">
        <v>5</v>
      </c>
      <c r="G149" s="126"/>
      <c r="H149" s="72">
        <f t="shared" si="15"/>
        <v>0</v>
      </c>
      <c r="I149" s="63">
        <f t="shared" si="16"/>
        <v>5</v>
      </c>
      <c r="J149" s="63"/>
      <c r="K149" s="63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  <c r="HP149" s="74"/>
      <c r="HQ149" s="74"/>
      <c r="HR149" s="74"/>
      <c r="HS149" s="74"/>
      <c r="HT149" s="74"/>
      <c r="HU149" s="74"/>
      <c r="HV149" s="74"/>
      <c r="HW149" s="74"/>
      <c r="HX149" s="74"/>
      <c r="HY149" s="74"/>
      <c r="HZ149" s="74"/>
      <c r="IA149" s="74"/>
      <c r="IB149" s="74"/>
      <c r="IC149" s="74"/>
      <c r="ID149" s="74"/>
      <c r="IE149" s="74"/>
      <c r="IF149" s="74"/>
      <c r="IG149" s="74"/>
      <c r="IH149" s="74"/>
      <c r="II149" s="74"/>
      <c r="IJ149" s="74"/>
      <c r="IK149" s="74"/>
      <c r="IL149" s="74"/>
      <c r="IM149" s="74"/>
      <c r="IN149" s="74"/>
      <c r="IO149" s="74"/>
      <c r="IP149" s="74"/>
      <c r="IQ149" s="74"/>
      <c r="IR149" s="74"/>
      <c r="IS149" s="74"/>
      <c r="IT149" s="74"/>
      <c r="IU149" s="74"/>
      <c r="IV149" s="74"/>
    </row>
    <row r="150" spans="1:256" ht="12.75">
      <c r="A150" s="68">
        <v>50</v>
      </c>
      <c r="B150" s="69">
        <v>78</v>
      </c>
      <c r="C150" s="69" t="s">
        <v>47</v>
      </c>
      <c r="D150" s="70" t="s">
        <v>85</v>
      </c>
      <c r="E150" s="69" t="s">
        <v>1</v>
      </c>
      <c r="F150" s="71">
        <v>2</v>
      </c>
      <c r="G150" s="126"/>
      <c r="H150" s="72">
        <f t="shared" si="15"/>
        <v>0</v>
      </c>
      <c r="I150" s="63">
        <f t="shared" si="16"/>
        <v>2</v>
      </c>
      <c r="J150" s="63"/>
      <c r="K150" s="63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  <c r="HP150" s="74"/>
      <c r="HQ150" s="74"/>
      <c r="HR150" s="74"/>
      <c r="HS150" s="74"/>
      <c r="HT150" s="74"/>
      <c r="HU150" s="74"/>
      <c r="HV150" s="74"/>
      <c r="HW150" s="74"/>
      <c r="HX150" s="74"/>
      <c r="HY150" s="74"/>
      <c r="HZ150" s="74"/>
      <c r="IA150" s="74"/>
      <c r="IB150" s="74"/>
      <c r="IC150" s="74"/>
      <c r="ID150" s="74"/>
      <c r="IE150" s="74"/>
      <c r="IF150" s="74"/>
      <c r="IG150" s="74"/>
      <c r="IH150" s="74"/>
      <c r="II150" s="74"/>
      <c r="IJ150" s="74"/>
      <c r="IK150" s="74"/>
      <c r="IL150" s="74"/>
      <c r="IM150" s="74"/>
      <c r="IN150" s="74"/>
      <c r="IO150" s="74"/>
      <c r="IP150" s="74"/>
      <c r="IQ150" s="74"/>
      <c r="IR150" s="74"/>
      <c r="IS150" s="74"/>
      <c r="IT150" s="74"/>
      <c r="IU150" s="74"/>
      <c r="IV150" s="74"/>
    </row>
    <row r="151" spans="1:256" ht="12.75">
      <c r="A151" s="68">
        <v>50</v>
      </c>
      <c r="B151" s="69">
        <v>79</v>
      </c>
      <c r="C151" s="69" t="s">
        <v>47</v>
      </c>
      <c r="D151" s="70" t="s">
        <v>86</v>
      </c>
      <c r="E151" s="69" t="s">
        <v>1</v>
      </c>
      <c r="F151" s="71">
        <v>3</v>
      </c>
      <c r="G151" s="126"/>
      <c r="H151" s="72">
        <f t="shared" si="15"/>
        <v>0</v>
      </c>
      <c r="I151" s="63">
        <f t="shared" si="16"/>
        <v>3</v>
      </c>
      <c r="J151" s="63"/>
      <c r="K151" s="63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  <c r="HP151" s="74"/>
      <c r="HQ151" s="74"/>
      <c r="HR151" s="74"/>
      <c r="HS151" s="74"/>
      <c r="HT151" s="74"/>
      <c r="HU151" s="74"/>
      <c r="HV151" s="74"/>
      <c r="HW151" s="74"/>
      <c r="HX151" s="74"/>
      <c r="HY151" s="74"/>
      <c r="HZ151" s="74"/>
      <c r="IA151" s="74"/>
      <c r="IB151" s="74"/>
      <c r="IC151" s="74"/>
      <c r="ID151" s="74"/>
      <c r="IE151" s="74"/>
      <c r="IF151" s="74"/>
      <c r="IG151" s="74"/>
      <c r="IH151" s="74"/>
      <c r="II151" s="74"/>
      <c r="IJ151" s="74"/>
      <c r="IK151" s="74"/>
      <c r="IL151" s="74"/>
      <c r="IM151" s="74"/>
      <c r="IN151" s="74"/>
      <c r="IO151" s="74"/>
      <c r="IP151" s="74"/>
      <c r="IQ151" s="74"/>
      <c r="IR151" s="74"/>
      <c r="IS151" s="74"/>
      <c r="IT151" s="74"/>
      <c r="IU151" s="74"/>
      <c r="IV151" s="74"/>
    </row>
    <row r="152" spans="1:256" ht="12.75">
      <c r="A152" s="68">
        <v>50</v>
      </c>
      <c r="B152" s="69">
        <v>80</v>
      </c>
      <c r="C152" s="69" t="s">
        <v>47</v>
      </c>
      <c r="D152" s="70" t="s">
        <v>87</v>
      </c>
      <c r="E152" s="69" t="s">
        <v>1</v>
      </c>
      <c r="F152" s="71">
        <v>2</v>
      </c>
      <c r="G152" s="126"/>
      <c r="H152" s="72">
        <f t="shared" si="15"/>
        <v>0</v>
      </c>
      <c r="I152" s="63">
        <f t="shared" si="16"/>
        <v>2</v>
      </c>
      <c r="J152" s="63"/>
      <c r="K152" s="63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  <c r="HP152" s="74"/>
      <c r="HQ152" s="74"/>
      <c r="HR152" s="74"/>
      <c r="HS152" s="74"/>
      <c r="HT152" s="74"/>
      <c r="HU152" s="74"/>
      <c r="HV152" s="74"/>
      <c r="HW152" s="74"/>
      <c r="HX152" s="74"/>
      <c r="HY152" s="74"/>
      <c r="HZ152" s="74"/>
      <c r="IA152" s="74"/>
      <c r="IB152" s="74"/>
      <c r="IC152" s="74"/>
      <c r="ID152" s="74"/>
      <c r="IE152" s="74"/>
      <c r="IF152" s="74"/>
      <c r="IG152" s="74"/>
      <c r="IH152" s="74"/>
      <c r="II152" s="74"/>
      <c r="IJ152" s="74"/>
      <c r="IK152" s="74"/>
      <c r="IL152" s="74"/>
      <c r="IM152" s="74"/>
      <c r="IN152" s="74"/>
      <c r="IO152" s="74"/>
      <c r="IP152" s="74"/>
      <c r="IQ152" s="74"/>
      <c r="IR152" s="74"/>
      <c r="IS152" s="74"/>
      <c r="IT152" s="74"/>
      <c r="IU152" s="74"/>
      <c r="IV152" s="74"/>
    </row>
    <row r="153" spans="1:256" ht="12.75">
      <c r="A153" s="68">
        <v>50</v>
      </c>
      <c r="B153" s="69">
        <v>81</v>
      </c>
      <c r="C153" s="69" t="s">
        <v>47</v>
      </c>
      <c r="D153" s="70" t="s">
        <v>88</v>
      </c>
      <c r="E153" s="69" t="s">
        <v>1</v>
      </c>
      <c r="F153" s="71">
        <v>1</v>
      </c>
      <c r="G153" s="126"/>
      <c r="H153" s="72">
        <f t="shared" si="15"/>
        <v>0</v>
      </c>
      <c r="I153" s="63">
        <f t="shared" si="16"/>
        <v>1</v>
      </c>
      <c r="J153" s="63"/>
      <c r="K153" s="63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  <c r="HP153" s="74"/>
      <c r="HQ153" s="74"/>
      <c r="HR153" s="74"/>
      <c r="HS153" s="74"/>
      <c r="HT153" s="74"/>
      <c r="HU153" s="74"/>
      <c r="HV153" s="74"/>
      <c r="HW153" s="74"/>
      <c r="HX153" s="74"/>
      <c r="HY153" s="74"/>
      <c r="HZ153" s="74"/>
      <c r="IA153" s="74"/>
      <c r="IB153" s="74"/>
      <c r="IC153" s="74"/>
      <c r="ID153" s="74"/>
      <c r="IE153" s="74"/>
      <c r="IF153" s="74"/>
      <c r="IG153" s="74"/>
      <c r="IH153" s="74"/>
      <c r="II153" s="74"/>
      <c r="IJ153" s="74"/>
      <c r="IK153" s="74"/>
      <c r="IL153" s="74"/>
      <c r="IM153" s="74"/>
      <c r="IN153" s="74"/>
      <c r="IO153" s="74"/>
      <c r="IP153" s="74"/>
      <c r="IQ153" s="74"/>
      <c r="IR153" s="74"/>
      <c r="IS153" s="74"/>
      <c r="IT153" s="74"/>
      <c r="IU153" s="74"/>
      <c r="IV153" s="74"/>
    </row>
    <row r="154" spans="1:256" ht="12.75">
      <c r="A154" s="68">
        <v>60</v>
      </c>
      <c r="B154" s="69">
        <v>82</v>
      </c>
      <c r="C154" s="69" t="s">
        <v>40</v>
      </c>
      <c r="D154" s="70" t="s">
        <v>88</v>
      </c>
      <c r="E154" s="69" t="s">
        <v>1</v>
      </c>
      <c r="F154" s="71">
        <v>1</v>
      </c>
      <c r="G154" s="126"/>
      <c r="H154" s="72">
        <f t="shared" si="15"/>
        <v>0</v>
      </c>
      <c r="I154" s="63"/>
      <c r="J154" s="63">
        <f>+F154</f>
        <v>1</v>
      </c>
      <c r="K154" s="63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  <c r="HN154" s="74"/>
      <c r="HO154" s="74"/>
      <c r="HP154" s="74"/>
      <c r="HQ154" s="74"/>
      <c r="HR154" s="74"/>
      <c r="HS154" s="74"/>
      <c r="HT154" s="74"/>
      <c r="HU154" s="74"/>
      <c r="HV154" s="74"/>
      <c r="HW154" s="74"/>
      <c r="HX154" s="74"/>
      <c r="HY154" s="74"/>
      <c r="HZ154" s="74"/>
      <c r="IA154" s="74"/>
      <c r="IB154" s="74"/>
      <c r="IC154" s="74"/>
      <c r="ID154" s="74"/>
      <c r="IE154" s="74"/>
      <c r="IF154" s="74"/>
      <c r="IG154" s="74"/>
      <c r="IH154" s="74"/>
      <c r="II154" s="74"/>
      <c r="IJ154" s="74"/>
      <c r="IK154" s="74"/>
      <c r="IL154" s="74"/>
      <c r="IM154" s="74"/>
      <c r="IN154" s="74"/>
      <c r="IO154" s="74"/>
      <c r="IP154" s="74"/>
      <c r="IQ154" s="74"/>
      <c r="IR154" s="74"/>
      <c r="IS154" s="74"/>
      <c r="IT154" s="74"/>
      <c r="IU154" s="74"/>
      <c r="IV154" s="74"/>
    </row>
    <row r="155" spans="1:257" s="1" customFormat="1" ht="12.75">
      <c r="A155" s="92"/>
      <c r="B155" s="93"/>
      <c r="C155" s="90"/>
      <c r="D155" s="94" t="s">
        <v>18</v>
      </c>
      <c r="E155" s="93"/>
      <c r="F155" s="95"/>
      <c r="G155" s="127"/>
      <c r="H155" s="72"/>
      <c r="I155" s="96"/>
      <c r="J155" s="97"/>
      <c r="K155" s="98"/>
      <c r="L155" s="99"/>
      <c r="M155" s="100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101"/>
      <c r="FI155" s="101"/>
      <c r="FJ155" s="101"/>
      <c r="FK155" s="101"/>
      <c r="FL155" s="101"/>
      <c r="FM155" s="101"/>
      <c r="FN155" s="101"/>
      <c r="FO155" s="101"/>
      <c r="FP155" s="101"/>
      <c r="FQ155" s="101"/>
      <c r="FR155" s="101"/>
      <c r="FS155" s="101"/>
      <c r="FT155" s="101"/>
      <c r="FU155" s="101"/>
      <c r="FV155" s="101"/>
      <c r="FW155" s="101"/>
      <c r="FX155" s="101"/>
      <c r="FY155" s="101"/>
      <c r="FZ155" s="101"/>
      <c r="GA155" s="101"/>
      <c r="GB155" s="101"/>
      <c r="GC155" s="101"/>
      <c r="GD155" s="101"/>
      <c r="GE155" s="101"/>
      <c r="GF155" s="101"/>
      <c r="GG155" s="101"/>
      <c r="GH155" s="101"/>
      <c r="GI155" s="101"/>
      <c r="GJ155" s="101"/>
      <c r="GK155" s="101"/>
      <c r="GL155" s="101"/>
      <c r="GM155" s="101"/>
      <c r="GN155" s="101"/>
      <c r="GO155" s="101"/>
      <c r="GP155" s="101"/>
      <c r="GQ155" s="101"/>
      <c r="GR155" s="101"/>
      <c r="GS155" s="101"/>
      <c r="GT155" s="101"/>
      <c r="GU155" s="101"/>
      <c r="GV155" s="101"/>
      <c r="GW155" s="101"/>
      <c r="GX155" s="101"/>
      <c r="GY155" s="101"/>
      <c r="GZ155" s="101"/>
      <c r="HA155" s="101"/>
      <c r="HB155" s="101"/>
      <c r="HC155" s="101"/>
      <c r="HD155" s="101"/>
      <c r="HE155" s="101"/>
      <c r="HF155" s="101"/>
      <c r="HG155" s="101"/>
      <c r="HH155" s="101"/>
      <c r="HI155" s="101"/>
      <c r="HJ155" s="101"/>
      <c r="HK155" s="101"/>
      <c r="HL155" s="101"/>
      <c r="HM155" s="101"/>
      <c r="HN155" s="101"/>
      <c r="HO155" s="101"/>
      <c r="HP155" s="101"/>
      <c r="HQ155" s="101"/>
      <c r="HR155" s="101"/>
      <c r="HS155" s="101"/>
      <c r="HT155" s="101"/>
      <c r="HU155" s="101"/>
      <c r="HV155" s="101"/>
      <c r="HW155" s="101"/>
      <c r="HX155" s="101"/>
      <c r="HY155" s="101"/>
      <c r="HZ155" s="101"/>
      <c r="IA155" s="101"/>
      <c r="IB155" s="101"/>
      <c r="IC155" s="101"/>
      <c r="ID155" s="101"/>
      <c r="IE155" s="101"/>
      <c r="IF155" s="101"/>
      <c r="IG155" s="101"/>
      <c r="IH155" s="101"/>
      <c r="II155" s="101"/>
      <c r="IJ155" s="101"/>
      <c r="IK155" s="101"/>
      <c r="IL155" s="101"/>
      <c r="IM155" s="101"/>
      <c r="IN155" s="101"/>
      <c r="IO155" s="101"/>
      <c r="IP155" s="101"/>
      <c r="IQ155" s="101"/>
      <c r="IR155" s="101"/>
      <c r="IS155" s="101"/>
      <c r="IT155" s="101"/>
      <c r="IU155" s="101"/>
      <c r="IV155" s="101"/>
      <c r="IW155" s="102"/>
    </row>
    <row r="156" spans="1:256" ht="12.75">
      <c r="A156" s="68" t="s">
        <v>52</v>
      </c>
      <c r="B156" s="69">
        <v>83</v>
      </c>
      <c r="C156" s="69" t="s">
        <v>104</v>
      </c>
      <c r="D156" s="70" t="s">
        <v>94</v>
      </c>
      <c r="E156" s="69"/>
      <c r="F156" s="71">
        <v>25</v>
      </c>
      <c r="G156" s="126"/>
      <c r="H156" s="72">
        <f t="shared" si="15"/>
        <v>0</v>
      </c>
      <c r="I156" s="63">
        <f aca="true" t="shared" si="17" ref="I156:I166">+F156</f>
        <v>25</v>
      </c>
      <c r="J156" s="63"/>
      <c r="K156" s="63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74"/>
      <c r="HJ156" s="74"/>
      <c r="HK156" s="74"/>
      <c r="HL156" s="74"/>
      <c r="HM156" s="74"/>
      <c r="HN156" s="74"/>
      <c r="HO156" s="74"/>
      <c r="HP156" s="74"/>
      <c r="HQ156" s="74"/>
      <c r="HR156" s="74"/>
      <c r="HS156" s="74"/>
      <c r="HT156" s="74"/>
      <c r="HU156" s="74"/>
      <c r="HV156" s="74"/>
      <c r="HW156" s="74"/>
      <c r="HX156" s="74"/>
      <c r="HY156" s="74"/>
      <c r="HZ156" s="74"/>
      <c r="IA156" s="74"/>
      <c r="IB156" s="74"/>
      <c r="IC156" s="74"/>
      <c r="ID156" s="74"/>
      <c r="IE156" s="74"/>
      <c r="IF156" s="74"/>
      <c r="IG156" s="74"/>
      <c r="IH156" s="74"/>
      <c r="II156" s="74"/>
      <c r="IJ156" s="74"/>
      <c r="IK156" s="74"/>
      <c r="IL156" s="74"/>
      <c r="IM156" s="74"/>
      <c r="IN156" s="74"/>
      <c r="IO156" s="74"/>
      <c r="IP156" s="74"/>
      <c r="IQ156" s="74"/>
      <c r="IR156" s="74"/>
      <c r="IS156" s="74"/>
      <c r="IT156" s="74"/>
      <c r="IU156" s="74"/>
      <c r="IV156" s="74"/>
    </row>
    <row r="157" spans="1:256" ht="26.25" customHeight="1">
      <c r="A157" s="68"/>
      <c r="B157" s="69">
        <v>84</v>
      </c>
      <c r="C157" s="103" t="s">
        <v>105</v>
      </c>
      <c r="D157" s="70" t="s">
        <v>39</v>
      </c>
      <c r="E157" s="69"/>
      <c r="F157" s="71">
        <v>5</v>
      </c>
      <c r="G157" s="126"/>
      <c r="H157" s="72">
        <f t="shared" si="15"/>
        <v>0</v>
      </c>
      <c r="I157" s="63"/>
      <c r="J157" s="63">
        <f>+F157</f>
        <v>5</v>
      </c>
      <c r="K157" s="63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  <c r="HP157" s="74"/>
      <c r="HQ157" s="74"/>
      <c r="HR157" s="74"/>
      <c r="HS157" s="74"/>
      <c r="HT157" s="74"/>
      <c r="HU157" s="74"/>
      <c r="HV157" s="74"/>
      <c r="HW157" s="74"/>
      <c r="HX157" s="74"/>
      <c r="HY157" s="74"/>
      <c r="HZ157" s="74"/>
      <c r="IA157" s="74"/>
      <c r="IB157" s="74"/>
      <c r="IC157" s="74"/>
      <c r="ID157" s="74"/>
      <c r="IE157" s="74"/>
      <c r="IF157" s="74"/>
      <c r="IG157" s="74"/>
      <c r="IH157" s="74"/>
      <c r="II157" s="74"/>
      <c r="IJ157" s="74"/>
      <c r="IK157" s="74"/>
      <c r="IL157" s="74"/>
      <c r="IM157" s="74"/>
      <c r="IN157" s="74"/>
      <c r="IO157" s="74"/>
      <c r="IP157" s="74"/>
      <c r="IQ157" s="74"/>
      <c r="IR157" s="74"/>
      <c r="IS157" s="74"/>
      <c r="IT157" s="74"/>
      <c r="IU157" s="74"/>
      <c r="IV157" s="74"/>
    </row>
    <row r="158" spans="1:256" ht="26.25" customHeight="1">
      <c r="A158" s="68"/>
      <c r="B158" s="69">
        <v>85</v>
      </c>
      <c r="C158" s="103" t="s">
        <v>105</v>
      </c>
      <c r="D158" s="70" t="s">
        <v>39</v>
      </c>
      <c r="E158" s="69"/>
      <c r="F158" s="71">
        <v>5</v>
      </c>
      <c r="G158" s="126"/>
      <c r="H158" s="72">
        <f t="shared" si="15"/>
        <v>0</v>
      </c>
      <c r="I158" s="63">
        <f t="shared" si="17"/>
        <v>5</v>
      </c>
      <c r="J158" s="63"/>
      <c r="K158" s="63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  <c r="HN158" s="74"/>
      <c r="HO158" s="74"/>
      <c r="HP158" s="74"/>
      <c r="HQ158" s="74"/>
      <c r="HR158" s="74"/>
      <c r="HS158" s="74"/>
      <c r="HT158" s="74"/>
      <c r="HU158" s="74"/>
      <c r="HV158" s="74"/>
      <c r="HW158" s="74"/>
      <c r="HX158" s="74"/>
      <c r="HY158" s="74"/>
      <c r="HZ158" s="74"/>
      <c r="IA158" s="74"/>
      <c r="IB158" s="74"/>
      <c r="IC158" s="74"/>
      <c r="ID158" s="74"/>
      <c r="IE158" s="74"/>
      <c r="IF158" s="74"/>
      <c r="IG158" s="74"/>
      <c r="IH158" s="74"/>
      <c r="II158" s="74"/>
      <c r="IJ158" s="74"/>
      <c r="IK158" s="74"/>
      <c r="IL158" s="74"/>
      <c r="IM158" s="74"/>
      <c r="IN158" s="74"/>
      <c r="IO158" s="74"/>
      <c r="IP158" s="74"/>
      <c r="IQ158" s="74"/>
      <c r="IR158" s="74"/>
      <c r="IS158" s="74"/>
      <c r="IT158" s="74"/>
      <c r="IU158" s="74"/>
      <c r="IV158" s="74"/>
    </row>
    <row r="159" spans="1:256" ht="12.75">
      <c r="A159" s="68" t="s">
        <v>52</v>
      </c>
      <c r="B159" s="69">
        <v>86</v>
      </c>
      <c r="C159" s="69" t="s">
        <v>106</v>
      </c>
      <c r="D159" s="70" t="s">
        <v>95</v>
      </c>
      <c r="E159" s="69"/>
      <c r="F159" s="71">
        <v>5</v>
      </c>
      <c r="G159" s="126"/>
      <c r="H159" s="72">
        <f t="shared" si="15"/>
        <v>0</v>
      </c>
      <c r="I159" s="63">
        <f t="shared" si="17"/>
        <v>5</v>
      </c>
      <c r="J159" s="63"/>
      <c r="K159" s="63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  <c r="HN159" s="74"/>
      <c r="HO159" s="74"/>
      <c r="HP159" s="74"/>
      <c r="HQ159" s="74"/>
      <c r="HR159" s="74"/>
      <c r="HS159" s="74"/>
      <c r="HT159" s="74"/>
      <c r="HU159" s="74"/>
      <c r="HV159" s="74"/>
      <c r="HW159" s="74"/>
      <c r="HX159" s="74"/>
      <c r="HY159" s="74"/>
      <c r="HZ159" s="74"/>
      <c r="IA159" s="74"/>
      <c r="IB159" s="74"/>
      <c r="IC159" s="74"/>
      <c r="ID159" s="74"/>
      <c r="IE159" s="74"/>
      <c r="IF159" s="74"/>
      <c r="IG159" s="74"/>
      <c r="IH159" s="74"/>
      <c r="II159" s="74"/>
      <c r="IJ159" s="74"/>
      <c r="IK159" s="74"/>
      <c r="IL159" s="74"/>
      <c r="IM159" s="74"/>
      <c r="IN159" s="74"/>
      <c r="IO159" s="74"/>
      <c r="IP159" s="74"/>
      <c r="IQ159" s="74"/>
      <c r="IR159" s="74"/>
      <c r="IS159" s="74"/>
      <c r="IT159" s="74"/>
      <c r="IU159" s="74"/>
      <c r="IV159" s="74"/>
    </row>
    <row r="160" spans="1:256" ht="12.75">
      <c r="A160" s="68" t="s">
        <v>52</v>
      </c>
      <c r="B160" s="69">
        <v>87</v>
      </c>
      <c r="C160" s="69" t="s">
        <v>106</v>
      </c>
      <c r="D160" s="70" t="s">
        <v>95</v>
      </c>
      <c r="E160" s="69"/>
      <c r="F160" s="71">
        <v>44</v>
      </c>
      <c r="G160" s="126"/>
      <c r="H160" s="72">
        <f t="shared" si="15"/>
        <v>0</v>
      </c>
      <c r="I160" s="63"/>
      <c r="J160" s="63"/>
      <c r="K160" s="63">
        <f>+F160</f>
        <v>44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  <c r="HN160" s="74"/>
      <c r="HO160" s="74"/>
      <c r="HP160" s="74"/>
      <c r="HQ160" s="74"/>
      <c r="HR160" s="74"/>
      <c r="HS160" s="74"/>
      <c r="HT160" s="74"/>
      <c r="HU160" s="74"/>
      <c r="HV160" s="74"/>
      <c r="HW160" s="74"/>
      <c r="HX160" s="74"/>
      <c r="HY160" s="74"/>
      <c r="HZ160" s="74"/>
      <c r="IA160" s="74"/>
      <c r="IB160" s="74"/>
      <c r="IC160" s="74"/>
      <c r="ID160" s="74"/>
      <c r="IE160" s="74"/>
      <c r="IF160" s="74"/>
      <c r="IG160" s="74"/>
      <c r="IH160" s="74"/>
      <c r="II160" s="74"/>
      <c r="IJ160" s="74"/>
      <c r="IK160" s="74"/>
      <c r="IL160" s="74"/>
      <c r="IM160" s="74"/>
      <c r="IN160" s="74"/>
      <c r="IO160" s="74"/>
      <c r="IP160" s="74"/>
      <c r="IQ160" s="74"/>
      <c r="IR160" s="74"/>
      <c r="IS160" s="74"/>
      <c r="IT160" s="74"/>
      <c r="IU160" s="74"/>
      <c r="IV160" s="74"/>
    </row>
    <row r="161" spans="1:256" ht="12.75">
      <c r="A161" s="68" t="s">
        <v>52</v>
      </c>
      <c r="B161" s="69">
        <v>88</v>
      </c>
      <c r="C161" s="69" t="s">
        <v>106</v>
      </c>
      <c r="D161" s="70" t="s">
        <v>96</v>
      </c>
      <c r="E161" s="69"/>
      <c r="F161" s="71">
        <v>42</v>
      </c>
      <c r="G161" s="126"/>
      <c r="H161" s="72">
        <f t="shared" si="15"/>
        <v>0</v>
      </c>
      <c r="I161" s="63">
        <f t="shared" si="17"/>
        <v>42</v>
      </c>
      <c r="J161" s="63"/>
      <c r="K161" s="63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  <c r="HN161" s="74"/>
      <c r="HO161" s="74"/>
      <c r="HP161" s="74"/>
      <c r="HQ161" s="74"/>
      <c r="HR161" s="74"/>
      <c r="HS161" s="74"/>
      <c r="HT161" s="74"/>
      <c r="HU161" s="74"/>
      <c r="HV161" s="74"/>
      <c r="HW161" s="74"/>
      <c r="HX161" s="74"/>
      <c r="HY161" s="74"/>
      <c r="HZ161" s="74"/>
      <c r="IA161" s="74"/>
      <c r="IB161" s="74"/>
      <c r="IC161" s="74"/>
      <c r="ID161" s="74"/>
      <c r="IE161" s="74"/>
      <c r="IF161" s="74"/>
      <c r="IG161" s="74"/>
      <c r="IH161" s="74"/>
      <c r="II161" s="74"/>
      <c r="IJ161" s="74"/>
      <c r="IK161" s="74"/>
      <c r="IL161" s="74"/>
      <c r="IM161" s="74"/>
      <c r="IN161" s="74"/>
      <c r="IO161" s="74"/>
      <c r="IP161" s="74"/>
      <c r="IQ161" s="74"/>
      <c r="IR161" s="74"/>
      <c r="IS161" s="74"/>
      <c r="IT161" s="74"/>
      <c r="IU161" s="74"/>
      <c r="IV161" s="74"/>
    </row>
    <row r="162" spans="1:256" ht="12.75">
      <c r="A162" s="68">
        <v>30</v>
      </c>
      <c r="B162" s="69">
        <v>89</v>
      </c>
      <c r="C162" s="69" t="s">
        <v>107</v>
      </c>
      <c r="D162" s="70" t="s">
        <v>97</v>
      </c>
      <c r="E162" s="69"/>
      <c r="F162" s="71">
        <v>3</v>
      </c>
      <c r="G162" s="126"/>
      <c r="H162" s="72">
        <f t="shared" si="15"/>
        <v>0</v>
      </c>
      <c r="I162" s="63">
        <f t="shared" si="17"/>
        <v>3</v>
      </c>
      <c r="J162" s="63"/>
      <c r="K162" s="63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  <c r="HP162" s="74"/>
      <c r="HQ162" s="74"/>
      <c r="HR162" s="74"/>
      <c r="HS162" s="74"/>
      <c r="HT162" s="74"/>
      <c r="HU162" s="74"/>
      <c r="HV162" s="74"/>
      <c r="HW162" s="74"/>
      <c r="HX162" s="74"/>
      <c r="HY162" s="74"/>
      <c r="HZ162" s="74"/>
      <c r="IA162" s="74"/>
      <c r="IB162" s="74"/>
      <c r="IC162" s="74"/>
      <c r="ID162" s="74"/>
      <c r="IE162" s="74"/>
      <c r="IF162" s="74"/>
      <c r="IG162" s="74"/>
      <c r="IH162" s="74"/>
      <c r="II162" s="74"/>
      <c r="IJ162" s="74"/>
      <c r="IK162" s="74"/>
      <c r="IL162" s="74"/>
      <c r="IM162" s="74"/>
      <c r="IN162" s="74"/>
      <c r="IO162" s="74"/>
      <c r="IP162" s="74"/>
      <c r="IQ162" s="74"/>
      <c r="IR162" s="74"/>
      <c r="IS162" s="74"/>
      <c r="IT162" s="74"/>
      <c r="IU162" s="74"/>
      <c r="IV162" s="74"/>
    </row>
    <row r="163" spans="1:256" ht="12.75">
      <c r="A163" s="68">
        <v>30</v>
      </c>
      <c r="B163" s="69">
        <v>90</v>
      </c>
      <c r="C163" s="69" t="s">
        <v>107</v>
      </c>
      <c r="D163" s="70" t="s">
        <v>97</v>
      </c>
      <c r="E163" s="69"/>
      <c r="F163" s="71">
        <v>4</v>
      </c>
      <c r="G163" s="126"/>
      <c r="H163" s="72">
        <f t="shared" si="15"/>
        <v>0</v>
      </c>
      <c r="I163" s="63"/>
      <c r="J163" s="63"/>
      <c r="K163" s="63">
        <f>+F163</f>
        <v>4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  <c r="HP163" s="74"/>
      <c r="HQ163" s="74"/>
      <c r="HR163" s="74"/>
      <c r="HS163" s="74"/>
      <c r="HT163" s="74"/>
      <c r="HU163" s="74"/>
      <c r="HV163" s="74"/>
      <c r="HW163" s="74"/>
      <c r="HX163" s="74"/>
      <c r="HY163" s="74"/>
      <c r="HZ163" s="74"/>
      <c r="IA163" s="74"/>
      <c r="IB163" s="74"/>
      <c r="IC163" s="74"/>
      <c r="ID163" s="74"/>
      <c r="IE163" s="74"/>
      <c r="IF163" s="74"/>
      <c r="IG163" s="74"/>
      <c r="IH163" s="74"/>
      <c r="II163" s="74"/>
      <c r="IJ163" s="74"/>
      <c r="IK163" s="74"/>
      <c r="IL163" s="74"/>
      <c r="IM163" s="74"/>
      <c r="IN163" s="74"/>
      <c r="IO163" s="74"/>
      <c r="IP163" s="74"/>
      <c r="IQ163" s="74"/>
      <c r="IR163" s="74"/>
      <c r="IS163" s="74"/>
      <c r="IT163" s="74"/>
      <c r="IU163" s="74"/>
      <c r="IV163" s="74"/>
    </row>
    <row r="164" spans="1:256" ht="12.75">
      <c r="A164" s="68">
        <v>30</v>
      </c>
      <c r="B164" s="69">
        <v>91</v>
      </c>
      <c r="C164" s="69" t="s">
        <v>107</v>
      </c>
      <c r="D164" s="70" t="s">
        <v>98</v>
      </c>
      <c r="E164" s="69"/>
      <c r="F164" s="71">
        <v>2</v>
      </c>
      <c r="G164" s="126"/>
      <c r="H164" s="72">
        <f t="shared" si="15"/>
        <v>0</v>
      </c>
      <c r="I164" s="63">
        <f t="shared" si="17"/>
        <v>2</v>
      </c>
      <c r="J164" s="63"/>
      <c r="K164" s="63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  <c r="HP164" s="74"/>
      <c r="HQ164" s="74"/>
      <c r="HR164" s="74"/>
      <c r="HS164" s="74"/>
      <c r="HT164" s="74"/>
      <c r="HU164" s="74"/>
      <c r="HV164" s="74"/>
      <c r="HW164" s="74"/>
      <c r="HX164" s="74"/>
      <c r="HY164" s="74"/>
      <c r="HZ164" s="74"/>
      <c r="IA164" s="74"/>
      <c r="IB164" s="74"/>
      <c r="IC164" s="74"/>
      <c r="ID164" s="74"/>
      <c r="IE164" s="74"/>
      <c r="IF164" s="74"/>
      <c r="IG164" s="74"/>
      <c r="IH164" s="74"/>
      <c r="II164" s="74"/>
      <c r="IJ164" s="74"/>
      <c r="IK164" s="74"/>
      <c r="IL164" s="74"/>
      <c r="IM164" s="74"/>
      <c r="IN164" s="74"/>
      <c r="IO164" s="74"/>
      <c r="IP164" s="74"/>
      <c r="IQ164" s="74"/>
      <c r="IR164" s="74"/>
      <c r="IS164" s="74"/>
      <c r="IT164" s="74"/>
      <c r="IU164" s="74"/>
      <c r="IV164" s="74"/>
    </row>
    <row r="165" spans="1:256" ht="12.75">
      <c r="A165" s="68" t="s">
        <v>52</v>
      </c>
      <c r="B165" s="69">
        <v>92</v>
      </c>
      <c r="C165" s="69" t="s">
        <v>111</v>
      </c>
      <c r="D165" s="70" t="s">
        <v>99</v>
      </c>
      <c r="E165" s="69"/>
      <c r="F165" s="71">
        <v>73</v>
      </c>
      <c r="G165" s="126"/>
      <c r="H165" s="72">
        <f t="shared" si="15"/>
        <v>0</v>
      </c>
      <c r="I165" s="63">
        <f t="shared" si="17"/>
        <v>73</v>
      </c>
      <c r="J165" s="63"/>
      <c r="K165" s="63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  <c r="HN165" s="74"/>
      <c r="HO165" s="74"/>
      <c r="HP165" s="74"/>
      <c r="HQ165" s="74"/>
      <c r="HR165" s="74"/>
      <c r="HS165" s="74"/>
      <c r="HT165" s="74"/>
      <c r="HU165" s="74"/>
      <c r="HV165" s="74"/>
      <c r="HW165" s="74"/>
      <c r="HX165" s="74"/>
      <c r="HY165" s="74"/>
      <c r="HZ165" s="74"/>
      <c r="IA165" s="74"/>
      <c r="IB165" s="74"/>
      <c r="IC165" s="74"/>
      <c r="ID165" s="74"/>
      <c r="IE165" s="74"/>
      <c r="IF165" s="74"/>
      <c r="IG165" s="74"/>
      <c r="IH165" s="74"/>
      <c r="II165" s="74"/>
      <c r="IJ165" s="74"/>
      <c r="IK165" s="74"/>
      <c r="IL165" s="74"/>
      <c r="IM165" s="74"/>
      <c r="IN165" s="74"/>
      <c r="IO165" s="74"/>
      <c r="IP165" s="74"/>
      <c r="IQ165" s="74"/>
      <c r="IR165" s="74"/>
      <c r="IS165" s="74"/>
      <c r="IT165" s="74"/>
      <c r="IU165" s="74"/>
      <c r="IV165" s="74"/>
    </row>
    <row r="166" spans="1:256" ht="12.75">
      <c r="A166" s="68" t="s">
        <v>52</v>
      </c>
      <c r="B166" s="69">
        <v>93</v>
      </c>
      <c r="C166" s="69" t="s">
        <v>106</v>
      </c>
      <c r="D166" s="70" t="s">
        <v>100</v>
      </c>
      <c r="E166" s="69"/>
      <c r="F166" s="71">
        <v>24</v>
      </c>
      <c r="G166" s="126"/>
      <c r="H166" s="72">
        <f t="shared" si="15"/>
        <v>0</v>
      </c>
      <c r="I166" s="63">
        <f t="shared" si="17"/>
        <v>24</v>
      </c>
      <c r="J166" s="63"/>
      <c r="K166" s="63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  <c r="HN166" s="74"/>
      <c r="HO166" s="74"/>
      <c r="HP166" s="74"/>
      <c r="HQ166" s="74"/>
      <c r="HR166" s="74"/>
      <c r="HS166" s="74"/>
      <c r="HT166" s="74"/>
      <c r="HU166" s="74"/>
      <c r="HV166" s="74"/>
      <c r="HW166" s="74"/>
      <c r="HX166" s="74"/>
      <c r="HY166" s="74"/>
      <c r="HZ166" s="74"/>
      <c r="IA166" s="74"/>
      <c r="IB166" s="74"/>
      <c r="IC166" s="74"/>
      <c r="ID166" s="74"/>
      <c r="IE166" s="74"/>
      <c r="IF166" s="74"/>
      <c r="IG166" s="74"/>
      <c r="IH166" s="74"/>
      <c r="II166" s="74"/>
      <c r="IJ166" s="74"/>
      <c r="IK166" s="74"/>
      <c r="IL166" s="74"/>
      <c r="IM166" s="74"/>
      <c r="IN166" s="74"/>
      <c r="IO166" s="74"/>
      <c r="IP166" s="74"/>
      <c r="IQ166" s="74"/>
      <c r="IR166" s="74"/>
      <c r="IS166" s="74"/>
      <c r="IT166" s="74"/>
      <c r="IU166" s="74"/>
      <c r="IV166" s="74"/>
    </row>
    <row r="167" spans="1:256" ht="26.25" customHeight="1">
      <c r="A167" s="68"/>
      <c r="B167" s="69">
        <v>94</v>
      </c>
      <c r="C167" s="103" t="s">
        <v>108</v>
      </c>
      <c r="D167" s="70" t="s">
        <v>101</v>
      </c>
      <c r="E167" s="69"/>
      <c r="F167" s="71">
        <v>5</v>
      </c>
      <c r="G167" s="126"/>
      <c r="H167" s="72">
        <f t="shared" si="15"/>
        <v>0</v>
      </c>
      <c r="I167" s="63"/>
      <c r="J167" s="63">
        <f>+F167</f>
        <v>5</v>
      </c>
      <c r="K167" s="63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  <c r="HN167" s="74"/>
      <c r="HO167" s="74"/>
      <c r="HP167" s="74"/>
      <c r="HQ167" s="74"/>
      <c r="HR167" s="74"/>
      <c r="HS167" s="74"/>
      <c r="HT167" s="74"/>
      <c r="HU167" s="74"/>
      <c r="HV167" s="74"/>
      <c r="HW167" s="74"/>
      <c r="HX167" s="74"/>
      <c r="HY167" s="74"/>
      <c r="HZ167" s="74"/>
      <c r="IA167" s="74"/>
      <c r="IB167" s="74"/>
      <c r="IC167" s="74"/>
      <c r="ID167" s="74"/>
      <c r="IE167" s="74"/>
      <c r="IF167" s="74"/>
      <c r="IG167" s="74"/>
      <c r="IH167" s="74"/>
      <c r="II167" s="74"/>
      <c r="IJ167" s="74"/>
      <c r="IK167" s="74"/>
      <c r="IL167" s="74"/>
      <c r="IM167" s="74"/>
      <c r="IN167" s="74"/>
      <c r="IO167" s="74"/>
      <c r="IP167" s="74"/>
      <c r="IQ167" s="74"/>
      <c r="IR167" s="74"/>
      <c r="IS167" s="74"/>
      <c r="IT167" s="74"/>
      <c r="IU167" s="74"/>
      <c r="IV167" s="74"/>
    </row>
    <row r="168" spans="1:256" ht="12.75">
      <c r="A168" s="68"/>
      <c r="B168" s="69">
        <v>95</v>
      </c>
      <c r="C168" s="69" t="s">
        <v>109</v>
      </c>
      <c r="D168" s="70" t="s">
        <v>102</v>
      </c>
      <c r="E168" s="69"/>
      <c r="F168" s="71">
        <v>30</v>
      </c>
      <c r="G168" s="126"/>
      <c r="H168" s="72">
        <f t="shared" si="15"/>
        <v>0</v>
      </c>
      <c r="I168" s="63"/>
      <c r="J168" s="63"/>
      <c r="K168" s="63">
        <f>+F168</f>
        <v>30</v>
      </c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  <c r="HP168" s="74"/>
      <c r="HQ168" s="74"/>
      <c r="HR168" s="74"/>
      <c r="HS168" s="74"/>
      <c r="HT168" s="74"/>
      <c r="HU168" s="74"/>
      <c r="HV168" s="74"/>
      <c r="HW168" s="74"/>
      <c r="HX168" s="74"/>
      <c r="HY168" s="74"/>
      <c r="HZ168" s="74"/>
      <c r="IA168" s="74"/>
      <c r="IB168" s="74"/>
      <c r="IC168" s="74"/>
      <c r="ID168" s="74"/>
      <c r="IE168" s="74"/>
      <c r="IF168" s="74"/>
      <c r="IG168" s="74"/>
      <c r="IH168" s="74"/>
      <c r="II168" s="74"/>
      <c r="IJ168" s="74"/>
      <c r="IK168" s="74"/>
      <c r="IL168" s="74"/>
      <c r="IM168" s="74"/>
      <c r="IN168" s="74"/>
      <c r="IO168" s="74"/>
      <c r="IP168" s="74"/>
      <c r="IQ168" s="74"/>
      <c r="IR168" s="74"/>
      <c r="IS168" s="74"/>
      <c r="IT168" s="74"/>
      <c r="IU168" s="74"/>
      <c r="IV168" s="74"/>
    </row>
    <row r="169" spans="1:256" ht="12.75">
      <c r="A169" s="68"/>
      <c r="B169" s="69">
        <v>96</v>
      </c>
      <c r="C169" s="69" t="s">
        <v>110</v>
      </c>
      <c r="D169" s="70" t="s">
        <v>103</v>
      </c>
      <c r="E169" s="69"/>
      <c r="F169" s="71">
        <v>20</v>
      </c>
      <c r="G169" s="126"/>
      <c r="H169" s="72">
        <f t="shared" si="15"/>
        <v>0</v>
      </c>
      <c r="I169" s="63"/>
      <c r="J169" s="63"/>
      <c r="K169" s="63">
        <f>+F169</f>
        <v>20</v>
      </c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  <c r="HP169" s="74"/>
      <c r="HQ169" s="74"/>
      <c r="HR169" s="74"/>
      <c r="HS169" s="74"/>
      <c r="HT169" s="74"/>
      <c r="HU169" s="74"/>
      <c r="HV169" s="74"/>
      <c r="HW169" s="74"/>
      <c r="HX169" s="74"/>
      <c r="HY169" s="74"/>
      <c r="HZ169" s="74"/>
      <c r="IA169" s="74"/>
      <c r="IB169" s="74"/>
      <c r="IC169" s="74"/>
      <c r="ID169" s="74"/>
      <c r="IE169" s="74"/>
      <c r="IF169" s="74"/>
      <c r="IG169" s="74"/>
      <c r="IH169" s="74"/>
      <c r="II169" s="74"/>
      <c r="IJ169" s="74"/>
      <c r="IK169" s="74"/>
      <c r="IL169" s="74"/>
      <c r="IM169" s="74"/>
      <c r="IN169" s="74"/>
      <c r="IO169" s="74"/>
      <c r="IP169" s="74"/>
      <c r="IQ169" s="74"/>
      <c r="IR169" s="74"/>
      <c r="IS169" s="74"/>
      <c r="IT169" s="74"/>
      <c r="IU169" s="74"/>
      <c r="IV169" s="74"/>
    </row>
    <row r="170" spans="1:256" ht="12.75">
      <c r="A170" s="39"/>
      <c r="B170" s="39"/>
      <c r="C170" s="41"/>
      <c r="D170" s="41" t="s">
        <v>60</v>
      </c>
      <c r="E170" s="39"/>
      <c r="F170" s="42"/>
      <c r="G170" s="42"/>
      <c r="H170" s="43">
        <f>SUM(H81:H169)</f>
        <v>0</v>
      </c>
      <c r="I170" s="44"/>
      <c r="J170" s="39"/>
      <c r="K170" s="45"/>
      <c r="L170" s="39"/>
      <c r="M170" s="40"/>
      <c r="N170" s="39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</row>
    <row r="171" spans="1:17" s="1" customFormat="1" ht="12.75">
      <c r="A171" s="46"/>
      <c r="B171" s="6"/>
      <c r="C171" s="2"/>
      <c r="D171" s="8"/>
      <c r="E171" s="6"/>
      <c r="F171" s="6"/>
      <c r="G171" s="15"/>
      <c r="H171" s="13"/>
      <c r="I171" s="4"/>
      <c r="J171" s="26"/>
      <c r="K171" s="27"/>
      <c r="L171" s="25"/>
      <c r="M171" s="25"/>
      <c r="N171" s="121"/>
      <c r="O171" s="16"/>
      <c r="Q171" s="16"/>
    </row>
    <row r="172" spans="1:17" s="1" customFormat="1" ht="12.75">
      <c r="A172" s="46"/>
      <c r="B172" s="6"/>
      <c r="C172" s="2"/>
      <c r="D172" s="8"/>
      <c r="E172" s="6"/>
      <c r="F172" s="6"/>
      <c r="G172" s="15"/>
      <c r="H172" s="13"/>
      <c r="I172" s="4"/>
      <c r="J172" s="26"/>
      <c r="K172" s="27"/>
      <c r="L172" s="25"/>
      <c r="M172" s="25"/>
      <c r="N172" s="121"/>
      <c r="O172" s="16"/>
      <c r="Q172" s="16"/>
    </row>
    <row r="173" spans="1:17" s="1" customFormat="1" ht="12.75">
      <c r="A173" s="46"/>
      <c r="B173" s="6">
        <v>5</v>
      </c>
      <c r="C173" s="2"/>
      <c r="D173" s="8"/>
      <c r="E173" s="6"/>
      <c r="F173" s="6"/>
      <c r="G173" s="15"/>
      <c r="H173" s="13"/>
      <c r="I173" s="4"/>
      <c r="J173" s="26"/>
      <c r="K173" s="27"/>
      <c r="L173" s="25"/>
      <c r="M173" s="25"/>
      <c r="N173" s="121"/>
      <c r="O173" s="16"/>
      <c r="Q173" s="16"/>
    </row>
    <row r="174" spans="1:256" ht="12.75">
      <c r="A174" s="39"/>
      <c r="B174" s="39" t="s">
        <v>10</v>
      </c>
      <c r="C174" s="41" t="s">
        <v>138</v>
      </c>
      <c r="D174" s="41"/>
      <c r="E174" s="39" t="s">
        <v>4</v>
      </c>
      <c r="F174" s="42" t="s">
        <v>5</v>
      </c>
      <c r="G174" s="42" t="s">
        <v>11</v>
      </c>
      <c r="H174" s="43" t="s">
        <v>8</v>
      </c>
      <c r="I174" s="44"/>
      <c r="J174" s="39"/>
      <c r="K174" s="45"/>
      <c r="L174" s="39"/>
      <c r="M174" s="40"/>
      <c r="N174" s="39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</row>
    <row r="175" spans="1:256" ht="38.25">
      <c r="A175" s="68"/>
      <c r="B175" s="69">
        <v>97</v>
      </c>
      <c r="C175" s="69" t="s">
        <v>12</v>
      </c>
      <c r="D175" s="70" t="s">
        <v>140</v>
      </c>
      <c r="E175" s="69" t="s">
        <v>0</v>
      </c>
      <c r="F175" s="71">
        <v>29</v>
      </c>
      <c r="G175" s="126"/>
      <c r="H175" s="72">
        <f>+F175*G175</f>
        <v>0</v>
      </c>
      <c r="I175" s="73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74"/>
      <c r="HJ175" s="74"/>
      <c r="HK175" s="74"/>
      <c r="HL175" s="74"/>
      <c r="HM175" s="74"/>
      <c r="HN175" s="74"/>
      <c r="HO175" s="74"/>
      <c r="HP175" s="74"/>
      <c r="HQ175" s="74"/>
      <c r="HR175" s="74"/>
      <c r="HS175" s="74"/>
      <c r="HT175" s="74"/>
      <c r="HU175" s="74"/>
      <c r="HV175" s="74"/>
      <c r="HW175" s="74"/>
      <c r="HX175" s="74"/>
      <c r="HY175" s="74"/>
      <c r="HZ175" s="74"/>
      <c r="IA175" s="74"/>
      <c r="IB175" s="74"/>
      <c r="IC175" s="74"/>
      <c r="ID175" s="74"/>
      <c r="IE175" s="74"/>
      <c r="IF175" s="74"/>
      <c r="IG175" s="74"/>
      <c r="IH175" s="74"/>
      <c r="II175" s="74"/>
      <c r="IJ175" s="74"/>
      <c r="IK175" s="74"/>
      <c r="IL175" s="74"/>
      <c r="IM175" s="74"/>
      <c r="IN175" s="74"/>
      <c r="IO175" s="74"/>
      <c r="IP175" s="74"/>
      <c r="IQ175" s="74"/>
      <c r="IR175" s="74"/>
      <c r="IS175" s="74"/>
      <c r="IT175" s="74"/>
      <c r="IU175" s="74"/>
      <c r="IV175" s="74"/>
    </row>
    <row r="176" spans="1:256" ht="12.75">
      <c r="A176" s="39"/>
      <c r="B176" s="39"/>
      <c r="C176" s="41"/>
      <c r="D176" s="41" t="s">
        <v>139</v>
      </c>
      <c r="E176" s="39"/>
      <c r="F176" s="42"/>
      <c r="G176" s="42"/>
      <c r="H176" s="43">
        <f>SUM(H175)</f>
        <v>0</v>
      </c>
      <c r="I176" s="44"/>
      <c r="J176" s="39"/>
      <c r="K176" s="45"/>
      <c r="L176" s="39"/>
      <c r="M176" s="40"/>
      <c r="N176" s="39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40"/>
    </row>
    <row r="177" spans="1:256" ht="12.75">
      <c r="A177" s="39"/>
      <c r="B177" s="39"/>
      <c r="C177" s="41"/>
      <c r="D177" s="41"/>
      <c r="E177" s="39"/>
      <c r="F177" s="42"/>
      <c r="G177" s="42"/>
      <c r="H177" s="43"/>
      <c r="I177" s="44"/>
      <c r="J177" s="39"/>
      <c r="K177" s="45"/>
      <c r="L177" s="39"/>
      <c r="M177" s="40"/>
      <c r="N177" s="39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</row>
    <row r="178" spans="1:17" s="1" customFormat="1" ht="12.75">
      <c r="A178" s="46"/>
      <c r="B178" s="6"/>
      <c r="C178" s="2"/>
      <c r="D178" s="8"/>
      <c r="E178" s="6"/>
      <c r="F178" s="6"/>
      <c r="G178" s="15"/>
      <c r="H178" s="13"/>
      <c r="I178" s="4"/>
      <c r="J178" s="26"/>
      <c r="K178" s="27"/>
      <c r="L178" s="25"/>
      <c r="M178" s="25"/>
      <c r="N178" s="121"/>
      <c r="O178" s="16"/>
      <c r="Q178" s="16"/>
    </row>
    <row r="179" spans="1:2" ht="15" customHeight="1">
      <c r="A179" s="46"/>
      <c r="B179" s="6">
        <v>6</v>
      </c>
    </row>
    <row r="180" spans="1:256" ht="12.75">
      <c r="A180" s="39"/>
      <c r="B180" s="39" t="s">
        <v>10</v>
      </c>
      <c r="C180" s="41" t="s">
        <v>16</v>
      </c>
      <c r="D180" s="41"/>
      <c r="E180" s="39" t="s">
        <v>4</v>
      </c>
      <c r="F180" s="42" t="s">
        <v>5</v>
      </c>
      <c r="G180" s="42" t="s">
        <v>11</v>
      </c>
      <c r="H180" s="43" t="s">
        <v>8</v>
      </c>
      <c r="I180" s="44"/>
      <c r="J180" s="39"/>
      <c r="K180" s="45"/>
      <c r="L180" s="39"/>
      <c r="M180" s="40"/>
      <c r="N180" s="39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</row>
    <row r="181" spans="1:256" ht="12.75">
      <c r="A181" s="39"/>
      <c r="B181" s="39"/>
      <c r="C181" s="41" t="s">
        <v>28</v>
      </c>
      <c r="D181" s="41"/>
      <c r="E181" s="39"/>
      <c r="F181" s="42"/>
      <c r="G181" s="42"/>
      <c r="H181" s="43"/>
      <c r="I181" s="44"/>
      <c r="J181" s="39"/>
      <c r="K181" s="45"/>
      <c r="L181" s="39"/>
      <c r="M181" s="40"/>
      <c r="N181" s="39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</row>
    <row r="182" spans="1:256" ht="25.5">
      <c r="A182" s="68"/>
      <c r="B182" s="69">
        <v>98</v>
      </c>
      <c r="C182" s="69">
        <v>185804213</v>
      </c>
      <c r="D182" s="70" t="s">
        <v>141</v>
      </c>
      <c r="E182" s="69" t="s">
        <v>0</v>
      </c>
      <c r="F182" s="71">
        <f>+(3*31*3.15*0.5*0.5)</f>
        <v>73.2375</v>
      </c>
      <c r="G182" s="126"/>
      <c r="H182" s="72">
        <f aca="true" t="shared" si="18" ref="H182:H187">G182*F182</f>
        <v>0</v>
      </c>
      <c r="I182" s="73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  <c r="HP182" s="74"/>
      <c r="HQ182" s="74"/>
      <c r="HR182" s="74"/>
      <c r="HS182" s="74"/>
      <c r="HT182" s="74"/>
      <c r="HU182" s="74"/>
      <c r="HV182" s="74"/>
      <c r="HW182" s="74"/>
      <c r="HX182" s="74"/>
      <c r="HY182" s="74"/>
      <c r="HZ182" s="74"/>
      <c r="IA182" s="74"/>
      <c r="IB182" s="74"/>
      <c r="IC182" s="74"/>
      <c r="ID182" s="74"/>
      <c r="IE182" s="74"/>
      <c r="IF182" s="74"/>
      <c r="IG182" s="74"/>
      <c r="IH182" s="74"/>
      <c r="II182" s="74"/>
      <c r="IJ182" s="74"/>
      <c r="IK182" s="74"/>
      <c r="IL182" s="74"/>
      <c r="IM182" s="74"/>
      <c r="IN182" s="74"/>
      <c r="IO182" s="74"/>
      <c r="IP182" s="74"/>
      <c r="IQ182" s="74"/>
      <c r="IR182" s="74"/>
      <c r="IS182" s="74"/>
      <c r="IT182" s="74"/>
      <c r="IU182" s="74"/>
      <c r="IV182" s="74"/>
    </row>
    <row r="183" spans="1:256" ht="25.5">
      <c r="A183" s="68"/>
      <c r="B183" s="69">
        <v>99</v>
      </c>
      <c r="C183" s="69">
        <v>185804233</v>
      </c>
      <c r="D183" s="70" t="s">
        <v>143</v>
      </c>
      <c r="E183" s="69" t="s">
        <v>0</v>
      </c>
      <c r="F183" s="71">
        <f>+(3*4*3.15*0.5*0.5)</f>
        <v>9.45</v>
      </c>
      <c r="G183" s="126"/>
      <c r="H183" s="72">
        <f t="shared" si="18"/>
        <v>0</v>
      </c>
      <c r="I183" s="73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  <c r="HN183" s="74"/>
      <c r="HO183" s="74"/>
      <c r="HP183" s="74"/>
      <c r="HQ183" s="74"/>
      <c r="HR183" s="74"/>
      <c r="HS183" s="74"/>
      <c r="HT183" s="74"/>
      <c r="HU183" s="74"/>
      <c r="HV183" s="74"/>
      <c r="HW183" s="74"/>
      <c r="HX183" s="74"/>
      <c r="HY183" s="74"/>
      <c r="HZ183" s="74"/>
      <c r="IA183" s="74"/>
      <c r="IB183" s="74"/>
      <c r="IC183" s="74"/>
      <c r="ID183" s="74"/>
      <c r="IE183" s="74"/>
      <c r="IF183" s="74"/>
      <c r="IG183" s="74"/>
      <c r="IH183" s="74"/>
      <c r="II183" s="74"/>
      <c r="IJ183" s="74"/>
      <c r="IK183" s="74"/>
      <c r="IL183" s="74"/>
      <c r="IM183" s="74"/>
      <c r="IN183" s="74"/>
      <c r="IO183" s="74"/>
      <c r="IP183" s="74"/>
      <c r="IQ183" s="74"/>
      <c r="IR183" s="74"/>
      <c r="IS183" s="74"/>
      <c r="IT183" s="74"/>
      <c r="IU183" s="74"/>
      <c r="IV183" s="74"/>
    </row>
    <row r="184" spans="1:256" ht="12.75">
      <c r="A184" s="68"/>
      <c r="B184" s="69">
        <v>100</v>
      </c>
      <c r="C184" s="69">
        <v>185804312</v>
      </c>
      <c r="D184" s="70" t="s">
        <v>62</v>
      </c>
      <c r="E184" s="69" t="s">
        <v>9</v>
      </c>
      <c r="F184" s="71">
        <f>35*10*100/1000</f>
        <v>35</v>
      </c>
      <c r="G184" s="126"/>
      <c r="H184" s="72">
        <f t="shared" si="18"/>
        <v>0</v>
      </c>
      <c r="I184" s="73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4"/>
      <c r="HR184" s="74"/>
      <c r="HS184" s="74"/>
      <c r="HT184" s="74"/>
      <c r="HU184" s="74"/>
      <c r="HV184" s="74"/>
      <c r="HW184" s="74"/>
      <c r="HX184" s="74"/>
      <c r="HY184" s="74"/>
      <c r="HZ184" s="74"/>
      <c r="IA184" s="74"/>
      <c r="IB184" s="74"/>
      <c r="IC184" s="74"/>
      <c r="ID184" s="74"/>
      <c r="IE184" s="74"/>
      <c r="IF184" s="74"/>
      <c r="IG184" s="74"/>
      <c r="IH184" s="74"/>
      <c r="II184" s="74"/>
      <c r="IJ184" s="74"/>
      <c r="IK184" s="74"/>
      <c r="IL184" s="74"/>
      <c r="IM184" s="74"/>
      <c r="IN184" s="74"/>
      <c r="IO184" s="74"/>
      <c r="IP184" s="74"/>
      <c r="IQ184" s="74"/>
      <c r="IR184" s="74"/>
      <c r="IS184" s="74"/>
      <c r="IT184" s="74"/>
      <c r="IU184" s="74"/>
      <c r="IV184" s="74"/>
    </row>
    <row r="185" spans="1:256" ht="12.75">
      <c r="A185" s="68"/>
      <c r="B185" s="69">
        <v>101</v>
      </c>
      <c r="C185" s="69">
        <v>185851121</v>
      </c>
      <c r="D185" s="70" t="s">
        <v>63</v>
      </c>
      <c r="E185" s="69" t="s">
        <v>9</v>
      </c>
      <c r="F185" s="71">
        <f>+F184</f>
        <v>35</v>
      </c>
      <c r="G185" s="126"/>
      <c r="H185" s="72">
        <f t="shared" si="18"/>
        <v>0</v>
      </c>
      <c r="I185" s="73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  <c r="HN185" s="74"/>
      <c r="HO185" s="74"/>
      <c r="HP185" s="74"/>
      <c r="HQ185" s="74"/>
      <c r="HR185" s="74"/>
      <c r="HS185" s="74"/>
      <c r="HT185" s="74"/>
      <c r="HU185" s="74"/>
      <c r="HV185" s="74"/>
      <c r="HW185" s="74"/>
      <c r="HX185" s="74"/>
      <c r="HY185" s="74"/>
      <c r="HZ185" s="74"/>
      <c r="IA185" s="74"/>
      <c r="IB185" s="74"/>
      <c r="IC185" s="74"/>
      <c r="ID185" s="74"/>
      <c r="IE185" s="74"/>
      <c r="IF185" s="74"/>
      <c r="IG185" s="74"/>
      <c r="IH185" s="74"/>
      <c r="II185" s="74"/>
      <c r="IJ185" s="74"/>
      <c r="IK185" s="74"/>
      <c r="IL185" s="74"/>
      <c r="IM185" s="74"/>
      <c r="IN185" s="74"/>
      <c r="IO185" s="74"/>
      <c r="IP185" s="74"/>
      <c r="IQ185" s="74"/>
      <c r="IR185" s="74"/>
      <c r="IS185" s="74"/>
      <c r="IT185" s="74"/>
      <c r="IU185" s="74"/>
      <c r="IV185" s="74"/>
    </row>
    <row r="186" spans="1:256" ht="12.75">
      <c r="A186" s="68"/>
      <c r="B186" s="69">
        <v>102</v>
      </c>
      <c r="C186" s="69">
        <v>185851129</v>
      </c>
      <c r="D186" s="70" t="s">
        <v>27</v>
      </c>
      <c r="E186" s="69" t="s">
        <v>9</v>
      </c>
      <c r="F186" s="71">
        <f>+F185</f>
        <v>35</v>
      </c>
      <c r="G186" s="126"/>
      <c r="H186" s="72">
        <f t="shared" si="18"/>
        <v>0</v>
      </c>
      <c r="I186" s="73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ht="25.5">
      <c r="A187" s="68"/>
      <c r="B187" s="69">
        <v>103</v>
      </c>
      <c r="C187" s="69">
        <v>184911111</v>
      </c>
      <c r="D187" s="70" t="s">
        <v>142</v>
      </c>
      <c r="E187" s="69" t="s">
        <v>1</v>
      </c>
      <c r="F187" s="71">
        <f>+(31*3+4)*0.1</f>
        <v>9.700000000000001</v>
      </c>
      <c r="G187" s="126"/>
      <c r="H187" s="72">
        <f t="shared" si="18"/>
        <v>0</v>
      </c>
      <c r="I187" s="73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  <c r="HN187" s="74"/>
      <c r="HO187" s="74"/>
      <c r="HP187" s="74"/>
      <c r="HQ187" s="74"/>
      <c r="HR187" s="74"/>
      <c r="HS187" s="74"/>
      <c r="HT187" s="74"/>
      <c r="HU187" s="74"/>
      <c r="HV187" s="74"/>
      <c r="HW187" s="74"/>
      <c r="HX187" s="74"/>
      <c r="HY187" s="74"/>
      <c r="HZ187" s="74"/>
      <c r="IA187" s="74"/>
      <c r="IB187" s="74"/>
      <c r="IC187" s="74"/>
      <c r="ID187" s="74"/>
      <c r="IE187" s="74"/>
      <c r="IF187" s="74"/>
      <c r="IG187" s="74"/>
      <c r="IH187" s="74"/>
      <c r="II187" s="74"/>
      <c r="IJ187" s="74"/>
      <c r="IK187" s="74"/>
      <c r="IL187" s="74"/>
      <c r="IM187" s="74"/>
      <c r="IN187" s="74"/>
      <c r="IO187" s="74"/>
      <c r="IP187" s="74"/>
      <c r="IQ187" s="74"/>
      <c r="IR187" s="74"/>
      <c r="IS187" s="74"/>
      <c r="IT187" s="74"/>
      <c r="IU187" s="74"/>
      <c r="IV187" s="74"/>
    </row>
    <row r="188" spans="1:256" ht="12.75">
      <c r="A188" s="39"/>
      <c r="B188" s="69"/>
      <c r="C188" s="48" t="s">
        <v>29</v>
      </c>
      <c r="D188" s="48"/>
      <c r="E188" s="47"/>
      <c r="F188" s="49"/>
      <c r="G188" s="128"/>
      <c r="H188" s="50"/>
      <c r="I188" s="44"/>
      <c r="J188" s="39"/>
      <c r="K188" s="45"/>
      <c r="L188" s="39"/>
      <c r="M188" s="40"/>
      <c r="N188" s="39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40"/>
    </row>
    <row r="189" spans="1:256" ht="25.5">
      <c r="A189" s="68"/>
      <c r="B189" s="69">
        <v>104</v>
      </c>
      <c r="C189" s="69">
        <v>185804214</v>
      </c>
      <c r="D189" s="70" t="s">
        <v>144</v>
      </c>
      <c r="E189" s="69" t="s">
        <v>0</v>
      </c>
      <c r="F189" s="71">
        <f>+(167)*3</f>
        <v>501</v>
      </c>
      <c r="G189" s="126"/>
      <c r="H189" s="72">
        <f aca="true" t="shared" si="19" ref="H189:H194">G189*F189</f>
        <v>0</v>
      </c>
      <c r="I189" s="73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  <c r="HN189" s="74"/>
      <c r="HO189" s="74"/>
      <c r="HP189" s="74"/>
      <c r="HQ189" s="74"/>
      <c r="HR189" s="74"/>
      <c r="HS189" s="74"/>
      <c r="HT189" s="74"/>
      <c r="HU189" s="74"/>
      <c r="HV189" s="74"/>
      <c r="HW189" s="74"/>
      <c r="HX189" s="74"/>
      <c r="HY189" s="74"/>
      <c r="HZ189" s="74"/>
      <c r="IA189" s="74"/>
      <c r="IB189" s="74"/>
      <c r="IC189" s="74"/>
      <c r="ID189" s="74"/>
      <c r="IE189" s="74"/>
      <c r="IF189" s="74"/>
      <c r="IG189" s="74"/>
      <c r="IH189" s="74"/>
      <c r="II189" s="74"/>
      <c r="IJ189" s="74"/>
      <c r="IK189" s="74"/>
      <c r="IL189" s="74"/>
      <c r="IM189" s="74"/>
      <c r="IN189" s="74"/>
      <c r="IO189" s="74"/>
      <c r="IP189" s="74"/>
      <c r="IQ189" s="74"/>
      <c r="IR189" s="74"/>
      <c r="IS189" s="74"/>
      <c r="IT189" s="74"/>
      <c r="IU189" s="74"/>
      <c r="IV189" s="74"/>
    </row>
    <row r="190" spans="1:256" ht="25.5">
      <c r="A190" s="68"/>
      <c r="B190" s="69">
        <v>105</v>
      </c>
      <c r="C190" s="69" t="s">
        <v>145</v>
      </c>
      <c r="D190" s="70" t="s">
        <v>146</v>
      </c>
      <c r="E190" s="69" t="s">
        <v>0</v>
      </c>
      <c r="F190" s="71">
        <f>+(10)*3</f>
        <v>30</v>
      </c>
      <c r="G190" s="126"/>
      <c r="H190" s="72">
        <f t="shared" si="19"/>
        <v>0</v>
      </c>
      <c r="I190" s="73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  <c r="HN190" s="74"/>
      <c r="HO190" s="74"/>
      <c r="HP190" s="74"/>
      <c r="HQ190" s="74"/>
      <c r="HR190" s="74"/>
      <c r="HS190" s="74"/>
      <c r="HT190" s="74"/>
      <c r="HU190" s="74"/>
      <c r="HV190" s="74"/>
      <c r="HW190" s="74"/>
      <c r="HX190" s="74"/>
      <c r="HY190" s="74"/>
      <c r="HZ190" s="74"/>
      <c r="IA190" s="74"/>
      <c r="IB190" s="74"/>
      <c r="IC190" s="74"/>
      <c r="ID190" s="74"/>
      <c r="IE190" s="74"/>
      <c r="IF190" s="74"/>
      <c r="IG190" s="74"/>
      <c r="IH190" s="74"/>
      <c r="II190" s="74"/>
      <c r="IJ190" s="74"/>
      <c r="IK190" s="74"/>
      <c r="IL190" s="74"/>
      <c r="IM190" s="74"/>
      <c r="IN190" s="74"/>
      <c r="IO190" s="74"/>
      <c r="IP190" s="74"/>
      <c r="IQ190" s="74"/>
      <c r="IR190" s="74"/>
      <c r="IS190" s="74"/>
      <c r="IT190" s="74"/>
      <c r="IU190" s="74"/>
      <c r="IV190" s="74"/>
    </row>
    <row r="191" spans="1:256" ht="25.5">
      <c r="A191" s="68"/>
      <c r="B191" s="69">
        <v>106</v>
      </c>
      <c r="C191" s="69">
        <v>185804242</v>
      </c>
      <c r="D191" s="70" t="s">
        <v>147</v>
      </c>
      <c r="E191" s="69" t="s">
        <v>0</v>
      </c>
      <c r="F191" s="71">
        <f>+(110*3)</f>
        <v>330</v>
      </c>
      <c r="G191" s="126"/>
      <c r="H191" s="72">
        <f t="shared" si="19"/>
        <v>0</v>
      </c>
      <c r="I191" s="73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74"/>
      <c r="HJ191" s="74"/>
      <c r="HK191" s="74"/>
      <c r="HL191" s="74"/>
      <c r="HM191" s="74"/>
      <c r="HN191" s="74"/>
      <c r="HO191" s="74"/>
      <c r="HP191" s="74"/>
      <c r="HQ191" s="74"/>
      <c r="HR191" s="74"/>
      <c r="HS191" s="74"/>
      <c r="HT191" s="74"/>
      <c r="HU191" s="74"/>
      <c r="HV191" s="74"/>
      <c r="HW191" s="74"/>
      <c r="HX191" s="74"/>
      <c r="HY191" s="74"/>
      <c r="HZ191" s="74"/>
      <c r="IA191" s="74"/>
      <c r="IB191" s="74"/>
      <c r="IC191" s="74"/>
      <c r="ID191" s="74"/>
      <c r="IE191" s="74"/>
      <c r="IF191" s="74"/>
      <c r="IG191" s="74"/>
      <c r="IH191" s="74"/>
      <c r="II191" s="74"/>
      <c r="IJ191" s="74"/>
      <c r="IK191" s="74"/>
      <c r="IL191" s="74"/>
      <c r="IM191" s="74"/>
      <c r="IN191" s="74"/>
      <c r="IO191" s="74"/>
      <c r="IP191" s="74"/>
      <c r="IQ191" s="74"/>
      <c r="IR191" s="74"/>
      <c r="IS191" s="74"/>
      <c r="IT191" s="74"/>
      <c r="IU191" s="74"/>
      <c r="IV191" s="74"/>
    </row>
    <row r="192" spans="1:256" ht="25.5">
      <c r="A192" s="68"/>
      <c r="B192" s="69">
        <v>107</v>
      </c>
      <c r="C192" s="69">
        <v>185804312</v>
      </c>
      <c r="D192" s="70" t="s">
        <v>148</v>
      </c>
      <c r="E192" s="69" t="s">
        <v>9</v>
      </c>
      <c r="F192" s="71">
        <f>+(167+10+110)*10*0.02</f>
        <v>57.4</v>
      </c>
      <c r="G192" s="126"/>
      <c r="H192" s="72">
        <f t="shared" si="19"/>
        <v>0</v>
      </c>
      <c r="I192" s="73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  <c r="HP192" s="74"/>
      <c r="HQ192" s="74"/>
      <c r="HR192" s="74"/>
      <c r="HS192" s="74"/>
      <c r="HT192" s="74"/>
      <c r="HU192" s="74"/>
      <c r="HV192" s="74"/>
      <c r="HW192" s="74"/>
      <c r="HX192" s="74"/>
      <c r="HY192" s="74"/>
      <c r="HZ192" s="74"/>
      <c r="IA192" s="74"/>
      <c r="IB192" s="74"/>
      <c r="IC192" s="74"/>
      <c r="ID192" s="74"/>
      <c r="IE192" s="74"/>
      <c r="IF192" s="74"/>
      <c r="IG192" s="74"/>
      <c r="IH192" s="74"/>
      <c r="II192" s="74"/>
      <c r="IJ192" s="74"/>
      <c r="IK192" s="74"/>
      <c r="IL192" s="74"/>
      <c r="IM192" s="74"/>
      <c r="IN192" s="74"/>
      <c r="IO192" s="74"/>
      <c r="IP192" s="74"/>
      <c r="IQ192" s="74"/>
      <c r="IR192" s="74"/>
      <c r="IS192" s="74"/>
      <c r="IT192" s="74"/>
      <c r="IU192" s="74"/>
      <c r="IV192" s="74"/>
    </row>
    <row r="193" spans="1:256" ht="12.75">
      <c r="A193" s="68"/>
      <c r="B193" s="69">
        <v>108</v>
      </c>
      <c r="C193" s="69">
        <v>185851121</v>
      </c>
      <c r="D193" s="70" t="s">
        <v>63</v>
      </c>
      <c r="E193" s="69" t="s">
        <v>9</v>
      </c>
      <c r="F193" s="71">
        <f>+F192</f>
        <v>57.4</v>
      </c>
      <c r="G193" s="126"/>
      <c r="H193" s="72">
        <f t="shared" si="19"/>
        <v>0</v>
      </c>
      <c r="I193" s="73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  <c r="HP193" s="74"/>
      <c r="HQ193" s="74"/>
      <c r="HR193" s="74"/>
      <c r="HS193" s="74"/>
      <c r="HT193" s="74"/>
      <c r="HU193" s="74"/>
      <c r="HV193" s="74"/>
      <c r="HW193" s="74"/>
      <c r="HX193" s="74"/>
      <c r="HY193" s="74"/>
      <c r="HZ193" s="74"/>
      <c r="IA193" s="74"/>
      <c r="IB193" s="74"/>
      <c r="IC193" s="74"/>
      <c r="ID193" s="74"/>
      <c r="IE193" s="74"/>
      <c r="IF193" s="74"/>
      <c r="IG193" s="74"/>
      <c r="IH193" s="74"/>
      <c r="II193" s="74"/>
      <c r="IJ193" s="74"/>
      <c r="IK193" s="74"/>
      <c r="IL193" s="74"/>
      <c r="IM193" s="74"/>
      <c r="IN193" s="74"/>
      <c r="IO193" s="74"/>
      <c r="IP193" s="74"/>
      <c r="IQ193" s="74"/>
      <c r="IR193" s="74"/>
      <c r="IS193" s="74"/>
      <c r="IT193" s="74"/>
      <c r="IU193" s="74"/>
      <c r="IV193" s="74"/>
    </row>
    <row r="194" spans="1:256" ht="12.75">
      <c r="A194" s="68"/>
      <c r="B194" s="69">
        <v>109</v>
      </c>
      <c r="C194" s="69">
        <v>185851129</v>
      </c>
      <c r="D194" s="70" t="s">
        <v>27</v>
      </c>
      <c r="E194" s="69" t="s">
        <v>9</v>
      </c>
      <c r="F194" s="71">
        <f>+F193</f>
        <v>57.4</v>
      </c>
      <c r="G194" s="126"/>
      <c r="H194" s="72">
        <f t="shared" si="19"/>
        <v>0</v>
      </c>
      <c r="I194" s="122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4"/>
      <c r="II194" s="74"/>
      <c r="IJ194" s="74"/>
      <c r="IK194" s="74"/>
      <c r="IL194" s="74"/>
      <c r="IM194" s="74"/>
      <c r="IN194" s="74"/>
      <c r="IO194" s="74"/>
      <c r="IP194" s="74"/>
      <c r="IQ194" s="74"/>
      <c r="IR194" s="74"/>
      <c r="IS194" s="74"/>
      <c r="IT194" s="74"/>
      <c r="IU194" s="74"/>
      <c r="IV194" s="74"/>
    </row>
    <row r="195" spans="1:256" ht="15" customHeight="1">
      <c r="A195" s="39"/>
      <c r="B195" s="39"/>
      <c r="C195" s="41"/>
      <c r="D195" s="41" t="s">
        <v>30</v>
      </c>
      <c r="E195" s="39"/>
      <c r="F195" s="42"/>
      <c r="G195" s="42"/>
      <c r="H195" s="43">
        <f>SUM(H182:H194)</f>
        <v>0</v>
      </c>
      <c r="I195" s="44"/>
      <c r="J195" s="39"/>
      <c r="K195" s="45"/>
      <c r="L195" s="39"/>
      <c r="M195" s="40"/>
      <c r="N195" s="39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  <c r="IV195" s="40"/>
    </row>
    <row r="196" spans="1:256" ht="15" customHeight="1">
      <c r="A196" s="39"/>
      <c r="B196" s="39"/>
      <c r="C196" s="41"/>
      <c r="D196" s="41"/>
      <c r="E196" s="39"/>
      <c r="F196" s="42"/>
      <c r="G196" s="42"/>
      <c r="H196" s="43"/>
      <c r="I196" s="44"/>
      <c r="J196" s="39"/>
      <c r="K196" s="45"/>
      <c r="L196" s="39"/>
      <c r="M196" s="40"/>
      <c r="N196" s="39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  <c r="IV196" s="40"/>
    </row>
    <row r="197" spans="1:256" ht="15" customHeight="1">
      <c r="A197" s="39"/>
      <c r="B197" s="39"/>
      <c r="C197" s="41"/>
      <c r="D197" s="41"/>
      <c r="E197" s="39"/>
      <c r="F197" s="42"/>
      <c r="G197" s="42"/>
      <c r="H197" s="43"/>
      <c r="I197" s="44"/>
      <c r="J197" s="39"/>
      <c r="K197" s="45"/>
      <c r="L197" s="39"/>
      <c r="M197" s="40"/>
      <c r="N197" s="39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  <c r="IV197" s="40"/>
    </row>
    <row r="198" spans="1:256" ht="12.75">
      <c r="A198" s="39"/>
      <c r="B198" s="39">
        <v>7</v>
      </c>
      <c r="C198" s="41"/>
      <c r="D198" s="41"/>
      <c r="E198" s="39"/>
      <c r="F198" s="42"/>
      <c r="G198" s="42"/>
      <c r="H198" s="43"/>
      <c r="I198" s="44"/>
      <c r="J198" s="39"/>
      <c r="K198" s="45"/>
      <c r="L198" s="39"/>
      <c r="M198" s="40"/>
      <c r="N198" s="39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  <c r="IV198" s="40"/>
    </row>
    <row r="199" spans="1:256" ht="12.75">
      <c r="A199" s="39"/>
      <c r="B199" s="39" t="s">
        <v>10</v>
      </c>
      <c r="C199" s="41" t="s">
        <v>24</v>
      </c>
      <c r="D199" s="41"/>
      <c r="E199" s="39" t="s">
        <v>4</v>
      </c>
      <c r="F199" s="42" t="s">
        <v>5</v>
      </c>
      <c r="G199" s="42" t="s">
        <v>11</v>
      </c>
      <c r="H199" s="43" t="s">
        <v>8</v>
      </c>
      <c r="I199" s="44"/>
      <c r="J199" s="39"/>
      <c r="K199" s="45"/>
      <c r="L199" s="39"/>
      <c r="M199" s="40"/>
      <c r="N199" s="39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</row>
    <row r="200" spans="1:256" ht="12.75">
      <c r="A200" s="39"/>
      <c r="B200" s="39"/>
      <c r="C200" s="41" t="s">
        <v>28</v>
      </c>
      <c r="D200" s="41"/>
      <c r="E200" s="39"/>
      <c r="F200" s="42"/>
      <c r="G200" s="42"/>
      <c r="H200" s="43"/>
      <c r="I200" s="44"/>
      <c r="J200" s="39"/>
      <c r="K200" s="45"/>
      <c r="L200" s="39"/>
      <c r="M200" s="40"/>
      <c r="N200" s="39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</row>
    <row r="201" spans="1:256" ht="25.5">
      <c r="A201" s="68"/>
      <c r="B201" s="69">
        <v>110</v>
      </c>
      <c r="C201" s="69">
        <v>185804213</v>
      </c>
      <c r="D201" s="70" t="s">
        <v>141</v>
      </c>
      <c r="E201" s="69" t="s">
        <v>0</v>
      </c>
      <c r="F201" s="71">
        <f>+(3*31*3.15*0.5*0.5)</f>
        <v>73.2375</v>
      </c>
      <c r="G201" s="126"/>
      <c r="H201" s="72">
        <f aca="true" t="shared" si="20" ref="H201:H206">G201*F201</f>
        <v>0</v>
      </c>
      <c r="I201" s="73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  <c r="IG201" s="74"/>
      <c r="IH201" s="74"/>
      <c r="II201" s="74"/>
      <c r="IJ201" s="74"/>
      <c r="IK201" s="74"/>
      <c r="IL201" s="74"/>
      <c r="IM201" s="74"/>
      <c r="IN201" s="74"/>
      <c r="IO201" s="74"/>
      <c r="IP201" s="74"/>
      <c r="IQ201" s="74"/>
      <c r="IR201" s="74"/>
      <c r="IS201" s="74"/>
      <c r="IT201" s="74"/>
      <c r="IU201" s="74"/>
      <c r="IV201" s="74"/>
    </row>
    <row r="202" spans="1:256" ht="25.5">
      <c r="A202" s="68"/>
      <c r="B202" s="69">
        <v>111</v>
      </c>
      <c r="C202" s="69">
        <v>185804233</v>
      </c>
      <c r="D202" s="70" t="s">
        <v>143</v>
      </c>
      <c r="E202" s="69" t="s">
        <v>0</v>
      </c>
      <c r="F202" s="71">
        <f>+(3*4*3.15*0.5*0.5)</f>
        <v>9.45</v>
      </c>
      <c r="G202" s="126"/>
      <c r="H202" s="72">
        <f t="shared" si="20"/>
        <v>0</v>
      </c>
      <c r="I202" s="73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  <c r="IG202" s="74"/>
      <c r="IH202" s="74"/>
      <c r="II202" s="74"/>
      <c r="IJ202" s="74"/>
      <c r="IK202" s="74"/>
      <c r="IL202" s="74"/>
      <c r="IM202" s="74"/>
      <c r="IN202" s="74"/>
      <c r="IO202" s="74"/>
      <c r="IP202" s="74"/>
      <c r="IQ202" s="74"/>
      <c r="IR202" s="74"/>
      <c r="IS202" s="74"/>
      <c r="IT202" s="74"/>
      <c r="IU202" s="74"/>
      <c r="IV202" s="74"/>
    </row>
    <row r="203" spans="1:256" ht="12.75">
      <c r="A203" s="68"/>
      <c r="B203" s="69">
        <v>112</v>
      </c>
      <c r="C203" s="69">
        <v>185804312</v>
      </c>
      <c r="D203" s="70" t="s">
        <v>62</v>
      </c>
      <c r="E203" s="69" t="s">
        <v>9</v>
      </c>
      <c r="F203" s="71">
        <f>35*10*100/1000</f>
        <v>35</v>
      </c>
      <c r="G203" s="126"/>
      <c r="H203" s="72">
        <f t="shared" si="20"/>
        <v>0</v>
      </c>
      <c r="I203" s="73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  <c r="HP203" s="74"/>
      <c r="HQ203" s="74"/>
      <c r="HR203" s="74"/>
      <c r="HS203" s="74"/>
      <c r="HT203" s="74"/>
      <c r="HU203" s="74"/>
      <c r="HV203" s="74"/>
      <c r="HW203" s="74"/>
      <c r="HX203" s="74"/>
      <c r="HY203" s="74"/>
      <c r="HZ203" s="74"/>
      <c r="IA203" s="74"/>
      <c r="IB203" s="74"/>
      <c r="IC203" s="74"/>
      <c r="ID203" s="74"/>
      <c r="IE203" s="74"/>
      <c r="IF203" s="74"/>
      <c r="IG203" s="74"/>
      <c r="IH203" s="74"/>
      <c r="II203" s="74"/>
      <c r="IJ203" s="74"/>
      <c r="IK203" s="74"/>
      <c r="IL203" s="74"/>
      <c r="IM203" s="74"/>
      <c r="IN203" s="74"/>
      <c r="IO203" s="74"/>
      <c r="IP203" s="74"/>
      <c r="IQ203" s="74"/>
      <c r="IR203" s="74"/>
      <c r="IS203" s="74"/>
      <c r="IT203" s="74"/>
      <c r="IU203" s="74"/>
      <c r="IV203" s="74"/>
    </row>
    <row r="204" spans="1:256" ht="12.75">
      <c r="A204" s="68"/>
      <c r="B204" s="69">
        <v>113</v>
      </c>
      <c r="C204" s="69">
        <v>185851121</v>
      </c>
      <c r="D204" s="70" t="s">
        <v>63</v>
      </c>
      <c r="E204" s="69" t="s">
        <v>9</v>
      </c>
      <c r="F204" s="71">
        <f>+F203</f>
        <v>35</v>
      </c>
      <c r="G204" s="126"/>
      <c r="H204" s="72">
        <f t="shared" si="20"/>
        <v>0</v>
      </c>
      <c r="I204" s="73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  <c r="HP204" s="74"/>
      <c r="HQ204" s="74"/>
      <c r="HR204" s="74"/>
      <c r="HS204" s="74"/>
      <c r="HT204" s="74"/>
      <c r="HU204" s="74"/>
      <c r="HV204" s="74"/>
      <c r="HW204" s="74"/>
      <c r="HX204" s="74"/>
      <c r="HY204" s="74"/>
      <c r="HZ204" s="74"/>
      <c r="IA204" s="74"/>
      <c r="IB204" s="74"/>
      <c r="IC204" s="74"/>
      <c r="ID204" s="74"/>
      <c r="IE204" s="74"/>
      <c r="IF204" s="74"/>
      <c r="IG204" s="74"/>
      <c r="IH204" s="74"/>
      <c r="II204" s="74"/>
      <c r="IJ204" s="74"/>
      <c r="IK204" s="74"/>
      <c r="IL204" s="74"/>
      <c r="IM204" s="74"/>
      <c r="IN204" s="74"/>
      <c r="IO204" s="74"/>
      <c r="IP204" s="74"/>
      <c r="IQ204" s="74"/>
      <c r="IR204" s="74"/>
      <c r="IS204" s="74"/>
      <c r="IT204" s="74"/>
      <c r="IU204" s="74"/>
      <c r="IV204" s="74"/>
    </row>
    <row r="205" spans="1:256" ht="12.75">
      <c r="A205" s="68"/>
      <c r="B205" s="69">
        <v>114</v>
      </c>
      <c r="C205" s="69">
        <v>185851129</v>
      </c>
      <c r="D205" s="70" t="s">
        <v>27</v>
      </c>
      <c r="E205" s="69" t="s">
        <v>9</v>
      </c>
      <c r="F205" s="71">
        <f>+F204</f>
        <v>35</v>
      </c>
      <c r="G205" s="126"/>
      <c r="H205" s="72">
        <f t="shared" si="20"/>
        <v>0</v>
      </c>
      <c r="I205" s="73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4"/>
      <c r="II205" s="74"/>
      <c r="IJ205" s="74"/>
      <c r="IK205" s="74"/>
      <c r="IL205" s="74"/>
      <c r="IM205" s="74"/>
      <c r="IN205" s="74"/>
      <c r="IO205" s="74"/>
      <c r="IP205" s="74"/>
      <c r="IQ205" s="74"/>
      <c r="IR205" s="74"/>
      <c r="IS205" s="74"/>
      <c r="IT205" s="74"/>
      <c r="IU205" s="74"/>
      <c r="IV205" s="74"/>
    </row>
    <row r="206" spans="1:256" ht="25.5">
      <c r="A206" s="68"/>
      <c r="B206" s="69">
        <v>115</v>
      </c>
      <c r="C206" s="69">
        <v>184911111</v>
      </c>
      <c r="D206" s="70" t="s">
        <v>142</v>
      </c>
      <c r="E206" s="69" t="s">
        <v>1</v>
      </c>
      <c r="F206" s="71">
        <f>+(31*3+4)*0.1</f>
        <v>9.700000000000001</v>
      </c>
      <c r="G206" s="126"/>
      <c r="H206" s="72">
        <f t="shared" si="20"/>
        <v>0</v>
      </c>
      <c r="I206" s="73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  <c r="HP206" s="74"/>
      <c r="HQ206" s="74"/>
      <c r="HR206" s="74"/>
      <c r="HS206" s="74"/>
      <c r="HT206" s="74"/>
      <c r="HU206" s="74"/>
      <c r="HV206" s="74"/>
      <c r="HW206" s="74"/>
      <c r="HX206" s="74"/>
      <c r="HY206" s="74"/>
      <c r="HZ206" s="74"/>
      <c r="IA206" s="74"/>
      <c r="IB206" s="74"/>
      <c r="IC206" s="74"/>
      <c r="ID206" s="74"/>
      <c r="IE206" s="74"/>
      <c r="IF206" s="74"/>
      <c r="IG206" s="74"/>
      <c r="IH206" s="74"/>
      <c r="II206" s="74"/>
      <c r="IJ206" s="74"/>
      <c r="IK206" s="74"/>
      <c r="IL206" s="74"/>
      <c r="IM206" s="74"/>
      <c r="IN206" s="74"/>
      <c r="IO206" s="74"/>
      <c r="IP206" s="74"/>
      <c r="IQ206" s="74"/>
      <c r="IR206" s="74"/>
      <c r="IS206" s="74"/>
      <c r="IT206" s="74"/>
      <c r="IU206" s="74"/>
      <c r="IV206" s="74"/>
    </row>
    <row r="207" spans="1:256" ht="12.75">
      <c r="A207" s="68"/>
      <c r="B207" s="69">
        <v>116</v>
      </c>
      <c r="C207" s="69" t="s">
        <v>12</v>
      </c>
      <c r="D207" s="70" t="s">
        <v>35</v>
      </c>
      <c r="E207" s="69" t="s">
        <v>1</v>
      </c>
      <c r="F207" s="71">
        <f>+F206</f>
        <v>9.700000000000001</v>
      </c>
      <c r="G207" s="126"/>
      <c r="H207" s="72">
        <f aca="true" t="shared" si="21" ref="H207:H215">G207*F207</f>
        <v>0</v>
      </c>
      <c r="I207" s="73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  <c r="HP207" s="74"/>
      <c r="HQ207" s="74"/>
      <c r="HR207" s="74"/>
      <c r="HS207" s="74"/>
      <c r="HT207" s="74"/>
      <c r="HU207" s="74"/>
      <c r="HV207" s="74"/>
      <c r="HW207" s="74"/>
      <c r="HX207" s="74"/>
      <c r="HY207" s="74"/>
      <c r="HZ207" s="74"/>
      <c r="IA207" s="74"/>
      <c r="IB207" s="74"/>
      <c r="IC207" s="74"/>
      <c r="ID207" s="74"/>
      <c r="IE207" s="74"/>
      <c r="IF207" s="74"/>
      <c r="IG207" s="74"/>
      <c r="IH207" s="74"/>
      <c r="II207" s="74"/>
      <c r="IJ207" s="74"/>
      <c r="IK207" s="74"/>
      <c r="IL207" s="74"/>
      <c r="IM207" s="74"/>
      <c r="IN207" s="74"/>
      <c r="IO207" s="74"/>
      <c r="IP207" s="74"/>
      <c r="IQ207" s="74"/>
      <c r="IR207" s="74"/>
      <c r="IS207" s="74"/>
      <c r="IT207" s="74"/>
      <c r="IU207" s="74"/>
      <c r="IV207" s="74"/>
    </row>
    <row r="208" spans="1:256" ht="12.75">
      <c r="A208" s="68"/>
      <c r="B208" s="69">
        <v>117</v>
      </c>
      <c r="C208" s="69">
        <v>184852322</v>
      </c>
      <c r="D208" s="70" t="s">
        <v>64</v>
      </c>
      <c r="E208" s="69" t="s">
        <v>1</v>
      </c>
      <c r="F208" s="71">
        <v>31</v>
      </c>
      <c r="G208" s="126"/>
      <c r="H208" s="72">
        <f t="shared" si="21"/>
        <v>0</v>
      </c>
      <c r="I208" s="73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  <c r="HP208" s="74"/>
      <c r="HQ208" s="74"/>
      <c r="HR208" s="74"/>
      <c r="HS208" s="74"/>
      <c r="HT208" s="74"/>
      <c r="HU208" s="74"/>
      <c r="HV208" s="74"/>
      <c r="HW208" s="74"/>
      <c r="HX208" s="74"/>
      <c r="HY208" s="74"/>
      <c r="HZ208" s="74"/>
      <c r="IA208" s="74"/>
      <c r="IB208" s="74"/>
      <c r="IC208" s="74"/>
      <c r="ID208" s="74"/>
      <c r="IE208" s="74"/>
      <c r="IF208" s="74"/>
      <c r="IG208" s="74"/>
      <c r="IH208" s="74"/>
      <c r="II208" s="74"/>
      <c r="IJ208" s="74"/>
      <c r="IK208" s="74"/>
      <c r="IL208" s="74"/>
      <c r="IM208" s="74"/>
      <c r="IN208" s="74"/>
      <c r="IO208" s="74"/>
      <c r="IP208" s="74"/>
      <c r="IQ208" s="74"/>
      <c r="IR208" s="74"/>
      <c r="IS208" s="74"/>
      <c r="IT208" s="74"/>
      <c r="IU208" s="74"/>
      <c r="IV208" s="74"/>
    </row>
    <row r="209" spans="1:256" ht="25.5">
      <c r="A209" s="68"/>
      <c r="B209" s="69">
        <v>118</v>
      </c>
      <c r="C209" s="69">
        <v>185802114</v>
      </c>
      <c r="D209" s="70" t="s">
        <v>149</v>
      </c>
      <c r="E209" s="69" t="s">
        <v>2</v>
      </c>
      <c r="F209" s="104">
        <f>+(35*100)*0.001*0.001</f>
        <v>0.0035</v>
      </c>
      <c r="G209" s="126"/>
      <c r="H209" s="72">
        <f t="shared" si="21"/>
        <v>0</v>
      </c>
      <c r="I209" s="73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  <c r="HN209" s="74"/>
      <c r="HO209" s="74"/>
      <c r="HP209" s="74"/>
      <c r="HQ209" s="74"/>
      <c r="HR209" s="74"/>
      <c r="HS209" s="74"/>
      <c r="HT209" s="74"/>
      <c r="HU209" s="74"/>
      <c r="HV209" s="74"/>
      <c r="HW209" s="74"/>
      <c r="HX209" s="74"/>
      <c r="HY209" s="74"/>
      <c r="HZ209" s="74"/>
      <c r="IA209" s="74"/>
      <c r="IB209" s="74"/>
      <c r="IC209" s="74"/>
      <c r="ID209" s="74"/>
      <c r="IE209" s="74"/>
      <c r="IF209" s="74"/>
      <c r="IG209" s="74"/>
      <c r="IH209" s="74"/>
      <c r="II209" s="74"/>
      <c r="IJ209" s="74"/>
      <c r="IK209" s="74"/>
      <c r="IL209" s="74"/>
      <c r="IM209" s="74"/>
      <c r="IN209" s="74"/>
      <c r="IO209" s="74"/>
      <c r="IP209" s="74"/>
      <c r="IQ209" s="74"/>
      <c r="IR209" s="74"/>
      <c r="IS209" s="74"/>
      <c r="IT209" s="74"/>
      <c r="IU209" s="74"/>
      <c r="IV209" s="74"/>
    </row>
    <row r="210" spans="1:256" ht="25.5">
      <c r="A210" s="68"/>
      <c r="B210" s="69">
        <v>119</v>
      </c>
      <c r="C210" s="69">
        <v>184911421</v>
      </c>
      <c r="D210" s="70" t="s">
        <v>150</v>
      </c>
      <c r="E210" s="69" t="s">
        <v>0</v>
      </c>
      <c r="F210" s="71">
        <f>+(31*3.14*0.5*0.5)</f>
        <v>24.335</v>
      </c>
      <c r="G210" s="126"/>
      <c r="H210" s="72">
        <f>G210*F210</f>
        <v>0</v>
      </c>
      <c r="I210" s="73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4"/>
      <c r="II210" s="74"/>
      <c r="IJ210" s="74"/>
      <c r="IK210" s="74"/>
      <c r="IL210" s="74"/>
      <c r="IM210" s="74"/>
      <c r="IN210" s="74"/>
      <c r="IO210" s="74"/>
      <c r="IP210" s="74"/>
      <c r="IQ210" s="74"/>
      <c r="IR210" s="74"/>
      <c r="IS210" s="74"/>
      <c r="IT210" s="74"/>
      <c r="IU210" s="74"/>
      <c r="IV210" s="74"/>
    </row>
    <row r="211" spans="1:256" ht="25.5">
      <c r="A211" s="68"/>
      <c r="B211" s="69">
        <v>120</v>
      </c>
      <c r="C211" s="69">
        <v>184911422</v>
      </c>
      <c r="D211" s="70" t="s">
        <v>151</v>
      </c>
      <c r="E211" s="69" t="s">
        <v>0</v>
      </c>
      <c r="F211" s="71">
        <f>+(4*3.14*0.5*0.5)</f>
        <v>3.14</v>
      </c>
      <c r="G211" s="126"/>
      <c r="H211" s="72">
        <f t="shared" si="21"/>
        <v>0</v>
      </c>
      <c r="I211" s="73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4"/>
      <c r="II211" s="74"/>
      <c r="IJ211" s="74"/>
      <c r="IK211" s="74"/>
      <c r="IL211" s="74"/>
      <c r="IM211" s="74"/>
      <c r="IN211" s="74"/>
      <c r="IO211" s="74"/>
      <c r="IP211" s="74"/>
      <c r="IQ211" s="74"/>
      <c r="IR211" s="74"/>
      <c r="IS211" s="74"/>
      <c r="IT211" s="74"/>
      <c r="IU211" s="74"/>
      <c r="IV211" s="74"/>
    </row>
    <row r="212" spans="1:256" ht="25.5">
      <c r="A212" s="68"/>
      <c r="B212" s="69">
        <v>121</v>
      </c>
      <c r="C212" s="69">
        <v>998231311</v>
      </c>
      <c r="D212" s="70" t="s">
        <v>61</v>
      </c>
      <c r="E212" s="69" t="s">
        <v>2</v>
      </c>
      <c r="F212" s="71">
        <f>F215*0.3+F207*0.003+F209</f>
        <v>0.8568500000000001</v>
      </c>
      <c r="G212" s="126"/>
      <c r="H212" s="72">
        <f t="shared" si="21"/>
        <v>0</v>
      </c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ht="12.75">
      <c r="A213" s="68"/>
      <c r="B213" s="69">
        <v>122</v>
      </c>
      <c r="C213" s="69" t="s">
        <v>3</v>
      </c>
      <c r="D213" s="70" t="s">
        <v>65</v>
      </c>
      <c r="E213" s="69" t="s">
        <v>1</v>
      </c>
      <c r="F213" s="71">
        <f>+F207</f>
        <v>9.700000000000001</v>
      </c>
      <c r="G213" s="126"/>
      <c r="H213" s="72">
        <f t="shared" si="21"/>
        <v>0</v>
      </c>
      <c r="I213" s="73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74"/>
      <c r="HJ213" s="74"/>
      <c r="HK213" s="74"/>
      <c r="HL213" s="74"/>
      <c r="HM213" s="74"/>
      <c r="HN213" s="74"/>
      <c r="HO213" s="74"/>
      <c r="HP213" s="74"/>
      <c r="HQ213" s="74"/>
      <c r="HR213" s="74"/>
      <c r="HS213" s="74"/>
      <c r="HT213" s="74"/>
      <c r="HU213" s="74"/>
      <c r="HV213" s="74"/>
      <c r="HW213" s="74"/>
      <c r="HX213" s="74"/>
      <c r="HY213" s="74"/>
      <c r="HZ213" s="74"/>
      <c r="IA213" s="74"/>
      <c r="IB213" s="74"/>
      <c r="IC213" s="74"/>
      <c r="ID213" s="74"/>
      <c r="IE213" s="74"/>
      <c r="IF213" s="74"/>
      <c r="IG213" s="74"/>
      <c r="IH213" s="74"/>
      <c r="II213" s="74"/>
      <c r="IJ213" s="74"/>
      <c r="IK213" s="74"/>
      <c r="IL213" s="74"/>
      <c r="IM213" s="74"/>
      <c r="IN213" s="74"/>
      <c r="IO213" s="74"/>
      <c r="IP213" s="74"/>
      <c r="IQ213" s="74"/>
      <c r="IR213" s="74"/>
      <c r="IS213" s="74"/>
      <c r="IT213" s="74"/>
      <c r="IU213" s="74"/>
      <c r="IV213" s="74"/>
    </row>
    <row r="214" spans="1:256" ht="12.75">
      <c r="A214" s="68"/>
      <c r="B214" s="69">
        <v>123</v>
      </c>
      <c r="C214" s="69" t="s">
        <v>3</v>
      </c>
      <c r="D214" s="70" t="s">
        <v>31</v>
      </c>
      <c r="E214" s="69" t="s">
        <v>14</v>
      </c>
      <c r="F214" s="71">
        <f>F209*1000</f>
        <v>3.5</v>
      </c>
      <c r="G214" s="126"/>
      <c r="H214" s="72">
        <f t="shared" si="21"/>
        <v>0</v>
      </c>
      <c r="I214" s="73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  <c r="HU214" s="74"/>
      <c r="HV214" s="74"/>
      <c r="HW214" s="74"/>
      <c r="HX214" s="74"/>
      <c r="HY214" s="74"/>
      <c r="HZ214" s="74"/>
      <c r="IA214" s="74"/>
      <c r="IB214" s="74"/>
      <c r="IC214" s="74"/>
      <c r="ID214" s="74"/>
      <c r="IE214" s="74"/>
      <c r="IF214" s="74"/>
      <c r="IG214" s="74"/>
      <c r="IH214" s="74"/>
      <c r="II214" s="74"/>
      <c r="IJ214" s="74"/>
      <c r="IK214" s="74"/>
      <c r="IL214" s="74"/>
      <c r="IM214" s="74"/>
      <c r="IN214" s="74"/>
      <c r="IO214" s="74"/>
      <c r="IP214" s="74"/>
      <c r="IQ214" s="74"/>
      <c r="IR214" s="74"/>
      <c r="IS214" s="74"/>
      <c r="IT214" s="74"/>
      <c r="IU214" s="74"/>
      <c r="IV214" s="74"/>
    </row>
    <row r="215" spans="1:256" ht="12.75">
      <c r="A215" s="68"/>
      <c r="B215" s="69">
        <v>124</v>
      </c>
      <c r="C215" s="69" t="s">
        <v>3</v>
      </c>
      <c r="D215" s="70" t="s">
        <v>66</v>
      </c>
      <c r="E215" s="69" t="s">
        <v>9</v>
      </c>
      <c r="F215" s="71">
        <f>(F210+F211)*0.1</f>
        <v>2.7475000000000005</v>
      </c>
      <c r="G215" s="126"/>
      <c r="H215" s="72">
        <f t="shared" si="21"/>
        <v>0</v>
      </c>
      <c r="I215" s="73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74"/>
      <c r="HJ215" s="74"/>
      <c r="HK215" s="74"/>
      <c r="HL215" s="74"/>
      <c r="HM215" s="74"/>
      <c r="HN215" s="74"/>
      <c r="HO215" s="74"/>
      <c r="HP215" s="74"/>
      <c r="HQ215" s="74"/>
      <c r="HR215" s="74"/>
      <c r="HS215" s="74"/>
      <c r="HT215" s="74"/>
      <c r="HU215" s="74"/>
      <c r="HV215" s="74"/>
      <c r="HW215" s="74"/>
      <c r="HX215" s="74"/>
      <c r="HY215" s="74"/>
      <c r="HZ215" s="74"/>
      <c r="IA215" s="74"/>
      <c r="IB215" s="74"/>
      <c r="IC215" s="74"/>
      <c r="ID215" s="74"/>
      <c r="IE215" s="74"/>
      <c r="IF215" s="74"/>
      <c r="IG215" s="74"/>
      <c r="IH215" s="74"/>
      <c r="II215" s="74"/>
      <c r="IJ215" s="74"/>
      <c r="IK215" s="74"/>
      <c r="IL215" s="74"/>
      <c r="IM215" s="74"/>
      <c r="IN215" s="74"/>
      <c r="IO215" s="74"/>
      <c r="IP215" s="74"/>
      <c r="IQ215" s="74"/>
      <c r="IR215" s="74"/>
      <c r="IS215" s="74"/>
      <c r="IT215" s="74"/>
      <c r="IU215" s="74"/>
      <c r="IV215" s="74"/>
    </row>
    <row r="216" spans="1:256" ht="12.75">
      <c r="A216" s="39"/>
      <c r="B216" s="47"/>
      <c r="C216" s="48" t="s">
        <v>29</v>
      </c>
      <c r="D216" s="48"/>
      <c r="E216" s="47"/>
      <c r="F216" s="49"/>
      <c r="G216" s="128"/>
      <c r="H216" s="50"/>
      <c r="I216" s="44"/>
      <c r="J216" s="39"/>
      <c r="K216" s="45"/>
      <c r="L216" s="39"/>
      <c r="M216" s="40"/>
      <c r="N216" s="39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  <c r="IV216" s="40"/>
    </row>
    <row r="217" spans="1:256" ht="25.5">
      <c r="A217" s="68"/>
      <c r="B217" s="69">
        <v>125</v>
      </c>
      <c r="C217" s="69">
        <v>185804214</v>
      </c>
      <c r="D217" s="70" t="s">
        <v>144</v>
      </c>
      <c r="E217" s="69" t="s">
        <v>0</v>
      </c>
      <c r="F217" s="71">
        <f>+(167)*3</f>
        <v>501</v>
      </c>
      <c r="G217" s="126"/>
      <c r="H217" s="72">
        <f aca="true" t="shared" si="22" ref="H217:H223">G217*F217</f>
        <v>0</v>
      </c>
      <c r="I217" s="73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74"/>
      <c r="HJ217" s="74"/>
      <c r="HK217" s="74"/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  <c r="IG217" s="74"/>
      <c r="IH217" s="74"/>
      <c r="II217" s="74"/>
      <c r="IJ217" s="74"/>
      <c r="IK217" s="74"/>
      <c r="IL217" s="74"/>
      <c r="IM217" s="74"/>
      <c r="IN217" s="74"/>
      <c r="IO217" s="74"/>
      <c r="IP217" s="74"/>
      <c r="IQ217" s="74"/>
      <c r="IR217" s="74"/>
      <c r="IS217" s="74"/>
      <c r="IT217" s="74"/>
      <c r="IU217" s="74"/>
      <c r="IV217" s="74"/>
    </row>
    <row r="218" spans="1:256" ht="25.5">
      <c r="A218" s="68"/>
      <c r="B218" s="69">
        <v>126</v>
      </c>
      <c r="C218" s="69" t="s">
        <v>145</v>
      </c>
      <c r="D218" s="70" t="s">
        <v>146</v>
      </c>
      <c r="E218" s="69" t="s">
        <v>0</v>
      </c>
      <c r="F218" s="71">
        <f>+(10)*3</f>
        <v>30</v>
      </c>
      <c r="G218" s="126"/>
      <c r="H218" s="72">
        <f t="shared" si="22"/>
        <v>0</v>
      </c>
      <c r="I218" s="73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  <c r="HE218" s="74"/>
      <c r="HF218" s="74"/>
      <c r="HG218" s="74"/>
      <c r="HH218" s="74"/>
      <c r="HI218" s="74"/>
      <c r="HJ218" s="74"/>
      <c r="HK218" s="74"/>
      <c r="HL218" s="74"/>
      <c r="HM218" s="74"/>
      <c r="HN218" s="74"/>
      <c r="HO218" s="74"/>
      <c r="HP218" s="74"/>
      <c r="HQ218" s="74"/>
      <c r="HR218" s="74"/>
      <c r="HS218" s="74"/>
      <c r="HT218" s="74"/>
      <c r="HU218" s="74"/>
      <c r="HV218" s="74"/>
      <c r="HW218" s="74"/>
      <c r="HX218" s="74"/>
      <c r="HY218" s="74"/>
      <c r="HZ218" s="74"/>
      <c r="IA218" s="74"/>
      <c r="IB218" s="74"/>
      <c r="IC218" s="74"/>
      <c r="ID218" s="74"/>
      <c r="IE218" s="74"/>
      <c r="IF218" s="74"/>
      <c r="IG218" s="74"/>
      <c r="IH218" s="74"/>
      <c r="II218" s="74"/>
      <c r="IJ218" s="74"/>
      <c r="IK218" s="74"/>
      <c r="IL218" s="74"/>
      <c r="IM218" s="74"/>
      <c r="IN218" s="74"/>
      <c r="IO218" s="74"/>
      <c r="IP218" s="74"/>
      <c r="IQ218" s="74"/>
      <c r="IR218" s="74"/>
      <c r="IS218" s="74"/>
      <c r="IT218" s="74"/>
      <c r="IU218" s="74"/>
      <c r="IV218" s="74"/>
    </row>
    <row r="219" spans="1:256" ht="25.5">
      <c r="A219" s="68"/>
      <c r="B219" s="69">
        <v>127</v>
      </c>
      <c r="C219" s="69">
        <v>185804242</v>
      </c>
      <c r="D219" s="70" t="s">
        <v>147</v>
      </c>
      <c r="E219" s="69" t="s">
        <v>0</v>
      </c>
      <c r="F219" s="71">
        <f>+(110*3)</f>
        <v>330</v>
      </c>
      <c r="G219" s="126"/>
      <c r="H219" s="72">
        <f t="shared" si="22"/>
        <v>0</v>
      </c>
      <c r="I219" s="73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  <c r="IG219" s="74"/>
      <c r="IH219" s="74"/>
      <c r="II219" s="74"/>
      <c r="IJ219" s="74"/>
      <c r="IK219" s="74"/>
      <c r="IL219" s="74"/>
      <c r="IM219" s="74"/>
      <c r="IN219" s="74"/>
      <c r="IO219" s="74"/>
      <c r="IP219" s="74"/>
      <c r="IQ219" s="74"/>
      <c r="IR219" s="74"/>
      <c r="IS219" s="74"/>
      <c r="IT219" s="74"/>
      <c r="IU219" s="74"/>
      <c r="IV219" s="74"/>
    </row>
    <row r="220" spans="1:256" ht="25.5">
      <c r="A220" s="68"/>
      <c r="B220" s="69">
        <v>128</v>
      </c>
      <c r="C220" s="69">
        <v>185804312</v>
      </c>
      <c r="D220" s="70" t="s">
        <v>148</v>
      </c>
      <c r="E220" s="69" t="s">
        <v>9</v>
      </c>
      <c r="F220" s="71">
        <f>+(167+10+110)*10*0.02</f>
        <v>57.4</v>
      </c>
      <c r="G220" s="126"/>
      <c r="H220" s="72">
        <f t="shared" si="22"/>
        <v>0</v>
      </c>
      <c r="I220" s="73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  <c r="HE220" s="74"/>
      <c r="HF220" s="74"/>
      <c r="HG220" s="74"/>
      <c r="HH220" s="74"/>
      <c r="HI220" s="74"/>
      <c r="HJ220" s="74"/>
      <c r="HK220" s="74"/>
      <c r="HL220" s="74"/>
      <c r="HM220" s="74"/>
      <c r="HN220" s="74"/>
      <c r="HO220" s="74"/>
      <c r="HP220" s="74"/>
      <c r="HQ220" s="74"/>
      <c r="HR220" s="74"/>
      <c r="HS220" s="74"/>
      <c r="HT220" s="74"/>
      <c r="HU220" s="74"/>
      <c r="HV220" s="74"/>
      <c r="HW220" s="74"/>
      <c r="HX220" s="74"/>
      <c r="HY220" s="74"/>
      <c r="HZ220" s="74"/>
      <c r="IA220" s="74"/>
      <c r="IB220" s="74"/>
      <c r="IC220" s="74"/>
      <c r="ID220" s="74"/>
      <c r="IE220" s="74"/>
      <c r="IF220" s="74"/>
      <c r="IG220" s="74"/>
      <c r="IH220" s="74"/>
      <c r="II220" s="74"/>
      <c r="IJ220" s="74"/>
      <c r="IK220" s="74"/>
      <c r="IL220" s="74"/>
      <c r="IM220" s="74"/>
      <c r="IN220" s="74"/>
      <c r="IO220" s="74"/>
      <c r="IP220" s="74"/>
      <c r="IQ220" s="74"/>
      <c r="IR220" s="74"/>
      <c r="IS220" s="74"/>
      <c r="IT220" s="74"/>
      <c r="IU220" s="74"/>
      <c r="IV220" s="74"/>
    </row>
    <row r="221" spans="1:256" ht="12.75">
      <c r="A221" s="68"/>
      <c r="B221" s="69">
        <v>129</v>
      </c>
      <c r="C221" s="69">
        <v>185851121</v>
      </c>
      <c r="D221" s="70" t="s">
        <v>63</v>
      </c>
      <c r="E221" s="69" t="s">
        <v>9</v>
      </c>
      <c r="F221" s="71">
        <f>+F220</f>
        <v>57.4</v>
      </c>
      <c r="G221" s="126"/>
      <c r="H221" s="72">
        <f t="shared" si="22"/>
        <v>0</v>
      </c>
      <c r="I221" s="73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74"/>
      <c r="HJ221" s="74"/>
      <c r="HK221" s="74"/>
      <c r="HL221" s="74"/>
      <c r="HM221" s="74"/>
      <c r="HN221" s="74"/>
      <c r="HO221" s="74"/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  <c r="IG221" s="74"/>
      <c r="IH221" s="74"/>
      <c r="II221" s="74"/>
      <c r="IJ221" s="74"/>
      <c r="IK221" s="74"/>
      <c r="IL221" s="74"/>
      <c r="IM221" s="74"/>
      <c r="IN221" s="74"/>
      <c r="IO221" s="74"/>
      <c r="IP221" s="74"/>
      <c r="IQ221" s="74"/>
      <c r="IR221" s="74"/>
      <c r="IS221" s="74"/>
      <c r="IT221" s="74"/>
      <c r="IU221" s="74"/>
      <c r="IV221" s="74"/>
    </row>
    <row r="222" spans="1:256" ht="12.75">
      <c r="A222" s="68"/>
      <c r="B222" s="69">
        <v>130</v>
      </c>
      <c r="C222" s="69">
        <v>185851129</v>
      </c>
      <c r="D222" s="70" t="s">
        <v>27</v>
      </c>
      <c r="E222" s="69" t="s">
        <v>9</v>
      </c>
      <c r="F222" s="71">
        <f>+F221</f>
        <v>57.4</v>
      </c>
      <c r="G222" s="126"/>
      <c r="H222" s="72">
        <f t="shared" si="22"/>
        <v>0</v>
      </c>
      <c r="I222" s="122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4"/>
      <c r="II222" s="74"/>
      <c r="IJ222" s="74"/>
      <c r="IK222" s="74"/>
      <c r="IL222" s="74"/>
      <c r="IM222" s="74"/>
      <c r="IN222" s="74"/>
      <c r="IO222" s="74"/>
      <c r="IP222" s="74"/>
      <c r="IQ222" s="74"/>
      <c r="IR222" s="74"/>
      <c r="IS222" s="74"/>
      <c r="IT222" s="74"/>
      <c r="IU222" s="74"/>
      <c r="IV222" s="74"/>
    </row>
    <row r="223" spans="1:256" ht="25.5">
      <c r="A223" s="68"/>
      <c r="B223" s="69">
        <v>131</v>
      </c>
      <c r="C223" s="69">
        <v>184803111</v>
      </c>
      <c r="D223" s="70" t="s">
        <v>174</v>
      </c>
      <c r="E223" s="69" t="s">
        <v>0</v>
      </c>
      <c r="F223" s="71">
        <v>55</v>
      </c>
      <c r="G223" s="126"/>
      <c r="H223" s="72">
        <f t="shared" si="22"/>
        <v>0</v>
      </c>
      <c r="I223" s="73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  <c r="HE223" s="74"/>
      <c r="HF223" s="74"/>
      <c r="HG223" s="74"/>
      <c r="HH223" s="74"/>
      <c r="HI223" s="74"/>
      <c r="HJ223" s="74"/>
      <c r="HK223" s="74"/>
      <c r="HL223" s="74"/>
      <c r="HM223" s="74"/>
      <c r="HN223" s="74"/>
      <c r="HO223" s="74"/>
      <c r="HP223" s="74"/>
      <c r="HQ223" s="74"/>
      <c r="HR223" s="74"/>
      <c r="HS223" s="74"/>
      <c r="HT223" s="74"/>
      <c r="HU223" s="74"/>
      <c r="HV223" s="74"/>
      <c r="HW223" s="74"/>
      <c r="HX223" s="74"/>
      <c r="HY223" s="74"/>
      <c r="HZ223" s="74"/>
      <c r="IA223" s="74"/>
      <c r="IB223" s="74"/>
      <c r="IC223" s="74"/>
      <c r="ID223" s="74"/>
      <c r="IE223" s="74"/>
      <c r="IF223" s="74"/>
      <c r="IG223" s="74"/>
      <c r="IH223" s="74"/>
      <c r="II223" s="74"/>
      <c r="IJ223" s="74"/>
      <c r="IK223" s="74"/>
      <c r="IL223" s="74"/>
      <c r="IM223" s="74"/>
      <c r="IN223" s="74"/>
      <c r="IO223" s="74"/>
      <c r="IP223" s="74"/>
      <c r="IQ223" s="74"/>
      <c r="IR223" s="74"/>
      <c r="IS223" s="74"/>
      <c r="IT223" s="74"/>
      <c r="IU223" s="74"/>
      <c r="IV223" s="74"/>
    </row>
    <row r="224" spans="1:256" ht="25.5">
      <c r="A224" s="68"/>
      <c r="B224" s="69">
        <v>132</v>
      </c>
      <c r="C224" s="69">
        <v>185802114</v>
      </c>
      <c r="D224" s="70" t="s">
        <v>152</v>
      </c>
      <c r="E224" s="69" t="s">
        <v>2</v>
      </c>
      <c r="F224" s="104">
        <f>+(287*20)*0.001*0.001</f>
        <v>0.00574</v>
      </c>
      <c r="G224" s="126"/>
      <c r="H224" s="72">
        <f aca="true" t="shared" si="23" ref="H224:H230">G224*F224</f>
        <v>0</v>
      </c>
      <c r="I224" s="73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/>
      <c r="GN224" s="74"/>
      <c r="GO224" s="74"/>
      <c r="GP224" s="74"/>
      <c r="GQ224" s="74"/>
      <c r="GR224" s="74"/>
      <c r="GS224" s="74"/>
      <c r="GT224" s="74"/>
      <c r="GU224" s="74"/>
      <c r="GV224" s="74"/>
      <c r="GW224" s="74"/>
      <c r="GX224" s="74"/>
      <c r="GY224" s="74"/>
      <c r="GZ224" s="74"/>
      <c r="HA224" s="74"/>
      <c r="HB224" s="74"/>
      <c r="HC224" s="74"/>
      <c r="HD224" s="74"/>
      <c r="HE224" s="74"/>
      <c r="HF224" s="74"/>
      <c r="HG224" s="74"/>
      <c r="HH224" s="74"/>
      <c r="HI224" s="74"/>
      <c r="HJ224" s="74"/>
      <c r="HK224" s="74"/>
      <c r="HL224" s="74"/>
      <c r="HM224" s="74"/>
      <c r="HN224" s="74"/>
      <c r="HO224" s="74"/>
      <c r="HP224" s="74"/>
      <c r="HQ224" s="74"/>
      <c r="HR224" s="74"/>
      <c r="HS224" s="74"/>
      <c r="HT224" s="74"/>
      <c r="HU224" s="74"/>
      <c r="HV224" s="74"/>
      <c r="HW224" s="74"/>
      <c r="HX224" s="74"/>
      <c r="HY224" s="74"/>
      <c r="HZ224" s="74"/>
      <c r="IA224" s="74"/>
      <c r="IB224" s="74"/>
      <c r="IC224" s="74"/>
      <c r="ID224" s="74"/>
      <c r="IE224" s="74"/>
      <c r="IF224" s="74"/>
      <c r="IG224" s="74"/>
      <c r="IH224" s="74"/>
      <c r="II224" s="74"/>
      <c r="IJ224" s="74"/>
      <c r="IK224" s="74"/>
      <c r="IL224" s="74"/>
      <c r="IM224" s="74"/>
      <c r="IN224" s="74"/>
      <c r="IO224" s="74"/>
      <c r="IP224" s="74"/>
      <c r="IQ224" s="74"/>
      <c r="IR224" s="74"/>
      <c r="IS224" s="74"/>
      <c r="IT224" s="74"/>
      <c r="IU224" s="74"/>
      <c r="IV224" s="74"/>
    </row>
    <row r="225" spans="1:11" s="74" customFormat="1" ht="26.25" customHeight="1">
      <c r="A225" s="68"/>
      <c r="B225" s="69">
        <v>133</v>
      </c>
      <c r="C225" s="69">
        <v>184911421</v>
      </c>
      <c r="D225" s="70" t="s">
        <v>153</v>
      </c>
      <c r="E225" s="69" t="s">
        <v>0</v>
      </c>
      <c r="F225" s="71">
        <v>167</v>
      </c>
      <c r="G225" s="126"/>
      <c r="H225" s="72">
        <f t="shared" si="23"/>
        <v>0</v>
      </c>
      <c r="I225" s="88"/>
      <c r="J225" s="88"/>
      <c r="K225" s="62"/>
    </row>
    <row r="226" spans="1:256" ht="12.75">
      <c r="A226" s="68"/>
      <c r="B226" s="69">
        <v>134</v>
      </c>
      <c r="C226" s="69">
        <v>184911422</v>
      </c>
      <c r="D226" s="70" t="s">
        <v>154</v>
      </c>
      <c r="E226" s="69" t="s">
        <v>0</v>
      </c>
      <c r="F226" s="71">
        <f>10</f>
        <v>10</v>
      </c>
      <c r="G226" s="126"/>
      <c r="H226" s="72">
        <f t="shared" si="23"/>
        <v>0</v>
      </c>
      <c r="I226" s="73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  <c r="HE226" s="74"/>
      <c r="HF226" s="74"/>
      <c r="HG226" s="74"/>
      <c r="HH226" s="74"/>
      <c r="HI226" s="74"/>
      <c r="HJ226" s="74"/>
      <c r="HK226" s="74"/>
      <c r="HL226" s="74"/>
      <c r="HM226" s="74"/>
      <c r="HN226" s="74"/>
      <c r="HO226" s="74"/>
      <c r="HP226" s="74"/>
      <c r="HQ226" s="74"/>
      <c r="HR226" s="74"/>
      <c r="HS226" s="74"/>
      <c r="HT226" s="74"/>
      <c r="HU226" s="74"/>
      <c r="HV226" s="74"/>
      <c r="HW226" s="74"/>
      <c r="HX226" s="74"/>
      <c r="HY226" s="74"/>
      <c r="HZ226" s="74"/>
      <c r="IA226" s="74"/>
      <c r="IB226" s="74"/>
      <c r="IC226" s="74"/>
      <c r="ID226" s="74"/>
      <c r="IE226" s="74"/>
      <c r="IF226" s="74"/>
      <c r="IG226" s="74"/>
      <c r="IH226" s="74"/>
      <c r="II226" s="74"/>
      <c r="IJ226" s="74"/>
      <c r="IK226" s="74"/>
      <c r="IL226" s="74"/>
      <c r="IM226" s="74"/>
      <c r="IN226" s="74"/>
      <c r="IO226" s="74"/>
      <c r="IP226" s="74"/>
      <c r="IQ226" s="74"/>
      <c r="IR226" s="74"/>
      <c r="IS226" s="74"/>
      <c r="IT226" s="74"/>
      <c r="IU226" s="74"/>
      <c r="IV226" s="74"/>
    </row>
    <row r="227" spans="1:256" ht="12.75">
      <c r="A227" s="68"/>
      <c r="B227" s="69">
        <v>135</v>
      </c>
      <c r="C227" s="69">
        <v>184911423</v>
      </c>
      <c r="D227" s="70" t="s">
        <v>135</v>
      </c>
      <c r="E227" s="69" t="s">
        <v>0</v>
      </c>
      <c r="F227" s="71">
        <v>110</v>
      </c>
      <c r="G227" s="126"/>
      <c r="H227" s="72">
        <f t="shared" si="23"/>
        <v>0</v>
      </c>
      <c r="I227" s="73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74"/>
      <c r="HJ227" s="74"/>
      <c r="HK227" s="74"/>
      <c r="HL227" s="74"/>
      <c r="HM227" s="74"/>
      <c r="HN227" s="74"/>
      <c r="HO227" s="74"/>
      <c r="HP227" s="74"/>
      <c r="HQ227" s="74"/>
      <c r="HR227" s="74"/>
      <c r="HS227" s="74"/>
      <c r="HT227" s="74"/>
      <c r="HU227" s="74"/>
      <c r="HV227" s="74"/>
      <c r="HW227" s="74"/>
      <c r="HX227" s="74"/>
      <c r="HY227" s="74"/>
      <c r="HZ227" s="74"/>
      <c r="IA227" s="74"/>
      <c r="IB227" s="74"/>
      <c r="IC227" s="74"/>
      <c r="ID227" s="74"/>
      <c r="IE227" s="74"/>
      <c r="IF227" s="74"/>
      <c r="IG227" s="74"/>
      <c r="IH227" s="74"/>
      <c r="II227" s="74"/>
      <c r="IJ227" s="74"/>
      <c r="IK227" s="74"/>
      <c r="IL227" s="74"/>
      <c r="IM227" s="74"/>
      <c r="IN227" s="74"/>
      <c r="IO227" s="74"/>
      <c r="IP227" s="74"/>
      <c r="IQ227" s="74"/>
      <c r="IR227" s="74"/>
      <c r="IS227" s="74"/>
      <c r="IT227" s="74"/>
      <c r="IU227" s="74"/>
      <c r="IV227" s="74"/>
    </row>
    <row r="228" spans="1:256" ht="25.5">
      <c r="A228" s="68"/>
      <c r="B228" s="69">
        <v>136</v>
      </c>
      <c r="C228" s="69">
        <v>998231311</v>
      </c>
      <c r="D228" s="70" t="s">
        <v>61</v>
      </c>
      <c r="E228" s="69" t="s">
        <v>2</v>
      </c>
      <c r="F228" s="71">
        <f>F230*0.3+F224</f>
        <v>8.61574</v>
      </c>
      <c r="G228" s="126"/>
      <c r="H228" s="72">
        <f t="shared" si="23"/>
        <v>0</v>
      </c>
      <c r="I228" s="73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  <c r="HE228" s="74"/>
      <c r="HF228" s="74"/>
      <c r="HG228" s="74"/>
      <c r="HH228" s="74"/>
      <c r="HI228" s="74"/>
      <c r="HJ228" s="74"/>
      <c r="HK228" s="74"/>
      <c r="HL228" s="74"/>
      <c r="HM228" s="74"/>
      <c r="HN228" s="74"/>
      <c r="HO228" s="74"/>
      <c r="HP228" s="74"/>
      <c r="HQ228" s="74"/>
      <c r="HR228" s="74"/>
      <c r="HS228" s="74"/>
      <c r="HT228" s="74"/>
      <c r="HU228" s="74"/>
      <c r="HV228" s="74"/>
      <c r="HW228" s="74"/>
      <c r="HX228" s="74"/>
      <c r="HY228" s="74"/>
      <c r="HZ228" s="74"/>
      <c r="IA228" s="74"/>
      <c r="IB228" s="74"/>
      <c r="IC228" s="74"/>
      <c r="ID228" s="74"/>
      <c r="IE228" s="74"/>
      <c r="IF228" s="74"/>
      <c r="IG228" s="74"/>
      <c r="IH228" s="74"/>
      <c r="II228" s="74"/>
      <c r="IJ228" s="74"/>
      <c r="IK228" s="74"/>
      <c r="IL228" s="74"/>
      <c r="IM228" s="74"/>
      <c r="IN228" s="74"/>
      <c r="IO228" s="74"/>
      <c r="IP228" s="74"/>
      <c r="IQ228" s="74"/>
      <c r="IR228" s="74"/>
      <c r="IS228" s="74"/>
      <c r="IT228" s="74"/>
      <c r="IU228" s="74"/>
      <c r="IV228" s="74"/>
    </row>
    <row r="229" spans="1:256" ht="12.75">
      <c r="A229" s="68"/>
      <c r="B229" s="69">
        <v>137</v>
      </c>
      <c r="C229" s="69" t="s">
        <v>3</v>
      </c>
      <c r="D229" s="70" t="s">
        <v>31</v>
      </c>
      <c r="E229" s="69" t="s">
        <v>14</v>
      </c>
      <c r="F229" s="71">
        <f>F224*1000</f>
        <v>5.74</v>
      </c>
      <c r="G229" s="126"/>
      <c r="H229" s="72">
        <f t="shared" si="23"/>
        <v>0</v>
      </c>
      <c r="I229" s="73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/>
      <c r="GN229" s="74"/>
      <c r="GO229" s="74"/>
      <c r="GP229" s="74"/>
      <c r="GQ229" s="74"/>
      <c r="GR229" s="74"/>
      <c r="GS229" s="74"/>
      <c r="GT229" s="74"/>
      <c r="GU229" s="74"/>
      <c r="GV229" s="74"/>
      <c r="GW229" s="74"/>
      <c r="GX229" s="74"/>
      <c r="GY229" s="74"/>
      <c r="GZ229" s="74"/>
      <c r="HA229" s="74"/>
      <c r="HB229" s="74"/>
      <c r="HC229" s="74"/>
      <c r="HD229" s="74"/>
      <c r="HE229" s="74"/>
      <c r="HF229" s="74"/>
      <c r="HG229" s="74"/>
      <c r="HH229" s="74"/>
      <c r="HI229" s="74"/>
      <c r="HJ229" s="74"/>
      <c r="HK229" s="74"/>
      <c r="HL229" s="74"/>
      <c r="HM229" s="74"/>
      <c r="HN229" s="74"/>
      <c r="HO229" s="74"/>
      <c r="HP229" s="74"/>
      <c r="HQ229" s="74"/>
      <c r="HR229" s="74"/>
      <c r="HS229" s="74"/>
      <c r="HT229" s="74"/>
      <c r="HU229" s="74"/>
      <c r="HV229" s="74"/>
      <c r="HW229" s="74"/>
      <c r="HX229" s="74"/>
      <c r="HY229" s="74"/>
      <c r="HZ229" s="74"/>
      <c r="IA229" s="74"/>
      <c r="IB229" s="74"/>
      <c r="IC229" s="74"/>
      <c r="ID229" s="74"/>
      <c r="IE229" s="74"/>
      <c r="IF229" s="74"/>
      <c r="IG229" s="74"/>
      <c r="IH229" s="74"/>
      <c r="II229" s="74"/>
      <c r="IJ229" s="74"/>
      <c r="IK229" s="74"/>
      <c r="IL229" s="74"/>
      <c r="IM229" s="74"/>
      <c r="IN229" s="74"/>
      <c r="IO229" s="74"/>
      <c r="IP229" s="74"/>
      <c r="IQ229" s="74"/>
      <c r="IR229" s="74"/>
      <c r="IS229" s="74"/>
      <c r="IT229" s="74"/>
      <c r="IU229" s="74"/>
      <c r="IV229" s="74"/>
    </row>
    <row r="230" spans="1:256" ht="12.75">
      <c r="A230" s="68"/>
      <c r="B230" s="69">
        <v>138</v>
      </c>
      <c r="C230" s="69" t="s">
        <v>3</v>
      </c>
      <c r="D230" s="70" t="s">
        <v>66</v>
      </c>
      <c r="E230" s="69" t="s">
        <v>9</v>
      </c>
      <c r="F230" s="71">
        <f>(F225+F226+F227)*0.1</f>
        <v>28.700000000000003</v>
      </c>
      <c r="G230" s="126"/>
      <c r="H230" s="72">
        <f t="shared" si="23"/>
        <v>0</v>
      </c>
      <c r="I230" s="73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  <c r="FS230" s="74"/>
      <c r="FT230" s="74"/>
      <c r="FU230" s="74"/>
      <c r="FV230" s="74"/>
      <c r="FW230" s="74"/>
      <c r="FX230" s="74"/>
      <c r="FY230" s="74"/>
      <c r="FZ230" s="74"/>
      <c r="GA230" s="74"/>
      <c r="GB230" s="74"/>
      <c r="GC230" s="74"/>
      <c r="GD230" s="74"/>
      <c r="GE230" s="74"/>
      <c r="GF230" s="74"/>
      <c r="GG230" s="74"/>
      <c r="GH230" s="74"/>
      <c r="GI230" s="74"/>
      <c r="GJ230" s="74"/>
      <c r="GK230" s="74"/>
      <c r="GL230" s="74"/>
      <c r="GM230" s="74"/>
      <c r="GN230" s="74"/>
      <c r="GO230" s="74"/>
      <c r="GP230" s="74"/>
      <c r="GQ230" s="74"/>
      <c r="GR230" s="74"/>
      <c r="GS230" s="74"/>
      <c r="GT230" s="74"/>
      <c r="GU230" s="74"/>
      <c r="GV230" s="74"/>
      <c r="GW230" s="74"/>
      <c r="GX230" s="74"/>
      <c r="GY230" s="74"/>
      <c r="GZ230" s="74"/>
      <c r="HA230" s="74"/>
      <c r="HB230" s="74"/>
      <c r="HC230" s="74"/>
      <c r="HD230" s="74"/>
      <c r="HE230" s="74"/>
      <c r="HF230" s="74"/>
      <c r="HG230" s="74"/>
      <c r="HH230" s="74"/>
      <c r="HI230" s="74"/>
      <c r="HJ230" s="74"/>
      <c r="HK230" s="74"/>
      <c r="HL230" s="74"/>
      <c r="HM230" s="74"/>
      <c r="HN230" s="74"/>
      <c r="HO230" s="74"/>
      <c r="HP230" s="74"/>
      <c r="HQ230" s="74"/>
      <c r="HR230" s="74"/>
      <c r="HS230" s="74"/>
      <c r="HT230" s="74"/>
      <c r="HU230" s="74"/>
      <c r="HV230" s="74"/>
      <c r="HW230" s="74"/>
      <c r="HX230" s="74"/>
      <c r="HY230" s="74"/>
      <c r="HZ230" s="74"/>
      <c r="IA230" s="74"/>
      <c r="IB230" s="74"/>
      <c r="IC230" s="74"/>
      <c r="ID230" s="74"/>
      <c r="IE230" s="74"/>
      <c r="IF230" s="74"/>
      <c r="IG230" s="74"/>
      <c r="IH230" s="74"/>
      <c r="II230" s="74"/>
      <c r="IJ230" s="74"/>
      <c r="IK230" s="74"/>
      <c r="IL230" s="74"/>
      <c r="IM230" s="74"/>
      <c r="IN230" s="74"/>
      <c r="IO230" s="74"/>
      <c r="IP230" s="74"/>
      <c r="IQ230" s="74"/>
      <c r="IR230" s="74"/>
      <c r="IS230" s="74"/>
      <c r="IT230" s="74"/>
      <c r="IU230" s="74"/>
      <c r="IV230" s="74"/>
    </row>
    <row r="231" spans="1:256" ht="12.75">
      <c r="A231" s="39"/>
      <c r="B231" s="39"/>
      <c r="C231" s="41"/>
      <c r="D231" s="41" t="s">
        <v>32</v>
      </c>
      <c r="E231" s="39"/>
      <c r="F231" s="42"/>
      <c r="G231" s="42"/>
      <c r="H231" s="43">
        <f>SUM(H201:H230)</f>
        <v>0</v>
      </c>
      <c r="I231" s="44"/>
      <c r="J231" s="39"/>
      <c r="K231" s="45"/>
      <c r="L231" s="39"/>
      <c r="M231" s="40"/>
      <c r="N231" s="39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  <c r="HP231" s="40"/>
      <c r="HQ231" s="40"/>
      <c r="HR231" s="40"/>
      <c r="HS231" s="40"/>
      <c r="HT231" s="40"/>
      <c r="HU231" s="40"/>
      <c r="HV231" s="40"/>
      <c r="HW231" s="40"/>
      <c r="HX231" s="40"/>
      <c r="HY231" s="40"/>
      <c r="HZ231" s="40"/>
      <c r="IA231" s="40"/>
      <c r="IB231" s="40"/>
      <c r="IC231" s="40"/>
      <c r="ID231" s="40"/>
      <c r="IE231" s="40"/>
      <c r="IF231" s="40"/>
      <c r="IG231" s="40"/>
      <c r="IH231" s="40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  <c r="IS231" s="40"/>
      <c r="IT231" s="40"/>
      <c r="IU231" s="40"/>
      <c r="IV231" s="40"/>
    </row>
    <row r="232" spans="1:256" ht="12.75">
      <c r="A232" s="39"/>
      <c r="B232" s="39"/>
      <c r="C232" s="41"/>
      <c r="D232" s="41"/>
      <c r="E232" s="39"/>
      <c r="F232" s="42"/>
      <c r="G232" s="42"/>
      <c r="H232" s="43"/>
      <c r="I232" s="44"/>
      <c r="J232" s="39"/>
      <c r="K232" s="45"/>
      <c r="L232" s="39"/>
      <c r="M232" s="40"/>
      <c r="N232" s="39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0"/>
      <c r="GZ232" s="40"/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  <c r="HP232" s="40"/>
      <c r="HQ232" s="40"/>
      <c r="HR232" s="40"/>
      <c r="HS232" s="40"/>
      <c r="HT232" s="40"/>
      <c r="HU232" s="40"/>
      <c r="HV232" s="40"/>
      <c r="HW232" s="40"/>
      <c r="HX232" s="40"/>
      <c r="HY232" s="40"/>
      <c r="HZ232" s="40"/>
      <c r="IA232" s="40"/>
      <c r="IB232" s="40"/>
      <c r="IC232" s="40"/>
      <c r="ID232" s="40"/>
      <c r="IE232" s="40"/>
      <c r="IF232" s="40"/>
      <c r="IG232" s="40"/>
      <c r="IH232" s="40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  <c r="IS232" s="40"/>
      <c r="IT232" s="40"/>
      <c r="IU232" s="40"/>
      <c r="IV232" s="40"/>
    </row>
    <row r="233" spans="1:256" ht="12.75">
      <c r="A233" s="39"/>
      <c r="B233" s="39"/>
      <c r="C233" s="41"/>
      <c r="D233" s="41"/>
      <c r="E233" s="39"/>
      <c r="F233" s="42"/>
      <c r="G233" s="42"/>
      <c r="H233" s="43"/>
      <c r="I233" s="44"/>
      <c r="J233" s="39"/>
      <c r="K233" s="45"/>
      <c r="L233" s="39"/>
      <c r="M233" s="40"/>
      <c r="N233" s="39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0"/>
      <c r="GZ233" s="40"/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  <c r="HP233" s="40"/>
      <c r="HQ233" s="40"/>
      <c r="HR233" s="40"/>
      <c r="HS233" s="40"/>
      <c r="HT233" s="40"/>
      <c r="HU233" s="40"/>
      <c r="HV233" s="40"/>
      <c r="HW233" s="40"/>
      <c r="HX233" s="40"/>
      <c r="HY233" s="40"/>
      <c r="HZ233" s="40"/>
      <c r="IA233" s="40"/>
      <c r="IB233" s="40"/>
      <c r="IC233" s="40"/>
      <c r="ID233" s="40"/>
      <c r="IE233" s="40"/>
      <c r="IF233" s="40"/>
      <c r="IG233" s="40"/>
      <c r="IH233" s="40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  <c r="IS233" s="40"/>
      <c r="IT233" s="40"/>
      <c r="IU233" s="40"/>
      <c r="IV233" s="40"/>
    </row>
    <row r="234" spans="1:256" ht="12.75">
      <c r="A234" s="39"/>
      <c r="B234" s="39">
        <v>8</v>
      </c>
      <c r="C234" s="41"/>
      <c r="D234" s="41"/>
      <c r="E234" s="39"/>
      <c r="F234" s="42"/>
      <c r="G234" s="42"/>
      <c r="H234" s="43"/>
      <c r="I234" s="44"/>
      <c r="J234" s="39"/>
      <c r="K234" s="45"/>
      <c r="L234" s="39"/>
      <c r="M234" s="40"/>
      <c r="N234" s="39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0"/>
      <c r="HU234" s="40"/>
      <c r="HV234" s="40"/>
      <c r="HW234" s="40"/>
      <c r="HX234" s="40"/>
      <c r="HY234" s="40"/>
      <c r="HZ234" s="40"/>
      <c r="IA234" s="40"/>
      <c r="IB234" s="40"/>
      <c r="IC234" s="40"/>
      <c r="ID234" s="40"/>
      <c r="IE234" s="40"/>
      <c r="IF234" s="40"/>
      <c r="IG234" s="40"/>
      <c r="IH234" s="40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  <c r="IS234" s="40"/>
      <c r="IT234" s="40"/>
      <c r="IU234" s="40"/>
      <c r="IV234" s="40"/>
    </row>
    <row r="235" spans="1:256" ht="12.75">
      <c r="A235" s="39"/>
      <c r="B235" s="39" t="s">
        <v>10</v>
      </c>
      <c r="C235" s="41" t="s">
        <v>33</v>
      </c>
      <c r="D235" s="41"/>
      <c r="E235" s="39" t="s">
        <v>4</v>
      </c>
      <c r="F235" s="42" t="s">
        <v>5</v>
      </c>
      <c r="G235" s="42" t="s">
        <v>11</v>
      </c>
      <c r="H235" s="43" t="s">
        <v>8</v>
      </c>
      <c r="I235" s="44"/>
      <c r="J235" s="39"/>
      <c r="K235" s="45"/>
      <c r="L235" s="39"/>
      <c r="M235" s="40"/>
      <c r="N235" s="39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0"/>
      <c r="GZ235" s="40"/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  <c r="HP235" s="40"/>
      <c r="HQ235" s="40"/>
      <c r="HR235" s="40"/>
      <c r="HS235" s="40"/>
      <c r="HT235" s="40"/>
      <c r="HU235" s="40"/>
      <c r="HV235" s="40"/>
      <c r="HW235" s="40"/>
      <c r="HX235" s="40"/>
      <c r="HY235" s="40"/>
      <c r="HZ235" s="40"/>
      <c r="IA235" s="40"/>
      <c r="IB235" s="40"/>
      <c r="IC235" s="40"/>
      <c r="ID235" s="40"/>
      <c r="IE235" s="40"/>
      <c r="IF235" s="40"/>
      <c r="IG235" s="40"/>
      <c r="IH235" s="40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  <c r="IS235" s="40"/>
      <c r="IT235" s="40"/>
      <c r="IU235" s="40"/>
      <c r="IV235" s="40"/>
    </row>
    <row r="236" spans="1:256" ht="12.75">
      <c r="A236" s="39"/>
      <c r="B236" s="39"/>
      <c r="C236" s="41" t="s">
        <v>28</v>
      </c>
      <c r="D236" s="41"/>
      <c r="E236" s="39"/>
      <c r="F236" s="42"/>
      <c r="G236" s="42"/>
      <c r="H236" s="43"/>
      <c r="I236" s="44"/>
      <c r="J236" s="39"/>
      <c r="K236" s="45"/>
      <c r="L236" s="39"/>
      <c r="M236" s="40"/>
      <c r="N236" s="39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0"/>
      <c r="GZ236" s="40"/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  <c r="HP236" s="40"/>
      <c r="HQ236" s="40"/>
      <c r="HR236" s="40"/>
      <c r="HS236" s="40"/>
      <c r="HT236" s="40"/>
      <c r="HU236" s="40"/>
      <c r="HV236" s="40"/>
      <c r="HW236" s="40"/>
      <c r="HX236" s="40"/>
      <c r="HY236" s="40"/>
      <c r="HZ236" s="40"/>
      <c r="IA236" s="40"/>
      <c r="IB236" s="40"/>
      <c r="IC236" s="40"/>
      <c r="ID236" s="40"/>
      <c r="IE236" s="40"/>
      <c r="IF236" s="40"/>
      <c r="IG236" s="40"/>
      <c r="IH236" s="40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  <c r="IS236" s="40"/>
      <c r="IT236" s="40"/>
      <c r="IU236" s="40"/>
      <c r="IV236" s="40"/>
    </row>
    <row r="237" spans="1:256" ht="25.5">
      <c r="A237" s="68"/>
      <c r="B237" s="69">
        <v>139</v>
      </c>
      <c r="C237" s="69">
        <v>185804213</v>
      </c>
      <c r="D237" s="70" t="s">
        <v>141</v>
      </c>
      <c r="E237" s="69" t="s">
        <v>0</v>
      </c>
      <c r="F237" s="71">
        <f>+(3*31*3.15*0.5*0.5)</f>
        <v>73.2375</v>
      </c>
      <c r="G237" s="126"/>
      <c r="H237" s="72">
        <f aca="true" t="shared" si="24" ref="H237:H243">G237*F237</f>
        <v>0</v>
      </c>
      <c r="I237" s="73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74"/>
      <c r="HJ237" s="74"/>
      <c r="HK237" s="74"/>
      <c r="HL237" s="74"/>
      <c r="HM237" s="74"/>
      <c r="HN237" s="74"/>
      <c r="HO237" s="74"/>
      <c r="HP237" s="74"/>
      <c r="HQ237" s="74"/>
      <c r="HR237" s="74"/>
      <c r="HS237" s="74"/>
      <c r="HT237" s="74"/>
      <c r="HU237" s="74"/>
      <c r="HV237" s="74"/>
      <c r="HW237" s="74"/>
      <c r="HX237" s="74"/>
      <c r="HY237" s="74"/>
      <c r="HZ237" s="74"/>
      <c r="IA237" s="74"/>
      <c r="IB237" s="74"/>
      <c r="IC237" s="74"/>
      <c r="ID237" s="74"/>
      <c r="IE237" s="74"/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</row>
    <row r="238" spans="1:256" ht="25.5">
      <c r="A238" s="68"/>
      <c r="B238" s="69">
        <v>140</v>
      </c>
      <c r="C238" s="69">
        <v>185804233</v>
      </c>
      <c r="D238" s="70" t="s">
        <v>143</v>
      </c>
      <c r="E238" s="69" t="s">
        <v>0</v>
      </c>
      <c r="F238" s="71">
        <f>+(3*4*3.15*0.5*0.5)</f>
        <v>9.45</v>
      </c>
      <c r="G238" s="126"/>
      <c r="H238" s="72">
        <f t="shared" si="24"/>
        <v>0</v>
      </c>
      <c r="I238" s="73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  <c r="HE238" s="74"/>
      <c r="HF238" s="74"/>
      <c r="HG238" s="74"/>
      <c r="HH238" s="74"/>
      <c r="HI238" s="74"/>
      <c r="HJ238" s="74"/>
      <c r="HK238" s="74"/>
      <c r="HL238" s="74"/>
      <c r="HM238" s="74"/>
      <c r="HN238" s="74"/>
      <c r="HO238" s="74"/>
      <c r="HP238" s="74"/>
      <c r="HQ238" s="74"/>
      <c r="HR238" s="74"/>
      <c r="HS238" s="74"/>
      <c r="HT238" s="74"/>
      <c r="HU238" s="74"/>
      <c r="HV238" s="74"/>
      <c r="HW238" s="74"/>
      <c r="HX238" s="74"/>
      <c r="HY238" s="74"/>
      <c r="HZ238" s="74"/>
      <c r="IA238" s="74"/>
      <c r="IB238" s="74"/>
      <c r="IC238" s="74"/>
      <c r="ID238" s="74"/>
      <c r="IE238" s="74"/>
      <c r="IF238" s="74"/>
      <c r="IG238" s="74"/>
      <c r="IH238" s="74"/>
      <c r="II238" s="74"/>
      <c r="IJ238" s="74"/>
      <c r="IK238" s="74"/>
      <c r="IL238" s="74"/>
      <c r="IM238" s="74"/>
      <c r="IN238" s="74"/>
      <c r="IO238" s="74"/>
      <c r="IP238" s="74"/>
      <c r="IQ238" s="74"/>
      <c r="IR238" s="74"/>
      <c r="IS238" s="74"/>
      <c r="IT238" s="74"/>
      <c r="IU238" s="74"/>
      <c r="IV238" s="74"/>
    </row>
    <row r="239" spans="1:256" ht="12.75">
      <c r="A239" s="68"/>
      <c r="B239" s="69">
        <v>141</v>
      </c>
      <c r="C239" s="69">
        <v>185804312</v>
      </c>
      <c r="D239" s="70" t="s">
        <v>62</v>
      </c>
      <c r="E239" s="69" t="s">
        <v>9</v>
      </c>
      <c r="F239" s="71">
        <f>35*10*100/1000</f>
        <v>35</v>
      </c>
      <c r="G239" s="126"/>
      <c r="H239" s="72">
        <f t="shared" si="24"/>
        <v>0</v>
      </c>
      <c r="I239" s="73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  <c r="HE239" s="74"/>
      <c r="HF239" s="74"/>
      <c r="HG239" s="74"/>
      <c r="HH239" s="74"/>
      <c r="HI239" s="74"/>
      <c r="HJ239" s="74"/>
      <c r="HK239" s="74"/>
      <c r="HL239" s="74"/>
      <c r="HM239" s="74"/>
      <c r="HN239" s="74"/>
      <c r="HO239" s="74"/>
      <c r="HP239" s="74"/>
      <c r="HQ239" s="74"/>
      <c r="HR239" s="74"/>
      <c r="HS239" s="74"/>
      <c r="HT239" s="74"/>
      <c r="HU239" s="74"/>
      <c r="HV239" s="74"/>
      <c r="HW239" s="74"/>
      <c r="HX239" s="74"/>
      <c r="HY239" s="74"/>
      <c r="HZ239" s="74"/>
      <c r="IA239" s="74"/>
      <c r="IB239" s="74"/>
      <c r="IC239" s="74"/>
      <c r="ID239" s="74"/>
      <c r="IE239" s="74"/>
      <c r="IF239" s="74"/>
      <c r="IG239" s="74"/>
      <c r="IH239" s="74"/>
      <c r="II239" s="74"/>
      <c r="IJ239" s="74"/>
      <c r="IK239" s="74"/>
      <c r="IL239" s="74"/>
      <c r="IM239" s="74"/>
      <c r="IN239" s="74"/>
      <c r="IO239" s="74"/>
      <c r="IP239" s="74"/>
      <c r="IQ239" s="74"/>
      <c r="IR239" s="74"/>
      <c r="IS239" s="74"/>
      <c r="IT239" s="74"/>
      <c r="IU239" s="74"/>
      <c r="IV239" s="74"/>
    </row>
    <row r="240" spans="1:256" ht="12.75">
      <c r="A240" s="68"/>
      <c r="B240" s="69">
        <v>142</v>
      </c>
      <c r="C240" s="69">
        <v>185851121</v>
      </c>
      <c r="D240" s="70" t="s">
        <v>63</v>
      </c>
      <c r="E240" s="69" t="s">
        <v>9</v>
      </c>
      <c r="F240" s="71">
        <f>+F239</f>
        <v>35</v>
      </c>
      <c r="G240" s="126"/>
      <c r="H240" s="72">
        <f t="shared" si="24"/>
        <v>0</v>
      </c>
      <c r="I240" s="73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  <c r="HP240" s="74"/>
      <c r="HQ240" s="74"/>
      <c r="HR240" s="74"/>
      <c r="HS240" s="74"/>
      <c r="HT240" s="74"/>
      <c r="HU240" s="74"/>
      <c r="HV240" s="74"/>
      <c r="HW240" s="74"/>
      <c r="HX240" s="74"/>
      <c r="HY240" s="74"/>
      <c r="HZ240" s="74"/>
      <c r="IA240" s="74"/>
      <c r="IB240" s="74"/>
      <c r="IC240" s="74"/>
      <c r="ID240" s="74"/>
      <c r="IE240" s="74"/>
      <c r="IF240" s="74"/>
      <c r="IG240" s="74"/>
      <c r="IH240" s="74"/>
      <c r="II240" s="74"/>
      <c r="IJ240" s="74"/>
      <c r="IK240" s="74"/>
      <c r="IL240" s="74"/>
      <c r="IM240" s="74"/>
      <c r="IN240" s="74"/>
      <c r="IO240" s="74"/>
      <c r="IP240" s="74"/>
      <c r="IQ240" s="74"/>
      <c r="IR240" s="74"/>
      <c r="IS240" s="74"/>
      <c r="IT240" s="74"/>
      <c r="IU240" s="74"/>
      <c r="IV240" s="74"/>
    </row>
    <row r="241" spans="1:256" ht="12.75">
      <c r="A241" s="68"/>
      <c r="B241" s="69">
        <v>143</v>
      </c>
      <c r="C241" s="69">
        <v>185851129</v>
      </c>
      <c r="D241" s="70" t="s">
        <v>27</v>
      </c>
      <c r="E241" s="69" t="s">
        <v>9</v>
      </c>
      <c r="F241" s="71">
        <f>+F240</f>
        <v>35</v>
      </c>
      <c r="G241" s="126"/>
      <c r="H241" s="72">
        <f t="shared" si="24"/>
        <v>0</v>
      </c>
      <c r="I241" s="73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  <c r="HE241" s="74"/>
      <c r="HF241" s="74"/>
      <c r="HG241" s="74"/>
      <c r="HH241" s="74"/>
      <c r="HI241" s="74"/>
      <c r="HJ241" s="74"/>
      <c r="HK241" s="74"/>
      <c r="HL241" s="74"/>
      <c r="HM241" s="74"/>
      <c r="HN241" s="74"/>
      <c r="HO241" s="74"/>
      <c r="HP241" s="74"/>
      <c r="HQ241" s="74"/>
      <c r="HR241" s="74"/>
      <c r="HS241" s="74"/>
      <c r="HT241" s="74"/>
      <c r="HU241" s="74"/>
      <c r="HV241" s="74"/>
      <c r="HW241" s="74"/>
      <c r="HX241" s="74"/>
      <c r="HY241" s="74"/>
      <c r="HZ241" s="74"/>
      <c r="IA241" s="74"/>
      <c r="IB241" s="74"/>
      <c r="IC241" s="74"/>
      <c r="ID241" s="74"/>
      <c r="IE241" s="74"/>
      <c r="IF241" s="74"/>
      <c r="IG241" s="74"/>
      <c r="IH241" s="74"/>
      <c r="II241" s="74"/>
      <c r="IJ241" s="74"/>
      <c r="IK241" s="74"/>
      <c r="IL241" s="74"/>
      <c r="IM241" s="74"/>
      <c r="IN241" s="74"/>
      <c r="IO241" s="74"/>
      <c r="IP241" s="74"/>
      <c r="IQ241" s="74"/>
      <c r="IR241" s="74"/>
      <c r="IS241" s="74"/>
      <c r="IT241" s="74"/>
      <c r="IU241" s="74"/>
      <c r="IV241" s="74"/>
    </row>
    <row r="242" spans="1:256" ht="25.5">
      <c r="A242" s="68"/>
      <c r="B242" s="69">
        <v>144</v>
      </c>
      <c r="C242" s="69">
        <v>184911111</v>
      </c>
      <c r="D242" s="70" t="s">
        <v>142</v>
      </c>
      <c r="E242" s="69" t="s">
        <v>1</v>
      </c>
      <c r="F242" s="71">
        <f>+(31*3+4)*0.1</f>
        <v>9.700000000000001</v>
      </c>
      <c r="G242" s="126"/>
      <c r="H242" s="72">
        <f t="shared" si="24"/>
        <v>0</v>
      </c>
      <c r="I242" s="73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74"/>
      <c r="GX242" s="74"/>
      <c r="GY242" s="74"/>
      <c r="GZ242" s="74"/>
      <c r="HA242" s="74"/>
      <c r="HB242" s="74"/>
      <c r="HC242" s="74"/>
      <c r="HD242" s="74"/>
      <c r="HE242" s="74"/>
      <c r="HF242" s="74"/>
      <c r="HG242" s="74"/>
      <c r="HH242" s="74"/>
      <c r="HI242" s="74"/>
      <c r="HJ242" s="74"/>
      <c r="HK242" s="74"/>
      <c r="HL242" s="74"/>
      <c r="HM242" s="74"/>
      <c r="HN242" s="74"/>
      <c r="HO242" s="74"/>
      <c r="HP242" s="74"/>
      <c r="HQ242" s="74"/>
      <c r="HR242" s="74"/>
      <c r="HS242" s="74"/>
      <c r="HT242" s="74"/>
      <c r="HU242" s="74"/>
      <c r="HV242" s="74"/>
      <c r="HW242" s="74"/>
      <c r="HX242" s="74"/>
      <c r="HY242" s="74"/>
      <c r="HZ242" s="74"/>
      <c r="IA242" s="74"/>
      <c r="IB242" s="74"/>
      <c r="IC242" s="74"/>
      <c r="ID242" s="74"/>
      <c r="IE242" s="74"/>
      <c r="IF242" s="74"/>
      <c r="IG242" s="74"/>
      <c r="IH242" s="74"/>
      <c r="II242" s="74"/>
      <c r="IJ242" s="74"/>
      <c r="IK242" s="74"/>
      <c r="IL242" s="74"/>
      <c r="IM242" s="74"/>
      <c r="IN242" s="74"/>
      <c r="IO242" s="74"/>
      <c r="IP242" s="74"/>
      <c r="IQ242" s="74"/>
      <c r="IR242" s="74"/>
      <c r="IS242" s="74"/>
      <c r="IT242" s="74"/>
      <c r="IU242" s="74"/>
      <c r="IV242" s="74"/>
    </row>
    <row r="243" spans="1:256" ht="12.75">
      <c r="A243" s="68"/>
      <c r="B243" s="69">
        <v>145</v>
      </c>
      <c r="C243" s="69">
        <v>184215152</v>
      </c>
      <c r="D243" s="70" t="s">
        <v>155</v>
      </c>
      <c r="E243" s="69" t="s">
        <v>1</v>
      </c>
      <c r="F243" s="71">
        <v>4</v>
      </c>
      <c r="G243" s="126"/>
      <c r="H243" s="72">
        <f t="shared" si="24"/>
        <v>0</v>
      </c>
      <c r="I243" s="73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  <c r="GD243" s="74"/>
      <c r="GE243" s="74"/>
      <c r="GF243" s="74"/>
      <c r="GG243" s="74"/>
      <c r="GH243" s="74"/>
      <c r="GI243" s="74"/>
      <c r="GJ243" s="74"/>
      <c r="GK243" s="74"/>
      <c r="GL243" s="74"/>
      <c r="GM243" s="74"/>
      <c r="GN243" s="74"/>
      <c r="GO243" s="74"/>
      <c r="GP243" s="74"/>
      <c r="GQ243" s="74"/>
      <c r="GR243" s="74"/>
      <c r="GS243" s="74"/>
      <c r="GT243" s="74"/>
      <c r="GU243" s="74"/>
      <c r="GV243" s="74"/>
      <c r="GW243" s="74"/>
      <c r="GX243" s="74"/>
      <c r="GY243" s="74"/>
      <c r="GZ243" s="74"/>
      <c r="HA243" s="74"/>
      <c r="HB243" s="74"/>
      <c r="HC243" s="74"/>
      <c r="HD243" s="74"/>
      <c r="HE243" s="74"/>
      <c r="HF243" s="74"/>
      <c r="HG243" s="74"/>
      <c r="HH243" s="74"/>
      <c r="HI243" s="74"/>
      <c r="HJ243" s="74"/>
      <c r="HK243" s="74"/>
      <c r="HL243" s="74"/>
      <c r="HM243" s="74"/>
      <c r="HN243" s="74"/>
      <c r="HO243" s="74"/>
      <c r="HP243" s="74"/>
      <c r="HQ243" s="74"/>
      <c r="HR243" s="74"/>
      <c r="HS243" s="74"/>
      <c r="HT243" s="74"/>
      <c r="HU243" s="74"/>
      <c r="HV243" s="74"/>
      <c r="HW243" s="74"/>
      <c r="HX243" s="74"/>
      <c r="HY243" s="74"/>
      <c r="HZ243" s="74"/>
      <c r="IA243" s="74"/>
      <c r="IB243" s="74"/>
      <c r="IC243" s="74"/>
      <c r="ID243" s="74"/>
      <c r="IE243" s="74"/>
      <c r="IF243" s="74"/>
      <c r="IG243" s="74"/>
      <c r="IH243" s="74"/>
      <c r="II243" s="74"/>
      <c r="IJ243" s="74"/>
      <c r="IK243" s="74"/>
      <c r="IL243" s="74"/>
      <c r="IM243" s="74"/>
      <c r="IN243" s="74"/>
      <c r="IO243" s="74"/>
      <c r="IP243" s="74"/>
      <c r="IQ243" s="74"/>
      <c r="IR243" s="74"/>
      <c r="IS243" s="74"/>
      <c r="IT243" s="74"/>
      <c r="IU243" s="74"/>
      <c r="IV243" s="74"/>
    </row>
    <row r="244" spans="1:256" ht="12.75">
      <c r="A244" s="68"/>
      <c r="B244" s="69">
        <v>146</v>
      </c>
      <c r="C244" s="69">
        <v>184215173</v>
      </c>
      <c r="D244" s="70" t="s">
        <v>67</v>
      </c>
      <c r="E244" s="69" t="s">
        <v>1</v>
      </c>
      <c r="F244" s="71">
        <v>31</v>
      </c>
      <c r="G244" s="126"/>
      <c r="H244" s="72">
        <f aca="true" t="shared" si="25" ref="H244:H247">G244*F244</f>
        <v>0</v>
      </c>
      <c r="I244" s="73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74"/>
      <c r="GX244" s="74"/>
      <c r="GY244" s="74"/>
      <c r="GZ244" s="74"/>
      <c r="HA244" s="74"/>
      <c r="HB244" s="74"/>
      <c r="HC244" s="74"/>
      <c r="HD244" s="74"/>
      <c r="HE244" s="74"/>
      <c r="HF244" s="74"/>
      <c r="HG244" s="74"/>
      <c r="HH244" s="74"/>
      <c r="HI244" s="74"/>
      <c r="HJ244" s="74"/>
      <c r="HK244" s="74"/>
      <c r="HL244" s="74"/>
      <c r="HM244" s="74"/>
      <c r="HN244" s="74"/>
      <c r="HO244" s="74"/>
      <c r="HP244" s="74"/>
      <c r="HQ244" s="74"/>
      <c r="HR244" s="74"/>
      <c r="HS244" s="74"/>
      <c r="HT244" s="74"/>
      <c r="HU244" s="74"/>
      <c r="HV244" s="74"/>
      <c r="HW244" s="74"/>
      <c r="HX244" s="74"/>
      <c r="HY244" s="74"/>
      <c r="HZ244" s="74"/>
      <c r="IA244" s="74"/>
      <c r="IB244" s="74"/>
      <c r="IC244" s="74"/>
      <c r="ID244" s="74"/>
      <c r="IE244" s="74"/>
      <c r="IF244" s="74"/>
      <c r="IG244" s="74"/>
      <c r="IH244" s="74"/>
      <c r="II244" s="74"/>
      <c r="IJ244" s="74"/>
      <c r="IK244" s="74"/>
      <c r="IL244" s="74"/>
      <c r="IM244" s="74"/>
      <c r="IN244" s="74"/>
      <c r="IO244" s="74"/>
      <c r="IP244" s="74"/>
      <c r="IQ244" s="74"/>
      <c r="IR244" s="74"/>
      <c r="IS244" s="74"/>
      <c r="IT244" s="74"/>
      <c r="IU244" s="74"/>
      <c r="IV244" s="74"/>
    </row>
    <row r="245" spans="1:256" ht="25.5">
      <c r="A245" s="68"/>
      <c r="B245" s="69">
        <v>147</v>
      </c>
      <c r="C245" s="69">
        <v>185802114</v>
      </c>
      <c r="D245" s="70" t="s">
        <v>149</v>
      </c>
      <c r="E245" s="69" t="s">
        <v>2</v>
      </c>
      <c r="F245" s="104">
        <f>+(35*100)*0.001*0.001</f>
        <v>0.0035</v>
      </c>
      <c r="G245" s="126"/>
      <c r="H245" s="72">
        <f t="shared" si="25"/>
        <v>0</v>
      </c>
      <c r="I245" s="73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  <c r="FS245" s="74"/>
      <c r="FT245" s="74"/>
      <c r="FU245" s="74"/>
      <c r="FV245" s="74"/>
      <c r="FW245" s="74"/>
      <c r="FX245" s="74"/>
      <c r="FY245" s="74"/>
      <c r="FZ245" s="74"/>
      <c r="GA245" s="74"/>
      <c r="GB245" s="74"/>
      <c r="GC245" s="74"/>
      <c r="GD245" s="74"/>
      <c r="GE245" s="74"/>
      <c r="GF245" s="74"/>
      <c r="GG245" s="74"/>
      <c r="GH245" s="74"/>
      <c r="GI245" s="74"/>
      <c r="GJ245" s="74"/>
      <c r="GK245" s="74"/>
      <c r="GL245" s="74"/>
      <c r="GM245" s="74"/>
      <c r="GN245" s="74"/>
      <c r="GO245" s="74"/>
      <c r="GP245" s="74"/>
      <c r="GQ245" s="74"/>
      <c r="GR245" s="74"/>
      <c r="GS245" s="74"/>
      <c r="GT245" s="74"/>
      <c r="GU245" s="74"/>
      <c r="GV245" s="74"/>
      <c r="GW245" s="74"/>
      <c r="GX245" s="74"/>
      <c r="GY245" s="74"/>
      <c r="GZ245" s="74"/>
      <c r="HA245" s="74"/>
      <c r="HB245" s="74"/>
      <c r="HC245" s="74"/>
      <c r="HD245" s="74"/>
      <c r="HE245" s="74"/>
      <c r="HF245" s="74"/>
      <c r="HG245" s="74"/>
      <c r="HH245" s="74"/>
      <c r="HI245" s="74"/>
      <c r="HJ245" s="74"/>
      <c r="HK245" s="74"/>
      <c r="HL245" s="74"/>
      <c r="HM245" s="74"/>
      <c r="HN245" s="74"/>
      <c r="HO245" s="74"/>
      <c r="HP245" s="74"/>
      <c r="HQ245" s="74"/>
      <c r="HR245" s="74"/>
      <c r="HS245" s="74"/>
      <c r="HT245" s="74"/>
      <c r="HU245" s="74"/>
      <c r="HV245" s="74"/>
      <c r="HW245" s="74"/>
      <c r="HX245" s="74"/>
      <c r="HY245" s="74"/>
      <c r="HZ245" s="74"/>
      <c r="IA245" s="74"/>
      <c r="IB245" s="74"/>
      <c r="IC245" s="74"/>
      <c r="ID245" s="74"/>
      <c r="IE245" s="74"/>
      <c r="IF245" s="74"/>
      <c r="IG245" s="74"/>
      <c r="IH245" s="74"/>
      <c r="II245" s="74"/>
      <c r="IJ245" s="74"/>
      <c r="IK245" s="74"/>
      <c r="IL245" s="74"/>
      <c r="IM245" s="74"/>
      <c r="IN245" s="74"/>
      <c r="IO245" s="74"/>
      <c r="IP245" s="74"/>
      <c r="IQ245" s="74"/>
      <c r="IR245" s="74"/>
      <c r="IS245" s="74"/>
      <c r="IT245" s="74"/>
      <c r="IU245" s="74"/>
      <c r="IV245" s="74"/>
    </row>
    <row r="246" spans="1:256" ht="25.5">
      <c r="A246" s="68"/>
      <c r="B246" s="69">
        <v>148</v>
      </c>
      <c r="C246" s="69">
        <v>998231311</v>
      </c>
      <c r="D246" s="70" t="s">
        <v>61</v>
      </c>
      <c r="E246" s="69" t="s">
        <v>2</v>
      </c>
      <c r="F246" s="71">
        <f>+F244*0.003+F243*0.001+F245</f>
        <v>0.1005</v>
      </c>
      <c r="G246" s="126"/>
      <c r="H246" s="72">
        <f t="shared" si="25"/>
        <v>0</v>
      </c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  <c r="HP246" s="74"/>
      <c r="HQ246" s="74"/>
      <c r="HR246" s="74"/>
      <c r="HS246" s="74"/>
      <c r="HT246" s="74"/>
      <c r="HU246" s="74"/>
      <c r="HV246" s="74"/>
      <c r="HW246" s="74"/>
      <c r="HX246" s="74"/>
      <c r="HY246" s="74"/>
      <c r="HZ246" s="74"/>
      <c r="IA246" s="74"/>
      <c r="IB246" s="74"/>
      <c r="IC246" s="74"/>
      <c r="ID246" s="74"/>
      <c r="IE246" s="74"/>
      <c r="IF246" s="74"/>
      <c r="IG246" s="74"/>
      <c r="IH246" s="74"/>
      <c r="II246" s="74"/>
      <c r="IJ246" s="74"/>
      <c r="IK246" s="74"/>
      <c r="IL246" s="74"/>
      <c r="IM246" s="74"/>
      <c r="IN246" s="74"/>
      <c r="IO246" s="74"/>
      <c r="IP246" s="74"/>
      <c r="IQ246" s="74"/>
      <c r="IR246" s="74"/>
      <c r="IS246" s="74"/>
      <c r="IT246" s="74"/>
      <c r="IU246" s="74"/>
      <c r="IV246" s="74"/>
    </row>
    <row r="247" spans="1:256" ht="12.75">
      <c r="A247" s="68"/>
      <c r="B247" s="69">
        <v>149</v>
      </c>
      <c r="C247" s="69" t="s">
        <v>3</v>
      </c>
      <c r="D247" s="70" t="s">
        <v>31</v>
      </c>
      <c r="E247" s="69" t="s">
        <v>14</v>
      </c>
      <c r="F247" s="71">
        <f>F245*1000</f>
        <v>3.5</v>
      </c>
      <c r="G247" s="126"/>
      <c r="H247" s="72">
        <f t="shared" si="25"/>
        <v>0</v>
      </c>
      <c r="I247" s="73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74"/>
      <c r="GX247" s="74"/>
      <c r="GY247" s="74"/>
      <c r="GZ247" s="74"/>
      <c r="HA247" s="74"/>
      <c r="HB247" s="74"/>
      <c r="HC247" s="74"/>
      <c r="HD247" s="74"/>
      <c r="HE247" s="74"/>
      <c r="HF247" s="74"/>
      <c r="HG247" s="74"/>
      <c r="HH247" s="74"/>
      <c r="HI247" s="74"/>
      <c r="HJ247" s="74"/>
      <c r="HK247" s="74"/>
      <c r="HL247" s="74"/>
      <c r="HM247" s="74"/>
      <c r="HN247" s="74"/>
      <c r="HO247" s="74"/>
      <c r="HP247" s="74"/>
      <c r="HQ247" s="74"/>
      <c r="HR247" s="74"/>
      <c r="HS247" s="74"/>
      <c r="HT247" s="74"/>
      <c r="HU247" s="74"/>
      <c r="HV247" s="74"/>
      <c r="HW247" s="74"/>
      <c r="HX247" s="74"/>
      <c r="HY247" s="74"/>
      <c r="HZ247" s="74"/>
      <c r="IA247" s="74"/>
      <c r="IB247" s="74"/>
      <c r="IC247" s="74"/>
      <c r="ID247" s="74"/>
      <c r="IE247" s="74"/>
      <c r="IF247" s="74"/>
      <c r="IG247" s="74"/>
      <c r="IH247" s="74"/>
      <c r="II247" s="74"/>
      <c r="IJ247" s="74"/>
      <c r="IK247" s="74"/>
      <c r="IL247" s="74"/>
      <c r="IM247" s="74"/>
      <c r="IN247" s="74"/>
      <c r="IO247" s="74"/>
      <c r="IP247" s="74"/>
      <c r="IQ247" s="74"/>
      <c r="IR247" s="74"/>
      <c r="IS247" s="74"/>
      <c r="IT247" s="74"/>
      <c r="IU247" s="74"/>
      <c r="IV247" s="74"/>
    </row>
    <row r="248" spans="1:256" ht="12.75">
      <c r="A248" s="39"/>
      <c r="B248" s="105"/>
      <c r="C248" s="48" t="s">
        <v>29</v>
      </c>
      <c r="D248" s="48"/>
      <c r="E248" s="47"/>
      <c r="F248" s="49"/>
      <c r="G248" s="128"/>
      <c r="H248" s="50"/>
      <c r="I248" s="44"/>
      <c r="J248" s="39"/>
      <c r="K248" s="45"/>
      <c r="L248" s="39"/>
      <c r="M248" s="40"/>
      <c r="N248" s="39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  <c r="IS248" s="40"/>
      <c r="IT248" s="40"/>
      <c r="IU248" s="40"/>
      <c r="IV248" s="40"/>
    </row>
    <row r="249" spans="1:256" ht="25.5">
      <c r="A249" s="68"/>
      <c r="B249" s="69">
        <v>150</v>
      </c>
      <c r="C249" s="69">
        <v>185804214</v>
      </c>
      <c r="D249" s="70" t="s">
        <v>144</v>
      </c>
      <c r="E249" s="69" t="s">
        <v>0</v>
      </c>
      <c r="F249" s="71">
        <f>+(167)*3</f>
        <v>501</v>
      </c>
      <c r="G249" s="126"/>
      <c r="H249" s="72">
        <f aca="true" t="shared" si="26" ref="H249:H255">G249*F249</f>
        <v>0</v>
      </c>
      <c r="I249" s="73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  <c r="FS249" s="74"/>
      <c r="FT249" s="74"/>
      <c r="FU249" s="74"/>
      <c r="FV249" s="74"/>
      <c r="FW249" s="74"/>
      <c r="FX249" s="74"/>
      <c r="FY249" s="74"/>
      <c r="FZ249" s="74"/>
      <c r="GA249" s="74"/>
      <c r="GB249" s="74"/>
      <c r="GC249" s="74"/>
      <c r="GD249" s="74"/>
      <c r="GE249" s="74"/>
      <c r="GF249" s="74"/>
      <c r="GG249" s="74"/>
      <c r="GH249" s="74"/>
      <c r="GI249" s="74"/>
      <c r="GJ249" s="74"/>
      <c r="GK249" s="74"/>
      <c r="GL249" s="74"/>
      <c r="GM249" s="74"/>
      <c r="GN249" s="74"/>
      <c r="GO249" s="74"/>
      <c r="GP249" s="74"/>
      <c r="GQ249" s="74"/>
      <c r="GR249" s="74"/>
      <c r="GS249" s="74"/>
      <c r="GT249" s="74"/>
      <c r="GU249" s="74"/>
      <c r="GV249" s="74"/>
      <c r="GW249" s="74"/>
      <c r="GX249" s="74"/>
      <c r="GY249" s="74"/>
      <c r="GZ249" s="74"/>
      <c r="HA249" s="74"/>
      <c r="HB249" s="74"/>
      <c r="HC249" s="74"/>
      <c r="HD249" s="74"/>
      <c r="HE249" s="74"/>
      <c r="HF249" s="74"/>
      <c r="HG249" s="74"/>
      <c r="HH249" s="74"/>
      <c r="HI249" s="74"/>
      <c r="HJ249" s="74"/>
      <c r="HK249" s="74"/>
      <c r="HL249" s="74"/>
      <c r="HM249" s="74"/>
      <c r="HN249" s="74"/>
      <c r="HO249" s="74"/>
      <c r="HP249" s="74"/>
      <c r="HQ249" s="74"/>
      <c r="HR249" s="74"/>
      <c r="HS249" s="74"/>
      <c r="HT249" s="74"/>
      <c r="HU249" s="74"/>
      <c r="HV249" s="74"/>
      <c r="HW249" s="74"/>
      <c r="HX249" s="74"/>
      <c r="HY249" s="74"/>
      <c r="HZ249" s="74"/>
      <c r="IA249" s="74"/>
      <c r="IB249" s="74"/>
      <c r="IC249" s="74"/>
      <c r="ID249" s="74"/>
      <c r="IE249" s="74"/>
      <c r="IF249" s="74"/>
      <c r="IG249" s="74"/>
      <c r="IH249" s="74"/>
      <c r="II249" s="74"/>
      <c r="IJ249" s="74"/>
      <c r="IK249" s="74"/>
      <c r="IL249" s="74"/>
      <c r="IM249" s="74"/>
      <c r="IN249" s="74"/>
      <c r="IO249" s="74"/>
      <c r="IP249" s="74"/>
      <c r="IQ249" s="74"/>
      <c r="IR249" s="74"/>
      <c r="IS249" s="74"/>
      <c r="IT249" s="74"/>
      <c r="IU249" s="74"/>
      <c r="IV249" s="74"/>
    </row>
    <row r="250" spans="1:256" ht="25.5">
      <c r="A250" s="68"/>
      <c r="B250" s="69">
        <v>151</v>
      </c>
      <c r="C250" s="69" t="s">
        <v>145</v>
      </c>
      <c r="D250" s="70" t="s">
        <v>146</v>
      </c>
      <c r="E250" s="69" t="s">
        <v>0</v>
      </c>
      <c r="F250" s="71">
        <f>+(10)*3</f>
        <v>30</v>
      </c>
      <c r="G250" s="126"/>
      <c r="H250" s="72">
        <f t="shared" si="26"/>
        <v>0</v>
      </c>
      <c r="I250" s="73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  <c r="FS250" s="74"/>
      <c r="FT250" s="74"/>
      <c r="FU250" s="74"/>
      <c r="FV250" s="74"/>
      <c r="FW250" s="74"/>
      <c r="FX250" s="74"/>
      <c r="FY250" s="74"/>
      <c r="FZ250" s="74"/>
      <c r="GA250" s="74"/>
      <c r="GB250" s="74"/>
      <c r="GC250" s="74"/>
      <c r="GD250" s="74"/>
      <c r="GE250" s="74"/>
      <c r="GF250" s="74"/>
      <c r="GG250" s="74"/>
      <c r="GH250" s="74"/>
      <c r="GI250" s="74"/>
      <c r="GJ250" s="74"/>
      <c r="GK250" s="74"/>
      <c r="GL250" s="74"/>
      <c r="GM250" s="74"/>
      <c r="GN250" s="74"/>
      <c r="GO250" s="74"/>
      <c r="GP250" s="74"/>
      <c r="GQ250" s="74"/>
      <c r="GR250" s="74"/>
      <c r="GS250" s="74"/>
      <c r="GT250" s="74"/>
      <c r="GU250" s="74"/>
      <c r="GV250" s="74"/>
      <c r="GW250" s="74"/>
      <c r="GX250" s="74"/>
      <c r="GY250" s="74"/>
      <c r="GZ250" s="74"/>
      <c r="HA250" s="74"/>
      <c r="HB250" s="74"/>
      <c r="HC250" s="74"/>
      <c r="HD250" s="74"/>
      <c r="HE250" s="74"/>
      <c r="HF250" s="74"/>
      <c r="HG250" s="74"/>
      <c r="HH250" s="74"/>
      <c r="HI250" s="74"/>
      <c r="HJ250" s="74"/>
      <c r="HK250" s="74"/>
      <c r="HL250" s="74"/>
      <c r="HM250" s="74"/>
      <c r="HN250" s="74"/>
      <c r="HO250" s="74"/>
      <c r="HP250" s="74"/>
      <c r="HQ250" s="74"/>
      <c r="HR250" s="74"/>
      <c r="HS250" s="74"/>
      <c r="HT250" s="74"/>
      <c r="HU250" s="74"/>
      <c r="HV250" s="74"/>
      <c r="HW250" s="74"/>
      <c r="HX250" s="74"/>
      <c r="HY250" s="74"/>
      <c r="HZ250" s="74"/>
      <c r="IA250" s="74"/>
      <c r="IB250" s="74"/>
      <c r="IC250" s="74"/>
      <c r="ID250" s="74"/>
      <c r="IE250" s="74"/>
      <c r="IF250" s="74"/>
      <c r="IG250" s="74"/>
      <c r="IH250" s="74"/>
      <c r="II250" s="74"/>
      <c r="IJ250" s="74"/>
      <c r="IK250" s="74"/>
      <c r="IL250" s="74"/>
      <c r="IM250" s="74"/>
      <c r="IN250" s="74"/>
      <c r="IO250" s="74"/>
      <c r="IP250" s="74"/>
      <c r="IQ250" s="74"/>
      <c r="IR250" s="74"/>
      <c r="IS250" s="74"/>
      <c r="IT250" s="74"/>
      <c r="IU250" s="74"/>
      <c r="IV250" s="74"/>
    </row>
    <row r="251" spans="1:256" ht="25.5">
      <c r="A251" s="68"/>
      <c r="B251" s="69">
        <v>152</v>
      </c>
      <c r="C251" s="69">
        <v>185804242</v>
      </c>
      <c r="D251" s="70" t="s">
        <v>147</v>
      </c>
      <c r="E251" s="69" t="s">
        <v>0</v>
      </c>
      <c r="F251" s="71">
        <f>+(110*3)</f>
        <v>330</v>
      </c>
      <c r="G251" s="126"/>
      <c r="H251" s="72">
        <f t="shared" si="26"/>
        <v>0</v>
      </c>
      <c r="I251" s="73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  <c r="FS251" s="74"/>
      <c r="FT251" s="74"/>
      <c r="FU251" s="74"/>
      <c r="FV251" s="74"/>
      <c r="FW251" s="74"/>
      <c r="FX251" s="74"/>
      <c r="FY251" s="74"/>
      <c r="FZ251" s="74"/>
      <c r="GA251" s="74"/>
      <c r="GB251" s="74"/>
      <c r="GC251" s="74"/>
      <c r="GD251" s="74"/>
      <c r="GE251" s="74"/>
      <c r="GF251" s="74"/>
      <c r="GG251" s="74"/>
      <c r="GH251" s="74"/>
      <c r="GI251" s="74"/>
      <c r="GJ251" s="74"/>
      <c r="GK251" s="74"/>
      <c r="GL251" s="74"/>
      <c r="GM251" s="74"/>
      <c r="GN251" s="74"/>
      <c r="GO251" s="74"/>
      <c r="GP251" s="74"/>
      <c r="GQ251" s="74"/>
      <c r="GR251" s="74"/>
      <c r="GS251" s="74"/>
      <c r="GT251" s="74"/>
      <c r="GU251" s="74"/>
      <c r="GV251" s="74"/>
      <c r="GW251" s="74"/>
      <c r="GX251" s="74"/>
      <c r="GY251" s="74"/>
      <c r="GZ251" s="74"/>
      <c r="HA251" s="74"/>
      <c r="HB251" s="74"/>
      <c r="HC251" s="74"/>
      <c r="HD251" s="74"/>
      <c r="HE251" s="74"/>
      <c r="HF251" s="74"/>
      <c r="HG251" s="74"/>
      <c r="HH251" s="74"/>
      <c r="HI251" s="74"/>
      <c r="HJ251" s="74"/>
      <c r="HK251" s="74"/>
      <c r="HL251" s="74"/>
      <c r="HM251" s="74"/>
      <c r="HN251" s="74"/>
      <c r="HO251" s="74"/>
      <c r="HP251" s="74"/>
      <c r="HQ251" s="74"/>
      <c r="HR251" s="74"/>
      <c r="HS251" s="74"/>
      <c r="HT251" s="74"/>
      <c r="HU251" s="74"/>
      <c r="HV251" s="74"/>
      <c r="HW251" s="74"/>
      <c r="HX251" s="74"/>
      <c r="HY251" s="74"/>
      <c r="HZ251" s="74"/>
      <c r="IA251" s="74"/>
      <c r="IB251" s="74"/>
      <c r="IC251" s="74"/>
      <c r="ID251" s="74"/>
      <c r="IE251" s="74"/>
      <c r="IF251" s="74"/>
      <c r="IG251" s="74"/>
      <c r="IH251" s="74"/>
      <c r="II251" s="74"/>
      <c r="IJ251" s="74"/>
      <c r="IK251" s="74"/>
      <c r="IL251" s="74"/>
      <c r="IM251" s="74"/>
      <c r="IN251" s="74"/>
      <c r="IO251" s="74"/>
      <c r="IP251" s="74"/>
      <c r="IQ251" s="74"/>
      <c r="IR251" s="74"/>
      <c r="IS251" s="74"/>
      <c r="IT251" s="74"/>
      <c r="IU251" s="74"/>
      <c r="IV251" s="74"/>
    </row>
    <row r="252" spans="1:256" ht="25.5">
      <c r="A252" s="68"/>
      <c r="B252" s="69">
        <v>153</v>
      </c>
      <c r="C252" s="69">
        <v>185804312</v>
      </c>
      <c r="D252" s="70" t="s">
        <v>148</v>
      </c>
      <c r="E252" s="69" t="s">
        <v>9</v>
      </c>
      <c r="F252" s="71">
        <f>+(167+10+110)*10*0.02</f>
        <v>57.4</v>
      </c>
      <c r="G252" s="126"/>
      <c r="H252" s="72">
        <f t="shared" si="26"/>
        <v>0</v>
      </c>
      <c r="I252" s="73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74"/>
      <c r="GX252" s="74"/>
      <c r="GY252" s="74"/>
      <c r="GZ252" s="74"/>
      <c r="HA252" s="74"/>
      <c r="HB252" s="74"/>
      <c r="HC252" s="74"/>
      <c r="HD252" s="74"/>
      <c r="HE252" s="74"/>
      <c r="HF252" s="74"/>
      <c r="HG252" s="74"/>
      <c r="HH252" s="74"/>
      <c r="HI252" s="74"/>
      <c r="HJ252" s="74"/>
      <c r="HK252" s="74"/>
      <c r="HL252" s="74"/>
      <c r="HM252" s="74"/>
      <c r="HN252" s="74"/>
      <c r="HO252" s="74"/>
      <c r="HP252" s="74"/>
      <c r="HQ252" s="74"/>
      <c r="HR252" s="74"/>
      <c r="HS252" s="74"/>
      <c r="HT252" s="74"/>
      <c r="HU252" s="74"/>
      <c r="HV252" s="74"/>
      <c r="HW252" s="74"/>
      <c r="HX252" s="74"/>
      <c r="HY252" s="74"/>
      <c r="HZ252" s="74"/>
      <c r="IA252" s="74"/>
      <c r="IB252" s="74"/>
      <c r="IC252" s="74"/>
      <c r="ID252" s="74"/>
      <c r="IE252" s="74"/>
      <c r="IF252" s="74"/>
      <c r="IG252" s="74"/>
      <c r="IH252" s="74"/>
      <c r="II252" s="74"/>
      <c r="IJ252" s="74"/>
      <c r="IK252" s="74"/>
      <c r="IL252" s="74"/>
      <c r="IM252" s="74"/>
      <c r="IN252" s="74"/>
      <c r="IO252" s="74"/>
      <c r="IP252" s="74"/>
      <c r="IQ252" s="74"/>
      <c r="IR252" s="74"/>
      <c r="IS252" s="74"/>
      <c r="IT252" s="74"/>
      <c r="IU252" s="74"/>
      <c r="IV252" s="74"/>
    </row>
    <row r="253" spans="1:256" ht="12.75">
      <c r="A253" s="68"/>
      <c r="B253" s="69">
        <v>154</v>
      </c>
      <c r="C253" s="69">
        <v>185851121</v>
      </c>
      <c r="D253" s="70" t="s">
        <v>63</v>
      </c>
      <c r="E253" s="69" t="s">
        <v>9</v>
      </c>
      <c r="F253" s="71">
        <f>+F252</f>
        <v>57.4</v>
      </c>
      <c r="G253" s="126"/>
      <c r="H253" s="72">
        <f t="shared" si="26"/>
        <v>0</v>
      </c>
      <c r="I253" s="73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74"/>
      <c r="HJ253" s="74"/>
      <c r="HK253" s="74"/>
      <c r="HL253" s="74"/>
      <c r="HM253" s="74"/>
      <c r="HN253" s="74"/>
      <c r="HO253" s="74"/>
      <c r="HP253" s="74"/>
      <c r="HQ253" s="74"/>
      <c r="HR253" s="74"/>
      <c r="HS253" s="74"/>
      <c r="HT253" s="74"/>
      <c r="HU253" s="74"/>
      <c r="HV253" s="74"/>
      <c r="HW253" s="74"/>
      <c r="HX253" s="74"/>
      <c r="HY253" s="74"/>
      <c r="HZ253" s="74"/>
      <c r="IA253" s="74"/>
      <c r="IB253" s="74"/>
      <c r="IC253" s="74"/>
      <c r="ID253" s="74"/>
      <c r="IE253" s="74"/>
      <c r="IF253" s="74"/>
      <c r="IG253" s="74"/>
      <c r="IH253" s="74"/>
      <c r="II253" s="74"/>
      <c r="IJ253" s="74"/>
      <c r="IK253" s="74"/>
      <c r="IL253" s="74"/>
      <c r="IM253" s="74"/>
      <c r="IN253" s="74"/>
      <c r="IO253" s="74"/>
      <c r="IP253" s="74"/>
      <c r="IQ253" s="74"/>
      <c r="IR253" s="74"/>
      <c r="IS253" s="74"/>
      <c r="IT253" s="74"/>
      <c r="IU253" s="74"/>
      <c r="IV253" s="74"/>
    </row>
    <row r="254" spans="1:256" ht="12.75">
      <c r="A254" s="68"/>
      <c r="B254" s="69">
        <v>155</v>
      </c>
      <c r="C254" s="69">
        <v>185851129</v>
      </c>
      <c r="D254" s="70" t="s">
        <v>27</v>
      </c>
      <c r="E254" s="69" t="s">
        <v>9</v>
      </c>
      <c r="F254" s="71">
        <f>+F253</f>
        <v>57.4</v>
      </c>
      <c r="G254" s="126"/>
      <c r="H254" s="72">
        <f t="shared" si="26"/>
        <v>0</v>
      </c>
      <c r="I254" s="122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74"/>
      <c r="GX254" s="74"/>
      <c r="GY254" s="74"/>
      <c r="GZ254" s="74"/>
      <c r="HA254" s="74"/>
      <c r="HB254" s="74"/>
      <c r="HC254" s="74"/>
      <c r="HD254" s="74"/>
      <c r="HE254" s="74"/>
      <c r="HF254" s="74"/>
      <c r="HG254" s="74"/>
      <c r="HH254" s="74"/>
      <c r="HI254" s="74"/>
      <c r="HJ254" s="74"/>
      <c r="HK254" s="74"/>
      <c r="HL254" s="74"/>
      <c r="HM254" s="74"/>
      <c r="HN254" s="74"/>
      <c r="HO254" s="74"/>
      <c r="HP254" s="74"/>
      <c r="HQ254" s="74"/>
      <c r="HR254" s="74"/>
      <c r="HS254" s="74"/>
      <c r="HT254" s="74"/>
      <c r="HU254" s="74"/>
      <c r="HV254" s="74"/>
      <c r="HW254" s="74"/>
      <c r="HX254" s="74"/>
      <c r="HY254" s="74"/>
      <c r="HZ254" s="74"/>
      <c r="IA254" s="74"/>
      <c r="IB254" s="74"/>
      <c r="IC254" s="74"/>
      <c r="ID254" s="74"/>
      <c r="IE254" s="74"/>
      <c r="IF254" s="74"/>
      <c r="IG254" s="74"/>
      <c r="IH254" s="74"/>
      <c r="II254" s="74"/>
      <c r="IJ254" s="74"/>
      <c r="IK254" s="74"/>
      <c r="IL254" s="74"/>
      <c r="IM254" s="74"/>
      <c r="IN254" s="74"/>
      <c r="IO254" s="74"/>
      <c r="IP254" s="74"/>
      <c r="IQ254" s="74"/>
      <c r="IR254" s="74"/>
      <c r="IS254" s="74"/>
      <c r="IT254" s="74"/>
      <c r="IU254" s="74"/>
      <c r="IV254" s="74"/>
    </row>
    <row r="255" spans="1:256" ht="25.5">
      <c r="A255" s="68"/>
      <c r="B255" s="69">
        <v>156</v>
      </c>
      <c r="C255" s="69">
        <v>184803111</v>
      </c>
      <c r="D255" s="70" t="s">
        <v>174</v>
      </c>
      <c r="E255" s="69" t="s">
        <v>0</v>
      </c>
      <c r="F255" s="71">
        <v>55</v>
      </c>
      <c r="G255" s="126"/>
      <c r="H255" s="72">
        <f t="shared" si="26"/>
        <v>0</v>
      </c>
      <c r="I255" s="73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74"/>
      <c r="GX255" s="74"/>
      <c r="GY255" s="74"/>
      <c r="GZ255" s="74"/>
      <c r="HA255" s="74"/>
      <c r="HB255" s="74"/>
      <c r="HC255" s="74"/>
      <c r="HD255" s="74"/>
      <c r="HE255" s="74"/>
      <c r="HF255" s="74"/>
      <c r="HG255" s="74"/>
      <c r="HH255" s="74"/>
      <c r="HI255" s="74"/>
      <c r="HJ255" s="74"/>
      <c r="HK255" s="74"/>
      <c r="HL255" s="74"/>
      <c r="HM255" s="74"/>
      <c r="HN255" s="74"/>
      <c r="HO255" s="74"/>
      <c r="HP255" s="74"/>
      <c r="HQ255" s="74"/>
      <c r="HR255" s="74"/>
      <c r="HS255" s="74"/>
      <c r="HT255" s="74"/>
      <c r="HU255" s="74"/>
      <c r="HV255" s="74"/>
      <c r="HW255" s="74"/>
      <c r="HX255" s="74"/>
      <c r="HY255" s="74"/>
      <c r="HZ255" s="74"/>
      <c r="IA255" s="74"/>
      <c r="IB255" s="74"/>
      <c r="IC255" s="74"/>
      <c r="ID255" s="74"/>
      <c r="IE255" s="74"/>
      <c r="IF255" s="74"/>
      <c r="IG255" s="74"/>
      <c r="IH255" s="74"/>
      <c r="II255" s="74"/>
      <c r="IJ255" s="74"/>
      <c r="IK255" s="74"/>
      <c r="IL255" s="74"/>
      <c r="IM255" s="74"/>
      <c r="IN255" s="74"/>
      <c r="IO255" s="74"/>
      <c r="IP255" s="74"/>
      <c r="IQ255" s="74"/>
      <c r="IR255" s="74"/>
      <c r="IS255" s="74"/>
      <c r="IT255" s="74"/>
      <c r="IU255" s="74"/>
      <c r="IV255" s="74"/>
    </row>
    <row r="256" spans="1:256" ht="25.5">
      <c r="A256" s="68"/>
      <c r="B256" s="69">
        <v>157</v>
      </c>
      <c r="C256" s="69">
        <v>185802114</v>
      </c>
      <c r="D256" s="70" t="s">
        <v>152</v>
      </c>
      <c r="E256" s="69" t="s">
        <v>2</v>
      </c>
      <c r="F256" s="104">
        <f>+(287*20)*0.001*0.001</f>
        <v>0.00574</v>
      </c>
      <c r="G256" s="126"/>
      <c r="H256" s="72">
        <f aca="true" t="shared" si="27" ref="H256">G256*F256</f>
        <v>0</v>
      </c>
      <c r="I256" s="73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  <c r="HE256" s="74"/>
      <c r="HF256" s="74"/>
      <c r="HG256" s="74"/>
      <c r="HH256" s="74"/>
      <c r="HI256" s="74"/>
      <c r="HJ256" s="74"/>
      <c r="HK256" s="74"/>
      <c r="HL256" s="74"/>
      <c r="HM256" s="74"/>
      <c r="HN256" s="74"/>
      <c r="HO256" s="74"/>
      <c r="HP256" s="74"/>
      <c r="HQ256" s="74"/>
      <c r="HR256" s="74"/>
      <c r="HS256" s="74"/>
      <c r="HT256" s="74"/>
      <c r="HU256" s="74"/>
      <c r="HV256" s="74"/>
      <c r="HW256" s="74"/>
      <c r="HX256" s="74"/>
      <c r="HY256" s="74"/>
      <c r="HZ256" s="74"/>
      <c r="IA256" s="74"/>
      <c r="IB256" s="74"/>
      <c r="IC256" s="74"/>
      <c r="ID256" s="74"/>
      <c r="IE256" s="74"/>
      <c r="IF256" s="74"/>
      <c r="IG256" s="74"/>
      <c r="IH256" s="74"/>
      <c r="II256" s="74"/>
      <c r="IJ256" s="74"/>
      <c r="IK256" s="74"/>
      <c r="IL256" s="74"/>
      <c r="IM256" s="74"/>
      <c r="IN256" s="74"/>
      <c r="IO256" s="74"/>
      <c r="IP256" s="74"/>
      <c r="IQ256" s="74"/>
      <c r="IR256" s="74"/>
      <c r="IS256" s="74"/>
      <c r="IT256" s="74"/>
      <c r="IU256" s="74"/>
      <c r="IV256" s="74"/>
    </row>
    <row r="257" spans="1:256" ht="12.75">
      <c r="A257" s="68"/>
      <c r="B257" s="69">
        <v>158</v>
      </c>
      <c r="C257" s="69" t="s">
        <v>3</v>
      </c>
      <c r="D257" s="70" t="s">
        <v>31</v>
      </c>
      <c r="E257" s="69" t="s">
        <v>14</v>
      </c>
      <c r="F257" s="71">
        <f>F256*1000</f>
        <v>5.74</v>
      </c>
      <c r="G257" s="126"/>
      <c r="H257" s="72">
        <f aca="true" t="shared" si="28" ref="H257">G257*F257</f>
        <v>0</v>
      </c>
      <c r="I257" s="73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74"/>
      <c r="GX257" s="74"/>
      <c r="GY257" s="74"/>
      <c r="GZ257" s="74"/>
      <c r="HA257" s="74"/>
      <c r="HB257" s="74"/>
      <c r="HC257" s="74"/>
      <c r="HD257" s="74"/>
      <c r="HE257" s="74"/>
      <c r="HF257" s="74"/>
      <c r="HG257" s="74"/>
      <c r="HH257" s="74"/>
      <c r="HI257" s="74"/>
      <c r="HJ257" s="74"/>
      <c r="HK257" s="74"/>
      <c r="HL257" s="74"/>
      <c r="HM257" s="74"/>
      <c r="HN257" s="74"/>
      <c r="HO257" s="74"/>
      <c r="HP257" s="74"/>
      <c r="HQ257" s="74"/>
      <c r="HR257" s="74"/>
      <c r="HS257" s="74"/>
      <c r="HT257" s="74"/>
      <c r="HU257" s="74"/>
      <c r="HV257" s="74"/>
      <c r="HW257" s="74"/>
      <c r="HX257" s="74"/>
      <c r="HY257" s="74"/>
      <c r="HZ257" s="74"/>
      <c r="IA257" s="74"/>
      <c r="IB257" s="74"/>
      <c r="IC257" s="74"/>
      <c r="ID257" s="74"/>
      <c r="IE257" s="74"/>
      <c r="IF257" s="74"/>
      <c r="IG257" s="74"/>
      <c r="IH257" s="74"/>
      <c r="II257" s="74"/>
      <c r="IJ257" s="74"/>
      <c r="IK257" s="74"/>
      <c r="IL257" s="74"/>
      <c r="IM257" s="74"/>
      <c r="IN257" s="74"/>
      <c r="IO257" s="74"/>
      <c r="IP257" s="74"/>
      <c r="IQ257" s="74"/>
      <c r="IR257" s="74"/>
      <c r="IS257" s="74"/>
      <c r="IT257" s="74"/>
      <c r="IU257" s="74"/>
      <c r="IV257" s="74"/>
    </row>
    <row r="258" spans="1:256" ht="12.75">
      <c r="A258" s="39"/>
      <c r="B258" s="39"/>
      <c r="C258" s="41"/>
      <c r="D258" s="41" t="s">
        <v>34</v>
      </c>
      <c r="E258" s="39"/>
      <c r="F258" s="42"/>
      <c r="G258" s="42"/>
      <c r="H258" s="43">
        <f>SUM(H237:H257)</f>
        <v>0</v>
      </c>
      <c r="I258" s="44"/>
      <c r="J258" s="39"/>
      <c r="K258" s="45"/>
      <c r="L258" s="39"/>
      <c r="M258" s="40"/>
      <c r="N258" s="39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  <c r="HG258" s="40"/>
      <c r="HH258" s="40"/>
      <c r="HI258" s="40"/>
      <c r="HJ258" s="40"/>
      <c r="HK258" s="40"/>
      <c r="HL258" s="40"/>
      <c r="HM258" s="40"/>
      <c r="HN258" s="40"/>
      <c r="HO258" s="40"/>
      <c r="HP258" s="40"/>
      <c r="HQ258" s="40"/>
      <c r="HR258" s="40"/>
      <c r="HS258" s="40"/>
      <c r="HT258" s="40"/>
      <c r="HU258" s="40"/>
      <c r="HV258" s="40"/>
      <c r="HW258" s="40"/>
      <c r="HX258" s="40"/>
      <c r="HY258" s="40"/>
      <c r="HZ258" s="40"/>
      <c r="IA258" s="40"/>
      <c r="IB258" s="40"/>
      <c r="IC258" s="40"/>
      <c r="ID258" s="40"/>
      <c r="IE258" s="40"/>
      <c r="IF258" s="40"/>
      <c r="IG258" s="40"/>
      <c r="IH258" s="40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  <c r="IS258" s="40"/>
      <c r="IT258" s="40"/>
      <c r="IU258" s="40"/>
      <c r="IV258" s="40"/>
    </row>
    <row r="259" ht="13.5" customHeight="1">
      <c r="A259" s="108"/>
    </row>
    <row r="260" ht="13.5" customHeight="1">
      <c r="A260" s="4"/>
    </row>
    <row r="261" ht="13.5" customHeight="1">
      <c r="A261" s="4"/>
    </row>
    <row r="262" ht="13.5" customHeight="1">
      <c r="A262" s="4"/>
    </row>
    <row r="263" ht="13.5" customHeight="1">
      <c r="A263" s="108"/>
    </row>
    <row r="264" spans="1:9" ht="13.5" customHeight="1">
      <c r="A264" s="4"/>
      <c r="B264" s="105"/>
      <c r="C264" s="105"/>
      <c r="D264" s="105"/>
      <c r="E264" s="105"/>
      <c r="F264" s="105"/>
      <c r="G264" s="105"/>
      <c r="H264" s="105"/>
      <c r="I264" s="105"/>
    </row>
    <row r="265" spans="1:9" ht="13.5" customHeight="1">
      <c r="A265" s="4"/>
      <c r="B265" s="105"/>
      <c r="C265" s="105"/>
      <c r="D265" s="105"/>
      <c r="E265" s="105"/>
      <c r="F265" s="105"/>
      <c r="G265" s="105"/>
      <c r="H265" s="105"/>
      <c r="I265" s="105"/>
    </row>
    <row r="266" spans="1:9" ht="13.5" customHeight="1">
      <c r="A266" s="4"/>
      <c r="B266" s="105"/>
      <c r="C266" s="105"/>
      <c r="D266" s="105"/>
      <c r="E266" s="105"/>
      <c r="F266" s="105"/>
      <c r="G266" s="105"/>
      <c r="H266" s="105"/>
      <c r="I266" s="105"/>
    </row>
  </sheetData>
  <mergeCells count="6">
    <mergeCell ref="F33:G33"/>
    <mergeCell ref="F37:H37"/>
    <mergeCell ref="B1:H1"/>
    <mergeCell ref="B2:H2"/>
    <mergeCell ref="G21:H21"/>
    <mergeCell ref="F34:H34"/>
  </mergeCells>
  <printOptions/>
  <pageMargins left="0.5905511811023623" right="0.3937007874015748" top="0.7874015748031497" bottom="0.7086614173228347" header="0.31496062992125984" footer="0.31496062992125984"/>
  <pageSetup fitToHeight="0" horizontalDpi="360" verticalDpi="360" orientation="portrait" paperSize="9" scale="85" r:id="rId3"/>
  <headerFooter>
    <oddFooter>&amp;CStránka &amp;P z &amp;N</oddFooter>
  </headerFooter>
  <rowBreaks count="5" manualBreakCount="5">
    <brk id="58" max="16383" man="1"/>
    <brk id="132" max="16383" man="1"/>
    <brk id="178" max="16383" man="1"/>
    <brk id="197" max="16383" man="1"/>
    <brk id="2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Administrator</cp:lastModifiedBy>
  <cp:lastPrinted>2021-04-28T14:17:05Z</cp:lastPrinted>
  <dcterms:created xsi:type="dcterms:W3CDTF">2011-04-19T19:51:16Z</dcterms:created>
  <dcterms:modified xsi:type="dcterms:W3CDTF">2021-06-07T11:49:34Z</dcterms:modified>
  <cp:category/>
  <cp:version/>
  <cp:contentType/>
  <cp:contentStatus/>
</cp:coreProperties>
</file>