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bookViews>
    <workbookView xWindow="390" yWindow="585" windowWidth="24420" windowHeight="11700"/>
  </bookViews>
  <sheets>
    <sheet name="Rekapitulace stavby" sheetId="1" r:id="rId1"/>
    <sheet name="01 - Stavební úpravy" sheetId="2" r:id="rId2"/>
    <sheet name="02 - Dešťová kanalizace s..." sheetId="3" r:id="rId3"/>
    <sheet name="05 - Vedlejší rozpočtové ..." sheetId="4" r:id="rId4"/>
    <sheet name="Pokyny pro vyplnění" sheetId="5" r:id="rId5"/>
  </sheets>
  <definedNames>
    <definedName name="_xlnm._FilterDatabase" localSheetId="1" hidden="1">'01 - Stavební úpravy'!$C$92:$K$292</definedName>
    <definedName name="_xlnm._FilterDatabase" localSheetId="2" hidden="1">'02 - Dešťová kanalizace s...'!$C$90:$K$261</definedName>
    <definedName name="_xlnm._FilterDatabase" localSheetId="3" hidden="1">'05 - Vedlejší rozpočtové ...'!$C$82:$K$100</definedName>
    <definedName name="_xlnm.Print_Titles" localSheetId="1">'01 - Stavební úpravy'!$92:$92</definedName>
    <definedName name="_xlnm.Print_Titles" localSheetId="2">'02 - Dešťová kanalizace s...'!$90:$90</definedName>
    <definedName name="_xlnm.Print_Titles" localSheetId="3">'05 - Vedlejší rozpočtové ...'!$82:$82</definedName>
    <definedName name="_xlnm.Print_Titles" localSheetId="0">'Rekapitulace stavby'!$52:$52</definedName>
    <definedName name="_xlnm.Print_Area" localSheetId="1">'01 - Stavební úpravy'!$C$4:$J$39,'01 - Stavební úpravy'!$C$45:$J$74,'01 - Stavební úpravy'!$C$80:$K$292</definedName>
    <definedName name="_xlnm.Print_Area" localSheetId="2">'02 - Dešťová kanalizace s...'!$C$4:$J$39,'02 - Dešťová kanalizace s...'!$C$45:$J$72,'02 - Dešťová kanalizace s...'!$C$78:$K$261</definedName>
    <definedName name="_xlnm.Print_Area" localSheetId="3">'05 - Vedlejší rozpočtové ...'!$C$4:$J$39,'05 - Vedlejší rozpočtové ...'!$C$45:$J$64,'05 - Vedlejší rozpočtové ...'!$C$70:$K$100</definedName>
    <definedName name="_xlnm.Print_Area" localSheetId="4">'Pokyny pro vyplnění'!$B$2:$K$71,'Pokyny pro vyplnění'!$B$74:$K$118,'Pokyny pro vyplnění'!$B$121:$K$190,'Pokyny pro vyplnění'!$B$198:$K$218</definedName>
    <definedName name="_xlnm.Print_Area" localSheetId="0">'Rekapitulace stavby'!$D$4:$AO$36,'Rekapitulace stavby'!$C$42:$AQ$58</definedName>
  </definedNames>
  <calcPr calcId="145621"/>
</workbook>
</file>

<file path=xl/calcChain.xml><?xml version="1.0" encoding="utf-8"?>
<calcChain xmlns="http://schemas.openxmlformats.org/spreadsheetml/2006/main">
  <c r="J37" i="4" l="1"/>
  <c r="J36" i="4"/>
  <c r="AY57" i="1"/>
  <c r="J35" i="4"/>
  <c r="AX57" i="1" s="1"/>
  <c r="BI100" i="4"/>
  <c r="BH100" i="4"/>
  <c r="BG100" i="4"/>
  <c r="BF100" i="4"/>
  <c r="T100" i="4"/>
  <c r="T99" i="4"/>
  <c r="R100" i="4"/>
  <c r="R99" i="4" s="1"/>
  <c r="P100" i="4"/>
  <c r="P99" i="4"/>
  <c r="BK100" i="4"/>
  <c r="BK99" i="4" s="1"/>
  <c r="J99" i="4" s="1"/>
  <c r="J63" i="4" s="1"/>
  <c r="J100" i="4"/>
  <c r="BE100" i="4"/>
  <c r="BI97" i="4"/>
  <c r="BH97" i="4"/>
  <c r="BG97" i="4"/>
  <c r="BF97" i="4"/>
  <c r="T97" i="4"/>
  <c r="T96" i="4"/>
  <c r="T95" i="4" s="1"/>
  <c r="R97" i="4"/>
  <c r="R96" i="4"/>
  <c r="R95" i="4"/>
  <c r="P97" i="4"/>
  <c r="P96" i="4" s="1"/>
  <c r="BK97" i="4"/>
  <c r="BK96" i="4" s="1"/>
  <c r="J97" i="4"/>
  <c r="BE97" i="4" s="1"/>
  <c r="BI94" i="4"/>
  <c r="BH94" i="4"/>
  <c r="BG94" i="4"/>
  <c r="BF94" i="4"/>
  <c r="T94" i="4"/>
  <c r="R94" i="4"/>
  <c r="P94" i="4"/>
  <c r="BK94" i="4"/>
  <c r="J94" i="4"/>
  <c r="BE94" i="4" s="1"/>
  <c r="BI93" i="4"/>
  <c r="BH93" i="4"/>
  <c r="BG93" i="4"/>
  <c r="BF93" i="4"/>
  <c r="T93" i="4"/>
  <c r="R93" i="4"/>
  <c r="P93" i="4"/>
  <c r="BK93" i="4"/>
  <c r="J93" i="4"/>
  <c r="BE93" i="4"/>
  <c r="BI92" i="4"/>
  <c r="BH92" i="4"/>
  <c r="BG92" i="4"/>
  <c r="BF92" i="4"/>
  <c r="T92" i="4"/>
  <c r="R92" i="4"/>
  <c r="P92" i="4"/>
  <c r="BK92" i="4"/>
  <c r="J92" i="4"/>
  <c r="BE92" i="4" s="1"/>
  <c r="BI91" i="4"/>
  <c r="BH91" i="4"/>
  <c r="BG91" i="4"/>
  <c r="BF91" i="4"/>
  <c r="T91" i="4"/>
  <c r="R91" i="4"/>
  <c r="P91" i="4"/>
  <c r="BK91" i="4"/>
  <c r="J91" i="4"/>
  <c r="BE91" i="4"/>
  <c r="BI90" i="4"/>
  <c r="BH90" i="4"/>
  <c r="BG90" i="4"/>
  <c r="BF90" i="4"/>
  <c r="T90" i="4"/>
  <c r="R90" i="4"/>
  <c r="P90" i="4"/>
  <c r="BK90" i="4"/>
  <c r="J90" i="4"/>
  <c r="BE90" i="4" s="1"/>
  <c r="BI88" i="4"/>
  <c r="BH88" i="4"/>
  <c r="BG88" i="4"/>
  <c r="BF88" i="4"/>
  <c r="T88" i="4"/>
  <c r="R88" i="4"/>
  <c r="P88" i="4"/>
  <c r="BK88" i="4"/>
  <c r="J88" i="4"/>
  <c r="BE88" i="4"/>
  <c r="BI87" i="4"/>
  <c r="BH87" i="4"/>
  <c r="BG87" i="4"/>
  <c r="BF87" i="4"/>
  <c r="T87" i="4"/>
  <c r="R87" i="4"/>
  <c r="P87" i="4"/>
  <c r="BK87" i="4"/>
  <c r="J87" i="4"/>
  <c r="BE87" i="4" s="1"/>
  <c r="BI86" i="4"/>
  <c r="BH86" i="4"/>
  <c r="BG86" i="4"/>
  <c r="BF86" i="4"/>
  <c r="T86" i="4"/>
  <c r="R86" i="4"/>
  <c r="P86" i="4"/>
  <c r="BK86" i="4"/>
  <c r="J86" i="4"/>
  <c r="BE86" i="4"/>
  <c r="BI85" i="4"/>
  <c r="BH85" i="4"/>
  <c r="BG85" i="4"/>
  <c r="BF85" i="4"/>
  <c r="T85" i="4"/>
  <c r="R85" i="4"/>
  <c r="P85" i="4"/>
  <c r="BK85" i="4"/>
  <c r="J85" i="4"/>
  <c r="BE85" i="4" s="1"/>
  <c r="F33" i="4" s="1"/>
  <c r="AZ57" i="1" s="1"/>
  <c r="J80" i="4"/>
  <c r="J79" i="4"/>
  <c r="F79" i="4"/>
  <c r="F77" i="4"/>
  <c r="E75" i="4"/>
  <c r="J55" i="4"/>
  <c r="J54" i="4"/>
  <c r="F54" i="4"/>
  <c r="F52" i="4"/>
  <c r="E50" i="4"/>
  <c r="J18" i="4"/>
  <c r="E18" i="4"/>
  <c r="F55" i="4" s="1"/>
  <c r="F80" i="4"/>
  <c r="J17" i="4"/>
  <c r="J12" i="4"/>
  <c r="E7" i="4"/>
  <c r="E73" i="4"/>
  <c r="E48" i="4"/>
  <c r="J37" i="3"/>
  <c r="J36" i="3"/>
  <c r="AY56" i="1"/>
  <c r="J35" i="3"/>
  <c r="AX56" i="1" s="1"/>
  <c r="BI260" i="3"/>
  <c r="BH260" i="3"/>
  <c r="BG260" i="3"/>
  <c r="BF260" i="3"/>
  <c r="T260" i="3"/>
  <c r="T259" i="3"/>
  <c r="T258" i="3" s="1"/>
  <c r="R260" i="3"/>
  <c r="R259" i="3" s="1"/>
  <c r="R258" i="3" s="1"/>
  <c r="P260" i="3"/>
  <c r="P259" i="3" s="1"/>
  <c r="P258" i="3" s="1"/>
  <c r="BK260" i="3"/>
  <c r="BK259" i="3"/>
  <c r="J260" i="3"/>
  <c r="BE260" i="3" s="1"/>
  <c r="BI256" i="3"/>
  <c r="BH256" i="3"/>
  <c r="BG256" i="3"/>
  <c r="BF256" i="3"/>
  <c r="T256" i="3"/>
  <c r="R256" i="3"/>
  <c r="P256" i="3"/>
  <c r="BK256" i="3"/>
  <c r="J256" i="3"/>
  <c r="BE256" i="3" s="1"/>
  <c r="BI253" i="3"/>
  <c r="BH253" i="3"/>
  <c r="BG253" i="3"/>
  <c r="BF253" i="3"/>
  <c r="T253" i="3"/>
  <c r="R253" i="3"/>
  <c r="P253" i="3"/>
  <c r="BK253" i="3"/>
  <c r="J253" i="3"/>
  <c r="BE253" i="3"/>
  <c r="BI252" i="3"/>
  <c r="BH252" i="3"/>
  <c r="BG252" i="3"/>
  <c r="BF252" i="3"/>
  <c r="T252" i="3"/>
  <c r="R252" i="3"/>
  <c r="P252" i="3"/>
  <c r="BK252" i="3"/>
  <c r="J252" i="3"/>
  <c r="BE252" i="3" s="1"/>
  <c r="BI251" i="3"/>
  <c r="BH251" i="3"/>
  <c r="BG251" i="3"/>
  <c r="BF251" i="3"/>
  <c r="T251" i="3"/>
  <c r="R251" i="3"/>
  <c r="P251" i="3"/>
  <c r="BK251" i="3"/>
  <c r="J251" i="3"/>
  <c r="BE251" i="3"/>
  <c r="BI247" i="3"/>
  <c r="BH247" i="3"/>
  <c r="BG247" i="3"/>
  <c r="BF247" i="3"/>
  <c r="T247" i="3"/>
  <c r="R247" i="3"/>
  <c r="P247" i="3"/>
  <c r="BK247" i="3"/>
  <c r="J247" i="3"/>
  <c r="BE247" i="3" s="1"/>
  <c r="BI245" i="3"/>
  <c r="BH245" i="3"/>
  <c r="BG245" i="3"/>
  <c r="BF245" i="3"/>
  <c r="T245" i="3"/>
  <c r="R245" i="3"/>
  <c r="P245" i="3"/>
  <c r="BK245" i="3"/>
  <c r="J245" i="3"/>
  <c r="BE245" i="3"/>
  <c r="BI243" i="3"/>
  <c r="BH243" i="3"/>
  <c r="BG243" i="3"/>
  <c r="BF243" i="3"/>
  <c r="T243" i="3"/>
  <c r="R243" i="3"/>
  <c r="P243" i="3"/>
  <c r="BK243" i="3"/>
  <c r="J243" i="3"/>
  <c r="BE243" i="3" s="1"/>
  <c r="BI242" i="3"/>
  <c r="BH242" i="3"/>
  <c r="BG242" i="3"/>
  <c r="BF242" i="3"/>
  <c r="T242" i="3"/>
  <c r="R242" i="3"/>
  <c r="P242" i="3"/>
  <c r="BK242" i="3"/>
  <c r="J242" i="3"/>
  <c r="BE242" i="3"/>
  <c r="BI241" i="3"/>
  <c r="BH241" i="3"/>
  <c r="BG241" i="3"/>
  <c r="BF241" i="3"/>
  <c r="T241" i="3"/>
  <c r="R241" i="3"/>
  <c r="P241" i="3"/>
  <c r="BK241" i="3"/>
  <c r="J241" i="3"/>
  <c r="BE241" i="3" s="1"/>
  <c r="BI240" i="3"/>
  <c r="BH240" i="3"/>
  <c r="BG240" i="3"/>
  <c r="BF240" i="3"/>
  <c r="T240" i="3"/>
  <c r="R240" i="3"/>
  <c r="P240" i="3"/>
  <c r="BK240" i="3"/>
  <c r="J240" i="3"/>
  <c r="BE240" i="3"/>
  <c r="BI239" i="3"/>
  <c r="BH239" i="3"/>
  <c r="BG239" i="3"/>
  <c r="BF239" i="3"/>
  <c r="T239" i="3"/>
  <c r="R239" i="3"/>
  <c r="P239" i="3"/>
  <c r="BK239" i="3"/>
  <c r="J239" i="3"/>
  <c r="BE239" i="3" s="1"/>
  <c r="BI238" i="3"/>
  <c r="BH238" i="3"/>
  <c r="BG238" i="3"/>
  <c r="BF238" i="3"/>
  <c r="T238" i="3"/>
  <c r="R238" i="3"/>
  <c r="P238" i="3"/>
  <c r="BK238" i="3"/>
  <c r="J238" i="3"/>
  <c r="BE238" i="3"/>
  <c r="BI237" i="3"/>
  <c r="BH237" i="3"/>
  <c r="BG237" i="3"/>
  <c r="BF237" i="3"/>
  <c r="T237" i="3"/>
  <c r="R237" i="3"/>
  <c r="P237" i="3"/>
  <c r="BK237" i="3"/>
  <c r="J237" i="3"/>
  <c r="BE237" i="3" s="1"/>
  <c r="BI234" i="3"/>
  <c r="BH234" i="3"/>
  <c r="BG234" i="3"/>
  <c r="BF234" i="3"/>
  <c r="T234" i="3"/>
  <c r="R234" i="3"/>
  <c r="P234" i="3"/>
  <c r="BK234" i="3"/>
  <c r="J234" i="3"/>
  <c r="BE234" i="3"/>
  <c r="BI231" i="3"/>
  <c r="BH231" i="3"/>
  <c r="BG231" i="3"/>
  <c r="BF231" i="3"/>
  <c r="T231" i="3"/>
  <c r="R231" i="3"/>
  <c r="P231" i="3"/>
  <c r="BK231" i="3"/>
  <c r="J231" i="3"/>
  <c r="BE231" i="3" s="1"/>
  <c r="BI228" i="3"/>
  <c r="BH228" i="3"/>
  <c r="BG228" i="3"/>
  <c r="BF228" i="3"/>
  <c r="T228" i="3"/>
  <c r="R228" i="3"/>
  <c r="P228" i="3"/>
  <c r="P221" i="3" s="1"/>
  <c r="P220" i="3" s="1"/>
  <c r="BK228" i="3"/>
  <c r="J228" i="3"/>
  <c r="BE228" i="3"/>
  <c r="BI226" i="3"/>
  <c r="BH226" i="3"/>
  <c r="BG226" i="3"/>
  <c r="BF226" i="3"/>
  <c r="T226" i="3"/>
  <c r="R226" i="3"/>
  <c r="P226" i="3"/>
  <c r="BK226" i="3"/>
  <c r="J226" i="3"/>
  <c r="BE226" i="3" s="1"/>
  <c r="BI224" i="3"/>
  <c r="BH224" i="3"/>
  <c r="BG224" i="3"/>
  <c r="BF224" i="3"/>
  <c r="T224" i="3"/>
  <c r="R224" i="3"/>
  <c r="P224" i="3"/>
  <c r="BK224" i="3"/>
  <c r="J224" i="3"/>
  <c r="BE224" i="3"/>
  <c r="BI222" i="3"/>
  <c r="BH222" i="3"/>
  <c r="BG222" i="3"/>
  <c r="BF222" i="3"/>
  <c r="T222" i="3"/>
  <c r="R222" i="3"/>
  <c r="R221" i="3" s="1"/>
  <c r="R220" i="3" s="1"/>
  <c r="P222" i="3"/>
  <c r="BK222" i="3"/>
  <c r="J222" i="3"/>
  <c r="BE222" i="3"/>
  <c r="BI218" i="3"/>
  <c r="BH218" i="3"/>
  <c r="BG218" i="3"/>
  <c r="BF218" i="3"/>
  <c r="T218" i="3"/>
  <c r="T217" i="3"/>
  <c r="R218" i="3"/>
  <c r="R217" i="3" s="1"/>
  <c r="P218" i="3"/>
  <c r="P217" i="3"/>
  <c r="BK218" i="3"/>
  <c r="BK217" i="3" s="1"/>
  <c r="J217" i="3" s="1"/>
  <c r="J67" i="3" s="1"/>
  <c r="J218" i="3"/>
  <c r="BE218" i="3"/>
  <c r="BI215" i="3"/>
  <c r="BH215" i="3"/>
  <c r="BG215" i="3"/>
  <c r="BF215" i="3"/>
  <c r="T215" i="3"/>
  <c r="R215" i="3"/>
  <c r="R207" i="3" s="1"/>
  <c r="P215" i="3"/>
  <c r="BK215" i="3"/>
  <c r="J215" i="3"/>
  <c r="BE215" i="3"/>
  <c r="BI212" i="3"/>
  <c r="BH212" i="3"/>
  <c r="BG212" i="3"/>
  <c r="BF212" i="3"/>
  <c r="T212" i="3"/>
  <c r="R212" i="3"/>
  <c r="P212" i="3"/>
  <c r="BK212" i="3"/>
  <c r="BK207" i="3" s="1"/>
  <c r="J207" i="3" s="1"/>
  <c r="J66" i="3" s="1"/>
  <c r="J212" i="3"/>
  <c r="BE212" i="3" s="1"/>
  <c r="BI210" i="3"/>
  <c r="BH210" i="3"/>
  <c r="BG210" i="3"/>
  <c r="BF210" i="3"/>
  <c r="T210" i="3"/>
  <c r="R210" i="3"/>
  <c r="P210" i="3"/>
  <c r="BK210" i="3"/>
  <c r="J210" i="3"/>
  <c r="BE210" i="3"/>
  <c r="BI208" i="3"/>
  <c r="BH208" i="3"/>
  <c r="BG208" i="3"/>
  <c r="BF208" i="3"/>
  <c r="T208" i="3"/>
  <c r="T207" i="3" s="1"/>
  <c r="R208" i="3"/>
  <c r="P208" i="3"/>
  <c r="BK208" i="3"/>
  <c r="J208" i="3"/>
  <c r="BE208" i="3" s="1"/>
  <c r="BI206" i="3"/>
  <c r="BH206" i="3"/>
  <c r="BG206" i="3"/>
  <c r="BF206" i="3"/>
  <c r="T206" i="3"/>
  <c r="T205" i="3" s="1"/>
  <c r="R206" i="3"/>
  <c r="R205" i="3"/>
  <c r="P206" i="3"/>
  <c r="P205" i="3" s="1"/>
  <c r="BK206" i="3"/>
  <c r="BK205" i="3"/>
  <c r="J205" i="3" s="1"/>
  <c r="J206" i="3"/>
  <c r="BE206" i="3"/>
  <c r="J65" i="3"/>
  <c r="BI203" i="3"/>
  <c r="BH203" i="3"/>
  <c r="BG203" i="3"/>
  <c r="BF203" i="3"/>
  <c r="T203" i="3"/>
  <c r="R203" i="3"/>
  <c r="P203" i="3"/>
  <c r="BK203" i="3"/>
  <c r="J203" i="3"/>
  <c r="BE203" i="3" s="1"/>
  <c r="BI201" i="3"/>
  <c r="BH201" i="3"/>
  <c r="BG201" i="3"/>
  <c r="BF201" i="3"/>
  <c r="T201" i="3"/>
  <c r="R201" i="3"/>
  <c r="P201" i="3"/>
  <c r="BK201" i="3"/>
  <c r="J201" i="3"/>
  <c r="BE201" i="3"/>
  <c r="BI200" i="3"/>
  <c r="BH200" i="3"/>
  <c r="BG200" i="3"/>
  <c r="BF200" i="3"/>
  <c r="T200" i="3"/>
  <c r="R200" i="3"/>
  <c r="P200" i="3"/>
  <c r="BK200" i="3"/>
  <c r="J200" i="3"/>
  <c r="BE200" i="3" s="1"/>
  <c r="BI196" i="3"/>
  <c r="BH196" i="3"/>
  <c r="BG196" i="3"/>
  <c r="BF196" i="3"/>
  <c r="T196" i="3"/>
  <c r="R196" i="3"/>
  <c r="P196" i="3"/>
  <c r="BK196" i="3"/>
  <c r="J196" i="3"/>
  <c r="BE196" i="3"/>
  <c r="BI195" i="3"/>
  <c r="BH195" i="3"/>
  <c r="BG195" i="3"/>
  <c r="BF195" i="3"/>
  <c r="T195" i="3"/>
  <c r="R195" i="3"/>
  <c r="P195" i="3"/>
  <c r="BK195" i="3"/>
  <c r="J195" i="3"/>
  <c r="BE195" i="3" s="1"/>
  <c r="BI194" i="3"/>
  <c r="BH194" i="3"/>
  <c r="BG194" i="3"/>
  <c r="BF194" i="3"/>
  <c r="T194" i="3"/>
  <c r="R194" i="3"/>
  <c r="P194" i="3"/>
  <c r="BK194" i="3"/>
  <c r="J194" i="3"/>
  <c r="BE194" i="3"/>
  <c r="BI190" i="3"/>
  <c r="BH190" i="3"/>
  <c r="BG190" i="3"/>
  <c r="BF190" i="3"/>
  <c r="T190" i="3"/>
  <c r="R190" i="3"/>
  <c r="P190" i="3"/>
  <c r="BK190" i="3"/>
  <c r="J190" i="3"/>
  <c r="BE190" i="3" s="1"/>
  <c r="BI189" i="3"/>
  <c r="BH189" i="3"/>
  <c r="BG189" i="3"/>
  <c r="BF189" i="3"/>
  <c r="T189" i="3"/>
  <c r="R189" i="3"/>
  <c r="P189" i="3"/>
  <c r="BK189" i="3"/>
  <c r="J189" i="3"/>
  <c r="BE189" i="3"/>
  <c r="BI187" i="3"/>
  <c r="BH187" i="3"/>
  <c r="BG187" i="3"/>
  <c r="BF187" i="3"/>
  <c r="T187" i="3"/>
  <c r="R187" i="3"/>
  <c r="P187" i="3"/>
  <c r="BK187" i="3"/>
  <c r="J187" i="3"/>
  <c r="BE187" i="3" s="1"/>
  <c r="BI186" i="3"/>
  <c r="BH186" i="3"/>
  <c r="BG186" i="3"/>
  <c r="BF186" i="3"/>
  <c r="T186" i="3"/>
  <c r="R186" i="3"/>
  <c r="P186" i="3"/>
  <c r="BK186" i="3"/>
  <c r="J186" i="3"/>
  <c r="BE186" i="3"/>
  <c r="BI182" i="3"/>
  <c r="BH182" i="3"/>
  <c r="BG182" i="3"/>
  <c r="BF182" i="3"/>
  <c r="T182" i="3"/>
  <c r="R182" i="3"/>
  <c r="P182" i="3"/>
  <c r="BK182" i="3"/>
  <c r="J182" i="3"/>
  <c r="BE182" i="3" s="1"/>
  <c r="BI181" i="3"/>
  <c r="BH181" i="3"/>
  <c r="BG181" i="3"/>
  <c r="BF181" i="3"/>
  <c r="T181" i="3"/>
  <c r="R181" i="3"/>
  <c r="P181" i="3"/>
  <c r="BK181" i="3"/>
  <c r="J181" i="3"/>
  <c r="BE181" i="3"/>
  <c r="BI177" i="3"/>
  <c r="BH177" i="3"/>
  <c r="BG177" i="3"/>
  <c r="BF177" i="3"/>
  <c r="T177" i="3"/>
  <c r="R177" i="3"/>
  <c r="P177" i="3"/>
  <c r="BK177" i="3"/>
  <c r="J177" i="3"/>
  <c r="BE177" i="3" s="1"/>
  <c r="BI175" i="3"/>
  <c r="BH175" i="3"/>
  <c r="BG175" i="3"/>
  <c r="BF175" i="3"/>
  <c r="T175" i="3"/>
  <c r="R175" i="3"/>
  <c r="P175" i="3"/>
  <c r="BK175" i="3"/>
  <c r="J175" i="3"/>
  <c r="BE175" i="3"/>
  <c r="BI173" i="3"/>
  <c r="BH173" i="3"/>
  <c r="BG173" i="3"/>
  <c r="BF173" i="3"/>
  <c r="T173" i="3"/>
  <c r="R173" i="3"/>
  <c r="P173" i="3"/>
  <c r="BK173" i="3"/>
  <c r="J173" i="3"/>
  <c r="BE173" i="3" s="1"/>
  <c r="BI169" i="3"/>
  <c r="BH169" i="3"/>
  <c r="BG169" i="3"/>
  <c r="BF169" i="3"/>
  <c r="T169" i="3"/>
  <c r="R169" i="3"/>
  <c r="P169" i="3"/>
  <c r="BK169" i="3"/>
  <c r="J169" i="3"/>
  <c r="BE169" i="3"/>
  <c r="BI168" i="3"/>
  <c r="BH168" i="3"/>
  <c r="BG168" i="3"/>
  <c r="BF168" i="3"/>
  <c r="T168" i="3"/>
  <c r="R168" i="3"/>
  <c r="P168" i="3"/>
  <c r="BK168" i="3"/>
  <c r="J168" i="3"/>
  <c r="BE168" i="3" s="1"/>
  <c r="BI165" i="3"/>
  <c r="BH165" i="3"/>
  <c r="BG165" i="3"/>
  <c r="BF165" i="3"/>
  <c r="T165" i="3"/>
  <c r="R165" i="3"/>
  <c r="P165" i="3"/>
  <c r="BK165" i="3"/>
  <c r="J165" i="3"/>
  <c r="BE165" i="3"/>
  <c r="BI162" i="3"/>
  <c r="BH162" i="3"/>
  <c r="BG162" i="3"/>
  <c r="BF162" i="3"/>
  <c r="T162" i="3"/>
  <c r="R162" i="3"/>
  <c r="P162" i="3"/>
  <c r="BK162" i="3"/>
  <c r="J162" i="3"/>
  <c r="BE162" i="3" s="1"/>
  <c r="BI157" i="3"/>
  <c r="BH157" i="3"/>
  <c r="BG157" i="3"/>
  <c r="BF157" i="3"/>
  <c r="T157" i="3"/>
  <c r="R157" i="3"/>
  <c r="P157" i="3"/>
  <c r="BK157" i="3"/>
  <c r="J157" i="3"/>
  <c r="BE157" i="3"/>
  <c r="BI153" i="3"/>
  <c r="BH153" i="3"/>
  <c r="BG153" i="3"/>
  <c r="BF153" i="3"/>
  <c r="T153" i="3"/>
  <c r="R153" i="3"/>
  <c r="P153" i="3"/>
  <c r="BK153" i="3"/>
  <c r="J153" i="3"/>
  <c r="BE153" i="3" s="1"/>
  <c r="BI149" i="3"/>
  <c r="BH149" i="3"/>
  <c r="BG149" i="3"/>
  <c r="BF149" i="3"/>
  <c r="T149" i="3"/>
  <c r="R149" i="3"/>
  <c r="P149" i="3"/>
  <c r="BK149" i="3"/>
  <c r="J149" i="3"/>
  <c r="BE149" i="3"/>
  <c r="BI144" i="3"/>
  <c r="BH144" i="3"/>
  <c r="BG144" i="3"/>
  <c r="BF144" i="3"/>
  <c r="T144" i="3"/>
  <c r="R144" i="3"/>
  <c r="R143" i="3"/>
  <c r="P144" i="3"/>
  <c r="BK144" i="3"/>
  <c r="J144" i="3"/>
  <c r="BE144" i="3" s="1"/>
  <c r="BI138" i="3"/>
  <c r="BH138" i="3"/>
  <c r="BG138" i="3"/>
  <c r="BF138" i="3"/>
  <c r="T138" i="3"/>
  <c r="T137" i="3" s="1"/>
  <c r="R138" i="3"/>
  <c r="R137" i="3"/>
  <c r="P138" i="3"/>
  <c r="P137" i="3" s="1"/>
  <c r="BK138" i="3"/>
  <c r="BK137" i="3"/>
  <c r="J137" i="3" s="1"/>
  <c r="J63" i="3" s="1"/>
  <c r="J138" i="3"/>
  <c r="BE138" i="3" s="1"/>
  <c r="BI134" i="3"/>
  <c r="BH134" i="3"/>
  <c r="BG134" i="3"/>
  <c r="BF134" i="3"/>
  <c r="T134" i="3"/>
  <c r="T133" i="3" s="1"/>
  <c r="R134" i="3"/>
  <c r="R133" i="3"/>
  <c r="P134" i="3"/>
  <c r="P133" i="3" s="1"/>
  <c r="BK134" i="3"/>
  <c r="BK133" i="3"/>
  <c r="J133" i="3"/>
  <c r="J62" i="3" s="1"/>
  <c r="J134" i="3"/>
  <c r="BE134" i="3"/>
  <c r="BI131" i="3"/>
  <c r="BH131" i="3"/>
  <c r="BG131" i="3"/>
  <c r="BF131" i="3"/>
  <c r="T131" i="3"/>
  <c r="R131" i="3"/>
  <c r="P131" i="3"/>
  <c r="BK131" i="3"/>
  <c r="J131" i="3"/>
  <c r="BE131" i="3" s="1"/>
  <c r="BI126" i="3"/>
  <c r="BH126" i="3"/>
  <c r="BG126" i="3"/>
  <c r="BF126" i="3"/>
  <c r="T126" i="3"/>
  <c r="R126" i="3"/>
  <c r="P126" i="3"/>
  <c r="BK126" i="3"/>
  <c r="J126" i="3"/>
  <c r="BE126" i="3"/>
  <c r="BI123" i="3"/>
  <c r="BH123" i="3"/>
  <c r="BG123" i="3"/>
  <c r="BF123" i="3"/>
  <c r="T123" i="3"/>
  <c r="R123" i="3"/>
  <c r="P123" i="3"/>
  <c r="BK123" i="3"/>
  <c r="J123" i="3"/>
  <c r="BE123" i="3" s="1"/>
  <c r="BI119" i="3"/>
  <c r="BH119" i="3"/>
  <c r="BG119" i="3"/>
  <c r="BF119" i="3"/>
  <c r="T119" i="3"/>
  <c r="R119" i="3"/>
  <c r="P119" i="3"/>
  <c r="BK119" i="3"/>
  <c r="J119" i="3"/>
  <c r="BE119" i="3"/>
  <c r="BI117" i="3"/>
  <c r="BH117" i="3"/>
  <c r="BG117" i="3"/>
  <c r="BF117" i="3"/>
  <c r="T117" i="3"/>
  <c r="R117" i="3"/>
  <c r="P117" i="3"/>
  <c r="BK117" i="3"/>
  <c r="J117" i="3"/>
  <c r="BE117" i="3" s="1"/>
  <c r="BI114" i="3"/>
  <c r="BH114" i="3"/>
  <c r="BG114" i="3"/>
  <c r="BF114" i="3"/>
  <c r="T114" i="3"/>
  <c r="R114" i="3"/>
  <c r="P114" i="3"/>
  <c r="BK114" i="3"/>
  <c r="J114" i="3"/>
  <c r="BE114" i="3"/>
  <c r="BI112" i="3"/>
  <c r="BH112" i="3"/>
  <c r="BG112" i="3"/>
  <c r="BF112" i="3"/>
  <c r="T112" i="3"/>
  <c r="R112" i="3"/>
  <c r="P112" i="3"/>
  <c r="BK112" i="3"/>
  <c r="J112" i="3"/>
  <c r="BE112" i="3" s="1"/>
  <c r="BI111" i="3"/>
  <c r="BH111" i="3"/>
  <c r="BG111" i="3"/>
  <c r="BF111" i="3"/>
  <c r="T111" i="3"/>
  <c r="R111" i="3"/>
  <c r="P111" i="3"/>
  <c r="BK111" i="3"/>
  <c r="J111" i="3"/>
  <c r="BE111" i="3"/>
  <c r="BI108" i="3"/>
  <c r="BH108" i="3"/>
  <c r="BG108" i="3"/>
  <c r="BF108" i="3"/>
  <c r="T108" i="3"/>
  <c r="R108" i="3"/>
  <c r="P108" i="3"/>
  <c r="BK108" i="3"/>
  <c r="J108" i="3"/>
  <c r="BE108" i="3" s="1"/>
  <c r="BI107" i="3"/>
  <c r="BH107" i="3"/>
  <c r="BG107" i="3"/>
  <c r="BF107" i="3"/>
  <c r="T107" i="3"/>
  <c r="R107" i="3"/>
  <c r="P107" i="3"/>
  <c r="BK107" i="3"/>
  <c r="J107" i="3"/>
  <c r="BE107" i="3"/>
  <c r="BI104" i="3"/>
  <c r="BH104" i="3"/>
  <c r="BG104" i="3"/>
  <c r="BF104" i="3"/>
  <c r="J34" i="3" s="1"/>
  <c r="AW56" i="1" s="1"/>
  <c r="T104" i="3"/>
  <c r="R104" i="3"/>
  <c r="P104" i="3"/>
  <c r="BK104" i="3"/>
  <c r="J104" i="3"/>
  <c r="BE104" i="3" s="1"/>
  <c r="BI99" i="3"/>
  <c r="BH99" i="3"/>
  <c r="BG99" i="3"/>
  <c r="BF99" i="3"/>
  <c r="T99" i="3"/>
  <c r="R99" i="3"/>
  <c r="P99" i="3"/>
  <c r="BK99" i="3"/>
  <c r="J99" i="3"/>
  <c r="BE99" i="3"/>
  <c r="BI97" i="3"/>
  <c r="F37" i="3" s="1"/>
  <c r="BD56" i="1" s="1"/>
  <c r="BH97" i="3"/>
  <c r="BG97" i="3"/>
  <c r="BF97" i="3"/>
  <c r="T97" i="3"/>
  <c r="R97" i="3"/>
  <c r="P97" i="3"/>
  <c r="BK97" i="3"/>
  <c r="J97" i="3"/>
  <c r="BE97" i="3" s="1"/>
  <c r="F33" i="3" s="1"/>
  <c r="AZ56" i="1" s="1"/>
  <c r="BI94" i="3"/>
  <c r="BH94" i="3"/>
  <c r="BG94" i="3"/>
  <c r="F35" i="3" s="1"/>
  <c r="BB56" i="1" s="1"/>
  <c r="BF94" i="3"/>
  <c r="T94" i="3"/>
  <c r="R94" i="3"/>
  <c r="R93" i="3" s="1"/>
  <c r="P94" i="3"/>
  <c r="BK94" i="3"/>
  <c r="J94" i="3"/>
  <c r="BE94" i="3" s="1"/>
  <c r="J88" i="3"/>
  <c r="J87" i="3"/>
  <c r="F87" i="3"/>
  <c r="F85" i="3"/>
  <c r="E83" i="3"/>
  <c r="J55" i="3"/>
  <c r="J54" i="3"/>
  <c r="F54" i="3"/>
  <c r="F52" i="3"/>
  <c r="E50" i="3"/>
  <c r="J18" i="3"/>
  <c r="E18" i="3"/>
  <c r="F55" i="3" s="1"/>
  <c r="F88" i="3"/>
  <c r="J17" i="3"/>
  <c r="J12" i="3"/>
  <c r="E7" i="3"/>
  <c r="E81" i="3"/>
  <c r="E48" i="3"/>
  <c r="J37" i="2"/>
  <c r="J36" i="2"/>
  <c r="AY55" i="1"/>
  <c r="J35" i="2"/>
  <c r="AX55" i="1" s="1"/>
  <c r="BI289" i="2"/>
  <c r="BH289" i="2"/>
  <c r="BG289" i="2"/>
  <c r="BF289" i="2"/>
  <c r="T289" i="2"/>
  <c r="R289" i="2"/>
  <c r="R286" i="2" s="1"/>
  <c r="P289" i="2"/>
  <c r="BK289" i="2"/>
  <c r="J289" i="2"/>
  <c r="BE289" i="2"/>
  <c r="BI287" i="2"/>
  <c r="BH287" i="2"/>
  <c r="BG287" i="2"/>
  <c r="BF287" i="2"/>
  <c r="T287" i="2"/>
  <c r="T286" i="2" s="1"/>
  <c r="R287" i="2"/>
  <c r="P287" i="2"/>
  <c r="P286" i="2" s="1"/>
  <c r="BK287" i="2"/>
  <c r="BK286" i="2"/>
  <c r="J286" i="2"/>
  <c r="J73" i="2" s="1"/>
  <c r="J287" i="2"/>
  <c r="BE287" i="2"/>
  <c r="BI285" i="2"/>
  <c r="BH285" i="2"/>
  <c r="BG285" i="2"/>
  <c r="BF285" i="2"/>
  <c r="T285" i="2"/>
  <c r="T284" i="2" s="1"/>
  <c r="R285" i="2"/>
  <c r="R284" i="2" s="1"/>
  <c r="P285" i="2"/>
  <c r="P284" i="2" s="1"/>
  <c r="BK285" i="2"/>
  <c r="BK284" i="2" s="1"/>
  <c r="J284" i="2"/>
  <c r="J72" i="2" s="1"/>
  <c r="J285" i="2"/>
  <c r="BE285" i="2"/>
  <c r="BI282" i="2"/>
  <c r="BH282" i="2"/>
  <c r="BG282" i="2"/>
  <c r="BF282" i="2"/>
  <c r="T282" i="2"/>
  <c r="R282" i="2"/>
  <c r="P282" i="2"/>
  <c r="BK282" i="2"/>
  <c r="J282" i="2"/>
  <c r="BE282" i="2" s="1"/>
  <c r="BI280" i="2"/>
  <c r="BH280" i="2"/>
  <c r="BG280" i="2"/>
  <c r="BF280" i="2"/>
  <c r="T280" i="2"/>
  <c r="R280" i="2"/>
  <c r="P280" i="2"/>
  <c r="BK280" i="2"/>
  <c r="J280" i="2"/>
  <c r="BE280" i="2" s="1"/>
  <c r="BI279" i="2"/>
  <c r="BH279" i="2"/>
  <c r="BG279" i="2"/>
  <c r="BF279" i="2"/>
  <c r="T279" i="2"/>
  <c r="R279" i="2"/>
  <c r="P279" i="2"/>
  <c r="BK279" i="2"/>
  <c r="J279" i="2"/>
  <c r="BE279" i="2" s="1"/>
  <c r="BI277" i="2"/>
  <c r="BH277" i="2"/>
  <c r="BG277" i="2"/>
  <c r="BF277" i="2"/>
  <c r="T277" i="2"/>
  <c r="R277" i="2"/>
  <c r="P277" i="2"/>
  <c r="BK277" i="2"/>
  <c r="J277" i="2"/>
  <c r="BE277" i="2" s="1"/>
  <c r="BI274" i="2"/>
  <c r="BH274" i="2"/>
  <c r="BG274" i="2"/>
  <c r="BF274" i="2"/>
  <c r="T274" i="2"/>
  <c r="R274" i="2"/>
  <c r="R273" i="2" s="1"/>
  <c r="P274" i="2"/>
  <c r="BK274" i="2"/>
  <c r="BK273" i="2" s="1"/>
  <c r="J273" i="2"/>
  <c r="J71" i="2" s="1"/>
  <c r="J274" i="2"/>
  <c r="BE274" i="2"/>
  <c r="BI271" i="2"/>
  <c r="BH271" i="2"/>
  <c r="BG271" i="2"/>
  <c r="BF271" i="2"/>
  <c r="T271" i="2"/>
  <c r="R271" i="2"/>
  <c r="P271" i="2"/>
  <c r="BK271" i="2"/>
  <c r="J271" i="2"/>
  <c r="BE271" i="2" s="1"/>
  <c r="BI270" i="2"/>
  <c r="BH270" i="2"/>
  <c r="BG270" i="2"/>
  <c r="BF270" i="2"/>
  <c r="T270" i="2"/>
  <c r="R270" i="2"/>
  <c r="P270" i="2"/>
  <c r="BK270" i="2"/>
  <c r="J270" i="2"/>
  <c r="BE270" i="2" s="1"/>
  <c r="BI269" i="2"/>
  <c r="BH269" i="2"/>
  <c r="BG269" i="2"/>
  <c r="BF269" i="2"/>
  <c r="T269" i="2"/>
  <c r="R269" i="2"/>
  <c r="P269" i="2"/>
  <c r="BK269" i="2"/>
  <c r="J269" i="2"/>
  <c r="BE269" i="2" s="1"/>
  <c r="BI267" i="2"/>
  <c r="BH267" i="2"/>
  <c r="BG267" i="2"/>
  <c r="BF267" i="2"/>
  <c r="T267" i="2"/>
  <c r="R267" i="2"/>
  <c r="P267" i="2"/>
  <c r="BK267" i="2"/>
  <c r="J267" i="2"/>
  <c r="BE267" i="2" s="1"/>
  <c r="BI265" i="2"/>
  <c r="BH265" i="2"/>
  <c r="BG265" i="2"/>
  <c r="BF265" i="2"/>
  <c r="T265" i="2"/>
  <c r="R265" i="2"/>
  <c r="P265" i="2"/>
  <c r="BK265" i="2"/>
  <c r="J265" i="2"/>
  <c r="BE265" i="2" s="1"/>
  <c r="BI263" i="2"/>
  <c r="BH263" i="2"/>
  <c r="BG263" i="2"/>
  <c r="BF263" i="2"/>
  <c r="T263" i="2"/>
  <c r="R263" i="2"/>
  <c r="P263" i="2"/>
  <c r="BK263" i="2"/>
  <c r="J263" i="2"/>
  <c r="BE263" i="2" s="1"/>
  <c r="BI260" i="2"/>
  <c r="BH260" i="2"/>
  <c r="BG260" i="2"/>
  <c r="BF260" i="2"/>
  <c r="T260" i="2"/>
  <c r="T259" i="2" s="1"/>
  <c r="R260" i="2"/>
  <c r="R259" i="2"/>
  <c r="P260" i="2"/>
  <c r="P259" i="2" s="1"/>
  <c r="BK260" i="2"/>
  <c r="BK259" i="2"/>
  <c r="J259" i="2" s="1"/>
  <c r="J70" i="2" s="1"/>
  <c r="BK258" i="2"/>
  <c r="J258" i="2" s="1"/>
  <c r="J69" i="2" s="1"/>
  <c r="J260" i="2"/>
  <c r="BE260" i="2" s="1"/>
  <c r="BI256" i="2"/>
  <c r="BH256" i="2"/>
  <c r="BG256" i="2"/>
  <c r="BF256" i="2"/>
  <c r="T256" i="2"/>
  <c r="T255" i="2" s="1"/>
  <c r="R256" i="2"/>
  <c r="R255" i="2" s="1"/>
  <c r="P256" i="2"/>
  <c r="P255" i="2" s="1"/>
  <c r="BK256" i="2"/>
  <c r="BK255" i="2" s="1"/>
  <c r="J255" i="2"/>
  <c r="J68" i="2" s="1"/>
  <c r="J256" i="2"/>
  <c r="BE256" i="2"/>
  <c r="BI252" i="2"/>
  <c r="BH252" i="2"/>
  <c r="BG252" i="2"/>
  <c r="BF252" i="2"/>
  <c r="T252" i="2"/>
  <c r="R252" i="2"/>
  <c r="P252" i="2"/>
  <c r="BK252" i="2"/>
  <c r="J252" i="2"/>
  <c r="BE252" i="2" s="1"/>
  <c r="BI249" i="2"/>
  <c r="BH249" i="2"/>
  <c r="BG249" i="2"/>
  <c r="BF249" i="2"/>
  <c r="T249" i="2"/>
  <c r="R249" i="2"/>
  <c r="P249" i="2"/>
  <c r="BK249" i="2"/>
  <c r="J249" i="2"/>
  <c r="BE249" i="2" s="1"/>
  <c r="BI246" i="2"/>
  <c r="BH246" i="2"/>
  <c r="BG246" i="2"/>
  <c r="BF246" i="2"/>
  <c r="T246" i="2"/>
  <c r="R246" i="2"/>
  <c r="P246" i="2"/>
  <c r="BK246" i="2"/>
  <c r="J246" i="2"/>
  <c r="BE246" i="2" s="1"/>
  <c r="BI243" i="2"/>
  <c r="BH243" i="2"/>
  <c r="BG243" i="2"/>
  <c r="BF243" i="2"/>
  <c r="T243" i="2"/>
  <c r="R243" i="2"/>
  <c r="P243" i="2"/>
  <c r="BK243" i="2"/>
  <c r="J243" i="2"/>
  <c r="BE243" i="2" s="1"/>
  <c r="BI240" i="2"/>
  <c r="BH240" i="2"/>
  <c r="BG240" i="2"/>
  <c r="BF240" i="2"/>
  <c r="T240" i="2"/>
  <c r="R240" i="2"/>
  <c r="P240" i="2"/>
  <c r="BK240" i="2"/>
  <c r="J240" i="2"/>
  <c r="BE240" i="2" s="1"/>
  <c r="BI238" i="2"/>
  <c r="BH238" i="2"/>
  <c r="BG238" i="2"/>
  <c r="BF238" i="2"/>
  <c r="T238" i="2"/>
  <c r="R238" i="2"/>
  <c r="P238" i="2"/>
  <c r="BK238" i="2"/>
  <c r="J238" i="2"/>
  <c r="BE238" i="2" s="1"/>
  <c r="BI236" i="2"/>
  <c r="BH236" i="2"/>
  <c r="BG236" i="2"/>
  <c r="BF236" i="2"/>
  <c r="T236" i="2"/>
  <c r="T235" i="2" s="1"/>
  <c r="R236" i="2"/>
  <c r="R235" i="2" s="1"/>
  <c r="P236" i="2"/>
  <c r="BK236" i="2"/>
  <c r="BK235" i="2" s="1"/>
  <c r="J235" i="2"/>
  <c r="J67" i="2" s="1"/>
  <c r="J236" i="2"/>
  <c r="BE236" i="2"/>
  <c r="BI232" i="2"/>
  <c r="BH232" i="2"/>
  <c r="BG232" i="2"/>
  <c r="BF232" i="2"/>
  <c r="T232" i="2"/>
  <c r="R232" i="2"/>
  <c r="P232" i="2"/>
  <c r="BK232" i="2"/>
  <c r="J232" i="2"/>
  <c r="BE232" i="2" s="1"/>
  <c r="BI230" i="2"/>
  <c r="BH230" i="2"/>
  <c r="BG230" i="2"/>
  <c r="BF230" i="2"/>
  <c r="T230" i="2"/>
  <c r="R230" i="2"/>
  <c r="P230" i="2"/>
  <c r="BK230" i="2"/>
  <c r="J230" i="2"/>
  <c r="BE230" i="2" s="1"/>
  <c r="BI229" i="2"/>
  <c r="BH229" i="2"/>
  <c r="BG229" i="2"/>
  <c r="BF229" i="2"/>
  <c r="T229" i="2"/>
  <c r="R229" i="2"/>
  <c r="P229" i="2"/>
  <c r="BK229" i="2"/>
  <c r="J229" i="2"/>
  <c r="BE229" i="2" s="1"/>
  <c r="BI228" i="2"/>
  <c r="BH228" i="2"/>
  <c r="BG228" i="2"/>
  <c r="BF228" i="2"/>
  <c r="T228" i="2"/>
  <c r="R228" i="2"/>
  <c r="P228" i="2"/>
  <c r="BK228" i="2"/>
  <c r="J228" i="2"/>
  <c r="BE228" i="2" s="1"/>
  <c r="BI224" i="2"/>
  <c r="BH224" i="2"/>
  <c r="BG224" i="2"/>
  <c r="BF224" i="2"/>
  <c r="T224" i="2"/>
  <c r="R224" i="2"/>
  <c r="P224" i="2"/>
  <c r="BK224" i="2"/>
  <c r="J224" i="2"/>
  <c r="BE224" i="2" s="1"/>
  <c r="BI222" i="2"/>
  <c r="BH222" i="2"/>
  <c r="BG222" i="2"/>
  <c r="BF222" i="2"/>
  <c r="T222" i="2"/>
  <c r="R222" i="2"/>
  <c r="P222" i="2"/>
  <c r="BK222" i="2"/>
  <c r="J222" i="2"/>
  <c r="BE222" i="2" s="1"/>
  <c r="BI219" i="2"/>
  <c r="BH219" i="2"/>
  <c r="BG219" i="2"/>
  <c r="BF219" i="2"/>
  <c r="T219" i="2"/>
  <c r="R219" i="2"/>
  <c r="P219" i="2"/>
  <c r="BK219" i="2"/>
  <c r="J219" i="2"/>
  <c r="BE219" i="2" s="1"/>
  <c r="BI217" i="2"/>
  <c r="BH217" i="2"/>
  <c r="BG217" i="2"/>
  <c r="BF217" i="2"/>
  <c r="T217" i="2"/>
  <c r="R217" i="2"/>
  <c r="P217" i="2"/>
  <c r="BK217" i="2"/>
  <c r="J217" i="2"/>
  <c r="BE217" i="2" s="1"/>
  <c r="BI214" i="2"/>
  <c r="BH214" i="2"/>
  <c r="BG214" i="2"/>
  <c r="BF214" i="2"/>
  <c r="T214" i="2"/>
  <c r="R214" i="2"/>
  <c r="R213" i="2" s="1"/>
  <c r="P214" i="2"/>
  <c r="BK214" i="2"/>
  <c r="BK213" i="2" s="1"/>
  <c r="J213" i="2"/>
  <c r="J66" i="2" s="1"/>
  <c r="J214" i="2"/>
  <c r="BE214" i="2"/>
  <c r="BI211" i="2"/>
  <c r="BH211" i="2"/>
  <c r="BG211" i="2"/>
  <c r="BF211" i="2"/>
  <c r="T211" i="2"/>
  <c r="R211" i="2"/>
  <c r="P211" i="2"/>
  <c r="BK211" i="2"/>
  <c r="J211" i="2"/>
  <c r="BE211" i="2" s="1"/>
  <c r="BI209" i="2"/>
  <c r="BH209" i="2"/>
  <c r="BG209" i="2"/>
  <c r="BF209" i="2"/>
  <c r="T209" i="2"/>
  <c r="R209" i="2"/>
  <c r="P209" i="2"/>
  <c r="BK209" i="2"/>
  <c r="J209" i="2"/>
  <c r="BE209" i="2" s="1"/>
  <c r="BI207" i="2"/>
  <c r="BH207" i="2"/>
  <c r="BG207" i="2"/>
  <c r="BF207" i="2"/>
  <c r="T207" i="2"/>
  <c r="R207" i="2"/>
  <c r="P207" i="2"/>
  <c r="BK207" i="2"/>
  <c r="J207" i="2"/>
  <c r="BE207" i="2" s="1"/>
  <c r="BI205" i="2"/>
  <c r="BH205" i="2"/>
  <c r="BG205" i="2"/>
  <c r="BF205" i="2"/>
  <c r="T205" i="2"/>
  <c r="R205" i="2"/>
  <c r="P205" i="2"/>
  <c r="BK205" i="2"/>
  <c r="J205" i="2"/>
  <c r="BE205" i="2" s="1"/>
  <c r="BI203" i="2"/>
  <c r="BH203" i="2"/>
  <c r="BG203" i="2"/>
  <c r="BF203" i="2"/>
  <c r="T203" i="2"/>
  <c r="R203" i="2"/>
  <c r="P203" i="2"/>
  <c r="BK203" i="2"/>
  <c r="J203" i="2"/>
  <c r="BE203" i="2" s="1"/>
  <c r="BI200" i="2"/>
  <c r="BH200" i="2"/>
  <c r="BG200" i="2"/>
  <c r="BF200" i="2"/>
  <c r="T200" i="2"/>
  <c r="R200" i="2"/>
  <c r="P200" i="2"/>
  <c r="BK200" i="2"/>
  <c r="J200" i="2"/>
  <c r="BE200" i="2" s="1"/>
  <c r="BI198" i="2"/>
  <c r="BH198" i="2"/>
  <c r="BG198" i="2"/>
  <c r="BF198" i="2"/>
  <c r="T198" i="2"/>
  <c r="R198" i="2"/>
  <c r="P198" i="2"/>
  <c r="BK198" i="2"/>
  <c r="J198" i="2"/>
  <c r="BE198" i="2" s="1"/>
  <c r="BI195" i="2"/>
  <c r="BH195" i="2"/>
  <c r="BG195" i="2"/>
  <c r="BF195" i="2"/>
  <c r="T195" i="2"/>
  <c r="R195" i="2"/>
  <c r="P195" i="2"/>
  <c r="BK195" i="2"/>
  <c r="J195" i="2"/>
  <c r="BE195" i="2" s="1"/>
  <c r="BI192" i="2"/>
  <c r="BH192" i="2"/>
  <c r="BG192" i="2"/>
  <c r="BF192" i="2"/>
  <c r="T192" i="2"/>
  <c r="R192" i="2"/>
  <c r="P192" i="2"/>
  <c r="BK192" i="2"/>
  <c r="J192" i="2"/>
  <c r="BE192" i="2" s="1"/>
  <c r="BI188" i="2"/>
  <c r="BH188" i="2"/>
  <c r="BG188" i="2"/>
  <c r="BF188" i="2"/>
  <c r="T188" i="2"/>
  <c r="R188" i="2"/>
  <c r="R187" i="2" s="1"/>
  <c r="P188" i="2"/>
  <c r="BK188" i="2"/>
  <c r="BK187" i="2" s="1"/>
  <c r="J187" i="2"/>
  <c r="J65" i="2" s="1"/>
  <c r="J188" i="2"/>
  <c r="BE188" i="2"/>
  <c r="BI185" i="2"/>
  <c r="BH185" i="2"/>
  <c r="BG185" i="2"/>
  <c r="BF185" i="2"/>
  <c r="T185" i="2"/>
  <c r="R185" i="2"/>
  <c r="P185" i="2"/>
  <c r="BK185" i="2"/>
  <c r="J185" i="2"/>
  <c r="BE185" i="2" s="1"/>
  <c r="BI183" i="2"/>
  <c r="BH183" i="2"/>
  <c r="BG183" i="2"/>
  <c r="BF183" i="2"/>
  <c r="T183" i="2"/>
  <c r="R183" i="2"/>
  <c r="P183" i="2"/>
  <c r="BK183" i="2"/>
  <c r="J183" i="2"/>
  <c r="BE183" i="2" s="1"/>
  <c r="BI181" i="2"/>
  <c r="BH181" i="2"/>
  <c r="BG181" i="2"/>
  <c r="BF181" i="2"/>
  <c r="T181" i="2"/>
  <c r="T180" i="2" s="1"/>
  <c r="R181" i="2"/>
  <c r="R180" i="2" s="1"/>
  <c r="P181" i="2"/>
  <c r="BK181" i="2"/>
  <c r="BK180" i="2" s="1"/>
  <c r="J180" i="2"/>
  <c r="J64" i="2" s="1"/>
  <c r="J181" i="2"/>
  <c r="BE181" i="2"/>
  <c r="BI177" i="2"/>
  <c r="BH177" i="2"/>
  <c r="BG177" i="2"/>
  <c r="BF177" i="2"/>
  <c r="T177" i="2"/>
  <c r="R177" i="2"/>
  <c r="P177" i="2"/>
  <c r="BK177" i="2"/>
  <c r="J177" i="2"/>
  <c r="BE177" i="2" s="1"/>
  <c r="BI174" i="2"/>
  <c r="BH174" i="2"/>
  <c r="BG174" i="2"/>
  <c r="BF174" i="2"/>
  <c r="T174" i="2"/>
  <c r="T173" i="2" s="1"/>
  <c r="R174" i="2"/>
  <c r="R173" i="2" s="1"/>
  <c r="P174" i="2"/>
  <c r="P173" i="2" s="1"/>
  <c r="BK174" i="2"/>
  <c r="BK173" i="2" s="1"/>
  <c r="J173" i="2"/>
  <c r="J63" i="2" s="1"/>
  <c r="J174" i="2"/>
  <c r="BE174" i="2"/>
  <c r="BI170" i="2"/>
  <c r="BH170" i="2"/>
  <c r="BG170" i="2"/>
  <c r="BF170" i="2"/>
  <c r="T170" i="2"/>
  <c r="R170" i="2"/>
  <c r="P170" i="2"/>
  <c r="BK170" i="2"/>
  <c r="J170" i="2"/>
  <c r="BE170" i="2" s="1"/>
  <c r="BI167" i="2"/>
  <c r="BH167" i="2"/>
  <c r="BG167" i="2"/>
  <c r="BF167" i="2"/>
  <c r="T167" i="2"/>
  <c r="R167" i="2"/>
  <c r="P167" i="2"/>
  <c r="BK167" i="2"/>
  <c r="J167" i="2"/>
  <c r="BE167" i="2" s="1"/>
  <c r="BI164" i="2"/>
  <c r="BH164" i="2"/>
  <c r="BG164" i="2"/>
  <c r="BF164" i="2"/>
  <c r="T164" i="2"/>
  <c r="R164" i="2"/>
  <c r="P164" i="2"/>
  <c r="BK164" i="2"/>
  <c r="J164" i="2"/>
  <c r="BE164" i="2" s="1"/>
  <c r="BI159" i="2"/>
  <c r="BH159" i="2"/>
  <c r="BG159" i="2"/>
  <c r="BF159" i="2"/>
  <c r="T159" i="2"/>
  <c r="R159" i="2"/>
  <c r="R158" i="2" s="1"/>
  <c r="P159" i="2"/>
  <c r="P158" i="2" s="1"/>
  <c r="BK159" i="2"/>
  <c r="BK158" i="2" s="1"/>
  <c r="J158" i="2"/>
  <c r="J62" i="2" s="1"/>
  <c r="J159" i="2"/>
  <c r="BE159" i="2"/>
  <c r="BI156" i="2"/>
  <c r="BH156" i="2"/>
  <c r="BG156" i="2"/>
  <c r="BF156" i="2"/>
  <c r="T156" i="2"/>
  <c r="R156" i="2"/>
  <c r="P156" i="2"/>
  <c r="BK156" i="2"/>
  <c r="J156" i="2"/>
  <c r="BE156" i="2" s="1"/>
  <c r="BI154" i="2"/>
  <c r="BH154" i="2"/>
  <c r="BG154" i="2"/>
  <c r="BF154" i="2"/>
  <c r="T154" i="2"/>
  <c r="R154" i="2"/>
  <c r="P154" i="2"/>
  <c r="BK154" i="2"/>
  <c r="J154" i="2"/>
  <c r="BE154" i="2" s="1"/>
  <c r="BI152" i="2"/>
  <c r="BH152" i="2"/>
  <c r="BG152" i="2"/>
  <c r="BF152" i="2"/>
  <c r="T152" i="2"/>
  <c r="R152" i="2"/>
  <c r="P152" i="2"/>
  <c r="BK152" i="2"/>
  <c r="J152" i="2"/>
  <c r="BE152" i="2" s="1"/>
  <c r="BI150" i="2"/>
  <c r="BH150" i="2"/>
  <c r="BG150" i="2"/>
  <c r="BF150" i="2"/>
  <c r="T150" i="2"/>
  <c r="R150" i="2"/>
  <c r="P150" i="2"/>
  <c r="BK150" i="2"/>
  <c r="J150" i="2"/>
  <c r="BE150" i="2" s="1"/>
  <c r="BI148" i="2"/>
  <c r="BH148" i="2"/>
  <c r="BG148" i="2"/>
  <c r="BF148" i="2"/>
  <c r="T148" i="2"/>
  <c r="R148" i="2"/>
  <c r="P148" i="2"/>
  <c r="BK148" i="2"/>
  <c r="J148" i="2"/>
  <c r="BE148" i="2" s="1"/>
  <c r="BI146" i="2"/>
  <c r="BH146" i="2"/>
  <c r="BG146" i="2"/>
  <c r="BF146" i="2"/>
  <c r="T146" i="2"/>
  <c r="R146" i="2"/>
  <c r="P146" i="2"/>
  <c r="BK146" i="2"/>
  <c r="J146" i="2"/>
  <c r="BE146" i="2" s="1"/>
  <c r="BI144" i="2"/>
  <c r="BH144" i="2"/>
  <c r="BG144" i="2"/>
  <c r="BF144" i="2"/>
  <c r="T144" i="2"/>
  <c r="R144" i="2"/>
  <c r="P144" i="2"/>
  <c r="BK144" i="2"/>
  <c r="J144" i="2"/>
  <c r="BE144" i="2" s="1"/>
  <c r="BI142" i="2"/>
  <c r="BH142" i="2"/>
  <c r="BG142" i="2"/>
  <c r="BF142" i="2"/>
  <c r="T142" i="2"/>
  <c r="R142" i="2"/>
  <c r="P142" i="2"/>
  <c r="BK142" i="2"/>
  <c r="J142" i="2"/>
  <c r="BE142" i="2" s="1"/>
  <c r="BI139" i="2"/>
  <c r="BH139" i="2"/>
  <c r="BG139" i="2"/>
  <c r="BF139" i="2"/>
  <c r="T139" i="2"/>
  <c r="R139" i="2"/>
  <c r="P139" i="2"/>
  <c r="BK139" i="2"/>
  <c r="J139" i="2"/>
  <c r="BE139" i="2" s="1"/>
  <c r="BI133" i="2"/>
  <c r="BH133" i="2"/>
  <c r="BG133" i="2"/>
  <c r="BF133" i="2"/>
  <c r="T133" i="2"/>
  <c r="R133" i="2"/>
  <c r="P133" i="2"/>
  <c r="BK133" i="2"/>
  <c r="J133" i="2"/>
  <c r="BE133" i="2" s="1"/>
  <c r="BI131" i="2"/>
  <c r="BH131" i="2"/>
  <c r="BG131" i="2"/>
  <c r="BF131" i="2"/>
  <c r="T131" i="2"/>
  <c r="R131" i="2"/>
  <c r="P131" i="2"/>
  <c r="BK131" i="2"/>
  <c r="J131" i="2"/>
  <c r="BE131" i="2" s="1"/>
  <c r="BI128" i="2"/>
  <c r="BH128" i="2"/>
  <c r="BG128" i="2"/>
  <c r="BF128" i="2"/>
  <c r="T128" i="2"/>
  <c r="R128" i="2"/>
  <c r="P128" i="2"/>
  <c r="BK128" i="2"/>
  <c r="J128" i="2"/>
  <c r="BE128" i="2" s="1"/>
  <c r="BI126" i="2"/>
  <c r="BH126" i="2"/>
  <c r="BG126" i="2"/>
  <c r="BF126" i="2"/>
  <c r="T126" i="2"/>
  <c r="R126" i="2"/>
  <c r="P126" i="2"/>
  <c r="BK126" i="2"/>
  <c r="J126" i="2"/>
  <c r="BE126" i="2" s="1"/>
  <c r="BI124" i="2"/>
  <c r="BH124" i="2"/>
  <c r="BG124" i="2"/>
  <c r="BF124" i="2"/>
  <c r="T124" i="2"/>
  <c r="R124" i="2"/>
  <c r="P124" i="2"/>
  <c r="BK124" i="2"/>
  <c r="J124" i="2"/>
  <c r="BE124" i="2"/>
  <c r="BI122" i="2"/>
  <c r="BH122" i="2"/>
  <c r="BG122" i="2"/>
  <c r="BF122" i="2"/>
  <c r="T122" i="2"/>
  <c r="R122" i="2"/>
  <c r="P122" i="2"/>
  <c r="BK122" i="2"/>
  <c r="J122" i="2"/>
  <c r="BE122" i="2" s="1"/>
  <c r="BI120" i="2"/>
  <c r="BH120" i="2"/>
  <c r="BG120" i="2"/>
  <c r="BF120" i="2"/>
  <c r="T120" i="2"/>
  <c r="R120" i="2"/>
  <c r="P120" i="2"/>
  <c r="BK120" i="2"/>
  <c r="J120" i="2"/>
  <c r="BE120" i="2"/>
  <c r="BI117" i="2"/>
  <c r="BH117" i="2"/>
  <c r="BG117" i="2"/>
  <c r="BF117" i="2"/>
  <c r="T117" i="2"/>
  <c r="R117" i="2"/>
  <c r="P117" i="2"/>
  <c r="BK117" i="2"/>
  <c r="J117" i="2"/>
  <c r="BE117" i="2" s="1"/>
  <c r="BI114" i="2"/>
  <c r="BH114" i="2"/>
  <c r="BG114" i="2"/>
  <c r="BF114" i="2"/>
  <c r="T114" i="2"/>
  <c r="R114" i="2"/>
  <c r="P114" i="2"/>
  <c r="BK114" i="2"/>
  <c r="J114" i="2"/>
  <c r="BE114" i="2" s="1"/>
  <c r="BI109" i="2"/>
  <c r="BH109" i="2"/>
  <c r="BG109" i="2"/>
  <c r="BF109" i="2"/>
  <c r="T109" i="2"/>
  <c r="R109" i="2"/>
  <c r="P109" i="2"/>
  <c r="BK109" i="2"/>
  <c r="J109" i="2"/>
  <c r="BE109" i="2" s="1"/>
  <c r="BI106" i="2"/>
  <c r="BH106" i="2"/>
  <c r="BG106" i="2"/>
  <c r="BF106" i="2"/>
  <c r="T106" i="2"/>
  <c r="R106" i="2"/>
  <c r="P106" i="2"/>
  <c r="BK106" i="2"/>
  <c r="J106" i="2"/>
  <c r="BE106" i="2"/>
  <c r="BI104" i="2"/>
  <c r="BH104" i="2"/>
  <c r="BG104" i="2"/>
  <c r="BF104" i="2"/>
  <c r="F34" i="2" s="1"/>
  <c r="BA55" i="1" s="1"/>
  <c r="T104" i="2"/>
  <c r="R104" i="2"/>
  <c r="P104" i="2"/>
  <c r="BK104" i="2"/>
  <c r="J104" i="2"/>
  <c r="BE104" i="2" s="1"/>
  <c r="BI101" i="2"/>
  <c r="BH101" i="2"/>
  <c r="F36" i="2" s="1"/>
  <c r="BC55" i="1" s="1"/>
  <c r="BG101" i="2"/>
  <c r="BF101" i="2"/>
  <c r="T101" i="2"/>
  <c r="R101" i="2"/>
  <c r="P101" i="2"/>
  <c r="BK101" i="2"/>
  <c r="J101" i="2"/>
  <c r="BE101" i="2"/>
  <c r="BI99" i="2"/>
  <c r="F37" i="2" s="1"/>
  <c r="BD55" i="1" s="1"/>
  <c r="BH99" i="2"/>
  <c r="BG99" i="2"/>
  <c r="BF99" i="2"/>
  <c r="J34" i="2" s="1"/>
  <c r="AW55" i="1" s="1"/>
  <c r="T99" i="2"/>
  <c r="R99" i="2"/>
  <c r="P99" i="2"/>
  <c r="BK99" i="2"/>
  <c r="J99" i="2"/>
  <c r="BE99" i="2" s="1"/>
  <c r="J33" i="2" s="1"/>
  <c r="AV55" i="1" s="1"/>
  <c r="AT55" i="1" s="1"/>
  <c r="BI96" i="2"/>
  <c r="BH96" i="2"/>
  <c r="BG96" i="2"/>
  <c r="BF96" i="2"/>
  <c r="T96" i="2"/>
  <c r="R96" i="2"/>
  <c r="R95" i="2" s="1"/>
  <c r="R94" i="2" s="1"/>
  <c r="P96" i="2"/>
  <c r="BK96" i="2"/>
  <c r="BK95" i="2"/>
  <c r="J95" i="2" s="1"/>
  <c r="J61" i="2" s="1"/>
  <c r="J96" i="2"/>
  <c r="BE96" i="2"/>
  <c r="F33" i="2" s="1"/>
  <c r="AZ55" i="1" s="1"/>
  <c r="AZ54" i="1" s="1"/>
  <c r="J90" i="2"/>
  <c r="J89" i="2"/>
  <c r="F89" i="2"/>
  <c r="F87" i="2"/>
  <c r="E85" i="2"/>
  <c r="J55" i="2"/>
  <c r="J54" i="2"/>
  <c r="F54" i="2"/>
  <c r="F52" i="2"/>
  <c r="E50" i="2"/>
  <c r="J18" i="2"/>
  <c r="E18" i="2"/>
  <c r="F90" i="2"/>
  <c r="F55" i="2"/>
  <c r="J17" i="2"/>
  <c r="J12" i="2"/>
  <c r="J87" i="2"/>
  <c r="J52" i="2"/>
  <c r="E7" i="2"/>
  <c r="E83" i="2" s="1"/>
  <c r="AS54" i="1"/>
  <c r="L50" i="1"/>
  <c r="AM50" i="1"/>
  <c r="AM49" i="1"/>
  <c r="L49" i="1"/>
  <c r="AM47" i="1"/>
  <c r="L47" i="1"/>
  <c r="L45" i="1"/>
  <c r="L44" i="1"/>
  <c r="BD54" i="1" l="1"/>
  <c r="W33" i="1" s="1"/>
  <c r="BA54" i="1"/>
  <c r="AV54" i="1"/>
  <c r="W29" i="1"/>
  <c r="R92" i="3"/>
  <c r="R91" i="3" s="1"/>
  <c r="J52" i="4"/>
  <c r="J77" i="4"/>
  <c r="P95" i="2"/>
  <c r="F35" i="2"/>
  <c r="BB55" i="1" s="1"/>
  <c r="BB54" i="1" s="1"/>
  <c r="T187" i="2"/>
  <c r="T213" i="2"/>
  <c r="R258" i="2"/>
  <c r="R93" i="2" s="1"/>
  <c r="T273" i="2"/>
  <c r="T258" i="2" s="1"/>
  <c r="T93" i="3"/>
  <c r="T92" i="3" s="1"/>
  <c r="T91" i="3" s="1"/>
  <c r="F36" i="3"/>
  <c r="BC56" i="1" s="1"/>
  <c r="E48" i="2"/>
  <c r="BK94" i="2"/>
  <c r="T158" i="2"/>
  <c r="P180" i="2"/>
  <c r="P235" i="2"/>
  <c r="J52" i="3"/>
  <c r="J85" i="3"/>
  <c r="J33" i="3"/>
  <c r="AV56" i="1" s="1"/>
  <c r="AT56" i="1" s="1"/>
  <c r="T143" i="3"/>
  <c r="BK143" i="3"/>
  <c r="J143" i="3" s="1"/>
  <c r="J64" i="3" s="1"/>
  <c r="F36" i="4"/>
  <c r="BC57" i="1" s="1"/>
  <c r="BC54" i="1" s="1"/>
  <c r="T84" i="4"/>
  <c r="T83" i="4" s="1"/>
  <c r="F35" i="4"/>
  <c r="BB57" i="1" s="1"/>
  <c r="F34" i="4"/>
  <c r="BA57" i="1" s="1"/>
  <c r="T95" i="2"/>
  <c r="T94" i="2" s="1"/>
  <c r="P187" i="2"/>
  <c r="P213" i="2"/>
  <c r="P273" i="2"/>
  <c r="P258" i="2" s="1"/>
  <c r="P93" i="3"/>
  <c r="J259" i="3"/>
  <c r="J71" i="3" s="1"/>
  <c r="BK258" i="3"/>
  <c r="J258" i="3" s="1"/>
  <c r="J70" i="3" s="1"/>
  <c r="J96" i="4"/>
  <c r="J62" i="4" s="1"/>
  <c r="BK95" i="4"/>
  <c r="J95" i="4" s="1"/>
  <c r="J61" i="4" s="1"/>
  <c r="F34" i="3"/>
  <c r="BA56" i="1" s="1"/>
  <c r="BK221" i="3"/>
  <c r="P84" i="4"/>
  <c r="P83" i="4" s="1"/>
  <c r="AU57" i="1" s="1"/>
  <c r="J34" i="4"/>
  <c r="AW57" i="1" s="1"/>
  <c r="P95" i="4"/>
  <c r="BK93" i="3"/>
  <c r="P143" i="3"/>
  <c r="P207" i="3"/>
  <c r="T221" i="3"/>
  <c r="T220" i="3" s="1"/>
  <c r="J33" i="4"/>
  <c r="AV57" i="1" s="1"/>
  <c r="BK84" i="4"/>
  <c r="R84" i="4"/>
  <c r="R83" i="4" s="1"/>
  <c r="F37" i="4"/>
  <c r="BD57" i="1" s="1"/>
  <c r="AY54" i="1" l="1"/>
  <c r="W32" i="1"/>
  <c r="P92" i="3"/>
  <c r="P91" i="3" s="1"/>
  <c r="AU56" i="1" s="1"/>
  <c r="T93" i="2"/>
  <c r="W30" i="1"/>
  <c r="AW54" i="1"/>
  <c r="AK30" i="1" s="1"/>
  <c r="J84" i="4"/>
  <c r="J60" i="4" s="1"/>
  <c r="BK83" i="4"/>
  <c r="J83" i="4" s="1"/>
  <c r="J94" i="2"/>
  <c r="J60" i="2" s="1"/>
  <c r="BK93" i="2"/>
  <c r="J93" i="2" s="1"/>
  <c r="AX54" i="1"/>
  <c r="W31" i="1"/>
  <c r="AT57" i="1"/>
  <c r="BK92" i="3"/>
  <c r="J93" i="3"/>
  <c r="J61" i="3" s="1"/>
  <c r="BK220" i="3"/>
  <c r="J220" i="3" s="1"/>
  <c r="J68" i="3" s="1"/>
  <c r="J221" i="3"/>
  <c r="J69" i="3" s="1"/>
  <c r="P94" i="2"/>
  <c r="P93" i="2" s="1"/>
  <c r="AU55" i="1" s="1"/>
  <c r="AU54" i="1" s="1"/>
  <c r="AK29" i="1"/>
  <c r="J92" i="3" l="1"/>
  <c r="J60" i="3" s="1"/>
  <c r="BK91" i="3"/>
  <c r="J91" i="3" s="1"/>
  <c r="J59" i="2"/>
  <c r="J30" i="2"/>
  <c r="AT54" i="1"/>
  <c r="J59" i="4"/>
  <c r="J30" i="4"/>
  <c r="J30" i="3" l="1"/>
  <c r="J59" i="3"/>
  <c r="J39" i="2"/>
  <c r="AG55" i="1"/>
  <c r="J39" i="4"/>
  <c r="AG57" i="1"/>
  <c r="AN57" i="1" s="1"/>
  <c r="AN55" i="1" l="1"/>
  <c r="AG54" i="1"/>
  <c r="J39" i="3"/>
  <c r="AG56" i="1"/>
  <c r="AN56" i="1" s="1"/>
  <c r="AN54" i="1" l="1"/>
  <c r="AK26" i="1"/>
  <c r="AK35" i="1" s="1"/>
</calcChain>
</file>

<file path=xl/sharedStrings.xml><?xml version="1.0" encoding="utf-8"?>
<sst xmlns="http://schemas.openxmlformats.org/spreadsheetml/2006/main" count="4826" uniqueCount="1029">
  <si>
    <t>Export Komplet</t>
  </si>
  <si>
    <t>VZ</t>
  </si>
  <si>
    <t>2.0</t>
  </si>
  <si>
    <t>ZAMOK</t>
  </si>
  <si>
    <t>False</t>
  </si>
  <si>
    <t>{e301da9f-07a1-4092-9db7-bcc2ab31aca6}</t>
  </si>
  <si>
    <t>0,01</t>
  </si>
  <si>
    <t>21</t>
  </si>
  <si>
    <t>15</t>
  </si>
  <si>
    <t>REKAPITULACE STAVBY</t>
  </si>
  <si>
    <t>v ---  níže se nacházejí doplnkové a pomocné údaje k sestavám  --- v</t>
  </si>
  <si>
    <t>Návod na vyplnění</t>
  </si>
  <si>
    <t>0,001</t>
  </si>
  <si>
    <t>Kód:</t>
  </si>
  <si>
    <t>L2017-87a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</si>
  <si>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</si>
  <si>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</si>
  <si>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Máchova č.p. 643, Třinec - Ležatá kanalizace</t>
  </si>
  <si>
    <t>KSO:</t>
  </si>
  <si>
    <t>801 61 13</t>
  </si>
  <si>
    <t>CC-CZ:</t>
  </si>
  <si>
    <t/>
  </si>
  <si>
    <t>Místo:</t>
  </si>
  <si>
    <t>Obec Třinec</t>
  </si>
  <si>
    <t>Datum:</t>
  </si>
  <si>
    <t>17. 3. 2018</t>
  </si>
  <si>
    <t>Zadavatel:</t>
  </si>
  <si>
    <t>IČ:</t>
  </si>
  <si>
    <t>00297313</t>
  </si>
  <si>
    <t>Město Třinec</t>
  </si>
  <si>
    <t>DIČ:</t>
  </si>
  <si>
    <t>Uchazeč:</t>
  </si>
  <si>
    <t>Vyplň údaj</t>
  </si>
  <si>
    <t>Projektant:</t>
  </si>
  <si>
    <t>28640861</t>
  </si>
  <si>
    <t>Projekční kancelář lay-out s.r.o.</t>
  </si>
  <si>
    <t>True</t>
  </si>
  <si>
    <t>Zpracovatel:</t>
  </si>
  <si>
    <t>Přemysl Cieslar</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</si>
  <si>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</si>
  <si>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</si>
  <si>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</si>
  <si>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</si>
  <si>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</si>
  <si>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</si>
  <si>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</si>
  <si>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</si>
  <si>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</si>
  <si>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</si>
  <si>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</si>
  <si>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</si>
  <si>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</si>
  <si>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</si>
  <si>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</si>
  <si>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</si>
  <si>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</si>
  <si>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</si>
  <si>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</si>
  <si>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</si>
  <si>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</si>
  <si>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</si>
  <si>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</si>
  <si>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</si>
  <si>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</si>
  <si>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</si>
  <si>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</si>
  <si>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</si>
  <si>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</si>
  <si>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</si>
  <si>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</si>
  <si>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</si>
  <si>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</si>
  <si>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</si>
  <si>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</si>
  <si>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</si>
  <si>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</si>
  <si>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</si>
  <si>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</si>
  <si>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</si>
  <si>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</si>
  <si>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</si>
  <si>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úpravy</t>
  </si>
  <si>
    <t>STA</t>
  </si>
  <si>
    <t>1</t>
  </si>
  <si>
    <t>{1688aef9-f207-4e6c-b6b2-7c8fdcb472d4}</t>
  </si>
  <si>
    <t>2</t>
  </si>
  <si>
    <t>02</t>
  </si>
  <si>
    <t>Dešťová kanalizace s opravou ležatého svodu vnitřní kanalizace</t>
  </si>
  <si>
    <t>{c18e2ca8-b3ba-42c6-aed3-9abda85f560d}</t>
  </si>
  <si>
    <t>05</t>
  </si>
  <si>
    <t>Vedlejší rozpočtové náklady</t>
  </si>
  <si>
    <t>{81b8d54c-e23b-4363-846a-120e7d1fd119}</t>
  </si>
  <si>
    <t>KRYCÍ LIST SOUPISU PRACÍ</t>
  </si>
  <si>
    <t>Objekt:</t>
  </si>
  <si>
    <t>01 - Stavební úpravy</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</si>
  <si>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</si>
  <si>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</si>
  <si>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</si>
  <si>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</si>
  <si>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</si>
  <si>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</si>
  <si>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</si>
  <si>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</si>
  <si>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</si>
  <si>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</si>
  <si>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</si>
  <si>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</si>
  <si>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</si>
  <si>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</si>
  <si>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</si>
  <si>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</si>
  <si>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</si>
  <si>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762 - Konstrukce tesařské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</si>
  <si>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</si>
  <si>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</si>
  <si>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</si>
  <si>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</si>
  <si>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</si>
  <si>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</si>
  <si>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</si>
  <si>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</si>
  <si>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</si>
  <si>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</si>
  <si>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</si>
  <si>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</si>
  <si>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</si>
  <si>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</si>
  <si>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</si>
  <si>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</si>
  <si>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</si>
  <si>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</si>
  <si>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</si>
  <si>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</si>
  <si>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m2</t>
  </si>
  <si>
    <t>CS ÚRS 2018 01</t>
  </si>
  <si>
    <t>4</t>
  </si>
  <si>
    <t>848619299</t>
  </si>
  <si>
    <t>PSC</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</si>
  <si>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</si>
  <si>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VV</t>
  </si>
  <si>
    <t>115</t>
  </si>
  <si>
    <t>113107023</t>
  </si>
  <si>
    <t>Odstranění podkladů nebo krytů při překopech inženýrských sítí s přemístěním hmot na skládku ve vzdálenosti do 3 m nebo s naložením na dopravní prostředek ručně z kameniva hrubého drceného, o tl. vrstvy přes 200 do 300 mm</t>
  </si>
  <si>
    <t>479965939</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</si>
  <si>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</si>
  <si>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3</t>
  </si>
  <si>
    <t>113202111</t>
  </si>
  <si>
    <t>Vytrhání obrub s vybouráním lože, s přemístěním hmot na skládku na vzdálenost do 3 m nebo s naložením na dopravní prostředek z krajníků nebo obrubníků stojatých</t>
  </si>
  <si>
    <t>m</t>
  </si>
  <si>
    <t>79116893</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</si>
  <si>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</si>
  <si>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32,4</t>
  </si>
  <si>
    <t>115001102</t>
  </si>
  <si>
    <t>Převedení vody potrubím průměru DN přes 100 do 150</t>
  </si>
  <si>
    <t>-1299912322</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</si>
  <si>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žlabu, těsnění po dobu provozu a opotřebení hmot,_x000D_
b) podpěrné konstrukce dřevěné._x000D_
6. V ceně nejsou započteny náklady na nutné zemní práce; tyto se oceňují příslušnými cenami souborů cen této části._x000D_
</t>
  </si>
  <si>
    <t>5</t>
  </si>
  <si>
    <t>115101201</t>
  </si>
  <si>
    <t>Čerpání vody na dopravní výšku do 10 m s uvažovaným průměrným přítokem do 500 l/min</t>
  </si>
  <si>
    <t>hod</t>
  </si>
  <si>
    <t>-1552635411</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</si>
  <si>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 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</si>
  <si>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3*14</t>
  </si>
  <si>
    <t>6</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</si>
  <si>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</si>
  <si>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</si>
  <si>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-788867904</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</si>
  <si>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 Dočasné zajištění potrubí větších rozměrů než DN 500 se oceňuje individuálně._x000D_
</t>
  </si>
  <si>
    <t>6,3"plyn</t>
  </si>
  <si>
    <t>6,3"vodovod</t>
  </si>
  <si>
    <t>Součet</t>
  </si>
  <si>
    <t>7</t>
  </si>
  <si>
    <t>119001411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</si>
  <si>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do 200</t>
  </si>
  <si>
    <t>1906216987</t>
  </si>
  <si>
    <t>6,3"kanalizace</t>
  </si>
  <si>
    <t>8</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</si>
  <si>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</si>
  <si>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</si>
  <si>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294454750</t>
  </si>
  <si>
    <t>4,5*2+16,6+6,3+1,5*2</t>
  </si>
  <si>
    <t>9</t>
  </si>
  <si>
    <t>119002121</t>
  </si>
  <si>
    <t>Pomocné konstrukce při zabezpečení výkopu vodorovné pochozí přechodová lávka délky do 2 m včetně zábradlí zřízení</t>
  </si>
  <si>
    <t>kus</t>
  </si>
  <si>
    <t>-103778519</t>
  </si>
  <si>
    <t xml:space="preserve">Poznámka k souboru cen:_x000D_
1. V ceně zřízení -2121, -2131, -2411, -3211, -3212, -3213, -3215, -3217, -3121, -3223, -3227 jsou započteny i náklady na opotřebení._x000D_
2. V ceně zřízení mobilního oplocení -3211, -3213, -3217, -3223, -3227 je zahrnuto i opotřebení betonové patky, vzpěry, spojky._x000D_
3. Položku -2411 lze použít pouze pro šířku výkopu do 1,0 m._x000D_
4. V položce -3131 jsou započteny i náklady na dřevěný sloupek._x000D_
5. U položek -2311, -4111, -4121 je uvažováno se 100% opotřebením. Bezpečný vlez nebo výlez se zpravidla umisťuje po 20 m délky výkopu._x000D_
6. Položky tohoto souboru cen jsou určeny k ocenění pomocných konstrukcí sloužících k zabezpečení výkopů (BOZP) na veřejných prostranstvích (v obcích, na komunikacích apod.). Položky nelze užít k ocenění zařízení staveniště, pokud se toto oceňuje pomocí VRN._x000D_
</t>
  </si>
  <si>
    <t>10</t>
  </si>
  <si>
    <t>119002122</t>
  </si>
  <si>
    <t>Pomocné konstrukce při zabezpečení výkopu vodorovné pochozí přechodová lávka délky do 2 m včetně zábradlí odstranění</t>
  </si>
  <si>
    <t>201702096</t>
  </si>
  <si>
    <t>11</t>
  </si>
  <si>
    <t>119003227</t>
  </si>
  <si>
    <t>Pomocné konstrukce při zabezpečení výkopu svislé ocelové mobilní oplocení, výšky do 2,2 m panely vyplněné dráty zřízení</t>
  </si>
  <si>
    <t>1331231279</t>
  </si>
  <si>
    <t>12</t>
  </si>
  <si>
    <t>119003228</t>
  </si>
  <si>
    <t>Pomocné konstrukce při zabezpečení výkopu svislé ocelové mobilní oplocení, výšky do 2,2 m panely vyplněné dráty odstranění</t>
  </si>
  <si>
    <t>2121145893</t>
  </si>
  <si>
    <t>13</t>
  </si>
  <si>
    <t>119004121</t>
  </si>
  <si>
    <t>Pomocné konstrukce při zabezpečení výkopu bezpečný vstup nebo výstup dřevěnou rampou zřízení</t>
  </si>
  <si>
    <t>146702144</t>
  </si>
  <si>
    <t>10*5</t>
  </si>
  <si>
    <t>14</t>
  </si>
  <si>
    <t>119004122</t>
  </si>
  <si>
    <t>Pomocné konstrukce při zabezpečení výkopu bezpečný vstup nebo výstup dřevěnou rampou odstranění</t>
  </si>
  <si>
    <t>-503569339</t>
  </si>
  <si>
    <t>174101101</t>
  </si>
  <si>
    <t>Zásyp sypaninou z jakékoliv horniny s uložením výkopku ve vrstvách se zhutněním jam, šachet, rýh nebo kolem objektů v těchto vykopávkách</t>
  </si>
  <si>
    <t>m3</t>
  </si>
  <si>
    <t>-1485618653</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</si>
  <si>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</si>
  <si>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278,904+433,274"Výkopy</t>
  </si>
  <si>
    <t>-10,217-18,576-6,525-7,63"drenáž a základové desky</t>
  </si>
  <si>
    <t>142,784"zpětná zásyp základových KCÍ angl. dvorků</t>
  </si>
  <si>
    <t>16</t>
  </si>
  <si>
    <t>175111101</t>
  </si>
  <si>
    <t>Obsypání potrubí ručně sypaninou z vhodných hornin tř. 1 až 4 nebo materiálem připraveným podél výkopu ve vzdálenosti do 3 m od jeho kraje, pro jakoukoliv hloubku výkopu a míru zhutnění bez prohození sypaniny sítem</t>
  </si>
  <si>
    <t>-673401702</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</si>
  <si>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</si>
  <si>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(15,3+6,3+34,9)*0,3*0,4"zpětná ochrana potrbubí inž. sítí</t>
  </si>
  <si>
    <t>17</t>
  </si>
  <si>
    <t>M</t>
  </si>
  <si>
    <t>58331280</t>
  </si>
  <si>
    <t>kamenivo těžené drobné frakce 0-1</t>
  </si>
  <si>
    <t>t</t>
  </si>
  <si>
    <t>1366316766</t>
  </si>
  <si>
    <t>6,78*2 'Přepočtené koeficientem množství</t>
  </si>
  <si>
    <t>18</t>
  </si>
  <si>
    <t>180405111</t>
  </si>
  <si>
    <t>Založení trávníků ve vegetačních prefabrikátech výsevem semene v rovině nebo na svahu do 1:5</t>
  </si>
  <si>
    <t>-1259659225</t>
  </si>
  <si>
    <t xml:space="preserve">Poznámka k souboru cen:_x000D_
1. V cenách jsou započteny i náklady pokosení, naložení a odvoz odpadu do 20 km se složením._x000D_
2. V cenách nejsou započteny náklady na:_x000D_
a) přípravu půdy,_x000D_
b) travní semeno a substrát, tyto náklady se oceňují ve specifikaci,_x000D_
c) vypletí a zalévání; tyto práce se oceňují cenami části C02 souborů cen 185 80-42 Vypletí a 185 80-43 Zalití rostlin vodou,_x000D_
d) konstrukci podloží a dodání zatravňovacích prefabrikátů,_x000D_
e) uložení odpadu na skládce._x000D_
</t>
  </si>
  <si>
    <t>19</t>
  </si>
  <si>
    <t>00572410</t>
  </si>
  <si>
    <t>osivo směs travní parková</t>
  </si>
  <si>
    <t>kg</t>
  </si>
  <si>
    <t>-1574320489</t>
  </si>
  <si>
    <t>300*0,015 'Přepočtené koeficientem množství</t>
  </si>
  <si>
    <t>20</t>
  </si>
  <si>
    <t>181111111</t>
  </si>
  <si>
    <t>Plošná úprava terénu v zemině tř. 1 až 4 s urovnáním povrchu bez doplnění ornice souvislé plochy do 500 m2 při nerovnostech terénu přes 50 do 100 mm v rovině nebo na svahu do 1:5</t>
  </si>
  <si>
    <t>689863255</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</si>
  <si>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</si>
  <si>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181151113</t>
  </si>
  <si>
    <t>Úprava zrnitosti zemin pláně rozpojením balvanů v rovině nebo ve svahu sklonu do 1 : 5 při souvislé ploše do 500 m2 v hornině tř. 1 až 4, tl. vrstvy přes 150 do 200 mm</t>
  </si>
  <si>
    <t>1751249440</t>
  </si>
  <si>
    <t xml:space="preserve">Poznámka k souboru cen:_x000D_
1. Ceny jsou určeny pro rozpojení balvanů průměru do 300 mm těžkou zemní frézou na balvany o průměru max. 100 mm (např. před následnou úpravou zemin hydraulickými pojivy)._x000D_
2. Ceny -1153 až -1155 a -1253 až -1255 jsou určeny pouze pro horninu tř. 5, u které geologický posudek stanoví, že je tato hornina vhodná pro použití těžké zemní frézy. Pokud není možné těžkou frézu použít, ocení se tato práce individuálně._x000D_
</t>
  </si>
  <si>
    <t>22</t>
  </si>
  <si>
    <t>181301111</t>
  </si>
  <si>
    <t>Rozprostření a urovnání ornice v rovině nebo ve svahu sklonu do 1:5 při souvislé ploše přes 500 m2, tl. vrstvy do 100 mm</t>
  </si>
  <si>
    <t>2126713752</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</si>
  <si>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</si>
  <si>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23</t>
  </si>
  <si>
    <t>10371500</t>
  </si>
  <si>
    <t>substrát pro trávníky VL</t>
  </si>
  <si>
    <t>-458325403</t>
  </si>
  <si>
    <t>24</t>
  </si>
  <si>
    <t>181951102</t>
  </si>
  <si>
    <t>Úprava pláně vyrovnáním výškových rozdílů v hornině tř. 1 až 4 se zhutněním</t>
  </si>
  <si>
    <t>-379833783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</si>
  <si>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</si>
  <si>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Zakládání</t>
  </si>
  <si>
    <t>25</t>
  </si>
  <si>
    <t>271532212</t>
  </si>
  <si>
    <t>Podsyp pod základové konstrukce se zhutněním a urovnáním povrchu z kameniva hrubého, frakce 16 - 32 mm</t>
  </si>
  <si>
    <t>-1458698248</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</si>
  <si>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</si>
  <si>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43,4*0,15"zpětné doplnění podlahy po rozvodech ZTI</t>
  </si>
  <si>
    <t>1*0,15*2+3*0,6*0,15"podesty venkovního schodiště + dopojení na kanalizaci</t>
  </si>
  <si>
    <t>26</t>
  </si>
  <si>
    <t>273361821</t>
  </si>
  <si>
    <t>Výztuž základů desek z betonářské oceli 10 505 (R) nebo BSt 500</t>
  </si>
  <si>
    <t>1472534445</t>
  </si>
  <si>
    <t xml:space="preserve">Poznámka k souboru cen:_x000D_
1. Ceny platí pro desky rovné, s náběhy, hřibové nebo upnuté do žeber včetně výztuže těchto žeber._x000D_
</t>
  </si>
  <si>
    <t>0,4*500*1,05*0,617/1000"zpětné doplnění podlahy po rozvodech ZTI</t>
  </si>
  <si>
    <t>27</t>
  </si>
  <si>
    <t>273362021</t>
  </si>
  <si>
    <t>Výztuž základů desek ze svařovaných sítí z drátů typu KARI</t>
  </si>
  <si>
    <t>910090642</t>
  </si>
  <si>
    <t>(43,4+3*0,6+2)*1,3*4,335/1000"zpětné doplnění podlahy po rozvodech ZTI</t>
  </si>
  <si>
    <t>28</t>
  </si>
  <si>
    <t>273322511R01</t>
  </si>
  <si>
    <t>Základy z vodostavebního betonu železového (bez výztuže) desky z betonu se zvýšenými nároky na prostředí tř. C 25/30 Vodostavební železobeton C25/30, XC4, XF4, XA1</t>
  </si>
  <si>
    <t>-1626100722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</si>
  <si>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t>
  </si>
  <si>
    <t>7,08"zpětné doplnění podlahy po rozvodech ZTI</t>
  </si>
  <si>
    <t>Svislé a kompletní konstrukce</t>
  </si>
  <si>
    <t>29</t>
  </si>
  <si>
    <t>342241135</t>
  </si>
  <si>
    <t>Příčky nebo přizdívky jednoduché z cihel nebo příčkovek pálených na maltu MVC nebo MC lícových, včetně spárování dl. 240 mm (německý formát 240x115x71 mm) děrovaných, tl. 115 mm</t>
  </si>
  <si>
    <t>1649727020</t>
  </si>
  <si>
    <t xml:space="preserve">Poznámka k souboru cen:_x000D_
1. Dvojité příčky se oceňují jako dvě příčky jednoduché._x000D_
2. Izolační vložky vkládané do mezery dvojitých příček při zdění se oceňují samostatně._x000D_
3. V příčkách tl. 65 a 71 mm jsou započteny i náklady na konstrukční výztuž._x000D_
4. V cenách nejsou započteny případné náklady na:_x000D_
a) úpravu líce; tyto se oceňují cenami souboru cen 310 90-11 Úprava líce při zdění režného zdiva._x000D_
b) spárování; tyto se oceňují cenami souboru cen 61. 63-10 Spárování vnitřních ploch pohledového zdiva, případně 62. 63-10 Spárování vnějších ploch pohledového zdiva._x000D_
</t>
  </si>
  <si>
    <t>(1+0,9)*2,6"doplnění příčky v 1.PP</t>
  </si>
  <si>
    <t>30</t>
  </si>
  <si>
    <t>342291121</t>
  </si>
  <si>
    <t>Ukotvení příček plochými kotvami, do konstrukce cihelné</t>
  </si>
  <si>
    <t>289197917</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</si>
  <si>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Množství jednotek se určuje v m styku příčky s konstrukcí (výšky příčky)._x000D_
</t>
  </si>
  <si>
    <t>2,6*2</t>
  </si>
  <si>
    <t>Komunikace pozemní</t>
  </si>
  <si>
    <t>31</t>
  </si>
  <si>
    <t>564861111</t>
  </si>
  <si>
    <t>Podklad ze štěrkodrti ŠD s rozprostřením a zhutněním, po zhutnění tl. 200 mm</t>
  </si>
  <si>
    <t>1010902024</t>
  </si>
  <si>
    <t>115*2</t>
  </si>
  <si>
    <t>32</t>
  </si>
  <si>
    <t>596211212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</si>
  <si>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</si>
  <si>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-1062960246</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</si>
  <si>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</si>
  <si>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33</t>
  </si>
  <si>
    <t>59245020</t>
  </si>
  <si>
    <t>dlažba skladebná betonová 20x10x8 cm přírodní</t>
  </si>
  <si>
    <t>-1790147043</t>
  </si>
  <si>
    <t>115*1,15 'Přepočtené koeficientem množství</t>
  </si>
  <si>
    <t>Úpravy povrchů, podlahy a osazování výplní</t>
  </si>
  <si>
    <t>34</t>
  </si>
  <si>
    <t>612131101</t>
  </si>
  <si>
    <t>Podkladní a spojovací vrstva vnitřních omítaných ploch cementový postřik nanášený ručně celoplošně stěn</t>
  </si>
  <si>
    <t>-328963438</t>
  </si>
  <si>
    <t>(1+0,9)*2,6"doplnění omítky na dozdívce v 1.PP</t>
  </si>
  <si>
    <t>16,9*2,6"oprava místnosti Ditribuce Tepla</t>
  </si>
  <si>
    <t>35</t>
  </si>
  <si>
    <t>612321141</t>
  </si>
  <si>
    <t>Omítka vápenocementová vnitřních ploch nanášená ručně dvouvrstvá, tloušťky jádrové omítky do 10 mm a tloušťky štuku do 3 mm štuková svislých konstrukcí stěn</t>
  </si>
  <si>
    <t>965432662</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</si>
  <si>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</si>
  <si>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2*2,6"doplnění omítky u zpětné dozdívky příčky v 1.PP</t>
  </si>
  <si>
    <t>36</t>
  </si>
  <si>
    <t>612821022</t>
  </si>
  <si>
    <t>Sanační omítka vnitřních ploch stěn pro vlhké a zasolené zdivo, prováděná ve dvou vrstvách, tl. jádrové omítky do 30 mm strojně štuková</t>
  </si>
  <si>
    <t>985775893</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</si>
  <si>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</si>
  <si>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37</t>
  </si>
  <si>
    <t>612821031</t>
  </si>
  <si>
    <t>Sanační omítka vnitřních ploch stěn vyrovnávací vrstva, prováděná v tl. do 20 mm ručně</t>
  </si>
  <si>
    <t>1500044615</t>
  </si>
  <si>
    <t>38</t>
  </si>
  <si>
    <t>622143003</t>
  </si>
  <si>
    <t>Montáž omítkových profilů plastových nebo pozinkovaných, upevněných vtlačením do podkladní vrstvy nebo přibitím rohových s tkaninou</t>
  </si>
  <si>
    <t>1183196999</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</si>
  <si>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</si>
  <si>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2,1*2+1"dveřní otvor</t>
  </si>
  <si>
    <t>39</t>
  </si>
  <si>
    <t>59051486</t>
  </si>
  <si>
    <t>lišta rohová PVC 10/15cm s tkaninou</t>
  </si>
  <si>
    <t>1677366549</t>
  </si>
  <si>
    <t>5,2*1,05 'Přepočtené koeficientem množství</t>
  </si>
  <si>
    <t>40</t>
  </si>
  <si>
    <t>622143004</t>
  </si>
  <si>
    <t>Montáž omítkových profilů plastových nebo pozinkovaných, upevněných vtlačením do podkladní vrstvy nebo přibitím začišťovacích samolepících pro vytvoření dilatujícího spoje s okenním rámem</t>
  </si>
  <si>
    <t>1597465996</t>
  </si>
  <si>
    <t>41</t>
  </si>
  <si>
    <t>59051476</t>
  </si>
  <si>
    <t>profil okenní začišťovací se sklovláknitou armovací tkaninou 9 mm/2,4 m</t>
  </si>
  <si>
    <t>-2096961409</t>
  </si>
  <si>
    <t>5,46*1,05 'Přepočtené koeficientem množství</t>
  </si>
  <si>
    <t>42</t>
  </si>
  <si>
    <t>631312141</t>
  </si>
  <si>
    <t>Doplnění dosavadních mazanin prostým betonem s dodáním hmot, bez potěru, plochy jednotlivě rýh v dosavadních mazaninách</t>
  </si>
  <si>
    <t>1940000048</t>
  </si>
  <si>
    <t>43,4*0,1+0,4+3*0,6*0,1</t>
  </si>
  <si>
    <t>43</t>
  </si>
  <si>
    <t>631362021</t>
  </si>
  <si>
    <t>Výztuž mazanin ze svařovaných sítí z drátů typu KARI</t>
  </si>
  <si>
    <t>CS ÚRS 2019 01</t>
  </si>
  <si>
    <t>-290323580</t>
  </si>
  <si>
    <t>(43,4*1,3+2+3*0,6)*2/1000*1,05</t>
  </si>
  <si>
    <t>Ostatní konstrukce a práce, bourání</t>
  </si>
  <si>
    <t>44</t>
  </si>
  <si>
    <t>916231213</t>
  </si>
  <si>
    <t>Osazení chodníkového obrubníku betonového se zřízením lože, s vyplněním a zatřením spár cementovou maltou stojatého s boční opěrou z betonu prostého, do lože z betonu prostého</t>
  </si>
  <si>
    <t>1442963296</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</si>
  <si>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</si>
  <si>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45</t>
  </si>
  <si>
    <t>59217017</t>
  </si>
  <si>
    <t>obrubník betonový chodníkový 100x10x25 cm</t>
  </si>
  <si>
    <t>219232704</t>
  </si>
  <si>
    <t>33*1,1 'Přepočtené koeficientem množství</t>
  </si>
  <si>
    <t>46</t>
  </si>
  <si>
    <t>949101111</t>
  </si>
  <si>
    <t>Lešení pomocné pracovní pro objekty pozemních staveb pro zatížení do 150 kg/m2, o výšce lešeňové podlahy do 1,9 m</t>
  </si>
  <si>
    <t>1358670193</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</si>
  <si>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</si>
  <si>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300"1.PP</t>
  </si>
  <si>
    <t>47</t>
  </si>
  <si>
    <t>962031132</t>
  </si>
  <si>
    <t>Bourání příček z cihel, tvárnic nebo příčkovek z cihel pálených, plných nebo dutých na maltu vápennou nebo vápenocementovou, tl. do 100 mm</t>
  </si>
  <si>
    <t>666677937</t>
  </si>
  <si>
    <t>(1+0,9)*2,6</t>
  </si>
  <si>
    <t>48</t>
  </si>
  <si>
    <t>965042241</t>
  </si>
  <si>
    <t>Bourání mazanin betonových nebo z litého asfaltu tl. přes 100 mm, plochy přes 4 m2</t>
  </si>
  <si>
    <t>299205075</t>
  </si>
  <si>
    <t>43,4*0,2"Podlaha pro nové rozvody ZTI</t>
  </si>
  <si>
    <t>1*1*0,2*2+3*0,6*0,2"podesty bočního schodiště+dopojení na kanalizaci</t>
  </si>
  <si>
    <t>49</t>
  </si>
  <si>
    <t>965049112</t>
  </si>
  <si>
    <t>Bourání mazanin Příplatek k cenám za bourání mazanin betonových se svařovanou sítí, tl. přes 100 mm</t>
  </si>
  <si>
    <t>254061772</t>
  </si>
  <si>
    <t>50</t>
  </si>
  <si>
    <t>974031164</t>
  </si>
  <si>
    <t>Vysekání rýh ve zdivu cihelném na maltu vápennou nebo vápenocementovou do hl. 150 mm a šířky do 150 mm</t>
  </si>
  <si>
    <t>1142348863</t>
  </si>
  <si>
    <t>51</t>
  </si>
  <si>
    <t>977312114</t>
  </si>
  <si>
    <t>Řezání stávajících betonových mazanin s vyztužením hloubky přes 150 do 200 mm</t>
  </si>
  <si>
    <t>645224747</t>
  </si>
  <si>
    <t>143,6+7,25*2+6+3"podlahy</t>
  </si>
  <si>
    <t>52</t>
  </si>
  <si>
    <t>978013191</t>
  </si>
  <si>
    <t>Otlučení vápenných nebo vápenocementových omítek vnitřních ploch stěn s vyškrabáním spar, s očištěním zdiva, v rozsahu přes 50 do 100 %</t>
  </si>
  <si>
    <t>-997295334</t>
  </si>
  <si>
    <t xml:space="preserve">Poznámka k souboru cen:_x000D_
1. Položky lze použít i pro ocenění otlučení sádrových, hliněných apod. vnitřních omítek._x000D_
</t>
  </si>
  <si>
    <t>997</t>
  </si>
  <si>
    <t>Přesun sutě</t>
  </si>
  <si>
    <t>53</t>
  </si>
  <si>
    <t>997013211</t>
  </si>
  <si>
    <t>Vnitrostaveništní doprava suti a vybouraných hmot vodorovně do 50 m svisle ručně (nošením po schodech) pro budovy a haly výšky do 6 m</t>
  </si>
  <si>
    <t>924203227</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</si>
  <si>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</si>
  <si>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54</t>
  </si>
  <si>
    <t>997013501</t>
  </si>
  <si>
    <t>Odvoz suti a vybouraných hmot na skládku nebo meziskládku se složením, na vzdálenost do 1 km</t>
  </si>
  <si>
    <t>-1020071668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</si>
  <si>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</si>
  <si>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55</t>
  </si>
  <si>
    <t>997013509</t>
  </si>
  <si>
    <t>Odvoz suti a vybouraných hmot na skládku nebo meziskládku se složením, na vzdálenost Příplatek k ceně za každý další i započatý 1 km přes 1 km</t>
  </si>
  <si>
    <t>2058655411</t>
  </si>
  <si>
    <t>112,108*10 'Přepočtené koeficientem množství</t>
  </si>
  <si>
    <t>56</t>
  </si>
  <si>
    <t>997013802</t>
  </si>
  <si>
    <t>Poplatek za uložení stavebního odpadu na skládce (skládkovné) z armovaného betonu zatříděného do Katalogu odpadů pod kódem 170 101</t>
  </si>
  <si>
    <t>-74406983</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</si>
  <si>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</si>
  <si>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112,108-0,647-1,687-2,021</t>
  </si>
  <si>
    <t>57</t>
  </si>
  <si>
    <t>997013803</t>
  </si>
  <si>
    <t>Poplatek za uložení stavebního odpadu na skládce (skládkovné) cihelného zatříděného do Katalogu odpadů pod kódem 170 102</t>
  </si>
  <si>
    <t>-846204614</t>
  </si>
  <si>
    <t>0,647</t>
  </si>
  <si>
    <t>58</t>
  </si>
  <si>
    <t>997013811</t>
  </si>
  <si>
    <t>Poplatek za uložení stavebního odpadu na skládce (skládkovné) dřevěného zatříděného do Katalogu odpadů pod kódem 170 201</t>
  </si>
  <si>
    <t>-1217757523</t>
  </si>
  <si>
    <t>1,687</t>
  </si>
  <si>
    <t>59</t>
  </si>
  <si>
    <t>997013812</t>
  </si>
  <si>
    <t>Poplatek za uložení stavebního odpadu na skládce (skládkovné) z materiálů na bázi sádry zatříděného do Katalogu odpadů pod kódem 170 802</t>
  </si>
  <si>
    <t>-1803598303</t>
  </si>
  <si>
    <t>2,021"omítka</t>
  </si>
  <si>
    <t>998</t>
  </si>
  <si>
    <t>Přesun hmot</t>
  </si>
  <si>
    <t>60</t>
  </si>
  <si>
    <t>998011001</t>
  </si>
  <si>
    <t>Přesun hmot pro budovy občanské výstavby, bydlení, výrobu a služby s nosnou svislou konstrukcí zděnou z cihel, tvárnic nebo kamene vodorovná dopravní vzdálenost do 100 m pro budovy výšky do 6 m</t>
  </si>
  <si>
    <t>-1666719105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</si>
  <si>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</si>
  <si>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</si>
  <si>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</si>
  <si>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</si>
  <si>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</si>
  <si>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61</t>
  </si>
  <si>
    <t>711111001</t>
  </si>
  <si>
    <t>Provedení izolace proti zemní vlhkosti natěradly a tmely za studena na ploše vodorovné V nátěrem penetračním</t>
  </si>
  <si>
    <t>-1894113378</t>
  </si>
  <si>
    <t xml:space="preserve">Poznámka k souboru cen:_x000D_
1. Izolace plochy jednotlivě do 10 m2 se oceňují skladebně cenou příslušné izolace a cenou 711 19-9095 Příplatek za plochu do 10 m2._x000D_
</t>
  </si>
  <si>
    <t>43,4+3*0,6"oprava podlahy po rozvodech ZTI</t>
  </si>
  <si>
    <t>62</t>
  </si>
  <si>
    <t>11163150</t>
  </si>
  <si>
    <t>lak asfaltový penetrační</t>
  </si>
  <si>
    <t>-187146477</t>
  </si>
  <si>
    <t>45,2*0,0003 'Přepočtené koeficientem množství</t>
  </si>
  <si>
    <t>63</t>
  </si>
  <si>
    <t>711141559</t>
  </si>
  <si>
    <t>Provedení izolace proti zemní vlhkosti pásy přitavením NAIP na ploše vodorovné V</t>
  </si>
  <si>
    <t>999247171</t>
  </si>
  <si>
    <t xml:space="preserve">Poznámka k souboru cen:_x000D_
1. Izolace plochy jednotlivě do 10 m2 se oceňují skladebně cenou příslušné izolace a cenou 711 19-9097 Příplatek za plochu do 10 m2._x000D_
</t>
  </si>
  <si>
    <t>64</t>
  </si>
  <si>
    <t>62852254</t>
  </si>
  <si>
    <t>pásy s modifikovaným asfaltem tl. 4,0 mm vložka polyesterové rouno minerální jemnozrnný posyp</t>
  </si>
  <si>
    <t>-557732182</t>
  </si>
  <si>
    <t>45,2*1,15 'Přepočtené koeficientem množství</t>
  </si>
  <si>
    <t>65</t>
  </si>
  <si>
    <t>2834302115R01</t>
  </si>
  <si>
    <t>prostup pro spodní stavbu TW/PSS 110/500</t>
  </si>
  <si>
    <t>-2036908809</t>
  </si>
  <si>
    <t>66</t>
  </si>
  <si>
    <t>2834302115R02</t>
  </si>
  <si>
    <t>prostup pro spodní stavbu TW/PSS 125/500</t>
  </si>
  <si>
    <t>-1566363982</t>
  </si>
  <si>
    <t>67</t>
  </si>
  <si>
    <t>998711101</t>
  </si>
  <si>
    <t>Přesun hmot pro izolace proti vodě, vlhkosti a plynům stanovený z hmotnosti přesunovaného materiálu vodorovná dopravní vzdálenost do 50 m v objektech výšky do 6 m</t>
  </si>
  <si>
    <t>-1444620650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</si>
  <si>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</si>
  <si>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713</t>
  </si>
  <si>
    <t>Izolace tepelné</t>
  </si>
  <si>
    <t>68</t>
  </si>
  <si>
    <t>713121111</t>
  </si>
  <si>
    <t>Montáž tepelné izolace podlah rohožemi, pásy, deskami, dílci, bloky (izolační materiál ve specifikaci) kladenými volně jednovrstvá</t>
  </si>
  <si>
    <t>1890433715</t>
  </si>
  <si>
    <t xml:space="preserve">Poznámka k souboru cen:_x000D_
1. Množství tepelné izolace podlah okrajovými pásky k ceně -1211 se určuje v m projektované délky obložení (bez přesahů) na obvodu podlahy._x000D_
</t>
  </si>
  <si>
    <t>43,4+3*0,6+2</t>
  </si>
  <si>
    <t>69</t>
  </si>
  <si>
    <t>28372305</t>
  </si>
  <si>
    <t>deska EPS 100 pro trvalé zatížení v tlaku (max. 2000 kg/m2) tl 50mm</t>
  </si>
  <si>
    <t>444041493</t>
  </si>
  <si>
    <t>47,2*1,02 'Přepočtené koeficientem množství</t>
  </si>
  <si>
    <t>70</t>
  </si>
  <si>
    <t>713191132</t>
  </si>
  <si>
    <t>Montáž tepelné izolace stavebních konstrukcí - doplňky a konstrukční součásti podlah, stropů vrchem nebo střech překrytím fólií separační z PE</t>
  </si>
  <si>
    <t>1412367107</t>
  </si>
  <si>
    <t>71</t>
  </si>
  <si>
    <t>28329234</t>
  </si>
  <si>
    <t>fólie PE parotěsná tl 0,2mm</t>
  </si>
  <si>
    <t>1212878181</t>
  </si>
  <si>
    <t>47,2*1,1 'Přepočtené koeficientem množství</t>
  </si>
  <si>
    <t>72</t>
  </si>
  <si>
    <t>998713101</t>
  </si>
  <si>
    <t>Přesun hmot pro izolace tepelné stanovený z hmotnosti přesunovaného materiálu vodorovná dopravní vzdálenost do 50 m v objektech výšky do 6 m</t>
  </si>
  <si>
    <t>1428961314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</si>
  <si>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</si>
  <si>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</si>
  <si>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</si>
  <si>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73</t>
  </si>
  <si>
    <t>721140806</t>
  </si>
  <si>
    <t>Demontáž potrubí z litinových trub odpadních nebo dešťových přes 100 do DN 200</t>
  </si>
  <si>
    <t>293326550</t>
  </si>
  <si>
    <t>762</t>
  </si>
  <si>
    <t>Konstrukce tesařské</t>
  </si>
  <si>
    <t>74</t>
  </si>
  <si>
    <t>762522811</t>
  </si>
  <si>
    <t>Demontáž podlah s polštáři z prken tl. do 32 mm</t>
  </si>
  <si>
    <t>601315294</t>
  </si>
  <si>
    <t>5,35*3,3</t>
  </si>
  <si>
    <t>75</t>
  </si>
  <si>
    <t>762526811</t>
  </si>
  <si>
    <t>Demontáž podlah z desek dřevotřískových, překližkových, sololitových tl. do 20 mm bez polštářů</t>
  </si>
  <si>
    <t>277757390</t>
  </si>
  <si>
    <t>16,4"podlaha</t>
  </si>
  <si>
    <t>11,25*2,6"obklad stěny</t>
  </si>
  <si>
    <t>02 - Dešťová kanalizace s opravou ležatého svodu vnitřní kanalizace</t>
  </si>
  <si>
    <t xml:space="preserve">    4 - Vodorovné konstrukce</t>
  </si>
  <si>
    <t xml:space="preserve">    8 - Trubní vedení</t>
  </si>
  <si>
    <t>M - Práce a dodávky M</t>
  </si>
  <si>
    <t xml:space="preserve">    46-M - Zemní práce při extr.mont.pracích</t>
  </si>
  <si>
    <t>131203101</t>
  </si>
  <si>
    <t>Hloubení zapažených i nezapažených jam ručním nebo pneumatickým nářadím s urovnáním dna do předepsaného profilu a spádu v horninách tř. 3 soudržných</t>
  </si>
  <si>
    <t>635380359</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</si>
  <si>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</si>
  <si>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11*1,2*3"napojení na splaškovou kanalizaci</t>
  </si>
  <si>
    <t>131203109</t>
  </si>
  <si>
    <t>Hloubení zapažených i nezapažených jam ručním nebo pneumatickým nářadím s urovnáním dna do předepsaného profilu a spádu v horninách tř. 3 Příplatek k cenám za lepivost horniny tř. 3</t>
  </si>
  <si>
    <t>-2083103277</t>
  </si>
  <si>
    <t>139711101</t>
  </si>
  <si>
    <t>Vykopávka v uzavřených prostorách s naložením výkopku na dopravní prostředek v hornině tř. 1 až 4</t>
  </si>
  <si>
    <t>233301830</t>
  </si>
  <si>
    <t xml:space="preserve">Poznámka k souboru cen:_x000D_
1. V cenách nejsou započteny náklady na podchycení stavebních konstrukcí a případné odvětrávání pracovního prostoru._x000D_
</t>
  </si>
  <si>
    <t>19"splašková kanalizace</t>
  </si>
  <si>
    <t>1*0,6*0,6*2"dopojení schodišťových vpustí</t>
  </si>
  <si>
    <t>151101102</t>
  </si>
  <si>
    <t>Zřízení pažení a rozepření stěn rýh pro podzemní vedení pro všechny šířky rýhy příložné pro jakoukoliv mezerovitost, hloubky do 4 m</t>
  </si>
  <si>
    <t>477372485</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</si>
  <si>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</si>
  <si>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11*3*2"napojení na splaškovou kanalizaci</t>
  </si>
  <si>
    <t>151101112</t>
  </si>
  <si>
    <t>Odstranění pažení a rozepření stěn rýh pro podzemní vedení s uložením materiálu na vzdálenost do 3 m od kraje výkopu příložné, hloubky přes 2 do 4 m</t>
  </si>
  <si>
    <t>-705360890</t>
  </si>
  <si>
    <t>151811131</t>
  </si>
  <si>
    <t>Zřízení pažicích boxů pro pažení a rozepření stěn rýh podzemního vedení hloubka výkopu do 4 m, šířka do 1,2 m</t>
  </si>
  <si>
    <t>1013161670</t>
  </si>
  <si>
    <t xml:space="preserve">Poznámka k souboru cen:_x000D_
1. Množství měrných jednotek pažicích boxů se určuje v m2 celkové zapažené plochy (započítávají se obě strany výkopu)._x000D_
</t>
  </si>
  <si>
    <t>11*3"napojení na splaškovou kanalizaci</t>
  </si>
  <si>
    <t>151811231</t>
  </si>
  <si>
    <t>Odstranění pažicích boxů pro pažení a rozepření stěn rýh podzemního vedení hloubka výkopu do 4 m, šířka do 1,2 m</t>
  </si>
  <si>
    <t>821860988</t>
  </si>
  <si>
    <t>161101501</t>
  </si>
  <si>
    <t>Svislé přemístění výkopku nošením bez naložení, avšak s vyprázdněním nádoby na hromady nebo do dopravního prostředku, na každých, třeba i započatých 3 m výšky z horniny tř. 1 až 4</t>
  </si>
  <si>
    <t>-7479084</t>
  </si>
  <si>
    <t>19,72"splašková kanalizace</t>
  </si>
  <si>
    <t>162701105</t>
  </si>
  <si>
    <t>Vodorovné přemístění výkopku nebo sypaniny po suchu na obvyklém dopravním prostředku, bez naložení výkopku, avšak se složením bez rozhrnutí z horniny tř. 1 až 4 na vzdálenost přes 9 000 do 10 000 m</t>
  </si>
  <si>
    <t>790292513</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</si>
  <si>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</si>
  <si>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39,6+19,72</t>
  </si>
  <si>
    <t>171201201</t>
  </si>
  <si>
    <t>Uložení sypaniny na skládky</t>
  </si>
  <si>
    <t>836546794</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</si>
  <si>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</si>
  <si>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171201211</t>
  </si>
  <si>
    <t>Poplatek za uložení stavebního odpadu na skládce (skládkovné) zeminy a kameniva zatříděného do Katalogu odpadů pod kódem 170 504</t>
  </si>
  <si>
    <t>-157043516</t>
  </si>
  <si>
    <t xml:space="preserve">Poznámka k souboru cen:_x000D_
1. Ceny uvedené v souboru cen lze po dohodě upravit podle místních podmínek._x000D_
</t>
  </si>
  <si>
    <t>59,32</t>
  </si>
  <si>
    <t>59,32*2 'Přepočtené koeficientem množství</t>
  </si>
  <si>
    <t>-1831074840</t>
  </si>
  <si>
    <t>11*1,2*2,5"napojení na splaškovou kanalizaci</t>
  </si>
  <si>
    <t>-1577713788</t>
  </si>
  <si>
    <t>11*1,2*0,5"napojení na splaškovou kanalizaci</t>
  </si>
  <si>
    <t>14,2"splašková kanalizace</t>
  </si>
  <si>
    <t>58331351</t>
  </si>
  <si>
    <t>kamenivo těžené drobné frakce 0-4</t>
  </si>
  <si>
    <t>1455226622</t>
  </si>
  <si>
    <t>20,8*2,1 'Přepočtené koeficientem množství</t>
  </si>
  <si>
    <t>212792212R01</t>
  </si>
  <si>
    <t>Provizorní odvodnění stávajících zařizovacích předmětů - flexibilní plastové potrubí DN 160, s upevněním potrubí a pravidelnou kontrolou tesnostni spojů</t>
  </si>
  <si>
    <t>1807099271</t>
  </si>
  <si>
    <t xml:space="preserve">Poznámka k souboru cen:_x000D_
1. V ceně žlabu -1111 jsou započteny i náklady na podélné rozříznutí plastové trouby DN 75 do spádu a na sraz pro odtok vlhkosti do žlábku úložného prahu s přesahem 50 mm od bočního líce dříku opěry._x000D_
2. V cenách potrubí -2 . 1 . jsou započteny i náklady na položení plastového drenážního potrubí do spádu a na sraz na podkladní základový betonový trám za mostní opěrou k prostupu dříkem opěry, bez zemích prací, se zajištěním drenáže proti vychýlení._x000D_
3. V cenách nejsou započteny náklady na zemní práce, na betonáž podkladního trámu nebo úložného prahu opěry, na obklad potrubí drenážním betonem, na obklad štěrkem a na filtrační obal._x000D_
</t>
  </si>
  <si>
    <t>100"splašková kanalizace</t>
  </si>
  <si>
    <t>Vodorovné konstrukce</t>
  </si>
  <si>
    <t>451572111</t>
  </si>
  <si>
    <t>Lože pod potrubí, stoky a drobné objekty v otevřeném výkopu z kameniva drobného těženého 0 až 4 mm</t>
  </si>
  <si>
    <t>400647121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</si>
  <si>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</si>
  <si>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11*1,2*0,1"napojení na splaškovou kanalizaci</t>
  </si>
  <si>
    <t>4,7"splašková kanalizace</t>
  </si>
  <si>
    <t>Trubní vedení</t>
  </si>
  <si>
    <t>871265211</t>
  </si>
  <si>
    <t>Kanalizační potrubí z tvrdého PVC v otevřeném výkopu ve sklonu do 20 %, hladkého plnostěnného jednovrstvého, tuhost třídy SN 4 DN 110</t>
  </si>
  <si>
    <t>-1795004090</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</si>
  <si>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</si>
  <si>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4+2"dopojení vpusti na schodišti</t>
  </si>
  <si>
    <t>2"splašková kanalizace</t>
  </si>
  <si>
    <t>871275211</t>
  </si>
  <si>
    <t>Kanalizační potrubí z tvrdého PVC v otevřeném výkopu ve sklonu do 20 %, hladkého plnostěnného jednovrstvého, tuhost třídy SN 4 DN 125</t>
  </si>
  <si>
    <t>159923041</t>
  </si>
  <si>
    <t>61"splašková kanalizace</t>
  </si>
  <si>
    <t>871315211</t>
  </si>
  <si>
    <t>Kanalizační potrubí z tvrdého PVC v otevřeném výkopu ve sklonu do 20 %, hladkého plnostěnného jednovrstvého, tuhost třídy SN 4 DN 160</t>
  </si>
  <si>
    <t>-1648212842</t>
  </si>
  <si>
    <t>16"splašková kanalizace</t>
  </si>
  <si>
    <t>871355211</t>
  </si>
  <si>
    <t>Kanalizační potrubí z tvrdého PVC v otevřeném výkopu ve sklonu do 20 %, hladkého plnostěnného jednovrstvého, tuhost třídy SN 4 DN 200</t>
  </si>
  <si>
    <t>-1902785581</t>
  </si>
  <si>
    <t>4"splašková kanalizace</t>
  </si>
  <si>
    <t>0,5*2"ochranné potrubí pro napojení vpusti</t>
  </si>
  <si>
    <t>871355241</t>
  </si>
  <si>
    <t>Kanalizační potrubí z tvrdého PVC v otevřeném výkopu ve sklonu do 20 %, hladkého plnostěnného vícevrstvého, tuhost třídy SN 12 DN 200</t>
  </si>
  <si>
    <t>-315217170</t>
  </si>
  <si>
    <t>11"napojení na splaškovou kanalizaci</t>
  </si>
  <si>
    <t>877265211</t>
  </si>
  <si>
    <t>Montáž tvarovek na kanalizačním potrubí z trub z plastu z tvrdého PVC nebo z polypropylenu v otevřeném výkopu jednoosých DN 100</t>
  </si>
  <si>
    <t>-65063649</t>
  </si>
  <si>
    <t xml:space="preserve">Poznámka k souboru cen:_x000D_
1. V cenách nejsou započteny náklady na dodání tvarovek. Tvarovky se oceňují ve ve specifikaci._x000D_
</t>
  </si>
  <si>
    <t>2"dešťová kanalizace - vsputě na schodišti</t>
  </si>
  <si>
    <t>28611351</t>
  </si>
  <si>
    <t>koleno kanalizační PVC KG 110x45°</t>
  </si>
  <si>
    <t>407122404</t>
  </si>
  <si>
    <t>877275211</t>
  </si>
  <si>
    <t>Montáž tvarovek na kanalizačním potrubí z trub z plastu z tvrdého PVC nebo z polypropylenu v otevřeném výkopu jednoosých DN 125</t>
  </si>
  <si>
    <t>1218820973</t>
  </si>
  <si>
    <t>45+1"splaěková kanalizace</t>
  </si>
  <si>
    <t>28611356</t>
  </si>
  <si>
    <t>koleno kanalizační PVC KG 125x45°</t>
  </si>
  <si>
    <t>601299039</t>
  </si>
  <si>
    <t>28611502</t>
  </si>
  <si>
    <t>redukce kanalizační PVC 125/110</t>
  </si>
  <si>
    <t>-1319214805</t>
  </si>
  <si>
    <t>877275221</t>
  </si>
  <si>
    <t>Montáž tvarovek na kanalizačním potrubí z trub z plastu z tvrdého PVC nebo z polypropylenu v otevřeném výkopu dvouosých DN 125</t>
  </si>
  <si>
    <t>1934358673</t>
  </si>
  <si>
    <t>9"splašková kanalizace</t>
  </si>
  <si>
    <t>286114241</t>
  </si>
  <si>
    <t>odbočka kanalizační plastová PVC s hrdlem KG 125/110/45°</t>
  </si>
  <si>
    <t>-595676473</t>
  </si>
  <si>
    <t>877315211</t>
  </si>
  <si>
    <t>Montáž tvarovek na kanalizačním potrubí z trub z plastu z tvrdého PVC nebo z polypropylenu v otevřeném výkopu jednoosých DN 150</t>
  </si>
  <si>
    <t>364351726</t>
  </si>
  <si>
    <t>3+3"splašková kanalizace</t>
  </si>
  <si>
    <t>28611361</t>
  </si>
  <si>
    <t>koleno kanalizační PVC KG 150x45°</t>
  </si>
  <si>
    <t>-67778585</t>
  </si>
  <si>
    <t>28611504</t>
  </si>
  <si>
    <t>redukce kanalizační PVC 160/110</t>
  </si>
  <si>
    <t>-538427156</t>
  </si>
  <si>
    <t>28611506</t>
  </si>
  <si>
    <t>redukce kanalizační PVC 160/125</t>
  </si>
  <si>
    <t>-877057556</t>
  </si>
  <si>
    <t>877315221</t>
  </si>
  <si>
    <t>Montáž tvarovek na kanalizačním potrubí z trub z plastu z tvrdého PVC nebo z polypropylenu v otevřeném výkopu dvouosých DN 150</t>
  </si>
  <si>
    <t>743339823</t>
  </si>
  <si>
    <t>4+2"splašková kanalizace</t>
  </si>
  <si>
    <t>28611391</t>
  </si>
  <si>
    <t>odbočka kanalizační plastová s hrdlem KG 150/125/45°</t>
  </si>
  <si>
    <t>310474612</t>
  </si>
  <si>
    <t>28611392</t>
  </si>
  <si>
    <t>odbočka kanalizační PVC s hrdlem 150/150/45°</t>
  </si>
  <si>
    <t>1680826716</t>
  </si>
  <si>
    <t>877355211</t>
  </si>
  <si>
    <t>Montáž tvarovek na kanalizačním potrubí z trub z plastu z tvrdého PVC nebo z polypropylenu v otevřeném výkopu jednoosých DN 200</t>
  </si>
  <si>
    <t>-1817381785</t>
  </si>
  <si>
    <t>2+1"splašková kanalizace</t>
  </si>
  <si>
    <t>28611366</t>
  </si>
  <si>
    <t>koleno kanalizační PVC 200x45°</t>
  </si>
  <si>
    <t>-1812185600</t>
  </si>
  <si>
    <t>28611508</t>
  </si>
  <si>
    <t>redukce kanalizační PVC 200/160</t>
  </si>
  <si>
    <t>474696849</t>
  </si>
  <si>
    <t>894812100R05</t>
  </si>
  <si>
    <t>Revizní plastová šachta z PP DN 400/200 se zpětnou klapou - Šd5 - kompletní dodávka a montáž šachty, včetně poklopu dle specifikace</t>
  </si>
  <si>
    <t>-1604595570</t>
  </si>
  <si>
    <t>1"viz. D.22 - Specifikace dešťové kanalizace</t>
  </si>
  <si>
    <t>961055111</t>
  </si>
  <si>
    <t>Bourání základů z betonu železového</t>
  </si>
  <si>
    <t>-307506579</t>
  </si>
  <si>
    <t>997013111</t>
  </si>
  <si>
    <t>Vnitrostaveništní doprava suti a vybouraných hmot vodorovně do 50 m svisle s použitím mechanizace pro budovy a haly výšky do 6 m</t>
  </si>
  <si>
    <t>1008375974</t>
  </si>
  <si>
    <t>-1358273317</t>
  </si>
  <si>
    <t>-1180381774</t>
  </si>
  <si>
    <t>4,414*10 'Přepočtené koeficientem množství</t>
  </si>
  <si>
    <t>997013831</t>
  </si>
  <si>
    <t>Poplatek za uložení stavebního odpadu na skládce (skládkovné) směsného stavebního a demoličního zatříděného do Katalogu odpadů pod kódem 170 904</t>
  </si>
  <si>
    <t>-1827379386</t>
  </si>
  <si>
    <t>998276101</t>
  </si>
  <si>
    <t>Přesun hmot pro trubní vedení hloubené z trub z plastických hmot nebo sklolaminátových pro vodovody nebo kanalizace v otevřeném výkopu dopravní vzdálenost do 15 m</t>
  </si>
  <si>
    <t>-1461135325</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</si>
  <si>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práce._x000D_
</t>
  </si>
  <si>
    <t>721110806</t>
  </si>
  <si>
    <t>Demontáž potrubí z kameninových trub normálních nebo kyselinovzdorných přes 100 do DN 200</t>
  </si>
  <si>
    <t>657774253</t>
  </si>
  <si>
    <t>30+11"splašková kanalizace</t>
  </si>
  <si>
    <t>721111111R01</t>
  </si>
  <si>
    <t>Potrubí - přechod litina - PP - DN 125</t>
  </si>
  <si>
    <t>1717957641</t>
  </si>
  <si>
    <t xml:space="preserve">Poznámka k souboru cen:_x000D_
1. Cenami nelze oceňovat:_x000D_
a) kanalizační svody mezi objekty; tyto svody lze oceňovat cenami katalogu 827-1 Vedení trubní, dálková a přípojná - vodovody a kanalizace._x000D_
</t>
  </si>
  <si>
    <t>859675688</t>
  </si>
  <si>
    <t>30"splašková kanalizace</t>
  </si>
  <si>
    <t>721174025</t>
  </si>
  <si>
    <t>Potrubí z plastových trub polypropylenové odpadní (svislé) DN 100</t>
  </si>
  <si>
    <t>981427261</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</si>
  <si>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3. V cenách potrubí z polyetylenových trub jsou započteny náklady na montáž kotevních prvků, jejich dodání se oceňuje ve specifikaci._x000D_
</t>
  </si>
  <si>
    <t>10"splašková kanalizace</t>
  </si>
  <si>
    <t>721174005</t>
  </si>
  <si>
    <t>Potrubí z plastových trub polypropylenové svodné (ležaté) DN 100</t>
  </si>
  <si>
    <t>-955328458</t>
  </si>
  <si>
    <t>721174043</t>
  </si>
  <si>
    <t>Potrubí z plastových trub polypropylenové připojovací DN 50</t>
  </si>
  <si>
    <t>-142820251</t>
  </si>
  <si>
    <t>28619409</t>
  </si>
  <si>
    <t>koleno připojovací PE-HD 90° s hrdlem d 50</t>
  </si>
  <si>
    <t>-145744337</t>
  </si>
  <si>
    <t>28615580</t>
  </si>
  <si>
    <t>odbočka dvojitá HTDA úhel 45° DN 50/50/50</t>
  </si>
  <si>
    <t>-906359967</t>
  </si>
  <si>
    <t>28615584</t>
  </si>
  <si>
    <t>odbočka dvojitá HTDA úhel 45° DN 110/110/110</t>
  </si>
  <si>
    <t>1439152231</t>
  </si>
  <si>
    <t>28611944</t>
  </si>
  <si>
    <t>čistící kus kanalizační PVC DN 110</t>
  </si>
  <si>
    <t>-994484359</t>
  </si>
  <si>
    <t>28614451R01</t>
  </si>
  <si>
    <t>redukce kanalizační PP 110/50</t>
  </si>
  <si>
    <t>499747402</t>
  </si>
  <si>
    <t>28614707R01</t>
  </si>
  <si>
    <t>redukce kanalizační PP 125/110</t>
  </si>
  <si>
    <t>702861926</t>
  </si>
  <si>
    <t>721194105</t>
  </si>
  <si>
    <t>Vyměření přípojek na potrubí vyvedení a upevnění odpadních výpustek DN 50</t>
  </si>
  <si>
    <t>2139413171</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</si>
  <si>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</si>
  <si>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721194109</t>
  </si>
  <si>
    <t>Vyměření přípojek na potrubí vyvedení a upevnění odpadních výpustek DN 100</t>
  </si>
  <si>
    <t>-1149004463</t>
  </si>
  <si>
    <t>721211521R01</t>
  </si>
  <si>
    <t>Podlahové vpusti sklepní vpusti s vodorovným odtokem a trojnásobnou zpětnou klapkou (JUNIOR) DN 110, poroti vzduté vodě (dvě klapky, včetně nouzového uzávěru), mřížka nerezová</t>
  </si>
  <si>
    <t>-289675222</t>
  </si>
  <si>
    <t>2"dešťová kanalizace</t>
  </si>
  <si>
    <t>1"splašková kanalizace</t>
  </si>
  <si>
    <t>721263123R01</t>
  </si>
  <si>
    <t>Zpětné klapky z polypropylenu (PP) s automatickým a nouzovým uzávěrem (TRIPLEX-K-2) DN 160 typ 2 pro zabudování do podlahy, s teleskopickým nástavcem a krycí deskou K3, s přírubou k utěsnění proti spodní vodě</t>
  </si>
  <si>
    <t>808526862</t>
  </si>
  <si>
    <t>721274121</t>
  </si>
  <si>
    <t>Ventily přivzdušňovací odpadních potrubí vnitřní od DN 32 do DN 50</t>
  </si>
  <si>
    <t>1269204507</t>
  </si>
  <si>
    <t>721290112</t>
  </si>
  <si>
    <t>Zkouška těsnosti kanalizace v objektech vodou DN 150 nebo DN 200</t>
  </si>
  <si>
    <t>-1731625913</t>
  </si>
  <si>
    <t xml:space="preserve">Poznámka k souboru cen:_x000D_
1. V ceně -0123 není započteno dodání média; jeho dodávka se oceňuje ve specifikaci._x000D_
</t>
  </si>
  <si>
    <t>2+61+16+4+11"splašková kanalizace</t>
  </si>
  <si>
    <t>998721101</t>
  </si>
  <si>
    <t>Přesun hmot pro vnitřní kanalizace stanovený z hmotnosti přesunovaného materiálu vodorovná dopravní vzdálenost do 50 m v objektech výšky do 6 m</t>
  </si>
  <si>
    <t>661947581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</si>
  <si>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</si>
  <si>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Práce a dodávky M</t>
  </si>
  <si>
    <t>46-M</t>
  </si>
  <si>
    <t>Zemní práce při extr.mont.pracích</t>
  </si>
  <si>
    <t>460490014</t>
  </si>
  <si>
    <t>Krytí kabelů, spojek, koncovek a odbočnic kabelů výstražnou fólií z PVC včetně vyrovnání povrchu rýhy, rozvinutí a uložení fólie do rýhy, fólie šířky do 40cm</t>
  </si>
  <si>
    <t>-1912347536</t>
  </si>
  <si>
    <t>10"dešťová kanalizace</t>
  </si>
  <si>
    <t>05 - Vedlejší rozpočtové náklady</t>
  </si>
  <si>
    <t>0 - Vedlejší rozpočtové náklady</t>
  </si>
  <si>
    <t>VRN - Vedlejší rozpočtové náklady</t>
  </si>
  <si>
    <t xml:space="preserve">    VRN3 - Zařízení staveniště</t>
  </si>
  <si>
    <t xml:space="preserve">    VRN4 - Inženýrská činnost</t>
  </si>
  <si>
    <t>013254000</t>
  </si>
  <si>
    <t>Dokumentace skutečného provedení stavby</t>
  </si>
  <si>
    <t>paré</t>
  </si>
  <si>
    <t>1024</t>
  </si>
  <si>
    <t>870960419</t>
  </si>
  <si>
    <t>032002000</t>
  </si>
  <si>
    <t>Vybavení staveniště, buňkoviště, suché WC, apod.</t>
  </si>
  <si>
    <t>komplet</t>
  </si>
  <si>
    <t>-835719922</t>
  </si>
  <si>
    <t>034103000</t>
  </si>
  <si>
    <t>Energie pro zařízení staveniště</t>
  </si>
  <si>
    <t>-1942205383</t>
  </si>
  <si>
    <t>034203000</t>
  </si>
  <si>
    <t>Oplocení staveniště mobilní V=1,8 m, včetně nájemného a demontáže</t>
  </si>
  <si>
    <t>-1772089405</t>
  </si>
  <si>
    <t>141"stálé oplocení</t>
  </si>
  <si>
    <t>034403000</t>
  </si>
  <si>
    <t>Dočasné dopravní značení na staveništi - montáž, nájemné + demontáž, včetně vyřízení povolení na odboru dopravy MěÚ Třinec</t>
  </si>
  <si>
    <t>-793943225</t>
  </si>
  <si>
    <t>034503000</t>
  </si>
  <si>
    <t>Informační tabule na staveništi, BOZP, pro veřejnost apod.</t>
  </si>
  <si>
    <t>2037814764</t>
  </si>
  <si>
    <t>039002000</t>
  </si>
  <si>
    <t>Zrušení zařízení staveniště</t>
  </si>
  <si>
    <t>-44504561</t>
  </si>
  <si>
    <t>039203000</t>
  </si>
  <si>
    <t>Úprava a uklizení terénu po zrušení zařízení staveniště</t>
  </si>
  <si>
    <t>-1233681877</t>
  </si>
  <si>
    <t>065002000</t>
  </si>
  <si>
    <t>Mimostaveništní doprava materiálů</t>
  </si>
  <si>
    <t>1547017298</t>
  </si>
  <si>
    <t>VRN</t>
  </si>
  <si>
    <t>VRN3</t>
  </si>
  <si>
    <t>Zařízení staveniště</t>
  </si>
  <si>
    <t>031203001</t>
  </si>
  <si>
    <t>Terénní úpravy pro zařízení staveniště - přístupový chodník z prken a hranolů, včetně zábradlí - měsíční údržba</t>
  </si>
  <si>
    <t>-766524305</t>
  </si>
  <si>
    <t>80*2</t>
  </si>
  <si>
    <t>VRN4</t>
  </si>
  <si>
    <t>Inženýrská činnost</t>
  </si>
  <si>
    <t>041103001</t>
  </si>
  <si>
    <t>Vytýčení inženýrských sítí s protokolárním předáním</t>
  </si>
  <si>
    <t>1846907793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</si>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</sst>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38" fillId="0" borderId="0" applyNumberFormat="0" applyFill="0" applyBorder="0" applyAlignment="0" applyProtection="0"/>
  </cellStyleXfs>
  <cellXfs count="3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16"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4"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4"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5"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6"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protection locked="0"/>
    </xf>
    <xf numFmtId="0" fontId="18"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0" fillId="0" borderId="0" xfId="0" applyNumberFormat="1" applyFont="1" applyAlignment="1" applyProtection="1"/>
    <xf numFmtId="166" fontId="27" fillId="0" borderId="13" xfId="0" applyNumberFormat="1" applyFont="1" applyBorder="1" applyAlignment="1" applyProtection="1"/>
    <xf numFmtId="166" fontId="27" fillId="0" borderId="14" xfId="0" applyNumberFormat="1" applyFont="1" applyBorder="1" applyAlignment="1" applyProtection="1"/>
    <xf numFmtId="4" fontId="16"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vertical="center" wrapText="1"/>
    </xf>
    <xf numFmtId="0" fontId="0" fillId="0" borderId="15" xfId="0"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0" fillId="0" borderId="23" xfId="0" applyFont="1" applyBorder="1" applyAlignment="1" applyProtection="1">
      <alignment horizontal="center" vertical="center"/>
    </xf>
    <xf numFmtId="49" fontId="30" fillId="0" borderId="23" xfId="0" applyNumberFormat="1" applyFont="1" applyBorder="1" applyAlignment="1" applyProtection="1">
      <alignment horizontal="left" vertical="center" wrapText="1"/>
    </xf>
    <xf numFmtId="0" fontId="30" fillId="0" borderId="23" xfId="0" applyFont="1" applyBorder="1" applyAlignment="1" applyProtection="1">
      <alignment horizontal="left" vertical="center" wrapText="1"/>
    </xf>
    <xf numFmtId="0" fontId="30" fillId="0" borderId="23" xfId="0" applyFont="1" applyBorder="1" applyAlignment="1" applyProtection="1">
      <alignment horizontal="center" vertical="center" wrapText="1"/>
    </xf>
    <xf numFmtId="167" fontId="30" fillId="0" borderId="23" xfId="0" applyNumberFormat="1" applyFont="1" applyBorder="1" applyAlignment="1" applyProtection="1">
      <alignment vertical="center"/>
    </xf>
    <xf numFmtId="4" fontId="30" fillId="2" borderId="23" xfId="0" applyNumberFormat="1" applyFont="1" applyFill="1" applyBorder="1" applyAlignment="1" applyProtection="1">
      <alignment vertical="center"/>
      <protection locked="0"/>
    </xf>
    <xf numFmtId="4" fontId="30" fillId="0" borderId="23" xfId="0" applyNumberFormat="1" applyFont="1" applyBorder="1" applyAlignment="1" applyProtection="1">
      <alignment vertical="center"/>
    </xf>
    <xf numFmtId="0" fontId="30" fillId="0" borderId="4" xfId="0" applyFont="1" applyBorder="1" applyAlignment="1">
      <alignment vertical="center"/>
    </xf>
    <xf numFmtId="0" fontId="30" fillId="2" borderId="15"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1" fillId="0" borderId="24" xfId="0" applyFont="1" applyBorder="1" applyAlignment="1">
      <alignment vertical="center" wrapText="1"/>
    </xf>
    <xf numFmtId="0" fontId="31" fillId="0" borderId="25" xfId="0" applyFont="1" applyBorder="1" applyAlignment="1">
      <alignment vertical="center" wrapText="1"/>
    </xf>
    <xf numFmtId="0" fontId="31" fillId="0" borderId="26" xfId="0" applyFont="1" applyBorder="1" applyAlignment="1">
      <alignment vertical="center" wrapText="1"/>
    </xf>
    <xf numFmtId="0" fontId="31" fillId="0" borderId="27" xfId="0" applyFont="1" applyBorder="1" applyAlignment="1">
      <alignment horizontal="center" vertical="center" wrapText="1"/>
    </xf>
    <xf numFmtId="0" fontId="31" fillId="0" borderId="28" xfId="0" applyFont="1" applyBorder="1" applyAlignment="1">
      <alignment horizontal="center" vertical="center" wrapText="1"/>
    </xf>
    <xf numFmtId="0" fontId="31" fillId="0" borderId="27" xfId="0" applyFont="1" applyBorder="1" applyAlignment="1">
      <alignment vertical="center" wrapText="1"/>
    </xf>
    <xf numFmtId="0" fontId="31" fillId="0" borderId="28" xfId="0" applyFont="1" applyBorder="1" applyAlignment="1">
      <alignment vertical="center" wrapText="1"/>
    </xf>
    <xf numFmtId="0" fontId="33" fillId="0" borderId="1" xfId="0" applyFont="1" applyBorder="1" applyAlignment="1">
      <alignment horizontal="left" vertical="center" wrapText="1"/>
    </xf>
    <xf numFmtId="0" fontId="34" fillId="0" borderId="1" xfId="0" applyFont="1" applyBorder="1" applyAlignment="1">
      <alignment horizontal="left" vertical="center" wrapText="1"/>
    </xf>
    <xf numFmtId="0" fontId="34" fillId="0" borderId="27" xfId="0" applyFont="1" applyBorder="1" applyAlignment="1">
      <alignment vertical="center" wrapText="1"/>
    </xf>
    <xf numFmtId="0" fontId="34" fillId="0" borderId="1" xfId="0" applyFont="1" applyBorder="1" applyAlignment="1">
      <alignment vertical="center" wrapText="1"/>
    </xf>
    <xf numFmtId="0" fontId="34" fillId="0" borderId="1" xfId="0" applyFont="1" applyBorder="1" applyAlignment="1">
      <alignment horizontal="left" vertical="center"/>
    </xf>
    <xf numFmtId="0" fontId="34" fillId="0" borderId="1" xfId="0" applyFont="1" applyBorder="1" applyAlignment="1">
      <alignment vertical="center"/>
    </xf>
    <xf numFmtId="49" fontId="34" fillId="0" borderId="1" xfId="0" applyNumberFormat="1" applyFont="1" applyBorder="1" applyAlignment="1">
      <alignment vertical="center" wrapText="1"/>
    </xf>
    <xf numFmtId="0" fontId="31" fillId="0" borderId="30" xfId="0" applyFont="1" applyBorder="1" applyAlignment="1">
      <alignment vertical="center" wrapText="1"/>
    </xf>
    <xf numFmtId="0" fontId="35" fillId="0" borderId="29" xfId="0" applyFont="1" applyBorder="1" applyAlignment="1">
      <alignment vertical="center" wrapText="1"/>
    </xf>
    <xf numFmtId="0" fontId="31" fillId="0" borderId="31" xfId="0" applyFont="1" applyBorder="1" applyAlignment="1">
      <alignment vertical="center" wrapText="1"/>
    </xf>
    <xf numFmtId="0" fontId="31" fillId="0" borderId="1" xfId="0" applyFont="1" applyBorder="1" applyAlignment="1">
      <alignment vertical="top"/>
    </xf>
    <xf numFmtId="0" fontId="31" fillId="0" borderId="0" xfId="0" applyFont="1" applyAlignment="1">
      <alignment vertical="top"/>
    </xf>
    <xf numFmtId="0" fontId="31" fillId="0" borderId="24" xfId="0" applyFont="1" applyBorder="1" applyAlignment="1">
      <alignment horizontal="left" vertical="center"/>
    </xf>
    <xf numFmtId="0" fontId="31" fillId="0" borderId="25" xfId="0" applyFont="1" applyBorder="1" applyAlignment="1">
      <alignment horizontal="left" vertical="center"/>
    </xf>
    <xf numFmtId="0" fontId="31" fillId="0" borderId="26" xfId="0" applyFont="1" applyBorder="1" applyAlignment="1">
      <alignment horizontal="left" vertical="center"/>
    </xf>
    <xf numFmtId="0" fontId="31" fillId="0" borderId="27" xfId="0" applyFont="1" applyBorder="1" applyAlignment="1">
      <alignment horizontal="left" vertical="center"/>
    </xf>
    <xf numFmtId="0" fontId="31" fillId="0" borderId="28" xfId="0" applyFont="1" applyBorder="1" applyAlignment="1">
      <alignment horizontal="left" vertical="center"/>
    </xf>
    <xf numFmtId="0" fontId="33" fillId="0" borderId="1" xfId="0" applyFont="1" applyBorder="1" applyAlignment="1">
      <alignment horizontal="left" vertical="center"/>
    </xf>
    <xf numFmtId="0" fontId="36" fillId="0" borderId="0" xfId="0" applyFont="1" applyAlignment="1">
      <alignment horizontal="left" vertical="center"/>
    </xf>
    <xf numFmtId="0" fontId="33" fillId="0" borderId="29" xfId="0" applyFont="1" applyBorder="1" applyAlignment="1">
      <alignment horizontal="left" vertical="center"/>
    </xf>
    <xf numFmtId="0" fontId="33" fillId="0" borderId="29" xfId="0" applyFont="1" applyBorder="1" applyAlignment="1">
      <alignment horizontal="center" vertical="center"/>
    </xf>
    <xf numFmtId="0" fontId="36" fillId="0" borderId="29" xfId="0" applyFont="1" applyBorder="1" applyAlignment="1">
      <alignment horizontal="left" vertical="center"/>
    </xf>
    <xf numFmtId="0" fontId="37" fillId="0" borderId="1" xfId="0" applyFont="1" applyBorder="1" applyAlignment="1">
      <alignment horizontal="left" vertical="center"/>
    </xf>
    <xf numFmtId="0" fontId="34" fillId="0" borderId="0" xfId="0" applyFont="1" applyAlignment="1">
      <alignment horizontal="left" vertical="center"/>
    </xf>
    <xf numFmtId="0" fontId="34" fillId="0" borderId="1" xfId="0" applyFont="1" applyBorder="1" applyAlignment="1">
      <alignment horizontal="center" vertical="center"/>
    </xf>
    <xf numFmtId="0" fontId="34" fillId="0" borderId="27" xfId="0" applyFont="1" applyBorder="1" applyAlignment="1">
      <alignment horizontal="left" vertical="center"/>
    </xf>
    <xf numFmtId="0" fontId="34" fillId="0" borderId="1" xfId="0" applyFont="1" applyFill="1" applyBorder="1" applyAlignment="1">
      <alignment horizontal="left" vertical="center"/>
    </xf>
    <xf numFmtId="0" fontId="34" fillId="0" borderId="1" xfId="0" applyFont="1" applyFill="1" applyBorder="1" applyAlignment="1">
      <alignment horizontal="center" vertical="center"/>
    </xf>
    <xf numFmtId="0" fontId="31" fillId="0" borderId="30" xfId="0" applyFont="1" applyBorder="1" applyAlignment="1">
      <alignment horizontal="left" vertical="center"/>
    </xf>
    <xf numFmtId="0" fontId="35" fillId="0" borderId="29" xfId="0" applyFont="1" applyBorder="1" applyAlignment="1">
      <alignment horizontal="left" vertical="center"/>
    </xf>
    <xf numFmtId="0" fontId="31" fillId="0" borderId="31" xfId="0" applyFont="1" applyBorder="1" applyAlignment="1">
      <alignment horizontal="left" vertical="center"/>
    </xf>
    <xf numFmtId="0" fontId="31" fillId="0" borderId="1" xfId="0" applyFont="1" applyBorder="1" applyAlignment="1">
      <alignment horizontal="left" vertical="center"/>
    </xf>
    <xf numFmtId="0" fontId="35" fillId="0" borderId="1" xfId="0" applyFont="1" applyBorder="1" applyAlignment="1">
      <alignment horizontal="left" vertical="center"/>
    </xf>
    <xf numFmtId="0" fontId="36" fillId="0" borderId="1" xfId="0" applyFont="1" applyBorder="1" applyAlignment="1">
      <alignment horizontal="left" vertical="center"/>
    </xf>
    <xf numFmtId="0" fontId="34" fillId="0" borderId="29" xfId="0" applyFont="1" applyBorder="1" applyAlignment="1">
      <alignment horizontal="left" vertical="center"/>
    </xf>
    <xf numFmtId="0" fontId="31" fillId="0" borderId="1" xfId="0" applyFont="1" applyBorder="1" applyAlignment="1">
      <alignment horizontal="left" vertical="center" wrapText="1"/>
    </xf>
    <xf numFmtId="0" fontId="34" fillId="0" borderId="1" xfId="0" applyFont="1" applyBorder="1" applyAlignment="1">
      <alignment horizontal="center" vertical="center" wrapText="1"/>
    </xf>
    <xf numFmtId="0" fontId="31" fillId="0" borderId="24" xfId="0" applyFont="1" applyBorder="1" applyAlignment="1">
      <alignment horizontal="left" vertic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31" fillId="0" borderId="27" xfId="0" applyFont="1" applyBorder="1" applyAlignment="1">
      <alignment horizontal="left" vertical="center" wrapText="1"/>
    </xf>
    <xf numFmtId="0" fontId="31"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4" fillId="0" borderId="28" xfId="0" applyFont="1" applyBorder="1" applyAlignment="1">
      <alignment horizontal="left" vertical="center"/>
    </xf>
    <xf numFmtId="0" fontId="34" fillId="0" borderId="30" xfId="0" applyFont="1" applyBorder="1" applyAlignment="1">
      <alignment horizontal="left" vertical="center" wrapText="1"/>
    </xf>
    <xf numFmtId="0" fontId="34" fillId="0" borderId="29" xfId="0" applyFont="1" applyBorder="1" applyAlignment="1">
      <alignment horizontal="left" vertical="center" wrapText="1"/>
    </xf>
    <xf numFmtId="0" fontId="34" fillId="0" borderId="31" xfId="0" applyFont="1" applyBorder="1" applyAlignment="1">
      <alignment horizontal="left" vertical="center" wrapText="1"/>
    </xf>
    <xf numFmtId="0" fontId="34" fillId="0" borderId="1" xfId="0" applyFont="1" applyBorder="1" applyAlignment="1">
      <alignment horizontal="left" vertical="top"/>
    </xf>
    <xf numFmtId="0" fontId="34" fillId="0" borderId="1" xfId="0" applyFont="1" applyBorder="1" applyAlignment="1">
      <alignment horizontal="center" vertical="top"/>
    </xf>
    <xf numFmtId="0" fontId="34" fillId="0" borderId="30" xfId="0" applyFont="1" applyBorder="1" applyAlignment="1">
      <alignment horizontal="left" vertical="center"/>
    </xf>
    <xf numFmtId="0" fontId="34" fillId="0" borderId="31" xfId="0" applyFont="1" applyBorder="1" applyAlignment="1">
      <alignment horizontal="left" vertical="center"/>
    </xf>
    <xf numFmtId="0" fontId="36" fillId="0" borderId="0" xfId="0" applyFont="1" applyAlignment="1">
      <alignment vertical="center"/>
    </xf>
    <xf numFmtId="0" fontId="33" fillId="0" borderId="1" xfId="0" applyFont="1" applyBorder="1" applyAlignment="1">
      <alignment vertical="center"/>
    </xf>
    <xf numFmtId="0" fontId="36" fillId="0" borderId="29" xfId="0" applyFont="1" applyBorder="1" applyAlignment="1">
      <alignment vertical="center"/>
    </xf>
    <xf numFmtId="0" fontId="33" fillId="0" borderId="29" xfId="0" applyFont="1" applyBorder="1" applyAlignment="1">
      <alignment vertical="center"/>
    </xf>
    <xf numFmtId="0" fontId="0" fillId="0" borderId="1" xfId="0" applyBorder="1" applyAlignment="1">
      <alignment vertical="top"/>
    </xf>
    <xf numFmtId="49" fontId="34" fillId="0" borderId="1" xfId="0" applyNumberFormat="1" applyFont="1" applyBorder="1" applyAlignment="1">
      <alignment horizontal="left" vertical="center"/>
    </xf>
    <xf numFmtId="0" fontId="0" fillId="0" borderId="29" xfId="0" applyBorder="1" applyAlignment="1">
      <alignment vertical="top"/>
    </xf>
    <xf numFmtId="0" fontId="33" fillId="0" borderId="29" xfId="0" applyFont="1" applyBorder="1" applyAlignment="1">
      <alignment horizontal="left"/>
    </xf>
    <xf numFmtId="0" fontId="36" fillId="0" borderId="29" xfId="0" applyFont="1" applyBorder="1" applyAlignment="1"/>
    <xf numFmtId="0" fontId="31" fillId="0" borderId="27" xfId="0" applyFont="1" applyBorder="1" applyAlignment="1">
      <alignment vertical="top"/>
    </xf>
    <xf numFmtId="0" fontId="31" fillId="0" borderId="28" xfId="0" applyFont="1" applyBorder="1" applyAlignment="1">
      <alignment vertical="top"/>
    </xf>
    <xf numFmtId="0" fontId="31" fillId="0" borderId="1" xfId="0" applyFont="1" applyBorder="1" applyAlignment="1">
      <alignment horizontal="center" vertical="center"/>
    </xf>
    <xf numFmtId="0" fontId="31" fillId="0" borderId="1" xfId="0" applyFont="1" applyBorder="1" applyAlignment="1">
      <alignment horizontal="left" vertical="top"/>
    </xf>
    <xf numFmtId="0" fontId="31" fillId="0" borderId="30" xfId="0" applyFont="1" applyBorder="1" applyAlignment="1">
      <alignment vertical="top"/>
    </xf>
    <xf numFmtId="0" fontId="31" fillId="0" borderId="29" xfId="0" applyFont="1" applyBorder="1" applyAlignment="1">
      <alignment vertical="top"/>
    </xf>
    <xf numFmtId="0" fontId="31" fillId="0" borderId="31" xfId="0" applyFont="1" applyBorder="1" applyAlignment="1">
      <alignment vertical="top"/>
    </xf>
    <xf numFmtId="4" fontId="14" fillId="0" borderId="0" xfId="0" applyNumberFormat="1" applyFont="1" applyAlignment="1" applyProtection="1">
      <alignment vertical="center"/>
    </xf>
    <xf numFmtId="0" fontId="1" fillId="0" borderId="0" xfId="0"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4" fontId="15" fillId="0" borderId="6" xfId="0" applyNumberFormat="1" applyFont="1" applyBorder="1" applyAlignment="1" applyProtection="1">
      <alignment vertical="center"/>
    </xf>
    <xf numFmtId="0" fontId="0" fillId="0" borderId="6" xfId="0" applyFont="1" applyBorder="1" applyAlignment="1" applyProtection="1">
      <alignment vertical="center"/>
    </xf>
    <xf numFmtId="0" fontId="3"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18" fillId="4" borderId="8"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18" fillId="4" borderId="8" xfId="0" applyFont="1" applyFill="1" applyBorder="1" applyAlignment="1" applyProtection="1">
      <alignment horizontal="righ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8" fillId="4" borderId="7" xfId="0" applyFont="1" applyFill="1" applyBorder="1" applyAlignment="1" applyProtection="1">
      <alignment horizontal="center" vertical="center"/>
    </xf>
    <xf numFmtId="0" fontId="23"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34" fillId="0" borderId="1" xfId="0" applyFont="1" applyBorder="1" applyAlignment="1">
      <alignment horizontal="left" vertical="top"/>
    </xf>
    <xf numFmtId="0" fontId="34" fillId="0" borderId="1" xfId="0" applyFont="1" applyBorder="1" applyAlignment="1">
      <alignment horizontal="left" vertical="center"/>
    </xf>
    <xf numFmtId="0" fontId="33" fillId="0" borderId="29" xfId="0" applyFont="1" applyBorder="1" applyAlignment="1">
      <alignment horizontal="left"/>
    </xf>
    <xf numFmtId="0" fontId="32" fillId="0" borderId="1" xfId="0" applyFont="1" applyBorder="1" applyAlignment="1">
      <alignment horizontal="center" vertical="center" wrapText="1"/>
    </xf>
    <xf numFmtId="0" fontId="34" fillId="0" borderId="1" xfId="0" applyFont="1" applyBorder="1" applyAlignment="1">
      <alignment horizontal="left" vertical="center" wrapText="1"/>
    </xf>
    <xf numFmtId="0" fontId="32" fillId="0" borderId="1" xfId="0" applyFont="1" applyBorder="1" applyAlignment="1">
      <alignment horizontal="center" vertical="center"/>
    </xf>
    <xf numFmtId="0" fontId="33" fillId="0" borderId="29" xfId="0" applyFont="1" applyBorder="1" applyAlignment="1">
      <alignment horizontal="left" wrapText="1"/>
    </xf>
    <xf numFmtId="49" fontId="34"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heetViews>
  <sheetFormatPr defaultRowHeight="14.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4" t="s">
        <v>0</v>
      </c>
      <c r="AZ1" s="14" t="s">
        <v>1</v>
      </c>
      <c r="BA1" s="14" t="s">
        <v>2</v>
      </c>
      <c r="BB1" s="14" t="s">
        <v>3</v>
      </c>
      <c r="BT1" s="14" t="s">
        <v>4</v>
      </c>
      <c r="BU1" s="14" t="s">
        <v>4</v>
      </c>
      <c r="BV1" s="14" t="s">
        <v>5</v>
      </c>
    </row>
    <row r="2" spans="1:74" ht="36.950000000000003" customHeight="1">
      <c r="AR2" s="318"/>
      <c r="AS2" s="318"/>
      <c r="AT2" s="318"/>
      <c r="AU2" s="318"/>
      <c r="AV2" s="318"/>
      <c r="AW2" s="318"/>
      <c r="AX2" s="318"/>
      <c r="AY2" s="318"/>
      <c r="AZ2" s="318"/>
      <c r="BA2" s="318"/>
      <c r="BB2" s="318"/>
      <c r="BC2" s="318"/>
      <c r="BD2" s="318"/>
      <c r="BE2" s="318"/>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ht="12" customHeight="1">
      <c r="B5" s="19"/>
      <c r="C5" s="20"/>
      <c r="D5" s="24" t="s">
        <v>13</v>
      </c>
      <c r="E5" s="20"/>
      <c r="F5" s="20"/>
      <c r="G5" s="20"/>
      <c r="H5" s="20"/>
      <c r="I5" s="20"/>
      <c r="J5" s="20"/>
      <c r="K5" s="330" t="s">
        <v>14</v>
      </c>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20"/>
      <c r="AQ5" s="20"/>
      <c r="AR5" s="18"/>
      <c r="BE5" s="310" t="s">
        <v>15</v>
      </c>
      <c r="BS5" s="15" t="s">
        <v>6</v>
      </c>
    </row>
    <row r="6" spans="1:74" ht="36.950000000000003" customHeight="1">
      <c r="B6" s="19"/>
      <c r="C6" s="20"/>
      <c r="D6" s="26" t="s">
        <v>16</v>
      </c>
      <c r="E6" s="20"/>
      <c r="F6" s="20"/>
      <c r="G6" s="20"/>
      <c r="H6" s="20"/>
      <c r="I6" s="20"/>
      <c r="J6" s="20"/>
      <c r="K6" s="332" t="s">
        <v>17</v>
      </c>
      <c r="L6" s="331"/>
      <c r="M6" s="331"/>
      <c r="N6" s="331"/>
      <c r="O6" s="331"/>
      <c r="P6" s="331"/>
      <c r="Q6" s="331"/>
      <c r="R6" s="331"/>
      <c r="S6" s="331"/>
      <c r="T6" s="331"/>
      <c r="U6" s="331"/>
      <c r="V6" s="331"/>
      <c r="W6" s="331"/>
      <c r="X6" s="331"/>
      <c r="Y6" s="331"/>
      <c r="Z6" s="331"/>
      <c r="AA6" s="331"/>
      <c r="AB6" s="331"/>
      <c r="AC6" s="331"/>
      <c r="AD6" s="331"/>
      <c r="AE6" s="331"/>
      <c r="AF6" s="331"/>
      <c r="AG6" s="331"/>
      <c r="AH6" s="331"/>
      <c r="AI6" s="331"/>
      <c r="AJ6" s="331"/>
      <c r="AK6" s="331"/>
      <c r="AL6" s="331"/>
      <c r="AM6" s="331"/>
      <c r="AN6" s="331"/>
      <c r="AO6" s="331"/>
      <c r="AP6" s="20"/>
      <c r="AQ6" s="20"/>
      <c r="AR6" s="18"/>
      <c r="BE6" s="311"/>
      <c r="BS6" s="15" t="s">
        <v>6</v>
      </c>
    </row>
    <row r="7" spans="1:74" ht="12" customHeight="1">
      <c r="B7" s="19"/>
      <c r="C7" s="20"/>
      <c r="D7" s="27"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27" t="s">
        <v>20</v>
      </c>
      <c r="AL7" s="20"/>
      <c r="AM7" s="20"/>
      <c r="AN7" s="25" t="s">
        <v>21</v>
      </c>
      <c r="AO7" s="20"/>
      <c r="AP7" s="20"/>
      <c r="AQ7" s="20"/>
      <c r="AR7" s="18"/>
      <c r="BE7" s="311"/>
      <c r="BS7" s="15" t="s">
        <v>6</v>
      </c>
    </row>
    <row r="8" spans="1:74" ht="12" customHeight="1">
      <c r="B8" s="19"/>
      <c r="C8" s="20"/>
      <c r="D8" s="27" t="s">
        <v>22</v>
      </c>
      <c r="E8" s="20"/>
      <c r="F8" s="20"/>
      <c r="G8" s="20"/>
      <c r="H8" s="20"/>
      <c r="I8" s="20"/>
      <c r="J8" s="20"/>
      <c r="K8" s="25" t="s">
        <v>23</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24</v>
      </c>
      <c r="AL8" s="20"/>
      <c r="AM8" s="20"/>
      <c r="AN8" s="28" t="s">
        <v>25</v>
      </c>
      <c r="AO8" s="20"/>
      <c r="AP8" s="20"/>
      <c r="AQ8" s="20"/>
      <c r="AR8" s="18"/>
      <c r="BE8" s="311"/>
      <c r="BS8" s="15" t="s">
        <v>6</v>
      </c>
    </row>
    <row r="9" spans="1:74"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311"/>
      <c r="BS9" s="15" t="s">
        <v>6</v>
      </c>
    </row>
    <row r="10" spans="1:74" ht="12" customHeight="1">
      <c r="B10" s="19"/>
      <c r="C10" s="20"/>
      <c r="D10" s="27" t="s">
        <v>26</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27</v>
      </c>
      <c r="AL10" s="20"/>
      <c r="AM10" s="20"/>
      <c r="AN10" s="25" t="s">
        <v>28</v>
      </c>
      <c r="AO10" s="20"/>
      <c r="AP10" s="20"/>
      <c r="AQ10" s="20"/>
      <c r="AR10" s="18"/>
      <c r="BE10" s="311"/>
      <c r="BS10" s="15" t="s">
        <v>6</v>
      </c>
    </row>
    <row r="11" spans="1:74" ht="18.399999999999999" customHeight="1">
      <c r="B11" s="19"/>
      <c r="C11" s="20"/>
      <c r="D11" s="20"/>
      <c r="E11" s="25" t="s">
        <v>29</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30</v>
      </c>
      <c r="AL11" s="20"/>
      <c r="AM11" s="20"/>
      <c r="AN11" s="25" t="s">
        <v>21</v>
      </c>
      <c r="AO11" s="20"/>
      <c r="AP11" s="20"/>
      <c r="AQ11" s="20"/>
      <c r="AR11" s="18"/>
      <c r="BE11" s="311"/>
      <c r="BS11" s="15" t="s">
        <v>6</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311"/>
      <c r="BS12" s="15" t="s">
        <v>6</v>
      </c>
    </row>
    <row r="13" spans="1:74" ht="12" customHeight="1">
      <c r="B13" s="19"/>
      <c r="C13" s="20"/>
      <c r="D13" s="27" t="s">
        <v>31</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27</v>
      </c>
      <c r="AL13" s="20"/>
      <c r="AM13" s="20"/>
      <c r="AN13" s="29" t="s">
        <v>32</v>
      </c>
      <c r="AO13" s="20"/>
      <c r="AP13" s="20"/>
      <c r="AQ13" s="20"/>
      <c r="AR13" s="18"/>
      <c r="BE13" s="311"/>
      <c r="BS13" s="15" t="s">
        <v>6</v>
      </c>
    </row>
    <row r="14" spans="1:74" ht="11.25">
      <c r="B14" s="19"/>
      <c r="C14" s="20"/>
      <c r="D14" s="20"/>
      <c r="E14" s="333" t="s">
        <v>32</v>
      </c>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27" t="s">
        <v>30</v>
      </c>
      <c r="AL14" s="20"/>
      <c r="AM14" s="20"/>
      <c r="AN14" s="29" t="s">
        <v>32</v>
      </c>
      <c r="AO14" s="20"/>
      <c r="AP14" s="20"/>
      <c r="AQ14" s="20"/>
      <c r="AR14" s="18"/>
      <c r="BE14" s="311"/>
      <c r="BS14" s="15" t="s">
        <v>6</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311"/>
      <c r="BS15" s="15" t="s">
        <v>4</v>
      </c>
    </row>
    <row r="16" spans="1:74" ht="12" customHeight="1">
      <c r="B16" s="19"/>
      <c r="C16" s="20"/>
      <c r="D16" s="27" t="s">
        <v>33</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27</v>
      </c>
      <c r="AL16" s="20"/>
      <c r="AM16" s="20"/>
      <c r="AN16" s="25" t="s">
        <v>34</v>
      </c>
      <c r="AO16" s="20"/>
      <c r="AP16" s="20"/>
      <c r="AQ16" s="20"/>
      <c r="AR16" s="18"/>
      <c r="BE16" s="311"/>
      <c r="BS16" s="15" t="s">
        <v>4</v>
      </c>
    </row>
    <row r="17" spans="2:71" ht="18.399999999999999" customHeight="1">
      <c r="B17" s="19"/>
      <c r="C17" s="20"/>
      <c r="D17" s="20"/>
      <c r="E17" s="25" t="s">
        <v>35</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30</v>
      </c>
      <c r="AL17" s="20"/>
      <c r="AM17" s="20"/>
      <c r="AN17" s="25" t="s">
        <v>21</v>
      </c>
      <c r="AO17" s="20"/>
      <c r="AP17" s="20"/>
      <c r="AQ17" s="20"/>
      <c r="AR17" s="18"/>
      <c r="BE17" s="311"/>
      <c r="BS17" s="15" t="s">
        <v>36</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311"/>
      <c r="BS18" s="15" t="s">
        <v>6</v>
      </c>
    </row>
    <row r="19" spans="2:71" ht="12" customHeight="1">
      <c r="B19" s="19"/>
      <c r="C19" s="20"/>
      <c r="D19" s="27" t="s">
        <v>37</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27</v>
      </c>
      <c r="AL19" s="20"/>
      <c r="AM19" s="20"/>
      <c r="AN19" s="25" t="s">
        <v>21</v>
      </c>
      <c r="AO19" s="20"/>
      <c r="AP19" s="20"/>
      <c r="AQ19" s="20"/>
      <c r="AR19" s="18"/>
      <c r="BE19" s="311"/>
      <c r="BS19" s="15" t="s">
        <v>6</v>
      </c>
    </row>
    <row r="20" spans="2:71" ht="18.399999999999999" customHeight="1">
      <c r="B20" s="19"/>
      <c r="C20" s="20"/>
      <c r="D20" s="20"/>
      <c r="E20" s="25" t="s">
        <v>38</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30</v>
      </c>
      <c r="AL20" s="20"/>
      <c r="AM20" s="20"/>
      <c r="AN20" s="25" t="s">
        <v>21</v>
      </c>
      <c r="AO20" s="20"/>
      <c r="AP20" s="20"/>
      <c r="AQ20" s="20"/>
      <c r="AR20" s="18"/>
      <c r="BE20" s="311"/>
      <c r="BS20" s="15" t="s">
        <v>4</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311"/>
    </row>
    <row r="22" spans="2:71" ht="12" customHeight="1">
      <c r="B22" s="19"/>
      <c r="C22" s="20"/>
      <c r="D22" s="27" t="s">
        <v>39</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311"/>
    </row>
    <row r="23" spans="2:71" ht="45" customHeight="1">
      <c r="B23" s="19"/>
      <c r="C23" s="20"/>
      <c r="D23" s="20"/>
      <c r="E23" s="335" t="s">
        <v>40</v>
      </c>
      <c r="F23" s="335"/>
      <c r="G23" s="335"/>
      <c r="H23" s="335"/>
      <c r="I23" s="335"/>
      <c r="J23" s="335"/>
      <c r="K23" s="335"/>
      <c r="L23" s="335"/>
      <c r="M23" s="335"/>
      <c r="N23" s="335"/>
      <c r="O23" s="335"/>
      <c r="P23" s="335"/>
      <c r="Q23" s="335"/>
      <c r="R23" s="335"/>
      <c r="S23" s="335"/>
      <c r="T23" s="335"/>
      <c r="U23" s="335"/>
      <c r="V23" s="335"/>
      <c r="W23" s="335"/>
      <c r="X23" s="335"/>
      <c r="Y23" s="335"/>
      <c r="Z23" s="335"/>
      <c r="AA23" s="335"/>
      <c r="AB23" s="335"/>
      <c r="AC23" s="335"/>
      <c r="AD23" s="335"/>
      <c r="AE23" s="335"/>
      <c r="AF23" s="335"/>
      <c r="AG23" s="335"/>
      <c r="AH23" s="335"/>
      <c r="AI23" s="335"/>
      <c r="AJ23" s="335"/>
      <c r="AK23" s="335"/>
      <c r="AL23" s="335"/>
      <c r="AM23" s="335"/>
      <c r="AN23" s="335"/>
      <c r="AO23" s="20"/>
      <c r="AP23" s="20"/>
      <c r="AQ23" s="20"/>
      <c r="AR23" s="18"/>
      <c r="BE23" s="311"/>
    </row>
    <row r="24" spans="2:7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311"/>
    </row>
    <row r="25" spans="2:7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311"/>
    </row>
    <row r="26" spans="2:71" s="1" customFormat="1" ht="25.9" customHeight="1">
      <c r="B26" s="32"/>
      <c r="C26" s="33"/>
      <c r="D26" s="34" t="s">
        <v>41</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12">
        <f>ROUND(AG54,2)</f>
        <v>0</v>
      </c>
      <c r="AL26" s="313"/>
      <c r="AM26" s="313"/>
      <c r="AN26" s="313"/>
      <c r="AO26" s="313"/>
      <c r="AP26" s="33"/>
      <c r="AQ26" s="33"/>
      <c r="AR26" s="36"/>
      <c r="BE26" s="311"/>
    </row>
    <row r="27" spans="2:71" s="1" customFormat="1" ht="6.95" customHeight="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311"/>
    </row>
    <row r="28" spans="2:71" s="1" customFormat="1" ht="11.25">
      <c r="B28" s="32"/>
      <c r="C28" s="33"/>
      <c r="D28" s="33"/>
      <c r="E28" s="33"/>
      <c r="F28" s="33"/>
      <c r="G28" s="33"/>
      <c r="H28" s="33"/>
      <c r="I28" s="33"/>
      <c r="J28" s="33"/>
      <c r="K28" s="33"/>
      <c r="L28" s="336" t="s">
        <v>42</v>
      </c>
      <c r="M28" s="336"/>
      <c r="N28" s="336"/>
      <c r="O28" s="336"/>
      <c r="P28" s="336"/>
      <c r="Q28" s="33"/>
      <c r="R28" s="33"/>
      <c r="S28" s="33"/>
      <c r="T28" s="33"/>
      <c r="U28" s="33"/>
      <c r="V28" s="33"/>
      <c r="W28" s="336" t="s">
        <v>43</v>
      </c>
      <c r="X28" s="336"/>
      <c r="Y28" s="336"/>
      <c r="Z28" s="336"/>
      <c r="AA28" s="336"/>
      <c r="AB28" s="336"/>
      <c r="AC28" s="336"/>
      <c r="AD28" s="336"/>
      <c r="AE28" s="336"/>
      <c r="AF28" s="33"/>
      <c r="AG28" s="33"/>
      <c r="AH28" s="33"/>
      <c r="AI28" s="33"/>
      <c r="AJ28" s="33"/>
      <c r="AK28" s="336" t="s">
        <v>44</v>
      </c>
      <c r="AL28" s="336"/>
      <c r="AM28" s="336"/>
      <c r="AN28" s="336"/>
      <c r="AO28" s="336"/>
      <c r="AP28" s="33"/>
      <c r="AQ28" s="33"/>
      <c r="AR28" s="36"/>
      <c r="BE28" s="311"/>
    </row>
    <row r="29" spans="2:71" s="2" customFormat="1" ht="14.45" customHeight="1">
      <c r="B29" s="37"/>
      <c r="C29" s="38"/>
      <c r="D29" s="27" t="s">
        <v>45</v>
      </c>
      <c r="E29" s="38"/>
      <c r="F29" s="27" t="s">
        <v>46</v>
      </c>
      <c r="G29" s="38"/>
      <c r="H29" s="38"/>
      <c r="I29" s="38"/>
      <c r="J29" s="38"/>
      <c r="K29" s="38"/>
      <c r="L29" s="337">
        <v>0.21</v>
      </c>
      <c r="M29" s="309"/>
      <c r="N29" s="309"/>
      <c r="O29" s="309"/>
      <c r="P29" s="309"/>
      <c r="Q29" s="38"/>
      <c r="R29" s="38"/>
      <c r="S29" s="38"/>
      <c r="T29" s="38"/>
      <c r="U29" s="38"/>
      <c r="V29" s="38"/>
      <c r="W29" s="308">
        <f>ROUND(AZ54, 2)</f>
        <v>0</v>
      </c>
      <c r="X29" s="309"/>
      <c r="Y29" s="309"/>
      <c r="Z29" s="309"/>
      <c r="AA29" s="309"/>
      <c r="AB29" s="309"/>
      <c r="AC29" s="309"/>
      <c r="AD29" s="309"/>
      <c r="AE29" s="309"/>
      <c r="AF29" s="38"/>
      <c r="AG29" s="38"/>
      <c r="AH29" s="38"/>
      <c r="AI29" s="38"/>
      <c r="AJ29" s="38"/>
      <c r="AK29" s="308">
        <f>ROUND(AV54, 2)</f>
        <v>0</v>
      </c>
      <c r="AL29" s="309"/>
      <c r="AM29" s="309"/>
      <c r="AN29" s="309"/>
      <c r="AO29" s="309"/>
      <c r="AP29" s="38"/>
      <c r="AQ29" s="38"/>
      <c r="AR29" s="39"/>
      <c r="BE29" s="311"/>
    </row>
    <row r="30" spans="2:71" s="2" customFormat="1" ht="14.45" customHeight="1">
      <c r="B30" s="37"/>
      <c r="C30" s="38"/>
      <c r="D30" s="38"/>
      <c r="E30" s="38"/>
      <c r="F30" s="27" t="s">
        <v>47</v>
      </c>
      <c r="G30" s="38"/>
      <c r="H30" s="38"/>
      <c r="I30" s="38"/>
      <c r="J30" s="38"/>
      <c r="K30" s="38"/>
      <c r="L30" s="337">
        <v>0.15</v>
      </c>
      <c r="M30" s="309"/>
      <c r="N30" s="309"/>
      <c r="O30" s="309"/>
      <c r="P30" s="309"/>
      <c r="Q30" s="38"/>
      <c r="R30" s="38"/>
      <c r="S30" s="38"/>
      <c r="T30" s="38"/>
      <c r="U30" s="38"/>
      <c r="V30" s="38"/>
      <c r="W30" s="308">
        <f>ROUND(BA54, 2)</f>
        <v>0</v>
      </c>
      <c r="X30" s="309"/>
      <c r="Y30" s="309"/>
      <c r="Z30" s="309"/>
      <c r="AA30" s="309"/>
      <c r="AB30" s="309"/>
      <c r="AC30" s="309"/>
      <c r="AD30" s="309"/>
      <c r="AE30" s="309"/>
      <c r="AF30" s="38"/>
      <c r="AG30" s="38"/>
      <c r="AH30" s="38"/>
      <c r="AI30" s="38"/>
      <c r="AJ30" s="38"/>
      <c r="AK30" s="308">
        <f>ROUND(AW54, 2)</f>
        <v>0</v>
      </c>
      <c r="AL30" s="309"/>
      <c r="AM30" s="309"/>
      <c r="AN30" s="309"/>
      <c r="AO30" s="309"/>
      <c r="AP30" s="38"/>
      <c r="AQ30" s="38"/>
      <c r="AR30" s="39"/>
      <c r="BE30" s="311"/>
    </row>
    <row r="31" spans="2:71" s="2" customFormat="1" ht="14.45" hidden="1" customHeight="1">
      <c r="B31" s="37"/>
      <c r="C31" s="38"/>
      <c r="D31" s="38"/>
      <c r="E31" s="38"/>
      <c r="F31" s="27" t="s">
        <v>48</v>
      </c>
      <c r="G31" s="38"/>
      <c r="H31" s="38"/>
      <c r="I31" s="38"/>
      <c r="J31" s="38"/>
      <c r="K31" s="38"/>
      <c r="L31" s="337">
        <v>0.21</v>
      </c>
      <c r="M31" s="309"/>
      <c r="N31" s="309"/>
      <c r="O31" s="309"/>
      <c r="P31" s="309"/>
      <c r="Q31" s="38"/>
      <c r="R31" s="38"/>
      <c r="S31" s="38"/>
      <c r="T31" s="38"/>
      <c r="U31" s="38"/>
      <c r="V31" s="38"/>
      <c r="W31" s="308">
        <f>ROUND(BB54, 2)</f>
        <v>0</v>
      </c>
      <c r="X31" s="309"/>
      <c r="Y31" s="309"/>
      <c r="Z31" s="309"/>
      <c r="AA31" s="309"/>
      <c r="AB31" s="309"/>
      <c r="AC31" s="309"/>
      <c r="AD31" s="309"/>
      <c r="AE31" s="309"/>
      <c r="AF31" s="38"/>
      <c r="AG31" s="38"/>
      <c r="AH31" s="38"/>
      <c r="AI31" s="38"/>
      <c r="AJ31" s="38"/>
      <c r="AK31" s="308">
        <v>0</v>
      </c>
      <c r="AL31" s="309"/>
      <c r="AM31" s="309"/>
      <c r="AN31" s="309"/>
      <c r="AO31" s="309"/>
      <c r="AP31" s="38"/>
      <c r="AQ31" s="38"/>
      <c r="AR31" s="39"/>
      <c r="BE31" s="311"/>
    </row>
    <row r="32" spans="2:71" s="2" customFormat="1" ht="14.45" hidden="1" customHeight="1">
      <c r="B32" s="37"/>
      <c r="C32" s="38"/>
      <c r="D32" s="38"/>
      <c r="E32" s="38"/>
      <c r="F32" s="27" t="s">
        <v>49</v>
      </c>
      <c r="G32" s="38"/>
      <c r="H32" s="38"/>
      <c r="I32" s="38"/>
      <c r="J32" s="38"/>
      <c r="K32" s="38"/>
      <c r="L32" s="337">
        <v>0.15</v>
      </c>
      <c r="M32" s="309"/>
      <c r="N32" s="309"/>
      <c r="O32" s="309"/>
      <c r="P32" s="309"/>
      <c r="Q32" s="38"/>
      <c r="R32" s="38"/>
      <c r="S32" s="38"/>
      <c r="T32" s="38"/>
      <c r="U32" s="38"/>
      <c r="V32" s="38"/>
      <c r="W32" s="308">
        <f>ROUND(BC54, 2)</f>
        <v>0</v>
      </c>
      <c r="X32" s="309"/>
      <c r="Y32" s="309"/>
      <c r="Z32" s="309"/>
      <c r="AA32" s="309"/>
      <c r="AB32" s="309"/>
      <c r="AC32" s="309"/>
      <c r="AD32" s="309"/>
      <c r="AE32" s="309"/>
      <c r="AF32" s="38"/>
      <c r="AG32" s="38"/>
      <c r="AH32" s="38"/>
      <c r="AI32" s="38"/>
      <c r="AJ32" s="38"/>
      <c r="AK32" s="308">
        <v>0</v>
      </c>
      <c r="AL32" s="309"/>
      <c r="AM32" s="309"/>
      <c r="AN32" s="309"/>
      <c r="AO32" s="309"/>
      <c r="AP32" s="38"/>
      <c r="AQ32" s="38"/>
      <c r="AR32" s="39"/>
      <c r="BE32" s="311"/>
    </row>
    <row r="33" spans="2:44" s="2" customFormat="1" ht="14.45" hidden="1" customHeight="1">
      <c r="B33" s="37"/>
      <c r="C33" s="38"/>
      <c r="D33" s="38"/>
      <c r="E33" s="38"/>
      <c r="F33" s="27" t="s">
        <v>50</v>
      </c>
      <c r="G33" s="38"/>
      <c r="H33" s="38"/>
      <c r="I33" s="38"/>
      <c r="J33" s="38"/>
      <c r="K33" s="38"/>
      <c r="L33" s="337">
        <v>0</v>
      </c>
      <c r="M33" s="309"/>
      <c r="N33" s="309"/>
      <c r="O33" s="309"/>
      <c r="P33" s="309"/>
      <c r="Q33" s="38"/>
      <c r="R33" s="38"/>
      <c r="S33" s="38"/>
      <c r="T33" s="38"/>
      <c r="U33" s="38"/>
      <c r="V33" s="38"/>
      <c r="W33" s="308">
        <f>ROUND(BD54, 2)</f>
        <v>0</v>
      </c>
      <c r="X33" s="309"/>
      <c r="Y33" s="309"/>
      <c r="Z33" s="309"/>
      <c r="AA33" s="309"/>
      <c r="AB33" s="309"/>
      <c r="AC33" s="309"/>
      <c r="AD33" s="309"/>
      <c r="AE33" s="309"/>
      <c r="AF33" s="38"/>
      <c r="AG33" s="38"/>
      <c r="AH33" s="38"/>
      <c r="AI33" s="38"/>
      <c r="AJ33" s="38"/>
      <c r="AK33" s="308">
        <v>0</v>
      </c>
      <c r="AL33" s="309"/>
      <c r="AM33" s="309"/>
      <c r="AN33" s="309"/>
      <c r="AO33" s="309"/>
      <c r="AP33" s="38"/>
      <c r="AQ33" s="38"/>
      <c r="AR33" s="39"/>
    </row>
    <row r="34" spans="2:44" s="1" customFormat="1" ht="6.95" customHeight="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row>
    <row r="35" spans="2:44" s="1" customFormat="1" ht="25.9" customHeight="1">
      <c r="B35" s="32"/>
      <c r="C35" s="40"/>
      <c r="D35" s="41" t="s">
        <v>51</v>
      </c>
      <c r="E35" s="42"/>
      <c r="F35" s="42"/>
      <c r="G35" s="42"/>
      <c r="H35" s="42"/>
      <c r="I35" s="42"/>
      <c r="J35" s="42"/>
      <c r="K35" s="42"/>
      <c r="L35" s="42"/>
      <c r="M35" s="42"/>
      <c r="N35" s="42"/>
      <c r="O35" s="42"/>
      <c r="P35" s="42"/>
      <c r="Q35" s="42"/>
      <c r="R35" s="42"/>
      <c r="S35" s="42"/>
      <c r="T35" s="43" t="s">
        <v>52</v>
      </c>
      <c r="U35" s="42"/>
      <c r="V35" s="42"/>
      <c r="W35" s="42"/>
      <c r="X35" s="314" t="s">
        <v>53</v>
      </c>
      <c r="Y35" s="315"/>
      <c r="Z35" s="315"/>
      <c r="AA35" s="315"/>
      <c r="AB35" s="315"/>
      <c r="AC35" s="42"/>
      <c r="AD35" s="42"/>
      <c r="AE35" s="42"/>
      <c r="AF35" s="42"/>
      <c r="AG35" s="42"/>
      <c r="AH35" s="42"/>
      <c r="AI35" s="42"/>
      <c r="AJ35" s="42"/>
      <c r="AK35" s="316">
        <f>SUM(AK26:AK33)</f>
        <v>0</v>
      </c>
      <c r="AL35" s="315"/>
      <c r="AM35" s="315"/>
      <c r="AN35" s="315"/>
      <c r="AO35" s="317"/>
      <c r="AP35" s="40"/>
      <c r="AQ35" s="40"/>
      <c r="AR35" s="36"/>
    </row>
    <row r="36" spans="2:44" s="1" customFormat="1" ht="6.95" customHeight="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row>
    <row r="37" spans="2:44" s="1" customFormat="1" ht="6.95" customHeight="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row>
    <row r="41" spans="2:44" s="1" customFormat="1" ht="6.95" customHeight="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row>
    <row r="42" spans="2:44" s="1" customFormat="1" ht="24.95" customHeight="1">
      <c r="B42" s="32"/>
      <c r="C42" s="21" t="s">
        <v>54</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row>
    <row r="43" spans="2:44" s="1" customFormat="1" ht="6.95" customHeight="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row>
    <row r="44" spans="2:44" s="1" customFormat="1" ht="12" customHeight="1">
      <c r="B44" s="32"/>
      <c r="C44" s="27" t="s">
        <v>13</v>
      </c>
      <c r="D44" s="33"/>
      <c r="E44" s="33"/>
      <c r="F44" s="33"/>
      <c r="G44" s="33"/>
      <c r="H44" s="33"/>
      <c r="I44" s="33"/>
      <c r="J44" s="33"/>
      <c r="K44" s="33"/>
      <c r="L44" s="33" t="str">
        <f>K5</f>
        <v>L2017-87a</v>
      </c>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6"/>
    </row>
    <row r="45" spans="2:44" s="3" customFormat="1" ht="36.950000000000003" customHeight="1">
      <c r="B45" s="48"/>
      <c r="C45" s="49" t="s">
        <v>16</v>
      </c>
      <c r="D45" s="50"/>
      <c r="E45" s="50"/>
      <c r="F45" s="50"/>
      <c r="G45" s="50"/>
      <c r="H45" s="50"/>
      <c r="I45" s="50"/>
      <c r="J45" s="50"/>
      <c r="K45" s="50"/>
      <c r="L45" s="327" t="str">
        <f>K6</f>
        <v>Máchova č.p. 643, Třinec - Ležatá kanalizace</v>
      </c>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8"/>
      <c r="AL45" s="328"/>
      <c r="AM45" s="328"/>
      <c r="AN45" s="328"/>
      <c r="AO45" s="328"/>
      <c r="AP45" s="50"/>
      <c r="AQ45" s="50"/>
      <c r="AR45" s="51"/>
    </row>
    <row r="46" spans="2:44" s="1" customFormat="1" ht="6.95" customHeight="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row>
    <row r="47" spans="2:44" s="1" customFormat="1" ht="12" customHeight="1">
      <c r="B47" s="32"/>
      <c r="C47" s="27" t="s">
        <v>22</v>
      </c>
      <c r="D47" s="33"/>
      <c r="E47" s="33"/>
      <c r="F47" s="33"/>
      <c r="G47" s="33"/>
      <c r="H47" s="33"/>
      <c r="I47" s="33"/>
      <c r="J47" s="33"/>
      <c r="K47" s="33"/>
      <c r="L47" s="52" t="str">
        <f>IF(K8="","",K8)</f>
        <v>Obec Třinec</v>
      </c>
      <c r="M47" s="33"/>
      <c r="N47" s="33"/>
      <c r="O47" s="33"/>
      <c r="P47" s="33"/>
      <c r="Q47" s="33"/>
      <c r="R47" s="33"/>
      <c r="S47" s="33"/>
      <c r="T47" s="33"/>
      <c r="U47" s="33"/>
      <c r="V47" s="33"/>
      <c r="W47" s="33"/>
      <c r="X47" s="33"/>
      <c r="Y47" s="33"/>
      <c r="Z47" s="33"/>
      <c r="AA47" s="33"/>
      <c r="AB47" s="33"/>
      <c r="AC47" s="33"/>
      <c r="AD47" s="33"/>
      <c r="AE47" s="33"/>
      <c r="AF47" s="33"/>
      <c r="AG47" s="33"/>
      <c r="AH47" s="33"/>
      <c r="AI47" s="27" t="s">
        <v>24</v>
      </c>
      <c r="AJ47" s="33"/>
      <c r="AK47" s="33"/>
      <c r="AL47" s="33"/>
      <c r="AM47" s="329" t="str">
        <f>IF(AN8= "","",AN8)</f>
        <v>17. 3. 2018</v>
      </c>
      <c r="AN47" s="329"/>
      <c r="AO47" s="33"/>
      <c r="AP47" s="33"/>
      <c r="AQ47" s="33"/>
      <c r="AR47" s="36"/>
    </row>
    <row r="48" spans="2:44" s="1" customFormat="1" ht="6.95" customHeight="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row>
    <row r="49" spans="1:91" s="1" customFormat="1" ht="13.7" customHeight="1">
      <c r="B49" s="32"/>
      <c r="C49" s="27" t="s">
        <v>26</v>
      </c>
      <c r="D49" s="33"/>
      <c r="E49" s="33"/>
      <c r="F49" s="33"/>
      <c r="G49" s="33"/>
      <c r="H49" s="33"/>
      <c r="I49" s="33"/>
      <c r="J49" s="33"/>
      <c r="K49" s="33"/>
      <c r="L49" s="33" t="str">
        <f>IF(E11= "","",E11)</f>
        <v>Město Třinec</v>
      </c>
      <c r="M49" s="33"/>
      <c r="N49" s="33"/>
      <c r="O49" s="33"/>
      <c r="P49" s="33"/>
      <c r="Q49" s="33"/>
      <c r="R49" s="33"/>
      <c r="S49" s="33"/>
      <c r="T49" s="33"/>
      <c r="U49" s="33"/>
      <c r="V49" s="33"/>
      <c r="W49" s="33"/>
      <c r="X49" s="33"/>
      <c r="Y49" s="33"/>
      <c r="Z49" s="33"/>
      <c r="AA49" s="33"/>
      <c r="AB49" s="33"/>
      <c r="AC49" s="33"/>
      <c r="AD49" s="33"/>
      <c r="AE49" s="33"/>
      <c r="AF49" s="33"/>
      <c r="AG49" s="33"/>
      <c r="AH49" s="33"/>
      <c r="AI49" s="27" t="s">
        <v>33</v>
      </c>
      <c r="AJ49" s="33"/>
      <c r="AK49" s="33"/>
      <c r="AL49" s="33"/>
      <c r="AM49" s="325" t="str">
        <f>IF(E17="","",E17)</f>
        <v>Projekční kancelář lay-out s.r.o.</v>
      </c>
      <c r="AN49" s="326"/>
      <c r="AO49" s="326"/>
      <c r="AP49" s="326"/>
      <c r="AQ49" s="33"/>
      <c r="AR49" s="36"/>
      <c r="AS49" s="319" t="s">
        <v>55</v>
      </c>
      <c r="AT49" s="320"/>
      <c r="AU49" s="54"/>
      <c r="AV49" s="54"/>
      <c r="AW49" s="54"/>
      <c r="AX49" s="54"/>
      <c r="AY49" s="54"/>
      <c r="AZ49" s="54"/>
      <c r="BA49" s="54"/>
      <c r="BB49" s="54"/>
      <c r="BC49" s="54"/>
      <c r="BD49" s="55"/>
    </row>
    <row r="50" spans="1:91" s="1" customFormat="1" ht="13.7" customHeight="1">
      <c r="B50" s="32"/>
      <c r="C50" s="27" t="s">
        <v>31</v>
      </c>
      <c r="D50" s="33"/>
      <c r="E50" s="33"/>
      <c r="F50" s="33"/>
      <c r="G50" s="33"/>
      <c r="H50" s="33"/>
      <c r="I50" s="33"/>
      <c r="J50" s="33"/>
      <c r="K50" s="33"/>
      <c r="L50" s="33"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7" t="s">
        <v>37</v>
      </c>
      <c r="AJ50" s="33"/>
      <c r="AK50" s="33"/>
      <c r="AL50" s="33"/>
      <c r="AM50" s="325" t="str">
        <f>IF(E20="","",E20)</f>
        <v>Přemysl Cieslar</v>
      </c>
      <c r="AN50" s="326"/>
      <c r="AO50" s="326"/>
      <c r="AP50" s="326"/>
      <c r="AQ50" s="33"/>
      <c r="AR50" s="36"/>
      <c r="AS50" s="321"/>
      <c r="AT50" s="322"/>
      <c r="AU50" s="56"/>
      <c r="AV50" s="56"/>
      <c r="AW50" s="56"/>
      <c r="AX50" s="56"/>
      <c r="AY50" s="56"/>
      <c r="AZ50" s="56"/>
      <c r="BA50" s="56"/>
      <c r="BB50" s="56"/>
      <c r="BC50" s="56"/>
      <c r="BD50" s="57"/>
    </row>
    <row r="51" spans="1:91" s="1" customFormat="1" ht="10.9" customHeight="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323"/>
      <c r="AT51" s="324"/>
      <c r="AU51" s="58"/>
      <c r="AV51" s="58"/>
      <c r="AW51" s="58"/>
      <c r="AX51" s="58"/>
      <c r="AY51" s="58"/>
      <c r="AZ51" s="58"/>
      <c r="BA51" s="58"/>
      <c r="BB51" s="58"/>
      <c r="BC51" s="58"/>
      <c r="BD51" s="59"/>
    </row>
    <row r="52" spans="1:91" s="1" customFormat="1" ht="29.25" customHeight="1">
      <c r="B52" s="32"/>
      <c r="C52" s="345" t="s">
        <v>56</v>
      </c>
      <c r="D52" s="339"/>
      <c r="E52" s="339"/>
      <c r="F52" s="339"/>
      <c r="G52" s="339"/>
      <c r="H52" s="60"/>
      <c r="I52" s="338" t="s">
        <v>57</v>
      </c>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40" t="s">
        <v>58</v>
      </c>
      <c r="AH52" s="339"/>
      <c r="AI52" s="339"/>
      <c r="AJ52" s="339"/>
      <c r="AK52" s="339"/>
      <c r="AL52" s="339"/>
      <c r="AM52" s="339"/>
      <c r="AN52" s="338" t="s">
        <v>59</v>
      </c>
      <c r="AO52" s="339"/>
      <c r="AP52" s="339"/>
      <c r="AQ52" s="61" t="s">
        <v>60</v>
      </c>
      <c r="AR52" s="36"/>
      <c r="AS52" s="62" t="s">
        <v>61</v>
      </c>
      <c r="AT52" s="63" t="s">
        <v>62</v>
      </c>
      <c r="AU52" s="63" t="s">
        <v>63</v>
      </c>
      <c r="AV52" s="63" t="s">
        <v>64</v>
      </c>
      <c r="AW52" s="63" t="s">
        <v>65</v>
      </c>
      <c r="AX52" s="63" t="s">
        <v>66</v>
      </c>
      <c r="AY52" s="63" t="s">
        <v>67</v>
      </c>
      <c r="AZ52" s="63" t="s">
        <v>68</v>
      </c>
      <c r="BA52" s="63" t="s">
        <v>69</v>
      </c>
      <c r="BB52" s="63" t="s">
        <v>70</v>
      </c>
      <c r="BC52" s="63" t="s">
        <v>71</v>
      </c>
      <c r="BD52" s="64" t="s">
        <v>72</v>
      </c>
    </row>
    <row r="53" spans="1:91" s="1" customFormat="1" ht="10.9" customHeight="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5"/>
      <c r="AT53" s="66"/>
      <c r="AU53" s="66"/>
      <c r="AV53" s="66"/>
      <c r="AW53" s="66"/>
      <c r="AX53" s="66"/>
      <c r="AY53" s="66"/>
      <c r="AZ53" s="66"/>
      <c r="BA53" s="66"/>
      <c r="BB53" s="66"/>
      <c r="BC53" s="66"/>
      <c r="BD53" s="67"/>
    </row>
    <row r="54" spans="1:91" s="4" customFormat="1" ht="32.450000000000003" customHeight="1">
      <c r="B54" s="68"/>
      <c r="C54" s="69" t="s">
        <v>73</v>
      </c>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343">
        <f>ROUND(SUM(AG55:AG57),2)</f>
        <v>0</v>
      </c>
      <c r="AH54" s="343"/>
      <c r="AI54" s="343"/>
      <c r="AJ54" s="343"/>
      <c r="AK54" s="343"/>
      <c r="AL54" s="343"/>
      <c r="AM54" s="343"/>
      <c r="AN54" s="344">
        <f>SUM(AG54,AT54)</f>
        <v>0</v>
      </c>
      <c r="AO54" s="344"/>
      <c r="AP54" s="344"/>
      <c r="AQ54" s="72" t="s">
        <v>21</v>
      </c>
      <c r="AR54" s="73"/>
      <c r="AS54" s="74">
        <f>ROUND(SUM(AS55:AS57),2)</f>
        <v>0</v>
      </c>
      <c r="AT54" s="75">
        <f>ROUND(SUM(AV54:AW54),2)</f>
        <v>0</v>
      </c>
      <c r="AU54" s="76">
        <f>ROUND(SUM(AU55:AU57),5)</f>
        <v>0</v>
      </c>
      <c r="AV54" s="75">
        <f>ROUND(AZ54*L29,2)</f>
        <v>0</v>
      </c>
      <c r="AW54" s="75">
        <f>ROUND(BA54*L30,2)</f>
        <v>0</v>
      </c>
      <c r="AX54" s="75">
        <f>ROUND(BB54*L29,2)</f>
        <v>0</v>
      </c>
      <c r="AY54" s="75">
        <f>ROUND(BC54*L30,2)</f>
        <v>0</v>
      </c>
      <c r="AZ54" s="75">
        <f>ROUND(SUM(AZ55:AZ57),2)</f>
        <v>0</v>
      </c>
      <c r="BA54" s="75">
        <f>ROUND(SUM(BA55:BA57),2)</f>
        <v>0</v>
      </c>
      <c r="BB54" s="75">
        <f>ROUND(SUM(BB55:BB57),2)</f>
        <v>0</v>
      </c>
      <c r="BC54" s="75">
        <f>ROUND(SUM(BC55:BC57),2)</f>
        <v>0</v>
      </c>
      <c r="BD54" s="77">
        <f>ROUND(SUM(BD55:BD57),2)</f>
        <v>0</v>
      </c>
      <c r="BS54" s="78" t="s">
        <v>74</v>
      </c>
      <c r="BT54" s="78" t="s">
        <v>75</v>
      </c>
      <c r="BU54" s="79" t="s">
        <v>76</v>
      </c>
      <c r="BV54" s="78" t="s">
        <v>77</v>
      </c>
      <c r="BW54" s="78" t="s">
        <v>5</v>
      </c>
      <c r="BX54" s="78" t="s">
        <v>78</v>
      </c>
      <c r="CL54" s="78" t="s">
        <v>19</v>
      </c>
    </row>
    <row r="55" spans="1:91" s="5" customFormat="1" ht="16.5" customHeight="1">
      <c r="A55" s="80" t="s">
        <v>79</v>
      </c>
      <c r="B55" s="81"/>
      <c r="C55" s="82"/>
      <c r="D55" s="346" t="s">
        <v>80</v>
      </c>
      <c r="E55" s="346"/>
      <c r="F55" s="346"/>
      <c r="G55" s="346"/>
      <c r="H55" s="346"/>
      <c r="I55" s="83"/>
      <c r="J55" s="346" t="s">
        <v>81</v>
      </c>
      <c r="K55" s="346"/>
      <c r="L55" s="346"/>
      <c r="M55" s="346"/>
      <c r="N55" s="346"/>
      <c r="O55" s="346"/>
      <c r="P55" s="346"/>
      <c r="Q55" s="346"/>
      <c r="R55" s="346"/>
      <c r="S55" s="346"/>
      <c r="T55" s="346"/>
      <c r="U55" s="346"/>
      <c r="V55" s="346"/>
      <c r="W55" s="346"/>
      <c r="X55" s="346"/>
      <c r="Y55" s="346"/>
      <c r="Z55" s="346"/>
      <c r="AA55" s="346"/>
      <c r="AB55" s="346"/>
      <c r="AC55" s="346"/>
      <c r="AD55" s="346"/>
      <c r="AE55" s="346"/>
      <c r="AF55" s="346"/>
      <c r="AG55" s="341">
        <f>'01 - Stavební úpravy'!J30</f>
        <v>0</v>
      </c>
      <c r="AH55" s="342"/>
      <c r="AI55" s="342"/>
      <c r="AJ55" s="342"/>
      <c r="AK55" s="342"/>
      <c r="AL55" s="342"/>
      <c r="AM55" s="342"/>
      <c r="AN55" s="341">
        <f>SUM(AG55,AT55)</f>
        <v>0</v>
      </c>
      <c r="AO55" s="342"/>
      <c r="AP55" s="342"/>
      <c r="AQ55" s="84" t="s">
        <v>82</v>
      </c>
      <c r="AR55" s="85"/>
      <c r="AS55" s="86">
        <v>0</v>
      </c>
      <c r="AT55" s="87">
        <f>ROUND(SUM(AV55:AW55),2)</f>
        <v>0</v>
      </c>
      <c r="AU55" s="88">
        <f>'01 - Stavební úpravy'!P93</f>
        <v>0</v>
      </c>
      <c r="AV55" s="87">
        <f>'01 - Stavební úpravy'!J33</f>
        <v>0</v>
      </c>
      <c r="AW55" s="87">
        <f>'01 - Stavební úpravy'!J34</f>
        <v>0</v>
      </c>
      <c r="AX55" s="87">
        <f>'01 - Stavební úpravy'!J35</f>
        <v>0</v>
      </c>
      <c r="AY55" s="87">
        <f>'01 - Stavební úpravy'!J36</f>
        <v>0</v>
      </c>
      <c r="AZ55" s="87">
        <f>'01 - Stavební úpravy'!F33</f>
        <v>0</v>
      </c>
      <c r="BA55" s="87">
        <f>'01 - Stavební úpravy'!F34</f>
        <v>0</v>
      </c>
      <c r="BB55" s="87">
        <f>'01 - Stavební úpravy'!F35</f>
        <v>0</v>
      </c>
      <c r="BC55" s="87">
        <f>'01 - Stavební úpravy'!F36</f>
        <v>0</v>
      </c>
      <c r="BD55" s="89">
        <f>'01 - Stavební úpravy'!F37</f>
        <v>0</v>
      </c>
      <c r="BT55" s="90" t="s">
        <v>83</v>
      </c>
      <c r="BV55" s="90" t="s">
        <v>77</v>
      </c>
      <c r="BW55" s="90" t="s">
        <v>84</v>
      </c>
      <c r="BX55" s="90" t="s">
        <v>5</v>
      </c>
      <c r="CL55" s="90" t="s">
        <v>19</v>
      </c>
      <c r="CM55" s="90" t="s">
        <v>85</v>
      </c>
    </row>
    <row r="56" spans="1:91" s="5" customFormat="1" ht="27" customHeight="1">
      <c r="A56" s="80" t="s">
        <v>79</v>
      </c>
      <c r="B56" s="81"/>
      <c r="C56" s="82"/>
      <c r="D56" s="346" t="s">
        <v>86</v>
      </c>
      <c r="E56" s="346"/>
      <c r="F56" s="346"/>
      <c r="G56" s="346"/>
      <c r="H56" s="346"/>
      <c r="I56" s="83"/>
      <c r="J56" s="346" t="s">
        <v>87</v>
      </c>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1">
        <f>'02 - Dešťová kanalizace s...'!J30</f>
        <v>0</v>
      </c>
      <c r="AH56" s="342"/>
      <c r="AI56" s="342"/>
      <c r="AJ56" s="342"/>
      <c r="AK56" s="342"/>
      <c r="AL56" s="342"/>
      <c r="AM56" s="342"/>
      <c r="AN56" s="341">
        <f>SUM(AG56,AT56)</f>
        <v>0</v>
      </c>
      <c r="AO56" s="342"/>
      <c r="AP56" s="342"/>
      <c r="AQ56" s="84" t="s">
        <v>82</v>
      </c>
      <c r="AR56" s="85"/>
      <c r="AS56" s="86">
        <v>0</v>
      </c>
      <c r="AT56" s="87">
        <f>ROUND(SUM(AV56:AW56),2)</f>
        <v>0</v>
      </c>
      <c r="AU56" s="88">
        <f>'02 - Dešťová kanalizace s...'!P91</f>
        <v>0</v>
      </c>
      <c r="AV56" s="87">
        <f>'02 - Dešťová kanalizace s...'!J33</f>
        <v>0</v>
      </c>
      <c r="AW56" s="87">
        <f>'02 - Dešťová kanalizace s...'!J34</f>
        <v>0</v>
      </c>
      <c r="AX56" s="87">
        <f>'02 - Dešťová kanalizace s...'!J35</f>
        <v>0</v>
      </c>
      <c r="AY56" s="87">
        <f>'02 - Dešťová kanalizace s...'!J36</f>
        <v>0</v>
      </c>
      <c r="AZ56" s="87">
        <f>'02 - Dešťová kanalizace s...'!F33</f>
        <v>0</v>
      </c>
      <c r="BA56" s="87">
        <f>'02 - Dešťová kanalizace s...'!F34</f>
        <v>0</v>
      </c>
      <c r="BB56" s="87">
        <f>'02 - Dešťová kanalizace s...'!F35</f>
        <v>0</v>
      </c>
      <c r="BC56" s="87">
        <f>'02 - Dešťová kanalizace s...'!F36</f>
        <v>0</v>
      </c>
      <c r="BD56" s="89">
        <f>'02 - Dešťová kanalizace s...'!F37</f>
        <v>0</v>
      </c>
      <c r="BT56" s="90" t="s">
        <v>83</v>
      </c>
      <c r="BV56" s="90" t="s">
        <v>77</v>
      </c>
      <c r="BW56" s="90" t="s">
        <v>88</v>
      </c>
      <c r="BX56" s="90" t="s">
        <v>5</v>
      </c>
      <c r="CL56" s="90" t="s">
        <v>19</v>
      </c>
      <c r="CM56" s="90" t="s">
        <v>85</v>
      </c>
    </row>
    <row r="57" spans="1:91" s="5" customFormat="1" ht="16.5" customHeight="1">
      <c r="A57" s="80" t="s">
        <v>79</v>
      </c>
      <c r="B57" s="81"/>
      <c r="C57" s="82"/>
      <c r="D57" s="346" t="s">
        <v>89</v>
      </c>
      <c r="E57" s="346"/>
      <c r="F57" s="346"/>
      <c r="G57" s="346"/>
      <c r="H57" s="346"/>
      <c r="I57" s="83"/>
      <c r="J57" s="346" t="s">
        <v>90</v>
      </c>
      <c r="K57" s="346"/>
      <c r="L57" s="346"/>
      <c r="M57" s="346"/>
      <c r="N57" s="346"/>
      <c r="O57" s="346"/>
      <c r="P57" s="346"/>
      <c r="Q57" s="346"/>
      <c r="R57" s="346"/>
      <c r="S57" s="346"/>
      <c r="T57" s="346"/>
      <c r="U57" s="346"/>
      <c r="V57" s="346"/>
      <c r="W57" s="346"/>
      <c r="X57" s="346"/>
      <c r="Y57" s="346"/>
      <c r="Z57" s="346"/>
      <c r="AA57" s="346"/>
      <c r="AB57" s="346"/>
      <c r="AC57" s="346"/>
      <c r="AD57" s="346"/>
      <c r="AE57" s="346"/>
      <c r="AF57" s="346"/>
      <c r="AG57" s="341">
        <f>'05 - Vedlejší rozpočtové ...'!J30</f>
        <v>0</v>
      </c>
      <c r="AH57" s="342"/>
      <c r="AI57" s="342"/>
      <c r="AJ57" s="342"/>
      <c r="AK57" s="342"/>
      <c r="AL57" s="342"/>
      <c r="AM57" s="342"/>
      <c r="AN57" s="341">
        <f>SUM(AG57,AT57)</f>
        <v>0</v>
      </c>
      <c r="AO57" s="342"/>
      <c r="AP57" s="342"/>
      <c r="AQ57" s="84" t="s">
        <v>82</v>
      </c>
      <c r="AR57" s="85"/>
      <c r="AS57" s="91">
        <v>0</v>
      </c>
      <c r="AT57" s="92">
        <f>ROUND(SUM(AV57:AW57),2)</f>
        <v>0</v>
      </c>
      <c r="AU57" s="93">
        <f>'05 - Vedlejší rozpočtové ...'!P83</f>
        <v>0</v>
      </c>
      <c r="AV57" s="92">
        <f>'05 - Vedlejší rozpočtové ...'!J33</f>
        <v>0</v>
      </c>
      <c r="AW57" s="92">
        <f>'05 - Vedlejší rozpočtové ...'!J34</f>
        <v>0</v>
      </c>
      <c r="AX57" s="92">
        <f>'05 - Vedlejší rozpočtové ...'!J35</f>
        <v>0</v>
      </c>
      <c r="AY57" s="92">
        <f>'05 - Vedlejší rozpočtové ...'!J36</f>
        <v>0</v>
      </c>
      <c r="AZ57" s="92">
        <f>'05 - Vedlejší rozpočtové ...'!F33</f>
        <v>0</v>
      </c>
      <c r="BA57" s="92">
        <f>'05 - Vedlejší rozpočtové ...'!F34</f>
        <v>0</v>
      </c>
      <c r="BB57" s="92">
        <f>'05 - Vedlejší rozpočtové ...'!F35</f>
        <v>0</v>
      </c>
      <c r="BC57" s="92">
        <f>'05 - Vedlejší rozpočtové ...'!F36</f>
        <v>0</v>
      </c>
      <c r="BD57" s="94">
        <f>'05 - Vedlejší rozpočtové ...'!F37</f>
        <v>0</v>
      </c>
      <c r="BT57" s="90" t="s">
        <v>83</v>
      </c>
      <c r="BV57" s="90" t="s">
        <v>77</v>
      </c>
      <c r="BW57" s="90" t="s">
        <v>91</v>
      </c>
      <c r="BX57" s="90" t="s">
        <v>5</v>
      </c>
      <c r="CL57" s="90" t="s">
        <v>19</v>
      </c>
      <c r="CM57" s="90" t="s">
        <v>85</v>
      </c>
    </row>
    <row r="58" spans="1:91" s="1" customFormat="1" ht="30" customHeight="1">
      <c r="B58" s="32"/>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6"/>
    </row>
    <row r="59" spans="1:91" s="1" customFormat="1" ht="6.95" customHeight="1">
      <c r="B59" s="44"/>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36"/>
    </row>
  </sheetData>
  <sheetProtection algorithmName="SHA-512" hashValue="CGWPJk2L4gOebbIwBkbX3m6aqLIAm783G09Fzazb56iZ/nc9ECfo7jXESIA/T/PdINNKZ1LrtqXlmuvxxWHxMw==" saltValue="uMT1GP3APJEG1/5ESULOXh9qrS+IV5l+zW3WW3qAM61wcENy+wTclPEIWiWkkQlY+p5h+Qdkya+NPRYEx0MZcg==" spinCount="100000" sheet="1" objects="1" scenarios="1" formatColumns="0" formatRows="0"/>
  <mergeCells count="50">
    <mergeCell ref="D57:H57"/>
    <mergeCell ref="J57:AF57"/>
    <mergeCell ref="C52:G52"/>
    <mergeCell ref="I52:AF52"/>
    <mergeCell ref="D55:H55"/>
    <mergeCell ref="J55:AF55"/>
    <mergeCell ref="D56:H56"/>
    <mergeCell ref="J56:AF56"/>
    <mergeCell ref="AN56:AP56"/>
    <mergeCell ref="AG56:AM56"/>
    <mergeCell ref="AN57:AP57"/>
    <mergeCell ref="AG57:AM57"/>
    <mergeCell ref="AG54:AM54"/>
    <mergeCell ref="AN54:AP54"/>
    <mergeCell ref="L33:P33"/>
    <mergeCell ref="AN52:AP52"/>
    <mergeCell ref="AG52:AM52"/>
    <mergeCell ref="AN55:AP55"/>
    <mergeCell ref="AG55:AM55"/>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01 - Stavební úpravy'!C2" display="/"/>
    <hyperlink ref="A56" location="'02 - Dešťová kanalizace s...'!C2" display="/"/>
    <hyperlink ref="A57" location="'05 - Vedlejší rozpočtové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93"/>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8"/>
      <c r="M2" s="318"/>
      <c r="N2" s="318"/>
      <c r="O2" s="318"/>
      <c r="P2" s="318"/>
      <c r="Q2" s="318"/>
      <c r="R2" s="318"/>
      <c r="S2" s="318"/>
      <c r="T2" s="318"/>
      <c r="U2" s="318"/>
      <c r="V2" s="318"/>
      <c r="AT2" s="15" t="s">
        <v>84</v>
      </c>
    </row>
    <row r="3" spans="2:46" ht="6.95" customHeight="1">
      <c r="B3" s="96"/>
      <c r="C3" s="97"/>
      <c r="D3" s="97"/>
      <c r="E3" s="97"/>
      <c r="F3" s="97"/>
      <c r="G3" s="97"/>
      <c r="H3" s="97"/>
      <c r="I3" s="98"/>
      <c r="J3" s="97"/>
      <c r="K3" s="97"/>
      <c r="L3" s="18"/>
      <c r="AT3" s="15" t="s">
        <v>85</v>
      </c>
    </row>
    <row r="4" spans="2:46" ht="24.95" customHeight="1">
      <c r="B4" s="18"/>
      <c r="D4" s="99" t="s">
        <v>92</v>
      </c>
      <c r="L4" s="18"/>
      <c r="M4" s="22" t="s">
        <v>10</v>
      </c>
      <c r="AT4" s="15" t="s">
        <v>4</v>
      </c>
    </row>
    <row r="5" spans="2:46" ht="6.95" customHeight="1">
      <c r="B5" s="18"/>
      <c r="L5" s="18"/>
    </row>
    <row r="6" spans="2:46" ht="12" customHeight="1">
      <c r="B6" s="18"/>
      <c r="D6" s="100" t="s">
        <v>16</v>
      </c>
      <c r="L6" s="18"/>
    </row>
    <row r="7" spans="2:46" ht="16.5" customHeight="1">
      <c r="B7" s="18"/>
      <c r="E7" s="347" t="str">
        <f>'Rekapitulace stavby'!K6</f>
        <v>Máchova č.p. 643, Třinec - Ležatá kanalizace</v>
      </c>
      <c r="F7" s="348"/>
      <c r="G7" s="348"/>
      <c r="H7" s="348"/>
      <c r="L7" s="18"/>
    </row>
    <row r="8" spans="2:46" s="1" customFormat="1" ht="12" customHeight="1">
      <c r="B8" s="36"/>
      <c r="D8" s="100" t="s">
        <v>93</v>
      </c>
      <c r="I8" s="101"/>
      <c r="L8" s="36"/>
    </row>
    <row r="9" spans="2:46" s="1" customFormat="1" ht="36.950000000000003" customHeight="1">
      <c r="B9" s="36"/>
      <c r="E9" s="349" t="s">
        <v>94</v>
      </c>
      <c r="F9" s="350"/>
      <c r="G9" s="350"/>
      <c r="H9" s="350"/>
      <c r="I9" s="101"/>
      <c r="L9" s="36"/>
    </row>
    <row r="10" spans="2:46" s="1" customFormat="1" ht="11.25">
      <c r="B10" s="36"/>
      <c r="I10" s="101"/>
      <c r="L10" s="36"/>
    </row>
    <row r="11" spans="2:46" s="1" customFormat="1" ht="12" customHeight="1">
      <c r="B11" s="36"/>
      <c r="D11" s="100" t="s">
        <v>18</v>
      </c>
      <c r="F11" s="15" t="s">
        <v>19</v>
      </c>
      <c r="I11" s="102" t="s">
        <v>20</v>
      </c>
      <c r="J11" s="15" t="s">
        <v>21</v>
      </c>
      <c r="L11" s="36"/>
    </row>
    <row r="12" spans="2:46" s="1" customFormat="1" ht="12" customHeight="1">
      <c r="B12" s="36"/>
      <c r="D12" s="100" t="s">
        <v>22</v>
      </c>
      <c r="F12" s="15" t="s">
        <v>23</v>
      </c>
      <c r="I12" s="102" t="s">
        <v>24</v>
      </c>
      <c r="J12" s="103" t="str">
        <f>'Rekapitulace stavby'!AN8</f>
        <v>17. 3. 2018</v>
      </c>
      <c r="L12" s="36"/>
    </row>
    <row r="13" spans="2:46" s="1" customFormat="1" ht="10.9" customHeight="1">
      <c r="B13" s="36"/>
      <c r="I13" s="101"/>
      <c r="L13" s="36"/>
    </row>
    <row r="14" spans="2:46" s="1" customFormat="1" ht="12" customHeight="1">
      <c r="B14" s="36"/>
      <c r="D14" s="100" t="s">
        <v>26</v>
      </c>
      <c r="I14" s="102" t="s">
        <v>27</v>
      </c>
      <c r="J14" s="15" t="s">
        <v>28</v>
      </c>
      <c r="L14" s="36"/>
    </row>
    <row r="15" spans="2:46" s="1" customFormat="1" ht="18" customHeight="1">
      <c r="B15" s="36"/>
      <c r="E15" s="15" t="s">
        <v>29</v>
      </c>
      <c r="I15" s="102" t="s">
        <v>30</v>
      </c>
      <c r="J15" s="15" t="s">
        <v>21</v>
      </c>
      <c r="L15" s="36"/>
    </row>
    <row r="16" spans="2:46" s="1" customFormat="1" ht="6.95" customHeight="1">
      <c r="B16" s="36"/>
      <c r="I16" s="101"/>
      <c r="L16" s="36"/>
    </row>
    <row r="17" spans="2:12" s="1" customFormat="1" ht="12" customHeight="1">
      <c r="B17" s="36"/>
      <c r="D17" s="100" t="s">
        <v>31</v>
      </c>
      <c r="I17" s="102" t="s">
        <v>27</v>
      </c>
      <c r="J17" s="28" t="str">
        <f>'Rekapitulace stavby'!AN13</f>
        <v>Vyplň údaj</v>
      </c>
      <c r="L17" s="36"/>
    </row>
    <row r="18" spans="2:12" s="1" customFormat="1" ht="18" customHeight="1">
      <c r="B18" s="36"/>
      <c r="E18" s="351" t="str">
        <f>'Rekapitulace stavby'!E14</f>
        <v>Vyplň údaj</v>
      </c>
      <c r="F18" s="352"/>
      <c r="G18" s="352"/>
      <c r="H18" s="352"/>
      <c r="I18" s="102" t="s">
        <v>30</v>
      </c>
      <c r="J18" s="28" t="str">
        <f>'Rekapitulace stavby'!AN14</f>
        <v>Vyplň údaj</v>
      </c>
      <c r="L18" s="36"/>
    </row>
    <row r="19" spans="2:12" s="1" customFormat="1" ht="6.95" customHeight="1">
      <c r="B19" s="36"/>
      <c r="I19" s="101"/>
      <c r="L19" s="36"/>
    </row>
    <row r="20" spans="2:12" s="1" customFormat="1" ht="12" customHeight="1">
      <c r="B20" s="36"/>
      <c r="D20" s="100" t="s">
        <v>33</v>
      </c>
      <c r="I20" s="102" t="s">
        <v>27</v>
      </c>
      <c r="J20" s="15" t="s">
        <v>34</v>
      </c>
      <c r="L20" s="36"/>
    </row>
    <row r="21" spans="2:12" s="1" customFormat="1" ht="18" customHeight="1">
      <c r="B21" s="36"/>
      <c r="E21" s="15" t="s">
        <v>35</v>
      </c>
      <c r="I21" s="102" t="s">
        <v>30</v>
      </c>
      <c r="J21" s="15" t="s">
        <v>21</v>
      </c>
      <c r="L21" s="36"/>
    </row>
    <row r="22" spans="2:12" s="1" customFormat="1" ht="6.95" customHeight="1">
      <c r="B22" s="36"/>
      <c r="I22" s="101"/>
      <c r="L22" s="36"/>
    </row>
    <row r="23" spans="2:12" s="1" customFormat="1" ht="12" customHeight="1">
      <c r="B23" s="36"/>
      <c r="D23" s="100" t="s">
        <v>37</v>
      </c>
      <c r="I23" s="102" t="s">
        <v>27</v>
      </c>
      <c r="J23" s="15" t="s">
        <v>21</v>
      </c>
      <c r="L23" s="36"/>
    </row>
    <row r="24" spans="2:12" s="1" customFormat="1" ht="18" customHeight="1">
      <c r="B24" s="36"/>
      <c r="E24" s="15" t="s">
        <v>38</v>
      </c>
      <c r="I24" s="102" t="s">
        <v>30</v>
      </c>
      <c r="J24" s="15" t="s">
        <v>21</v>
      </c>
      <c r="L24" s="36"/>
    </row>
    <row r="25" spans="2:12" s="1" customFormat="1" ht="6.95" customHeight="1">
      <c r="B25" s="36"/>
      <c r="I25" s="101"/>
      <c r="L25" s="36"/>
    </row>
    <row r="26" spans="2:12" s="1" customFormat="1" ht="12" customHeight="1">
      <c r="B26" s="36"/>
      <c r="D26" s="100" t="s">
        <v>39</v>
      </c>
      <c r="I26" s="101"/>
      <c r="L26" s="36"/>
    </row>
    <row r="27" spans="2:12" s="6" customFormat="1" ht="16.5" customHeight="1">
      <c r="B27" s="104"/>
      <c r="E27" s="353" t="s">
        <v>21</v>
      </c>
      <c r="F27" s="353"/>
      <c r="G27" s="353"/>
      <c r="H27" s="353"/>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41</v>
      </c>
      <c r="I30" s="101"/>
      <c r="J30" s="108">
        <f>ROUND(J93, 2)</f>
        <v>0</v>
      </c>
      <c r="L30" s="36"/>
    </row>
    <row r="31" spans="2:12" s="1" customFormat="1" ht="6.95" customHeight="1">
      <c r="B31" s="36"/>
      <c r="D31" s="54"/>
      <c r="E31" s="54"/>
      <c r="F31" s="54"/>
      <c r="G31" s="54"/>
      <c r="H31" s="54"/>
      <c r="I31" s="106"/>
      <c r="J31" s="54"/>
      <c r="K31" s="54"/>
      <c r="L31" s="36"/>
    </row>
    <row r="32" spans="2:12" s="1" customFormat="1" ht="14.45" customHeight="1">
      <c r="B32" s="36"/>
      <c r="F32" s="109" t="s">
        <v>43</v>
      </c>
      <c r="I32" s="110" t="s">
        <v>42</v>
      </c>
      <c r="J32" s="109" t="s">
        <v>44</v>
      </c>
      <c r="L32" s="36"/>
    </row>
    <row r="33" spans="2:12" s="1" customFormat="1" ht="14.45" customHeight="1">
      <c r="B33" s="36"/>
      <c r="D33" s="100" t="s">
        <v>45</v>
      </c>
      <c r="E33" s="100" t="s">
        <v>46</v>
      </c>
      <c r="F33" s="111">
        <f>ROUND((SUM(BE93:BE292)),  2)</f>
        <v>0</v>
      </c>
      <c r="I33" s="112">
        <v>0.21</v>
      </c>
      <c r="J33" s="111">
        <f>ROUND(((SUM(BE93:BE292))*I33),  2)</f>
        <v>0</v>
      </c>
      <c r="L33" s="36"/>
    </row>
    <row r="34" spans="2:12" s="1" customFormat="1" ht="14.45" customHeight="1">
      <c r="B34" s="36"/>
      <c r="E34" s="100" t="s">
        <v>47</v>
      </c>
      <c r="F34" s="111">
        <f>ROUND((SUM(BF93:BF292)),  2)</f>
        <v>0</v>
      </c>
      <c r="I34" s="112">
        <v>0.15</v>
      </c>
      <c r="J34" s="111">
        <f>ROUND(((SUM(BF93:BF292))*I34),  2)</f>
        <v>0</v>
      </c>
      <c r="L34" s="36"/>
    </row>
    <row r="35" spans="2:12" s="1" customFormat="1" ht="14.45" hidden="1" customHeight="1">
      <c r="B35" s="36"/>
      <c r="E35" s="100" t="s">
        <v>48</v>
      </c>
      <c r="F35" s="111">
        <f>ROUND((SUM(BG93:BG292)),  2)</f>
        <v>0</v>
      </c>
      <c r="I35" s="112">
        <v>0.21</v>
      </c>
      <c r="J35" s="111">
        <f>0</f>
        <v>0</v>
      </c>
      <c r="L35" s="36"/>
    </row>
    <row r="36" spans="2:12" s="1" customFormat="1" ht="14.45" hidden="1" customHeight="1">
      <c r="B36" s="36"/>
      <c r="E36" s="100" t="s">
        <v>49</v>
      </c>
      <c r="F36" s="111">
        <f>ROUND((SUM(BH93:BH292)),  2)</f>
        <v>0</v>
      </c>
      <c r="I36" s="112">
        <v>0.15</v>
      </c>
      <c r="J36" s="111">
        <f>0</f>
        <v>0</v>
      </c>
      <c r="L36" s="36"/>
    </row>
    <row r="37" spans="2:12" s="1" customFormat="1" ht="14.45" hidden="1" customHeight="1">
      <c r="B37" s="36"/>
      <c r="E37" s="100" t="s">
        <v>50</v>
      </c>
      <c r="F37" s="111">
        <f>ROUND((SUM(BI93:BI292)),  2)</f>
        <v>0</v>
      </c>
      <c r="I37" s="112">
        <v>0</v>
      </c>
      <c r="J37" s="111">
        <f>0</f>
        <v>0</v>
      </c>
      <c r="L37" s="36"/>
    </row>
    <row r="38" spans="2:12" s="1" customFormat="1" ht="6.95" customHeight="1">
      <c r="B38" s="36"/>
      <c r="I38" s="101"/>
      <c r="L38" s="36"/>
    </row>
    <row r="39" spans="2:12" s="1" customFormat="1" ht="25.35" customHeight="1">
      <c r="B39" s="36"/>
      <c r="C39" s="113"/>
      <c r="D39" s="114" t="s">
        <v>51</v>
      </c>
      <c r="E39" s="115"/>
      <c r="F39" s="115"/>
      <c r="G39" s="116" t="s">
        <v>52</v>
      </c>
      <c r="H39" s="117" t="s">
        <v>53</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95</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6.5" customHeight="1">
      <c r="B48" s="32"/>
      <c r="C48" s="33"/>
      <c r="D48" s="33"/>
      <c r="E48" s="354" t="str">
        <f>E7</f>
        <v>Máchova č.p. 643, Třinec - Ležatá kanalizace</v>
      </c>
      <c r="F48" s="355"/>
      <c r="G48" s="355"/>
      <c r="H48" s="355"/>
      <c r="I48" s="101"/>
      <c r="J48" s="33"/>
      <c r="K48" s="33"/>
      <c r="L48" s="36"/>
    </row>
    <row r="49" spans="2:47" s="1" customFormat="1" ht="12" customHeight="1">
      <c r="B49" s="32"/>
      <c r="C49" s="27" t="s">
        <v>93</v>
      </c>
      <c r="D49" s="33"/>
      <c r="E49" s="33"/>
      <c r="F49" s="33"/>
      <c r="G49" s="33"/>
      <c r="H49" s="33"/>
      <c r="I49" s="101"/>
      <c r="J49" s="33"/>
      <c r="K49" s="33"/>
      <c r="L49" s="36"/>
    </row>
    <row r="50" spans="2:47" s="1" customFormat="1" ht="16.5" customHeight="1">
      <c r="B50" s="32"/>
      <c r="C50" s="33"/>
      <c r="D50" s="33"/>
      <c r="E50" s="327" t="str">
        <f>E9</f>
        <v>01 - Stavební úpravy</v>
      </c>
      <c r="F50" s="326"/>
      <c r="G50" s="326"/>
      <c r="H50" s="326"/>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22</v>
      </c>
      <c r="D52" s="33"/>
      <c r="E52" s="33"/>
      <c r="F52" s="25" t="str">
        <f>F12</f>
        <v>Obec Třinec</v>
      </c>
      <c r="G52" s="33"/>
      <c r="H52" s="33"/>
      <c r="I52" s="102" t="s">
        <v>24</v>
      </c>
      <c r="J52" s="53" t="str">
        <f>IF(J12="","",J12)</f>
        <v>17. 3. 2018</v>
      </c>
      <c r="K52" s="33"/>
      <c r="L52" s="36"/>
    </row>
    <row r="53" spans="2:47" s="1" customFormat="1" ht="6.95" customHeight="1">
      <c r="B53" s="32"/>
      <c r="C53" s="33"/>
      <c r="D53" s="33"/>
      <c r="E53" s="33"/>
      <c r="F53" s="33"/>
      <c r="G53" s="33"/>
      <c r="H53" s="33"/>
      <c r="I53" s="101"/>
      <c r="J53" s="33"/>
      <c r="K53" s="33"/>
      <c r="L53" s="36"/>
    </row>
    <row r="54" spans="2:47" s="1" customFormat="1" ht="24.95" customHeight="1">
      <c r="B54" s="32"/>
      <c r="C54" s="27" t="s">
        <v>26</v>
      </c>
      <c r="D54" s="33"/>
      <c r="E54" s="33"/>
      <c r="F54" s="25" t="str">
        <f>E15</f>
        <v>Město Třinec</v>
      </c>
      <c r="G54" s="33"/>
      <c r="H54" s="33"/>
      <c r="I54" s="102" t="s">
        <v>33</v>
      </c>
      <c r="J54" s="30" t="str">
        <f>E21</f>
        <v>Projekční kancelář lay-out s.r.o.</v>
      </c>
      <c r="K54" s="33"/>
      <c r="L54" s="36"/>
    </row>
    <row r="55" spans="2:47" s="1" customFormat="1" ht="13.7" customHeight="1">
      <c r="B55" s="32"/>
      <c r="C55" s="27" t="s">
        <v>31</v>
      </c>
      <c r="D55" s="33"/>
      <c r="E55" s="33"/>
      <c r="F55" s="25" t="str">
        <f>IF(E18="","",E18)</f>
        <v>Vyplň údaj</v>
      </c>
      <c r="G55" s="33"/>
      <c r="H55" s="33"/>
      <c r="I55" s="102" t="s">
        <v>37</v>
      </c>
      <c r="J55" s="30" t="str">
        <f>E24</f>
        <v>Přemysl Cieslar</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96</v>
      </c>
      <c r="D57" s="128"/>
      <c r="E57" s="128"/>
      <c r="F57" s="128"/>
      <c r="G57" s="128"/>
      <c r="H57" s="128"/>
      <c r="I57" s="129"/>
      <c r="J57" s="130" t="s">
        <v>97</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73</v>
      </c>
      <c r="D59" s="33"/>
      <c r="E59" s="33"/>
      <c r="F59" s="33"/>
      <c r="G59" s="33"/>
      <c r="H59" s="33"/>
      <c r="I59" s="101"/>
      <c r="J59" s="71">
        <f>J93</f>
        <v>0</v>
      </c>
      <c r="K59" s="33"/>
      <c r="L59" s="36"/>
      <c r="AU59" s="15" t="s">
        <v>98</v>
      </c>
    </row>
    <row r="60" spans="2:47" s="7" customFormat="1" ht="24.95" customHeight="1">
      <c r="B60" s="132"/>
      <c r="C60" s="133"/>
      <c r="D60" s="134" t="s">
        <v>99</v>
      </c>
      <c r="E60" s="135"/>
      <c r="F60" s="135"/>
      <c r="G60" s="135"/>
      <c r="H60" s="135"/>
      <c r="I60" s="136"/>
      <c r="J60" s="137">
        <f>J94</f>
        <v>0</v>
      </c>
      <c r="K60" s="133"/>
      <c r="L60" s="138"/>
    </row>
    <row r="61" spans="2:47" s="8" customFormat="1" ht="19.899999999999999" customHeight="1">
      <c r="B61" s="139"/>
      <c r="C61" s="140"/>
      <c r="D61" s="141" t="s">
        <v>100</v>
      </c>
      <c r="E61" s="142"/>
      <c r="F61" s="142"/>
      <c r="G61" s="142"/>
      <c r="H61" s="142"/>
      <c r="I61" s="143"/>
      <c r="J61" s="144">
        <f>J95</f>
        <v>0</v>
      </c>
      <c r="K61" s="140"/>
      <c r="L61" s="145"/>
    </row>
    <row r="62" spans="2:47" s="8" customFormat="1" ht="19.899999999999999" customHeight="1">
      <c r="B62" s="139"/>
      <c r="C62" s="140"/>
      <c r="D62" s="141" t="s">
        <v>101</v>
      </c>
      <c r="E62" s="142"/>
      <c r="F62" s="142"/>
      <c r="G62" s="142"/>
      <c r="H62" s="142"/>
      <c r="I62" s="143"/>
      <c r="J62" s="144">
        <f>J158</f>
        <v>0</v>
      </c>
      <c r="K62" s="140"/>
      <c r="L62" s="145"/>
    </row>
    <row r="63" spans="2:47" s="8" customFormat="1" ht="19.899999999999999" customHeight="1">
      <c r="B63" s="139"/>
      <c r="C63" s="140"/>
      <c r="D63" s="141" t="s">
        <v>102</v>
      </c>
      <c r="E63" s="142"/>
      <c r="F63" s="142"/>
      <c r="G63" s="142"/>
      <c r="H63" s="142"/>
      <c r="I63" s="143"/>
      <c r="J63" s="144">
        <f>J173</f>
        <v>0</v>
      </c>
      <c r="K63" s="140"/>
      <c r="L63" s="145"/>
    </row>
    <row r="64" spans="2:47" s="8" customFormat="1" ht="19.899999999999999" customHeight="1">
      <c r="B64" s="139"/>
      <c r="C64" s="140"/>
      <c r="D64" s="141" t="s">
        <v>103</v>
      </c>
      <c r="E64" s="142"/>
      <c r="F64" s="142"/>
      <c r="G64" s="142"/>
      <c r="H64" s="142"/>
      <c r="I64" s="143"/>
      <c r="J64" s="144">
        <f>J180</f>
        <v>0</v>
      </c>
      <c r="K64" s="140"/>
      <c r="L64" s="145"/>
    </row>
    <row r="65" spans="2:12" s="8" customFormat="1" ht="19.899999999999999" customHeight="1">
      <c r="B65" s="139"/>
      <c r="C65" s="140"/>
      <c r="D65" s="141" t="s">
        <v>104</v>
      </c>
      <c r="E65" s="142"/>
      <c r="F65" s="142"/>
      <c r="G65" s="142"/>
      <c r="H65" s="142"/>
      <c r="I65" s="143"/>
      <c r="J65" s="144">
        <f>J187</f>
        <v>0</v>
      </c>
      <c r="K65" s="140"/>
      <c r="L65" s="145"/>
    </row>
    <row r="66" spans="2:12" s="8" customFormat="1" ht="19.899999999999999" customHeight="1">
      <c r="B66" s="139"/>
      <c r="C66" s="140"/>
      <c r="D66" s="141" t="s">
        <v>105</v>
      </c>
      <c r="E66" s="142"/>
      <c r="F66" s="142"/>
      <c r="G66" s="142"/>
      <c r="H66" s="142"/>
      <c r="I66" s="143"/>
      <c r="J66" s="144">
        <f>J213</f>
        <v>0</v>
      </c>
      <c r="K66" s="140"/>
      <c r="L66" s="145"/>
    </row>
    <row r="67" spans="2:12" s="8" customFormat="1" ht="19.899999999999999" customHeight="1">
      <c r="B67" s="139"/>
      <c r="C67" s="140"/>
      <c r="D67" s="141" t="s">
        <v>106</v>
      </c>
      <c r="E67" s="142"/>
      <c r="F67" s="142"/>
      <c r="G67" s="142"/>
      <c r="H67" s="142"/>
      <c r="I67" s="143"/>
      <c r="J67" s="144">
        <f>J235</f>
        <v>0</v>
      </c>
      <c r="K67" s="140"/>
      <c r="L67" s="145"/>
    </row>
    <row r="68" spans="2:12" s="8" customFormat="1" ht="19.899999999999999" customHeight="1">
      <c r="B68" s="139"/>
      <c r="C68" s="140"/>
      <c r="D68" s="141" t="s">
        <v>107</v>
      </c>
      <c r="E68" s="142"/>
      <c r="F68" s="142"/>
      <c r="G68" s="142"/>
      <c r="H68" s="142"/>
      <c r="I68" s="143"/>
      <c r="J68" s="144">
        <f>J255</f>
        <v>0</v>
      </c>
      <c r="K68" s="140"/>
      <c r="L68" s="145"/>
    </row>
    <row r="69" spans="2:12" s="7" customFormat="1" ht="24.95" customHeight="1">
      <c r="B69" s="132"/>
      <c r="C69" s="133"/>
      <c r="D69" s="134" t="s">
        <v>108</v>
      </c>
      <c r="E69" s="135"/>
      <c r="F69" s="135"/>
      <c r="G69" s="135"/>
      <c r="H69" s="135"/>
      <c r="I69" s="136"/>
      <c r="J69" s="137">
        <f>J258</f>
        <v>0</v>
      </c>
      <c r="K69" s="133"/>
      <c r="L69" s="138"/>
    </row>
    <row r="70" spans="2:12" s="8" customFormat="1" ht="19.899999999999999" customHeight="1">
      <c r="B70" s="139"/>
      <c r="C70" s="140"/>
      <c r="D70" s="141" t="s">
        <v>109</v>
      </c>
      <c r="E70" s="142"/>
      <c r="F70" s="142"/>
      <c r="G70" s="142"/>
      <c r="H70" s="142"/>
      <c r="I70" s="143"/>
      <c r="J70" s="144">
        <f>J259</f>
        <v>0</v>
      </c>
      <c r="K70" s="140"/>
      <c r="L70" s="145"/>
    </row>
    <row r="71" spans="2:12" s="8" customFormat="1" ht="19.899999999999999" customHeight="1">
      <c r="B71" s="139"/>
      <c r="C71" s="140"/>
      <c r="D71" s="141" t="s">
        <v>110</v>
      </c>
      <c r="E71" s="142"/>
      <c r="F71" s="142"/>
      <c r="G71" s="142"/>
      <c r="H71" s="142"/>
      <c r="I71" s="143"/>
      <c r="J71" s="144">
        <f>J273</f>
        <v>0</v>
      </c>
      <c r="K71" s="140"/>
      <c r="L71" s="145"/>
    </row>
    <row r="72" spans="2:12" s="8" customFormat="1" ht="19.899999999999999" customHeight="1">
      <c r="B72" s="139"/>
      <c r="C72" s="140"/>
      <c r="D72" s="141" t="s">
        <v>111</v>
      </c>
      <c r="E72" s="142"/>
      <c r="F72" s="142"/>
      <c r="G72" s="142"/>
      <c r="H72" s="142"/>
      <c r="I72" s="143"/>
      <c r="J72" s="144">
        <f>J284</f>
        <v>0</v>
      </c>
      <c r="K72" s="140"/>
      <c r="L72" s="145"/>
    </row>
    <row r="73" spans="2:12" s="8" customFormat="1" ht="19.899999999999999" customHeight="1">
      <c r="B73" s="139"/>
      <c r="C73" s="140"/>
      <c r="D73" s="141" t="s">
        <v>112</v>
      </c>
      <c r="E73" s="142"/>
      <c r="F73" s="142"/>
      <c r="G73" s="142"/>
      <c r="H73" s="142"/>
      <c r="I73" s="143"/>
      <c r="J73" s="144">
        <f>J286</f>
        <v>0</v>
      </c>
      <c r="K73" s="140"/>
      <c r="L73" s="145"/>
    </row>
    <row r="74" spans="2:12" s="1" customFormat="1" ht="21.75" customHeight="1">
      <c r="B74" s="32"/>
      <c r="C74" s="33"/>
      <c r="D74" s="33"/>
      <c r="E74" s="33"/>
      <c r="F74" s="33"/>
      <c r="G74" s="33"/>
      <c r="H74" s="33"/>
      <c r="I74" s="101"/>
      <c r="J74" s="33"/>
      <c r="K74" s="33"/>
      <c r="L74" s="36"/>
    </row>
    <row r="75" spans="2:12" s="1" customFormat="1" ht="6.95" customHeight="1">
      <c r="B75" s="44"/>
      <c r="C75" s="45"/>
      <c r="D75" s="45"/>
      <c r="E75" s="45"/>
      <c r="F75" s="45"/>
      <c r="G75" s="45"/>
      <c r="H75" s="45"/>
      <c r="I75" s="123"/>
      <c r="J75" s="45"/>
      <c r="K75" s="45"/>
      <c r="L75" s="36"/>
    </row>
    <row r="79" spans="2:12" s="1" customFormat="1" ht="6.95" customHeight="1">
      <c r="B79" s="46"/>
      <c r="C79" s="47"/>
      <c r="D79" s="47"/>
      <c r="E79" s="47"/>
      <c r="F79" s="47"/>
      <c r="G79" s="47"/>
      <c r="H79" s="47"/>
      <c r="I79" s="126"/>
      <c r="J79" s="47"/>
      <c r="K79" s="47"/>
      <c r="L79" s="36"/>
    </row>
    <row r="80" spans="2:12" s="1" customFormat="1" ht="24.95" customHeight="1">
      <c r="B80" s="32"/>
      <c r="C80" s="21" t="s">
        <v>113</v>
      </c>
      <c r="D80" s="33"/>
      <c r="E80" s="33"/>
      <c r="F80" s="33"/>
      <c r="G80" s="33"/>
      <c r="H80" s="33"/>
      <c r="I80" s="101"/>
      <c r="J80" s="33"/>
      <c r="K80" s="33"/>
      <c r="L80" s="36"/>
    </row>
    <row r="81" spans="2:65" s="1" customFormat="1" ht="6.95" customHeight="1">
      <c r="B81" s="32"/>
      <c r="C81" s="33"/>
      <c r="D81" s="33"/>
      <c r="E81" s="33"/>
      <c r="F81" s="33"/>
      <c r="G81" s="33"/>
      <c r="H81" s="33"/>
      <c r="I81" s="101"/>
      <c r="J81" s="33"/>
      <c r="K81" s="33"/>
      <c r="L81" s="36"/>
    </row>
    <row r="82" spans="2:65" s="1" customFormat="1" ht="12" customHeight="1">
      <c r="B82" s="32"/>
      <c r="C82" s="27" t="s">
        <v>16</v>
      </c>
      <c r="D82" s="33"/>
      <c r="E82" s="33"/>
      <c r="F82" s="33"/>
      <c r="G82" s="33"/>
      <c r="H82" s="33"/>
      <c r="I82" s="101"/>
      <c r="J82" s="33"/>
      <c r="K82" s="33"/>
      <c r="L82" s="36"/>
    </row>
    <row r="83" spans="2:65" s="1" customFormat="1" ht="16.5" customHeight="1">
      <c r="B83" s="32"/>
      <c r="C83" s="33"/>
      <c r="D83" s="33"/>
      <c r="E83" s="354" t="str">
        <f>E7</f>
        <v>Máchova č.p. 643, Třinec - Ležatá kanalizace</v>
      </c>
      <c r="F83" s="355"/>
      <c r="G83" s="355"/>
      <c r="H83" s="355"/>
      <c r="I83" s="101"/>
      <c r="J83" s="33"/>
      <c r="K83" s="33"/>
      <c r="L83" s="36"/>
    </row>
    <row r="84" spans="2:65" s="1" customFormat="1" ht="12" customHeight="1">
      <c r="B84" s="32"/>
      <c r="C84" s="27" t="s">
        <v>93</v>
      </c>
      <c r="D84" s="33"/>
      <c r="E84" s="33"/>
      <c r="F84" s="33"/>
      <c r="G84" s="33"/>
      <c r="H84" s="33"/>
      <c r="I84" s="101"/>
      <c r="J84" s="33"/>
      <c r="K84" s="33"/>
      <c r="L84" s="36"/>
    </row>
    <row r="85" spans="2:65" s="1" customFormat="1" ht="16.5" customHeight="1">
      <c r="B85" s="32"/>
      <c r="C85" s="33"/>
      <c r="D85" s="33"/>
      <c r="E85" s="327" t="str">
        <f>E9</f>
        <v>01 - Stavební úpravy</v>
      </c>
      <c r="F85" s="326"/>
      <c r="G85" s="326"/>
      <c r="H85" s="326"/>
      <c r="I85" s="101"/>
      <c r="J85" s="33"/>
      <c r="K85" s="33"/>
      <c r="L85" s="36"/>
    </row>
    <row r="86" spans="2:65" s="1" customFormat="1" ht="6.95" customHeight="1">
      <c r="B86" s="32"/>
      <c r="C86" s="33"/>
      <c r="D86" s="33"/>
      <c r="E86" s="33"/>
      <c r="F86" s="33"/>
      <c r="G86" s="33"/>
      <c r="H86" s="33"/>
      <c r="I86" s="101"/>
      <c r="J86" s="33"/>
      <c r="K86" s="33"/>
      <c r="L86" s="36"/>
    </row>
    <row r="87" spans="2:65" s="1" customFormat="1" ht="12" customHeight="1">
      <c r="B87" s="32"/>
      <c r="C87" s="27" t="s">
        <v>22</v>
      </c>
      <c r="D87" s="33"/>
      <c r="E87" s="33"/>
      <c r="F87" s="25" t="str">
        <f>F12</f>
        <v>Obec Třinec</v>
      </c>
      <c r="G87" s="33"/>
      <c r="H87" s="33"/>
      <c r="I87" s="102" t="s">
        <v>24</v>
      </c>
      <c r="J87" s="53" t="str">
        <f>IF(J12="","",J12)</f>
        <v>17. 3. 2018</v>
      </c>
      <c r="K87" s="33"/>
      <c r="L87" s="36"/>
    </row>
    <row r="88" spans="2:65" s="1" customFormat="1" ht="6.95" customHeight="1">
      <c r="B88" s="32"/>
      <c r="C88" s="33"/>
      <c r="D88" s="33"/>
      <c r="E88" s="33"/>
      <c r="F88" s="33"/>
      <c r="G88" s="33"/>
      <c r="H88" s="33"/>
      <c r="I88" s="101"/>
      <c r="J88" s="33"/>
      <c r="K88" s="33"/>
      <c r="L88" s="36"/>
    </row>
    <row r="89" spans="2:65" s="1" customFormat="1" ht="24.95" customHeight="1">
      <c r="B89" s="32"/>
      <c r="C89" s="27" t="s">
        <v>26</v>
      </c>
      <c r="D89" s="33"/>
      <c r="E89" s="33"/>
      <c r="F89" s="25" t="str">
        <f>E15</f>
        <v>Město Třinec</v>
      </c>
      <c r="G89" s="33"/>
      <c r="H89" s="33"/>
      <c r="I89" s="102" t="s">
        <v>33</v>
      </c>
      <c r="J89" s="30" t="str">
        <f>E21</f>
        <v>Projekční kancelář lay-out s.r.o.</v>
      </c>
      <c r="K89" s="33"/>
      <c r="L89" s="36"/>
    </row>
    <row r="90" spans="2:65" s="1" customFormat="1" ht="13.7" customHeight="1">
      <c r="B90" s="32"/>
      <c r="C90" s="27" t="s">
        <v>31</v>
      </c>
      <c r="D90" s="33"/>
      <c r="E90" s="33"/>
      <c r="F90" s="25" t="str">
        <f>IF(E18="","",E18)</f>
        <v>Vyplň údaj</v>
      </c>
      <c r="G90" s="33"/>
      <c r="H90" s="33"/>
      <c r="I90" s="102" t="s">
        <v>37</v>
      </c>
      <c r="J90" s="30" t="str">
        <f>E24</f>
        <v>Přemysl Cieslar</v>
      </c>
      <c r="K90" s="33"/>
      <c r="L90" s="36"/>
    </row>
    <row r="91" spans="2:65" s="1" customFormat="1" ht="10.35" customHeight="1">
      <c r="B91" s="32"/>
      <c r="C91" s="33"/>
      <c r="D91" s="33"/>
      <c r="E91" s="33"/>
      <c r="F91" s="33"/>
      <c r="G91" s="33"/>
      <c r="H91" s="33"/>
      <c r="I91" s="101"/>
      <c r="J91" s="33"/>
      <c r="K91" s="33"/>
      <c r="L91" s="36"/>
    </row>
    <row r="92" spans="2:65" s="9" customFormat="1" ht="29.25" customHeight="1">
      <c r="B92" s="146"/>
      <c r="C92" s="147" t="s">
        <v>114</v>
      </c>
      <c r="D92" s="148" t="s">
        <v>60</v>
      </c>
      <c r="E92" s="148" t="s">
        <v>56</v>
      </c>
      <c r="F92" s="148" t="s">
        <v>57</v>
      </c>
      <c r="G92" s="148" t="s">
        <v>115</v>
      </c>
      <c r="H92" s="148" t="s">
        <v>116</v>
      </c>
      <c r="I92" s="149" t="s">
        <v>117</v>
      </c>
      <c r="J92" s="148" t="s">
        <v>97</v>
      </c>
      <c r="K92" s="150" t="s">
        <v>118</v>
      </c>
      <c r="L92" s="151"/>
      <c r="M92" s="62" t="s">
        <v>21</v>
      </c>
      <c r="N92" s="63" t="s">
        <v>45</v>
      </c>
      <c r="O92" s="63" t="s">
        <v>119</v>
      </c>
      <c r="P92" s="63" t="s">
        <v>120</v>
      </c>
      <c r="Q92" s="63" t="s">
        <v>121</v>
      </c>
      <c r="R92" s="63" t="s">
        <v>122</v>
      </c>
      <c r="S92" s="63" t="s">
        <v>123</v>
      </c>
      <c r="T92" s="64" t="s">
        <v>124</v>
      </c>
    </row>
    <row r="93" spans="2:65" s="1" customFormat="1" ht="22.9" customHeight="1">
      <c r="B93" s="32"/>
      <c r="C93" s="69" t="s">
        <v>125</v>
      </c>
      <c r="D93" s="33"/>
      <c r="E93" s="33"/>
      <c r="F93" s="33"/>
      <c r="G93" s="33"/>
      <c r="H93" s="33"/>
      <c r="I93" s="101"/>
      <c r="J93" s="152">
        <f>BK93</f>
        <v>0</v>
      </c>
      <c r="K93" s="33"/>
      <c r="L93" s="36"/>
      <c r="M93" s="65"/>
      <c r="N93" s="66"/>
      <c r="O93" s="66"/>
      <c r="P93" s="153">
        <f>P94+P258</f>
        <v>0</v>
      </c>
      <c r="Q93" s="66"/>
      <c r="R93" s="153">
        <f>R94+R258</f>
        <v>192.37725965999996</v>
      </c>
      <c r="S93" s="66"/>
      <c r="T93" s="154">
        <f>T94+T258</f>
        <v>112.10838</v>
      </c>
      <c r="AT93" s="15" t="s">
        <v>74</v>
      </c>
      <c r="AU93" s="15" t="s">
        <v>98</v>
      </c>
      <c r="BK93" s="155">
        <f>BK94+BK258</f>
        <v>0</v>
      </c>
    </row>
    <row r="94" spans="2:65" s="10" customFormat="1" ht="25.9" customHeight="1">
      <c r="B94" s="156"/>
      <c r="C94" s="157"/>
      <c r="D94" s="158" t="s">
        <v>74</v>
      </c>
      <c r="E94" s="159" t="s">
        <v>126</v>
      </c>
      <c r="F94" s="159" t="s">
        <v>127</v>
      </c>
      <c r="G94" s="157"/>
      <c r="H94" s="157"/>
      <c r="I94" s="160"/>
      <c r="J94" s="161">
        <f>BK94</f>
        <v>0</v>
      </c>
      <c r="K94" s="157"/>
      <c r="L94" s="162"/>
      <c r="M94" s="163"/>
      <c r="N94" s="164"/>
      <c r="O94" s="164"/>
      <c r="P94" s="165">
        <f>P95+P158+P173+P180+P187+P213+P235+P255</f>
        <v>0</v>
      </c>
      <c r="Q94" s="164"/>
      <c r="R94" s="165">
        <f>R95+R158+R173+R180+R187+R213+R235+R255</f>
        <v>192.01345205999996</v>
      </c>
      <c r="S94" s="164"/>
      <c r="T94" s="166">
        <f>T95+T158+T173+T180+T187+T213+T235+T255</f>
        <v>110.32914</v>
      </c>
      <c r="AR94" s="167" t="s">
        <v>83</v>
      </c>
      <c r="AT94" s="168" t="s">
        <v>74</v>
      </c>
      <c r="AU94" s="168" t="s">
        <v>75</v>
      </c>
      <c r="AY94" s="167" t="s">
        <v>128</v>
      </c>
      <c r="BK94" s="169">
        <f>BK95+BK158+BK173+BK180+BK187+BK213+BK235+BK255</f>
        <v>0</v>
      </c>
    </row>
    <row r="95" spans="2:65" s="10" customFormat="1" ht="22.9" customHeight="1">
      <c r="B95" s="156"/>
      <c r="C95" s="157"/>
      <c r="D95" s="158" t="s">
        <v>74</v>
      </c>
      <c r="E95" s="170" t="s">
        <v>83</v>
      </c>
      <c r="F95" s="170" t="s">
        <v>129</v>
      </c>
      <c r="G95" s="157"/>
      <c r="H95" s="157"/>
      <c r="I95" s="160"/>
      <c r="J95" s="171">
        <f>BK95</f>
        <v>0</v>
      </c>
      <c r="K95" s="157"/>
      <c r="L95" s="162"/>
      <c r="M95" s="163"/>
      <c r="N95" s="164"/>
      <c r="O95" s="164"/>
      <c r="P95" s="165">
        <f>SUM(P96:P157)</f>
        <v>0</v>
      </c>
      <c r="Q95" s="164"/>
      <c r="R95" s="165">
        <f>SUM(R96:R157)</f>
        <v>17.463112000000002</v>
      </c>
      <c r="S95" s="164"/>
      <c r="T95" s="166">
        <f>SUM(T96:T157)</f>
        <v>86.566999999999993</v>
      </c>
      <c r="AR95" s="167" t="s">
        <v>83</v>
      </c>
      <c r="AT95" s="168" t="s">
        <v>74</v>
      </c>
      <c r="AU95" s="168" t="s">
        <v>83</v>
      </c>
      <c r="AY95" s="167" t="s">
        <v>128</v>
      </c>
      <c r="BK95" s="169">
        <f>SUM(BK96:BK157)</f>
        <v>0</v>
      </c>
    </row>
    <row r="96" spans="2:65" s="1" customFormat="1" ht="33.75" customHeight="1">
      <c r="B96" s="32"/>
      <c r="C96" s="172" t="s">
        <v>83</v>
      </c>
      <c r="D96" s="172" t="s">
        <v>130</v>
      </c>
      <c r="E96" s="173" t="s">
        <v>131</v>
      </c>
      <c r="F96" s="174" t="s">
        <v>132</v>
      </c>
      <c r="G96" s="175" t="s">
        <v>133</v>
      </c>
      <c r="H96" s="176">
        <v>115</v>
      </c>
      <c r="I96" s="177"/>
      <c r="J96" s="178">
        <f>ROUND(I96*H96,2)</f>
        <v>0</v>
      </c>
      <c r="K96" s="174" t="s">
        <v>134</v>
      </c>
      <c r="L96" s="36"/>
      <c r="M96" s="179" t="s">
        <v>21</v>
      </c>
      <c r="N96" s="180" t="s">
        <v>46</v>
      </c>
      <c r="O96" s="58"/>
      <c r="P96" s="181">
        <f>O96*H96</f>
        <v>0</v>
      </c>
      <c r="Q96" s="181">
        <v>0</v>
      </c>
      <c r="R96" s="181">
        <f>Q96*H96</f>
        <v>0</v>
      </c>
      <c r="S96" s="181">
        <v>0.255</v>
      </c>
      <c r="T96" s="182">
        <f>S96*H96</f>
        <v>29.324999999999999</v>
      </c>
      <c r="AR96" s="15" t="s">
        <v>135</v>
      </c>
      <c r="AT96" s="15" t="s">
        <v>130</v>
      </c>
      <c r="AU96" s="15" t="s">
        <v>85</v>
      </c>
      <c r="AY96" s="15" t="s">
        <v>128</v>
      </c>
      <c r="BE96" s="183">
        <f>IF(N96="základní",J96,0)</f>
        <v>0</v>
      </c>
      <c r="BF96" s="183">
        <f>IF(N96="snížená",J96,0)</f>
        <v>0</v>
      </c>
      <c r="BG96" s="183">
        <f>IF(N96="zákl. přenesená",J96,0)</f>
        <v>0</v>
      </c>
      <c r="BH96" s="183">
        <f>IF(N96="sníž. přenesená",J96,0)</f>
        <v>0</v>
      </c>
      <c r="BI96" s="183">
        <f>IF(N96="nulová",J96,0)</f>
        <v>0</v>
      </c>
      <c r="BJ96" s="15" t="s">
        <v>83</v>
      </c>
      <c r="BK96" s="183">
        <f>ROUND(I96*H96,2)</f>
        <v>0</v>
      </c>
      <c r="BL96" s="15" t="s">
        <v>135</v>
      </c>
      <c r="BM96" s="15" t="s">
        <v>136</v>
      </c>
    </row>
    <row r="97" spans="2:65" s="1" customFormat="1" ht="126.75">
      <c r="B97" s="32"/>
      <c r="C97" s="33"/>
      <c r="D97" s="184" t="s">
        <v>137</v>
      </c>
      <c r="E97" s="33"/>
      <c r="F97" s="185" t="s">
        <v>138</v>
      </c>
      <c r="G97" s="33"/>
      <c r="H97" s="33"/>
      <c r="I97" s="101"/>
      <c r="J97" s="33"/>
      <c r="K97" s="33"/>
      <c r="L97" s="36"/>
      <c r="M97" s="186"/>
      <c r="N97" s="58"/>
      <c r="O97" s="58"/>
      <c r="P97" s="58"/>
      <c r="Q97" s="58"/>
      <c r="R97" s="58"/>
      <c r="S97" s="58"/>
      <c r="T97" s="59"/>
      <c r="AT97" s="15" t="s">
        <v>137</v>
      </c>
      <c r="AU97" s="15" t="s">
        <v>85</v>
      </c>
    </row>
    <row r="98" spans="2:65" s="11" customFormat="1" ht="11.25">
      <c r="B98" s="187"/>
      <c r="C98" s="188"/>
      <c r="D98" s="184" t="s">
        <v>139</v>
      </c>
      <c r="E98" s="189" t="s">
        <v>21</v>
      </c>
      <c r="F98" s="190" t="s">
        <v>140</v>
      </c>
      <c r="G98" s="188"/>
      <c r="H98" s="191">
        <v>115</v>
      </c>
      <c r="I98" s="192"/>
      <c r="J98" s="188"/>
      <c r="K98" s="188"/>
      <c r="L98" s="193"/>
      <c r="M98" s="194"/>
      <c r="N98" s="195"/>
      <c r="O98" s="195"/>
      <c r="P98" s="195"/>
      <c r="Q98" s="195"/>
      <c r="R98" s="195"/>
      <c r="S98" s="195"/>
      <c r="T98" s="196"/>
      <c r="AT98" s="197" t="s">
        <v>139</v>
      </c>
      <c r="AU98" s="197" t="s">
        <v>85</v>
      </c>
      <c r="AV98" s="11" t="s">
        <v>85</v>
      </c>
      <c r="AW98" s="11" t="s">
        <v>36</v>
      </c>
      <c r="AX98" s="11" t="s">
        <v>83</v>
      </c>
      <c r="AY98" s="197" t="s">
        <v>128</v>
      </c>
    </row>
    <row r="99" spans="2:65" s="1" customFormat="1" ht="22.5" customHeight="1">
      <c r="B99" s="32"/>
      <c r="C99" s="172" t="s">
        <v>85</v>
      </c>
      <c r="D99" s="172" t="s">
        <v>130</v>
      </c>
      <c r="E99" s="173" t="s">
        <v>141</v>
      </c>
      <c r="F99" s="174" t="s">
        <v>142</v>
      </c>
      <c r="G99" s="175" t="s">
        <v>133</v>
      </c>
      <c r="H99" s="176">
        <v>115</v>
      </c>
      <c r="I99" s="177"/>
      <c r="J99" s="178">
        <f>ROUND(I99*H99,2)</f>
        <v>0</v>
      </c>
      <c r="K99" s="174" t="s">
        <v>134</v>
      </c>
      <c r="L99" s="36"/>
      <c r="M99" s="179" t="s">
        <v>21</v>
      </c>
      <c r="N99" s="180" t="s">
        <v>46</v>
      </c>
      <c r="O99" s="58"/>
      <c r="P99" s="181">
        <f>O99*H99</f>
        <v>0</v>
      </c>
      <c r="Q99" s="181">
        <v>0</v>
      </c>
      <c r="R99" s="181">
        <f>Q99*H99</f>
        <v>0</v>
      </c>
      <c r="S99" s="181">
        <v>0.44</v>
      </c>
      <c r="T99" s="182">
        <f>S99*H99</f>
        <v>50.6</v>
      </c>
      <c r="AR99" s="15" t="s">
        <v>135</v>
      </c>
      <c r="AT99" s="15" t="s">
        <v>130</v>
      </c>
      <c r="AU99" s="15" t="s">
        <v>85</v>
      </c>
      <c r="AY99" s="15" t="s">
        <v>128</v>
      </c>
      <c r="BE99" s="183">
        <f>IF(N99="základní",J99,0)</f>
        <v>0</v>
      </c>
      <c r="BF99" s="183">
        <f>IF(N99="snížená",J99,0)</f>
        <v>0</v>
      </c>
      <c r="BG99" s="183">
        <f>IF(N99="zákl. přenesená",J99,0)</f>
        <v>0</v>
      </c>
      <c r="BH99" s="183">
        <f>IF(N99="sníž. přenesená",J99,0)</f>
        <v>0</v>
      </c>
      <c r="BI99" s="183">
        <f>IF(N99="nulová",J99,0)</f>
        <v>0</v>
      </c>
      <c r="BJ99" s="15" t="s">
        <v>83</v>
      </c>
      <c r="BK99" s="183">
        <f>ROUND(I99*H99,2)</f>
        <v>0</v>
      </c>
      <c r="BL99" s="15" t="s">
        <v>135</v>
      </c>
      <c r="BM99" s="15" t="s">
        <v>143</v>
      </c>
    </row>
    <row r="100" spans="2:65" s="1" customFormat="1" ht="175.5">
      <c r="B100" s="32"/>
      <c r="C100" s="33"/>
      <c r="D100" s="184" t="s">
        <v>137</v>
      </c>
      <c r="E100" s="33"/>
      <c r="F100" s="185" t="s">
        <v>144</v>
      </c>
      <c r="G100" s="33"/>
      <c r="H100" s="33"/>
      <c r="I100" s="101"/>
      <c r="J100" s="33"/>
      <c r="K100" s="33"/>
      <c r="L100" s="36"/>
      <c r="M100" s="186"/>
      <c r="N100" s="58"/>
      <c r="O100" s="58"/>
      <c r="P100" s="58"/>
      <c r="Q100" s="58"/>
      <c r="R100" s="58"/>
      <c r="S100" s="58"/>
      <c r="T100" s="59"/>
      <c r="AT100" s="15" t="s">
        <v>137</v>
      </c>
      <c r="AU100" s="15" t="s">
        <v>85</v>
      </c>
    </row>
    <row r="101" spans="2:65" s="1" customFormat="1" ht="22.5" customHeight="1">
      <c r="B101" s="32"/>
      <c r="C101" s="172" t="s">
        <v>145</v>
      </c>
      <c r="D101" s="172" t="s">
        <v>130</v>
      </c>
      <c r="E101" s="173" t="s">
        <v>146</v>
      </c>
      <c r="F101" s="174" t="s">
        <v>147</v>
      </c>
      <c r="G101" s="175" t="s">
        <v>148</v>
      </c>
      <c r="H101" s="176">
        <v>32.4</v>
      </c>
      <c r="I101" s="177"/>
      <c r="J101" s="178">
        <f>ROUND(I101*H101,2)</f>
        <v>0</v>
      </c>
      <c r="K101" s="174" t="s">
        <v>134</v>
      </c>
      <c r="L101" s="36"/>
      <c r="M101" s="179" t="s">
        <v>21</v>
      </c>
      <c r="N101" s="180" t="s">
        <v>46</v>
      </c>
      <c r="O101" s="58"/>
      <c r="P101" s="181">
        <f>O101*H101</f>
        <v>0</v>
      </c>
      <c r="Q101" s="181">
        <v>0</v>
      </c>
      <c r="R101" s="181">
        <f>Q101*H101</f>
        <v>0</v>
      </c>
      <c r="S101" s="181">
        <v>0.20499999999999999</v>
      </c>
      <c r="T101" s="182">
        <f>S101*H101</f>
        <v>6.6419999999999995</v>
      </c>
      <c r="AR101" s="15" t="s">
        <v>135</v>
      </c>
      <c r="AT101" s="15" t="s">
        <v>130</v>
      </c>
      <c r="AU101" s="15" t="s">
        <v>85</v>
      </c>
      <c r="AY101" s="15" t="s">
        <v>128</v>
      </c>
      <c r="BE101" s="183">
        <f>IF(N101="základní",J101,0)</f>
        <v>0</v>
      </c>
      <c r="BF101" s="183">
        <f>IF(N101="snížená",J101,0)</f>
        <v>0</v>
      </c>
      <c r="BG101" s="183">
        <f>IF(N101="zákl. přenesená",J101,0)</f>
        <v>0</v>
      </c>
      <c r="BH101" s="183">
        <f>IF(N101="sníž. přenesená",J101,0)</f>
        <v>0</v>
      </c>
      <c r="BI101" s="183">
        <f>IF(N101="nulová",J101,0)</f>
        <v>0</v>
      </c>
      <c r="BJ101" s="15" t="s">
        <v>83</v>
      </c>
      <c r="BK101" s="183">
        <f>ROUND(I101*H101,2)</f>
        <v>0</v>
      </c>
      <c r="BL101" s="15" t="s">
        <v>135</v>
      </c>
      <c r="BM101" s="15" t="s">
        <v>149</v>
      </c>
    </row>
    <row r="102" spans="2:65" s="1" customFormat="1" ht="136.5">
      <c r="B102" s="32"/>
      <c r="C102" s="33"/>
      <c r="D102" s="184" t="s">
        <v>137</v>
      </c>
      <c r="E102" s="33"/>
      <c r="F102" s="185" t="s">
        <v>150</v>
      </c>
      <c r="G102" s="33"/>
      <c r="H102" s="33"/>
      <c r="I102" s="101"/>
      <c r="J102" s="33"/>
      <c r="K102" s="33"/>
      <c r="L102" s="36"/>
      <c r="M102" s="186"/>
      <c r="N102" s="58"/>
      <c r="O102" s="58"/>
      <c r="P102" s="58"/>
      <c r="Q102" s="58"/>
      <c r="R102" s="58"/>
      <c r="S102" s="58"/>
      <c r="T102" s="59"/>
      <c r="AT102" s="15" t="s">
        <v>137</v>
      </c>
      <c r="AU102" s="15" t="s">
        <v>85</v>
      </c>
    </row>
    <row r="103" spans="2:65" s="11" customFormat="1" ht="11.25">
      <c r="B103" s="187"/>
      <c r="C103" s="188"/>
      <c r="D103" s="184" t="s">
        <v>139</v>
      </c>
      <c r="E103" s="189" t="s">
        <v>21</v>
      </c>
      <c r="F103" s="190" t="s">
        <v>151</v>
      </c>
      <c r="G103" s="188"/>
      <c r="H103" s="191">
        <v>32.4</v>
      </c>
      <c r="I103" s="192"/>
      <c r="J103" s="188"/>
      <c r="K103" s="188"/>
      <c r="L103" s="193"/>
      <c r="M103" s="194"/>
      <c r="N103" s="195"/>
      <c r="O103" s="195"/>
      <c r="P103" s="195"/>
      <c r="Q103" s="195"/>
      <c r="R103" s="195"/>
      <c r="S103" s="195"/>
      <c r="T103" s="196"/>
      <c r="AT103" s="197" t="s">
        <v>139</v>
      </c>
      <c r="AU103" s="197" t="s">
        <v>85</v>
      </c>
      <c r="AV103" s="11" t="s">
        <v>85</v>
      </c>
      <c r="AW103" s="11" t="s">
        <v>36</v>
      </c>
      <c r="AX103" s="11" t="s">
        <v>83</v>
      </c>
      <c r="AY103" s="197" t="s">
        <v>128</v>
      </c>
    </row>
    <row r="104" spans="2:65" s="1" customFormat="1" ht="16.5" customHeight="1">
      <c r="B104" s="32"/>
      <c r="C104" s="172" t="s">
        <v>135</v>
      </c>
      <c r="D104" s="172" t="s">
        <v>130</v>
      </c>
      <c r="E104" s="173" t="s">
        <v>152</v>
      </c>
      <c r="F104" s="174" t="s">
        <v>153</v>
      </c>
      <c r="G104" s="175" t="s">
        <v>148</v>
      </c>
      <c r="H104" s="176">
        <v>100</v>
      </c>
      <c r="I104" s="177"/>
      <c r="J104" s="178">
        <f>ROUND(I104*H104,2)</f>
        <v>0</v>
      </c>
      <c r="K104" s="174" t="s">
        <v>134</v>
      </c>
      <c r="L104" s="36"/>
      <c r="M104" s="179" t="s">
        <v>21</v>
      </c>
      <c r="N104" s="180" t="s">
        <v>46</v>
      </c>
      <c r="O104" s="58"/>
      <c r="P104" s="181">
        <f>O104*H104</f>
        <v>0</v>
      </c>
      <c r="Q104" s="181">
        <v>7.8899999999999994E-3</v>
      </c>
      <c r="R104" s="181">
        <f>Q104*H104</f>
        <v>0.78899999999999992</v>
      </c>
      <c r="S104" s="181">
        <v>0</v>
      </c>
      <c r="T104" s="182">
        <f>S104*H104</f>
        <v>0</v>
      </c>
      <c r="AR104" s="15" t="s">
        <v>135</v>
      </c>
      <c r="AT104" s="15" t="s">
        <v>130</v>
      </c>
      <c r="AU104" s="15" t="s">
        <v>85</v>
      </c>
      <c r="AY104" s="15" t="s">
        <v>128</v>
      </c>
      <c r="BE104" s="183">
        <f>IF(N104="základní",J104,0)</f>
        <v>0</v>
      </c>
      <c r="BF104" s="183">
        <f>IF(N104="snížená",J104,0)</f>
        <v>0</v>
      </c>
      <c r="BG104" s="183">
        <f>IF(N104="zákl. přenesená",J104,0)</f>
        <v>0</v>
      </c>
      <c r="BH104" s="183">
        <f>IF(N104="sníž. přenesená",J104,0)</f>
        <v>0</v>
      </c>
      <c r="BI104" s="183">
        <f>IF(N104="nulová",J104,0)</f>
        <v>0</v>
      </c>
      <c r="BJ104" s="15" t="s">
        <v>83</v>
      </c>
      <c r="BK104" s="183">
        <f>ROUND(I104*H104,2)</f>
        <v>0</v>
      </c>
      <c r="BL104" s="15" t="s">
        <v>135</v>
      </c>
      <c r="BM104" s="15" t="s">
        <v>154</v>
      </c>
    </row>
    <row r="105" spans="2:65" s="1" customFormat="1" ht="156">
      <c r="B105" s="32"/>
      <c r="C105" s="33"/>
      <c r="D105" s="184" t="s">
        <v>137</v>
      </c>
      <c r="E105" s="33"/>
      <c r="F105" s="185" t="s">
        <v>155</v>
      </c>
      <c r="G105" s="33"/>
      <c r="H105" s="33"/>
      <c r="I105" s="101"/>
      <c r="J105" s="33"/>
      <c r="K105" s="33"/>
      <c r="L105" s="36"/>
      <c r="M105" s="186"/>
      <c r="N105" s="58"/>
      <c r="O105" s="58"/>
      <c r="P105" s="58"/>
      <c r="Q105" s="58"/>
      <c r="R105" s="58"/>
      <c r="S105" s="58"/>
      <c r="T105" s="59"/>
      <c r="AT105" s="15" t="s">
        <v>137</v>
      </c>
      <c r="AU105" s="15" t="s">
        <v>85</v>
      </c>
    </row>
    <row r="106" spans="2:65" s="1" customFormat="1" ht="16.5" customHeight="1">
      <c r="B106" s="32"/>
      <c r="C106" s="172" t="s">
        <v>156</v>
      </c>
      <c r="D106" s="172" t="s">
        <v>130</v>
      </c>
      <c r="E106" s="173" t="s">
        <v>157</v>
      </c>
      <c r="F106" s="174" t="s">
        <v>158</v>
      </c>
      <c r="G106" s="175" t="s">
        <v>159</v>
      </c>
      <c r="H106" s="176">
        <v>42</v>
      </c>
      <c r="I106" s="177"/>
      <c r="J106" s="178">
        <f>ROUND(I106*H106,2)</f>
        <v>0</v>
      </c>
      <c r="K106" s="174" t="s">
        <v>134</v>
      </c>
      <c r="L106" s="36"/>
      <c r="M106" s="179" t="s">
        <v>21</v>
      </c>
      <c r="N106" s="180" t="s">
        <v>46</v>
      </c>
      <c r="O106" s="58"/>
      <c r="P106" s="181">
        <f>O106*H106</f>
        <v>0</v>
      </c>
      <c r="Q106" s="181">
        <v>0</v>
      </c>
      <c r="R106" s="181">
        <f>Q106*H106</f>
        <v>0</v>
      </c>
      <c r="S106" s="181">
        <v>0</v>
      </c>
      <c r="T106" s="182">
        <f>S106*H106</f>
        <v>0</v>
      </c>
      <c r="AR106" s="15" t="s">
        <v>135</v>
      </c>
      <c r="AT106" s="15" t="s">
        <v>130</v>
      </c>
      <c r="AU106" s="15" t="s">
        <v>85</v>
      </c>
      <c r="AY106" s="15" t="s">
        <v>128</v>
      </c>
      <c r="BE106" s="183">
        <f>IF(N106="základní",J106,0)</f>
        <v>0</v>
      </c>
      <c r="BF106" s="183">
        <f>IF(N106="snížená",J106,0)</f>
        <v>0</v>
      </c>
      <c r="BG106" s="183">
        <f>IF(N106="zákl. přenesená",J106,0)</f>
        <v>0</v>
      </c>
      <c r="BH106" s="183">
        <f>IF(N106="sníž. přenesená",J106,0)</f>
        <v>0</v>
      </c>
      <c r="BI106" s="183">
        <f>IF(N106="nulová",J106,0)</f>
        <v>0</v>
      </c>
      <c r="BJ106" s="15" t="s">
        <v>83</v>
      </c>
      <c r="BK106" s="183">
        <f>ROUND(I106*H106,2)</f>
        <v>0</v>
      </c>
      <c r="BL106" s="15" t="s">
        <v>135</v>
      </c>
      <c r="BM106" s="15" t="s">
        <v>160</v>
      </c>
    </row>
    <row r="107" spans="2:65" s="1" customFormat="1" ht="204.75">
      <c r="B107" s="32"/>
      <c r="C107" s="33"/>
      <c r="D107" s="184" t="s">
        <v>137</v>
      </c>
      <c r="E107" s="33"/>
      <c r="F107" s="185" t="s">
        <v>161</v>
      </c>
      <c r="G107" s="33"/>
      <c r="H107" s="33"/>
      <c r="I107" s="101"/>
      <c r="J107" s="33"/>
      <c r="K107" s="33"/>
      <c r="L107" s="36"/>
      <c r="M107" s="186"/>
      <c r="N107" s="58"/>
      <c r="O107" s="58"/>
      <c r="P107" s="58"/>
      <c r="Q107" s="58"/>
      <c r="R107" s="58"/>
      <c r="S107" s="58"/>
      <c r="T107" s="59"/>
      <c r="AT107" s="15" t="s">
        <v>137</v>
      </c>
      <c r="AU107" s="15" t="s">
        <v>85</v>
      </c>
    </row>
    <row r="108" spans="2:65" s="11" customFormat="1" ht="11.25">
      <c r="B108" s="187"/>
      <c r="C108" s="188"/>
      <c r="D108" s="184" t="s">
        <v>139</v>
      </c>
      <c r="E108" s="189" t="s">
        <v>21</v>
      </c>
      <c r="F108" s="190" t="s">
        <v>162</v>
      </c>
      <c r="G108" s="188"/>
      <c r="H108" s="191">
        <v>42</v>
      </c>
      <c r="I108" s="192"/>
      <c r="J108" s="188"/>
      <c r="K108" s="188"/>
      <c r="L108" s="193"/>
      <c r="M108" s="194"/>
      <c r="N108" s="195"/>
      <c r="O108" s="195"/>
      <c r="P108" s="195"/>
      <c r="Q108" s="195"/>
      <c r="R108" s="195"/>
      <c r="S108" s="195"/>
      <c r="T108" s="196"/>
      <c r="AT108" s="197" t="s">
        <v>139</v>
      </c>
      <c r="AU108" s="197" t="s">
        <v>85</v>
      </c>
      <c r="AV108" s="11" t="s">
        <v>85</v>
      </c>
      <c r="AW108" s="11" t="s">
        <v>36</v>
      </c>
      <c r="AX108" s="11" t="s">
        <v>83</v>
      </c>
      <c r="AY108" s="197" t="s">
        <v>128</v>
      </c>
    </row>
    <row r="109" spans="2:65" s="1" customFormat="1" ht="33.75" customHeight="1">
      <c r="B109" s="32"/>
      <c r="C109" s="172" t="s">
        <v>163</v>
      </c>
      <c r="D109" s="172" t="s">
        <v>130</v>
      </c>
      <c r="E109" s="173" t="s">
        <v>164</v>
      </c>
      <c r="F109" s="174" t="s">
        <v>165</v>
      </c>
      <c r="G109" s="175" t="s">
        <v>148</v>
      </c>
      <c r="H109" s="176">
        <v>12.6</v>
      </c>
      <c r="I109" s="177"/>
      <c r="J109" s="178">
        <f>ROUND(I109*H109,2)</f>
        <v>0</v>
      </c>
      <c r="K109" s="174" t="s">
        <v>134</v>
      </c>
      <c r="L109" s="36"/>
      <c r="M109" s="179" t="s">
        <v>21</v>
      </c>
      <c r="N109" s="180" t="s">
        <v>46</v>
      </c>
      <c r="O109" s="58"/>
      <c r="P109" s="181">
        <f>O109*H109</f>
        <v>0</v>
      </c>
      <c r="Q109" s="181">
        <v>8.6800000000000002E-3</v>
      </c>
      <c r="R109" s="181">
        <f>Q109*H109</f>
        <v>0.10936799999999999</v>
      </c>
      <c r="S109" s="181">
        <v>0</v>
      </c>
      <c r="T109" s="182">
        <f>S109*H109</f>
        <v>0</v>
      </c>
      <c r="AR109" s="15" t="s">
        <v>135</v>
      </c>
      <c r="AT109" s="15" t="s">
        <v>130</v>
      </c>
      <c r="AU109" s="15" t="s">
        <v>85</v>
      </c>
      <c r="AY109" s="15" t="s">
        <v>128</v>
      </c>
      <c r="BE109" s="183">
        <f>IF(N109="základní",J109,0)</f>
        <v>0</v>
      </c>
      <c r="BF109" s="183">
        <f>IF(N109="snížená",J109,0)</f>
        <v>0</v>
      </c>
      <c r="BG109" s="183">
        <f>IF(N109="zákl. přenesená",J109,0)</f>
        <v>0</v>
      </c>
      <c r="BH109" s="183">
        <f>IF(N109="sníž. přenesená",J109,0)</f>
        <v>0</v>
      </c>
      <c r="BI109" s="183">
        <f>IF(N109="nulová",J109,0)</f>
        <v>0</v>
      </c>
      <c r="BJ109" s="15" t="s">
        <v>83</v>
      </c>
      <c r="BK109" s="183">
        <f>ROUND(I109*H109,2)</f>
        <v>0</v>
      </c>
      <c r="BL109" s="15" t="s">
        <v>135</v>
      </c>
      <c r="BM109" s="15" t="s">
        <v>166</v>
      </c>
    </row>
    <row r="110" spans="2:65" s="1" customFormat="1" ht="58.5">
      <c r="B110" s="32"/>
      <c r="C110" s="33"/>
      <c r="D110" s="184" t="s">
        <v>137</v>
      </c>
      <c r="E110" s="33"/>
      <c r="F110" s="185" t="s">
        <v>167</v>
      </c>
      <c r="G110" s="33"/>
      <c r="H110" s="33"/>
      <c r="I110" s="101"/>
      <c r="J110" s="33"/>
      <c r="K110" s="33"/>
      <c r="L110" s="36"/>
      <c r="M110" s="186"/>
      <c r="N110" s="58"/>
      <c r="O110" s="58"/>
      <c r="P110" s="58"/>
      <c r="Q110" s="58"/>
      <c r="R110" s="58"/>
      <c r="S110" s="58"/>
      <c r="T110" s="59"/>
      <c r="AT110" s="15" t="s">
        <v>137</v>
      </c>
      <c r="AU110" s="15" t="s">
        <v>85</v>
      </c>
    </row>
    <row r="111" spans="2:65" s="11" customFormat="1" ht="11.25">
      <c r="B111" s="187"/>
      <c r="C111" s="188"/>
      <c r="D111" s="184" t="s">
        <v>139</v>
      </c>
      <c r="E111" s="189" t="s">
        <v>21</v>
      </c>
      <c r="F111" s="190" t="s">
        <v>168</v>
      </c>
      <c r="G111" s="188"/>
      <c r="H111" s="191">
        <v>6.3</v>
      </c>
      <c r="I111" s="192"/>
      <c r="J111" s="188"/>
      <c r="K111" s="188"/>
      <c r="L111" s="193"/>
      <c r="M111" s="194"/>
      <c r="N111" s="195"/>
      <c r="O111" s="195"/>
      <c r="P111" s="195"/>
      <c r="Q111" s="195"/>
      <c r="R111" s="195"/>
      <c r="S111" s="195"/>
      <c r="T111" s="196"/>
      <c r="AT111" s="197" t="s">
        <v>139</v>
      </c>
      <c r="AU111" s="197" t="s">
        <v>85</v>
      </c>
      <c r="AV111" s="11" t="s">
        <v>85</v>
      </c>
      <c r="AW111" s="11" t="s">
        <v>36</v>
      </c>
      <c r="AX111" s="11" t="s">
        <v>75</v>
      </c>
      <c r="AY111" s="197" t="s">
        <v>128</v>
      </c>
    </row>
    <row r="112" spans="2:65" s="11" customFormat="1" ht="11.25">
      <c r="B112" s="187"/>
      <c r="C112" s="188"/>
      <c r="D112" s="184" t="s">
        <v>139</v>
      </c>
      <c r="E112" s="189" t="s">
        <v>21</v>
      </c>
      <c r="F112" s="190" t="s">
        <v>169</v>
      </c>
      <c r="G112" s="188"/>
      <c r="H112" s="191">
        <v>6.3</v>
      </c>
      <c r="I112" s="192"/>
      <c r="J112" s="188"/>
      <c r="K112" s="188"/>
      <c r="L112" s="193"/>
      <c r="M112" s="194"/>
      <c r="N112" s="195"/>
      <c r="O112" s="195"/>
      <c r="P112" s="195"/>
      <c r="Q112" s="195"/>
      <c r="R112" s="195"/>
      <c r="S112" s="195"/>
      <c r="T112" s="196"/>
      <c r="AT112" s="197" t="s">
        <v>139</v>
      </c>
      <c r="AU112" s="197" t="s">
        <v>85</v>
      </c>
      <c r="AV112" s="11" t="s">
        <v>85</v>
      </c>
      <c r="AW112" s="11" t="s">
        <v>36</v>
      </c>
      <c r="AX112" s="11" t="s">
        <v>75</v>
      </c>
      <c r="AY112" s="197" t="s">
        <v>128</v>
      </c>
    </row>
    <row r="113" spans="2:65" s="12" customFormat="1" ht="11.25">
      <c r="B113" s="198"/>
      <c r="C113" s="199"/>
      <c r="D113" s="184" t="s">
        <v>139</v>
      </c>
      <c r="E113" s="200" t="s">
        <v>21</v>
      </c>
      <c r="F113" s="201" t="s">
        <v>170</v>
      </c>
      <c r="G113" s="199"/>
      <c r="H113" s="202">
        <v>12.6</v>
      </c>
      <c r="I113" s="203"/>
      <c r="J113" s="199"/>
      <c r="K113" s="199"/>
      <c r="L113" s="204"/>
      <c r="M113" s="205"/>
      <c r="N113" s="206"/>
      <c r="O113" s="206"/>
      <c r="P113" s="206"/>
      <c r="Q113" s="206"/>
      <c r="R113" s="206"/>
      <c r="S113" s="206"/>
      <c r="T113" s="207"/>
      <c r="AT113" s="208" t="s">
        <v>139</v>
      </c>
      <c r="AU113" s="208" t="s">
        <v>85</v>
      </c>
      <c r="AV113" s="12" t="s">
        <v>135</v>
      </c>
      <c r="AW113" s="12" t="s">
        <v>36</v>
      </c>
      <c r="AX113" s="12" t="s">
        <v>83</v>
      </c>
      <c r="AY113" s="208" t="s">
        <v>128</v>
      </c>
    </row>
    <row r="114" spans="2:65" s="1" customFormat="1" ht="33.75" customHeight="1">
      <c r="B114" s="32"/>
      <c r="C114" s="172" t="s">
        <v>171</v>
      </c>
      <c r="D114" s="172" t="s">
        <v>130</v>
      </c>
      <c r="E114" s="173" t="s">
        <v>172</v>
      </c>
      <c r="F114" s="174" t="s">
        <v>173</v>
      </c>
      <c r="G114" s="175" t="s">
        <v>148</v>
      </c>
      <c r="H114" s="176">
        <v>6.3</v>
      </c>
      <c r="I114" s="177"/>
      <c r="J114" s="178">
        <f>ROUND(I114*H114,2)</f>
        <v>0</v>
      </c>
      <c r="K114" s="174" t="s">
        <v>134</v>
      </c>
      <c r="L114" s="36"/>
      <c r="M114" s="179" t="s">
        <v>21</v>
      </c>
      <c r="N114" s="180" t="s">
        <v>46</v>
      </c>
      <c r="O114" s="58"/>
      <c r="P114" s="181">
        <f>O114*H114</f>
        <v>0</v>
      </c>
      <c r="Q114" s="181">
        <v>1.068E-2</v>
      </c>
      <c r="R114" s="181">
        <f>Q114*H114</f>
        <v>6.7283999999999997E-2</v>
      </c>
      <c r="S114" s="181">
        <v>0</v>
      </c>
      <c r="T114" s="182">
        <f>S114*H114</f>
        <v>0</v>
      </c>
      <c r="AR114" s="15" t="s">
        <v>135</v>
      </c>
      <c r="AT114" s="15" t="s">
        <v>130</v>
      </c>
      <c r="AU114" s="15" t="s">
        <v>85</v>
      </c>
      <c r="AY114" s="15" t="s">
        <v>128</v>
      </c>
      <c r="BE114" s="183">
        <f>IF(N114="základní",J114,0)</f>
        <v>0</v>
      </c>
      <c r="BF114" s="183">
        <f>IF(N114="snížená",J114,0)</f>
        <v>0</v>
      </c>
      <c r="BG114" s="183">
        <f>IF(N114="zákl. přenesená",J114,0)</f>
        <v>0</v>
      </c>
      <c r="BH114" s="183">
        <f>IF(N114="sníž. přenesená",J114,0)</f>
        <v>0</v>
      </c>
      <c r="BI114" s="183">
        <f>IF(N114="nulová",J114,0)</f>
        <v>0</v>
      </c>
      <c r="BJ114" s="15" t="s">
        <v>83</v>
      </c>
      <c r="BK114" s="183">
        <f>ROUND(I114*H114,2)</f>
        <v>0</v>
      </c>
      <c r="BL114" s="15" t="s">
        <v>135</v>
      </c>
      <c r="BM114" s="15" t="s">
        <v>174</v>
      </c>
    </row>
    <row r="115" spans="2:65" s="1" customFormat="1" ht="58.5">
      <c r="B115" s="32"/>
      <c r="C115" s="33"/>
      <c r="D115" s="184" t="s">
        <v>137</v>
      </c>
      <c r="E115" s="33"/>
      <c r="F115" s="185" t="s">
        <v>167</v>
      </c>
      <c r="G115" s="33"/>
      <c r="H115" s="33"/>
      <c r="I115" s="101"/>
      <c r="J115" s="33"/>
      <c r="K115" s="33"/>
      <c r="L115" s="36"/>
      <c r="M115" s="186"/>
      <c r="N115" s="58"/>
      <c r="O115" s="58"/>
      <c r="P115" s="58"/>
      <c r="Q115" s="58"/>
      <c r="R115" s="58"/>
      <c r="S115" s="58"/>
      <c r="T115" s="59"/>
      <c r="AT115" s="15" t="s">
        <v>137</v>
      </c>
      <c r="AU115" s="15" t="s">
        <v>85</v>
      </c>
    </row>
    <row r="116" spans="2:65" s="11" customFormat="1" ht="11.25">
      <c r="B116" s="187"/>
      <c r="C116" s="188"/>
      <c r="D116" s="184" t="s">
        <v>139</v>
      </c>
      <c r="E116" s="189" t="s">
        <v>21</v>
      </c>
      <c r="F116" s="190" t="s">
        <v>175</v>
      </c>
      <c r="G116" s="188"/>
      <c r="H116" s="191">
        <v>6.3</v>
      </c>
      <c r="I116" s="192"/>
      <c r="J116" s="188"/>
      <c r="K116" s="188"/>
      <c r="L116" s="193"/>
      <c r="M116" s="194"/>
      <c r="N116" s="195"/>
      <c r="O116" s="195"/>
      <c r="P116" s="195"/>
      <c r="Q116" s="195"/>
      <c r="R116" s="195"/>
      <c r="S116" s="195"/>
      <c r="T116" s="196"/>
      <c r="AT116" s="197" t="s">
        <v>139</v>
      </c>
      <c r="AU116" s="197" t="s">
        <v>85</v>
      </c>
      <c r="AV116" s="11" t="s">
        <v>85</v>
      </c>
      <c r="AW116" s="11" t="s">
        <v>36</v>
      </c>
      <c r="AX116" s="11" t="s">
        <v>83</v>
      </c>
      <c r="AY116" s="197" t="s">
        <v>128</v>
      </c>
    </row>
    <row r="117" spans="2:65" s="1" customFormat="1" ht="33.75" customHeight="1">
      <c r="B117" s="32"/>
      <c r="C117" s="172" t="s">
        <v>176</v>
      </c>
      <c r="D117" s="172" t="s">
        <v>130</v>
      </c>
      <c r="E117" s="173" t="s">
        <v>177</v>
      </c>
      <c r="F117" s="174" t="s">
        <v>178</v>
      </c>
      <c r="G117" s="175" t="s">
        <v>148</v>
      </c>
      <c r="H117" s="176">
        <v>34.9</v>
      </c>
      <c r="I117" s="177"/>
      <c r="J117" s="178">
        <f>ROUND(I117*H117,2)</f>
        <v>0</v>
      </c>
      <c r="K117" s="174" t="s">
        <v>134</v>
      </c>
      <c r="L117" s="36"/>
      <c r="M117" s="179" t="s">
        <v>21</v>
      </c>
      <c r="N117" s="180" t="s">
        <v>46</v>
      </c>
      <c r="O117" s="58"/>
      <c r="P117" s="181">
        <f>O117*H117</f>
        <v>0</v>
      </c>
      <c r="Q117" s="181">
        <v>3.6900000000000002E-2</v>
      </c>
      <c r="R117" s="181">
        <f>Q117*H117</f>
        <v>1.2878100000000001</v>
      </c>
      <c r="S117" s="181">
        <v>0</v>
      </c>
      <c r="T117" s="182">
        <f>S117*H117</f>
        <v>0</v>
      </c>
      <c r="AR117" s="15" t="s">
        <v>135</v>
      </c>
      <c r="AT117" s="15" t="s">
        <v>130</v>
      </c>
      <c r="AU117" s="15" t="s">
        <v>85</v>
      </c>
      <c r="AY117" s="15" t="s">
        <v>128</v>
      </c>
      <c r="BE117" s="183">
        <f>IF(N117="základní",J117,0)</f>
        <v>0</v>
      </c>
      <c r="BF117" s="183">
        <f>IF(N117="snížená",J117,0)</f>
        <v>0</v>
      </c>
      <c r="BG117" s="183">
        <f>IF(N117="zákl. přenesená",J117,0)</f>
        <v>0</v>
      </c>
      <c r="BH117" s="183">
        <f>IF(N117="sníž. přenesená",J117,0)</f>
        <v>0</v>
      </c>
      <c r="BI117" s="183">
        <f>IF(N117="nulová",J117,0)</f>
        <v>0</v>
      </c>
      <c r="BJ117" s="15" t="s">
        <v>83</v>
      </c>
      <c r="BK117" s="183">
        <f>ROUND(I117*H117,2)</f>
        <v>0</v>
      </c>
      <c r="BL117" s="15" t="s">
        <v>135</v>
      </c>
      <c r="BM117" s="15" t="s">
        <v>179</v>
      </c>
    </row>
    <row r="118" spans="2:65" s="1" customFormat="1" ht="58.5">
      <c r="B118" s="32"/>
      <c r="C118" s="33"/>
      <c r="D118" s="184" t="s">
        <v>137</v>
      </c>
      <c r="E118" s="33"/>
      <c r="F118" s="185" t="s">
        <v>167</v>
      </c>
      <c r="G118" s="33"/>
      <c r="H118" s="33"/>
      <c r="I118" s="101"/>
      <c r="J118" s="33"/>
      <c r="K118" s="33"/>
      <c r="L118" s="36"/>
      <c r="M118" s="186"/>
      <c r="N118" s="58"/>
      <c r="O118" s="58"/>
      <c r="P118" s="58"/>
      <c r="Q118" s="58"/>
      <c r="R118" s="58"/>
      <c r="S118" s="58"/>
      <c r="T118" s="59"/>
      <c r="AT118" s="15" t="s">
        <v>137</v>
      </c>
      <c r="AU118" s="15" t="s">
        <v>85</v>
      </c>
    </row>
    <row r="119" spans="2:65" s="11" customFormat="1" ht="11.25">
      <c r="B119" s="187"/>
      <c r="C119" s="188"/>
      <c r="D119" s="184" t="s">
        <v>139</v>
      </c>
      <c r="E119" s="189" t="s">
        <v>21</v>
      </c>
      <c r="F119" s="190" t="s">
        <v>180</v>
      </c>
      <c r="G119" s="188"/>
      <c r="H119" s="191">
        <v>34.9</v>
      </c>
      <c r="I119" s="192"/>
      <c r="J119" s="188"/>
      <c r="K119" s="188"/>
      <c r="L119" s="193"/>
      <c r="M119" s="194"/>
      <c r="N119" s="195"/>
      <c r="O119" s="195"/>
      <c r="P119" s="195"/>
      <c r="Q119" s="195"/>
      <c r="R119" s="195"/>
      <c r="S119" s="195"/>
      <c r="T119" s="196"/>
      <c r="AT119" s="197" t="s">
        <v>139</v>
      </c>
      <c r="AU119" s="197" t="s">
        <v>85</v>
      </c>
      <c r="AV119" s="11" t="s">
        <v>85</v>
      </c>
      <c r="AW119" s="11" t="s">
        <v>36</v>
      </c>
      <c r="AX119" s="11" t="s">
        <v>83</v>
      </c>
      <c r="AY119" s="197" t="s">
        <v>128</v>
      </c>
    </row>
    <row r="120" spans="2:65" s="1" customFormat="1" ht="16.5" customHeight="1">
      <c r="B120" s="32"/>
      <c r="C120" s="172" t="s">
        <v>181</v>
      </c>
      <c r="D120" s="172" t="s">
        <v>130</v>
      </c>
      <c r="E120" s="173" t="s">
        <v>182</v>
      </c>
      <c r="F120" s="174" t="s">
        <v>183</v>
      </c>
      <c r="G120" s="175" t="s">
        <v>184</v>
      </c>
      <c r="H120" s="176">
        <v>1</v>
      </c>
      <c r="I120" s="177"/>
      <c r="J120" s="178">
        <f>ROUND(I120*H120,2)</f>
        <v>0</v>
      </c>
      <c r="K120" s="174" t="s">
        <v>134</v>
      </c>
      <c r="L120" s="36"/>
      <c r="M120" s="179" t="s">
        <v>21</v>
      </c>
      <c r="N120" s="180" t="s">
        <v>46</v>
      </c>
      <c r="O120" s="58"/>
      <c r="P120" s="181">
        <f>O120*H120</f>
        <v>0</v>
      </c>
      <c r="Q120" s="181">
        <v>6.4999999999999997E-4</v>
      </c>
      <c r="R120" s="181">
        <f>Q120*H120</f>
        <v>6.4999999999999997E-4</v>
      </c>
      <c r="S120" s="181">
        <v>0</v>
      </c>
      <c r="T120" s="182">
        <f>S120*H120</f>
        <v>0</v>
      </c>
      <c r="AR120" s="15" t="s">
        <v>135</v>
      </c>
      <c r="AT120" s="15" t="s">
        <v>130</v>
      </c>
      <c r="AU120" s="15" t="s">
        <v>85</v>
      </c>
      <c r="AY120" s="15" t="s">
        <v>128</v>
      </c>
      <c r="BE120" s="183">
        <f>IF(N120="základní",J120,0)</f>
        <v>0</v>
      </c>
      <c r="BF120" s="183">
        <f>IF(N120="snížená",J120,0)</f>
        <v>0</v>
      </c>
      <c r="BG120" s="183">
        <f>IF(N120="zákl. přenesená",J120,0)</f>
        <v>0</v>
      </c>
      <c r="BH120" s="183">
        <f>IF(N120="sníž. přenesená",J120,0)</f>
        <v>0</v>
      </c>
      <c r="BI120" s="183">
        <f>IF(N120="nulová",J120,0)</f>
        <v>0</v>
      </c>
      <c r="BJ120" s="15" t="s">
        <v>83</v>
      </c>
      <c r="BK120" s="183">
        <f>ROUND(I120*H120,2)</f>
        <v>0</v>
      </c>
      <c r="BL120" s="15" t="s">
        <v>135</v>
      </c>
      <c r="BM120" s="15" t="s">
        <v>185</v>
      </c>
    </row>
    <row r="121" spans="2:65" s="1" customFormat="1" ht="97.5">
      <c r="B121" s="32"/>
      <c r="C121" s="33"/>
      <c r="D121" s="184" t="s">
        <v>137</v>
      </c>
      <c r="E121" s="33"/>
      <c r="F121" s="185" t="s">
        <v>186</v>
      </c>
      <c r="G121" s="33"/>
      <c r="H121" s="33"/>
      <c r="I121" s="101"/>
      <c r="J121" s="33"/>
      <c r="K121" s="33"/>
      <c r="L121" s="36"/>
      <c r="M121" s="186"/>
      <c r="N121" s="58"/>
      <c r="O121" s="58"/>
      <c r="P121" s="58"/>
      <c r="Q121" s="58"/>
      <c r="R121" s="58"/>
      <c r="S121" s="58"/>
      <c r="T121" s="59"/>
      <c r="AT121" s="15" t="s">
        <v>137</v>
      </c>
      <c r="AU121" s="15" t="s">
        <v>85</v>
      </c>
    </row>
    <row r="122" spans="2:65" s="1" customFormat="1" ht="16.5" customHeight="1">
      <c r="B122" s="32"/>
      <c r="C122" s="172" t="s">
        <v>187</v>
      </c>
      <c r="D122" s="172" t="s">
        <v>130</v>
      </c>
      <c r="E122" s="173" t="s">
        <v>188</v>
      </c>
      <c r="F122" s="174" t="s">
        <v>189</v>
      </c>
      <c r="G122" s="175" t="s">
        <v>184</v>
      </c>
      <c r="H122" s="176">
        <v>1</v>
      </c>
      <c r="I122" s="177"/>
      <c r="J122" s="178">
        <f>ROUND(I122*H122,2)</f>
        <v>0</v>
      </c>
      <c r="K122" s="174" t="s">
        <v>134</v>
      </c>
      <c r="L122" s="36"/>
      <c r="M122" s="179" t="s">
        <v>21</v>
      </c>
      <c r="N122" s="180" t="s">
        <v>46</v>
      </c>
      <c r="O122" s="58"/>
      <c r="P122" s="181">
        <f>O122*H122</f>
        <v>0</v>
      </c>
      <c r="Q122" s="181">
        <v>0</v>
      </c>
      <c r="R122" s="181">
        <f>Q122*H122</f>
        <v>0</v>
      </c>
      <c r="S122" s="181">
        <v>0</v>
      </c>
      <c r="T122" s="182">
        <f>S122*H122</f>
        <v>0</v>
      </c>
      <c r="AR122" s="15" t="s">
        <v>135</v>
      </c>
      <c r="AT122" s="15" t="s">
        <v>130</v>
      </c>
      <c r="AU122" s="15" t="s">
        <v>85</v>
      </c>
      <c r="AY122" s="15" t="s">
        <v>128</v>
      </c>
      <c r="BE122" s="183">
        <f>IF(N122="základní",J122,0)</f>
        <v>0</v>
      </c>
      <c r="BF122" s="183">
        <f>IF(N122="snížená",J122,0)</f>
        <v>0</v>
      </c>
      <c r="BG122" s="183">
        <f>IF(N122="zákl. přenesená",J122,0)</f>
        <v>0</v>
      </c>
      <c r="BH122" s="183">
        <f>IF(N122="sníž. přenesená",J122,0)</f>
        <v>0</v>
      </c>
      <c r="BI122" s="183">
        <f>IF(N122="nulová",J122,0)</f>
        <v>0</v>
      </c>
      <c r="BJ122" s="15" t="s">
        <v>83</v>
      </c>
      <c r="BK122" s="183">
        <f>ROUND(I122*H122,2)</f>
        <v>0</v>
      </c>
      <c r="BL122" s="15" t="s">
        <v>135</v>
      </c>
      <c r="BM122" s="15" t="s">
        <v>190</v>
      </c>
    </row>
    <row r="123" spans="2:65" s="1" customFormat="1" ht="97.5">
      <c r="B123" s="32"/>
      <c r="C123" s="33"/>
      <c r="D123" s="184" t="s">
        <v>137</v>
      </c>
      <c r="E123" s="33"/>
      <c r="F123" s="185" t="s">
        <v>186</v>
      </c>
      <c r="G123" s="33"/>
      <c r="H123" s="33"/>
      <c r="I123" s="101"/>
      <c r="J123" s="33"/>
      <c r="K123" s="33"/>
      <c r="L123" s="36"/>
      <c r="M123" s="186"/>
      <c r="N123" s="58"/>
      <c r="O123" s="58"/>
      <c r="P123" s="58"/>
      <c r="Q123" s="58"/>
      <c r="R123" s="58"/>
      <c r="S123" s="58"/>
      <c r="T123" s="59"/>
      <c r="AT123" s="15" t="s">
        <v>137</v>
      </c>
      <c r="AU123" s="15" t="s">
        <v>85</v>
      </c>
    </row>
    <row r="124" spans="2:65" s="1" customFormat="1" ht="16.5" customHeight="1">
      <c r="B124" s="32"/>
      <c r="C124" s="172" t="s">
        <v>191</v>
      </c>
      <c r="D124" s="172" t="s">
        <v>130</v>
      </c>
      <c r="E124" s="173" t="s">
        <v>192</v>
      </c>
      <c r="F124" s="174" t="s">
        <v>193</v>
      </c>
      <c r="G124" s="175" t="s">
        <v>148</v>
      </c>
      <c r="H124" s="176">
        <v>50</v>
      </c>
      <c r="I124" s="177"/>
      <c r="J124" s="178">
        <f>ROUND(I124*H124,2)</f>
        <v>0</v>
      </c>
      <c r="K124" s="174" t="s">
        <v>134</v>
      </c>
      <c r="L124" s="36"/>
      <c r="M124" s="179" t="s">
        <v>21</v>
      </c>
      <c r="N124" s="180" t="s">
        <v>46</v>
      </c>
      <c r="O124" s="58"/>
      <c r="P124" s="181">
        <f>O124*H124</f>
        <v>0</v>
      </c>
      <c r="Q124" s="181">
        <v>1.4999999999999999E-4</v>
      </c>
      <c r="R124" s="181">
        <f>Q124*H124</f>
        <v>7.4999999999999997E-3</v>
      </c>
      <c r="S124" s="181">
        <v>0</v>
      </c>
      <c r="T124" s="182">
        <f>S124*H124</f>
        <v>0</v>
      </c>
      <c r="AR124" s="15" t="s">
        <v>135</v>
      </c>
      <c r="AT124" s="15" t="s">
        <v>130</v>
      </c>
      <c r="AU124" s="15" t="s">
        <v>85</v>
      </c>
      <c r="AY124" s="15" t="s">
        <v>128</v>
      </c>
      <c r="BE124" s="183">
        <f>IF(N124="základní",J124,0)</f>
        <v>0</v>
      </c>
      <c r="BF124" s="183">
        <f>IF(N124="snížená",J124,0)</f>
        <v>0</v>
      </c>
      <c r="BG124" s="183">
        <f>IF(N124="zákl. přenesená",J124,0)</f>
        <v>0</v>
      </c>
      <c r="BH124" s="183">
        <f>IF(N124="sníž. přenesená",J124,0)</f>
        <v>0</v>
      </c>
      <c r="BI124" s="183">
        <f>IF(N124="nulová",J124,0)</f>
        <v>0</v>
      </c>
      <c r="BJ124" s="15" t="s">
        <v>83</v>
      </c>
      <c r="BK124" s="183">
        <f>ROUND(I124*H124,2)</f>
        <v>0</v>
      </c>
      <c r="BL124" s="15" t="s">
        <v>135</v>
      </c>
      <c r="BM124" s="15" t="s">
        <v>194</v>
      </c>
    </row>
    <row r="125" spans="2:65" s="1" customFormat="1" ht="97.5">
      <c r="B125" s="32"/>
      <c r="C125" s="33"/>
      <c r="D125" s="184" t="s">
        <v>137</v>
      </c>
      <c r="E125" s="33"/>
      <c r="F125" s="185" t="s">
        <v>186</v>
      </c>
      <c r="G125" s="33"/>
      <c r="H125" s="33"/>
      <c r="I125" s="101"/>
      <c r="J125" s="33"/>
      <c r="K125" s="33"/>
      <c r="L125" s="36"/>
      <c r="M125" s="186"/>
      <c r="N125" s="58"/>
      <c r="O125" s="58"/>
      <c r="P125" s="58"/>
      <c r="Q125" s="58"/>
      <c r="R125" s="58"/>
      <c r="S125" s="58"/>
      <c r="T125" s="59"/>
      <c r="AT125" s="15" t="s">
        <v>137</v>
      </c>
      <c r="AU125" s="15" t="s">
        <v>85</v>
      </c>
    </row>
    <row r="126" spans="2:65" s="1" customFormat="1" ht="22.5" customHeight="1">
      <c r="B126" s="32"/>
      <c r="C126" s="172" t="s">
        <v>195</v>
      </c>
      <c r="D126" s="172" t="s">
        <v>130</v>
      </c>
      <c r="E126" s="173" t="s">
        <v>196</v>
      </c>
      <c r="F126" s="174" t="s">
        <v>197</v>
      </c>
      <c r="G126" s="175" t="s">
        <v>148</v>
      </c>
      <c r="H126" s="176">
        <v>50</v>
      </c>
      <c r="I126" s="177"/>
      <c r="J126" s="178">
        <f>ROUND(I126*H126,2)</f>
        <v>0</v>
      </c>
      <c r="K126" s="174" t="s">
        <v>134</v>
      </c>
      <c r="L126" s="36"/>
      <c r="M126" s="179" t="s">
        <v>21</v>
      </c>
      <c r="N126" s="180" t="s">
        <v>46</v>
      </c>
      <c r="O126" s="58"/>
      <c r="P126" s="181">
        <f>O126*H126</f>
        <v>0</v>
      </c>
      <c r="Q126" s="181">
        <v>0</v>
      </c>
      <c r="R126" s="181">
        <f>Q126*H126</f>
        <v>0</v>
      </c>
      <c r="S126" s="181">
        <v>0</v>
      </c>
      <c r="T126" s="182">
        <f>S126*H126</f>
        <v>0</v>
      </c>
      <c r="AR126" s="15" t="s">
        <v>135</v>
      </c>
      <c r="AT126" s="15" t="s">
        <v>130</v>
      </c>
      <c r="AU126" s="15" t="s">
        <v>85</v>
      </c>
      <c r="AY126" s="15" t="s">
        <v>128</v>
      </c>
      <c r="BE126" s="183">
        <f>IF(N126="základní",J126,0)</f>
        <v>0</v>
      </c>
      <c r="BF126" s="183">
        <f>IF(N126="snížená",J126,0)</f>
        <v>0</v>
      </c>
      <c r="BG126" s="183">
        <f>IF(N126="zákl. přenesená",J126,0)</f>
        <v>0</v>
      </c>
      <c r="BH126" s="183">
        <f>IF(N126="sníž. přenesená",J126,0)</f>
        <v>0</v>
      </c>
      <c r="BI126" s="183">
        <f>IF(N126="nulová",J126,0)</f>
        <v>0</v>
      </c>
      <c r="BJ126" s="15" t="s">
        <v>83</v>
      </c>
      <c r="BK126" s="183">
        <f>ROUND(I126*H126,2)</f>
        <v>0</v>
      </c>
      <c r="BL126" s="15" t="s">
        <v>135</v>
      </c>
      <c r="BM126" s="15" t="s">
        <v>198</v>
      </c>
    </row>
    <row r="127" spans="2:65" s="1" customFormat="1" ht="97.5">
      <c r="B127" s="32"/>
      <c r="C127" s="33"/>
      <c r="D127" s="184" t="s">
        <v>137</v>
      </c>
      <c r="E127" s="33"/>
      <c r="F127" s="185" t="s">
        <v>186</v>
      </c>
      <c r="G127" s="33"/>
      <c r="H127" s="33"/>
      <c r="I127" s="101"/>
      <c r="J127" s="33"/>
      <c r="K127" s="33"/>
      <c r="L127" s="36"/>
      <c r="M127" s="186"/>
      <c r="N127" s="58"/>
      <c r="O127" s="58"/>
      <c r="P127" s="58"/>
      <c r="Q127" s="58"/>
      <c r="R127" s="58"/>
      <c r="S127" s="58"/>
      <c r="T127" s="59"/>
      <c r="AT127" s="15" t="s">
        <v>137</v>
      </c>
      <c r="AU127" s="15" t="s">
        <v>85</v>
      </c>
    </row>
    <row r="128" spans="2:65" s="1" customFormat="1" ht="16.5" customHeight="1">
      <c r="B128" s="32"/>
      <c r="C128" s="172" t="s">
        <v>199</v>
      </c>
      <c r="D128" s="172" t="s">
        <v>130</v>
      </c>
      <c r="E128" s="173" t="s">
        <v>200</v>
      </c>
      <c r="F128" s="174" t="s">
        <v>201</v>
      </c>
      <c r="G128" s="175" t="s">
        <v>148</v>
      </c>
      <c r="H128" s="176">
        <v>50</v>
      </c>
      <c r="I128" s="177"/>
      <c r="J128" s="178">
        <f>ROUND(I128*H128,2)</f>
        <v>0</v>
      </c>
      <c r="K128" s="174" t="s">
        <v>134</v>
      </c>
      <c r="L128" s="36"/>
      <c r="M128" s="179" t="s">
        <v>21</v>
      </c>
      <c r="N128" s="180" t="s">
        <v>46</v>
      </c>
      <c r="O128" s="58"/>
      <c r="P128" s="181">
        <f>O128*H128</f>
        <v>0</v>
      </c>
      <c r="Q128" s="181">
        <v>1.384E-2</v>
      </c>
      <c r="R128" s="181">
        <f>Q128*H128</f>
        <v>0.69199999999999995</v>
      </c>
      <c r="S128" s="181">
        <v>0</v>
      </c>
      <c r="T128" s="182">
        <f>S128*H128</f>
        <v>0</v>
      </c>
      <c r="AR128" s="15" t="s">
        <v>135</v>
      </c>
      <c r="AT128" s="15" t="s">
        <v>130</v>
      </c>
      <c r="AU128" s="15" t="s">
        <v>85</v>
      </c>
      <c r="AY128" s="15" t="s">
        <v>128</v>
      </c>
      <c r="BE128" s="183">
        <f>IF(N128="základní",J128,0)</f>
        <v>0</v>
      </c>
      <c r="BF128" s="183">
        <f>IF(N128="snížená",J128,0)</f>
        <v>0</v>
      </c>
      <c r="BG128" s="183">
        <f>IF(N128="zákl. přenesená",J128,0)</f>
        <v>0</v>
      </c>
      <c r="BH128" s="183">
        <f>IF(N128="sníž. přenesená",J128,0)</f>
        <v>0</v>
      </c>
      <c r="BI128" s="183">
        <f>IF(N128="nulová",J128,0)</f>
        <v>0</v>
      </c>
      <c r="BJ128" s="15" t="s">
        <v>83</v>
      </c>
      <c r="BK128" s="183">
        <f>ROUND(I128*H128,2)</f>
        <v>0</v>
      </c>
      <c r="BL128" s="15" t="s">
        <v>135</v>
      </c>
      <c r="BM128" s="15" t="s">
        <v>202</v>
      </c>
    </row>
    <row r="129" spans="2:65" s="1" customFormat="1" ht="97.5">
      <c r="B129" s="32"/>
      <c r="C129" s="33"/>
      <c r="D129" s="184" t="s">
        <v>137</v>
      </c>
      <c r="E129" s="33"/>
      <c r="F129" s="185" t="s">
        <v>186</v>
      </c>
      <c r="G129" s="33"/>
      <c r="H129" s="33"/>
      <c r="I129" s="101"/>
      <c r="J129" s="33"/>
      <c r="K129" s="33"/>
      <c r="L129" s="36"/>
      <c r="M129" s="186"/>
      <c r="N129" s="58"/>
      <c r="O129" s="58"/>
      <c r="P129" s="58"/>
      <c r="Q129" s="58"/>
      <c r="R129" s="58"/>
      <c r="S129" s="58"/>
      <c r="T129" s="59"/>
      <c r="AT129" s="15" t="s">
        <v>137</v>
      </c>
      <c r="AU129" s="15" t="s">
        <v>85</v>
      </c>
    </row>
    <row r="130" spans="2:65" s="11" customFormat="1" ht="11.25">
      <c r="B130" s="187"/>
      <c r="C130" s="188"/>
      <c r="D130" s="184" t="s">
        <v>139</v>
      </c>
      <c r="E130" s="189" t="s">
        <v>21</v>
      </c>
      <c r="F130" s="190" t="s">
        <v>203</v>
      </c>
      <c r="G130" s="188"/>
      <c r="H130" s="191">
        <v>50</v>
      </c>
      <c r="I130" s="192"/>
      <c r="J130" s="188"/>
      <c r="K130" s="188"/>
      <c r="L130" s="193"/>
      <c r="M130" s="194"/>
      <c r="N130" s="195"/>
      <c r="O130" s="195"/>
      <c r="P130" s="195"/>
      <c r="Q130" s="195"/>
      <c r="R130" s="195"/>
      <c r="S130" s="195"/>
      <c r="T130" s="196"/>
      <c r="AT130" s="197" t="s">
        <v>139</v>
      </c>
      <c r="AU130" s="197" t="s">
        <v>85</v>
      </c>
      <c r="AV130" s="11" t="s">
        <v>85</v>
      </c>
      <c r="AW130" s="11" t="s">
        <v>36</v>
      </c>
      <c r="AX130" s="11" t="s">
        <v>83</v>
      </c>
      <c r="AY130" s="197" t="s">
        <v>128</v>
      </c>
    </row>
    <row r="131" spans="2:65" s="1" customFormat="1" ht="16.5" customHeight="1">
      <c r="B131" s="32"/>
      <c r="C131" s="172" t="s">
        <v>204</v>
      </c>
      <c r="D131" s="172" t="s">
        <v>130</v>
      </c>
      <c r="E131" s="173" t="s">
        <v>205</v>
      </c>
      <c r="F131" s="174" t="s">
        <v>206</v>
      </c>
      <c r="G131" s="175" t="s">
        <v>148</v>
      </c>
      <c r="H131" s="176">
        <v>50</v>
      </c>
      <c r="I131" s="177"/>
      <c r="J131" s="178">
        <f>ROUND(I131*H131,2)</f>
        <v>0</v>
      </c>
      <c r="K131" s="174" t="s">
        <v>134</v>
      </c>
      <c r="L131" s="36"/>
      <c r="M131" s="179" t="s">
        <v>21</v>
      </c>
      <c r="N131" s="180" t="s">
        <v>46</v>
      </c>
      <c r="O131" s="58"/>
      <c r="P131" s="181">
        <f>O131*H131</f>
        <v>0</v>
      </c>
      <c r="Q131" s="181">
        <v>0</v>
      </c>
      <c r="R131" s="181">
        <f>Q131*H131</f>
        <v>0</v>
      </c>
      <c r="S131" s="181">
        <v>0</v>
      </c>
      <c r="T131" s="182">
        <f>S131*H131</f>
        <v>0</v>
      </c>
      <c r="AR131" s="15" t="s">
        <v>135</v>
      </c>
      <c r="AT131" s="15" t="s">
        <v>130</v>
      </c>
      <c r="AU131" s="15" t="s">
        <v>85</v>
      </c>
      <c r="AY131" s="15" t="s">
        <v>128</v>
      </c>
      <c r="BE131" s="183">
        <f>IF(N131="základní",J131,0)</f>
        <v>0</v>
      </c>
      <c r="BF131" s="183">
        <f>IF(N131="snížená",J131,0)</f>
        <v>0</v>
      </c>
      <c r="BG131" s="183">
        <f>IF(N131="zákl. přenesená",J131,0)</f>
        <v>0</v>
      </c>
      <c r="BH131" s="183">
        <f>IF(N131="sníž. přenesená",J131,0)</f>
        <v>0</v>
      </c>
      <c r="BI131" s="183">
        <f>IF(N131="nulová",J131,0)</f>
        <v>0</v>
      </c>
      <c r="BJ131" s="15" t="s">
        <v>83</v>
      </c>
      <c r="BK131" s="183">
        <f>ROUND(I131*H131,2)</f>
        <v>0</v>
      </c>
      <c r="BL131" s="15" t="s">
        <v>135</v>
      </c>
      <c r="BM131" s="15" t="s">
        <v>207</v>
      </c>
    </row>
    <row r="132" spans="2:65" s="1" customFormat="1" ht="97.5">
      <c r="B132" s="32"/>
      <c r="C132" s="33"/>
      <c r="D132" s="184" t="s">
        <v>137</v>
      </c>
      <c r="E132" s="33"/>
      <c r="F132" s="185" t="s">
        <v>186</v>
      </c>
      <c r="G132" s="33"/>
      <c r="H132" s="33"/>
      <c r="I132" s="101"/>
      <c r="J132" s="33"/>
      <c r="K132" s="33"/>
      <c r="L132" s="36"/>
      <c r="M132" s="186"/>
      <c r="N132" s="58"/>
      <c r="O132" s="58"/>
      <c r="P132" s="58"/>
      <c r="Q132" s="58"/>
      <c r="R132" s="58"/>
      <c r="S132" s="58"/>
      <c r="T132" s="59"/>
      <c r="AT132" s="15" t="s">
        <v>137</v>
      </c>
      <c r="AU132" s="15" t="s">
        <v>85</v>
      </c>
    </row>
    <row r="133" spans="2:65" s="1" customFormat="1" ht="22.5" customHeight="1">
      <c r="B133" s="32"/>
      <c r="C133" s="172" t="s">
        <v>8</v>
      </c>
      <c r="D133" s="172" t="s">
        <v>130</v>
      </c>
      <c r="E133" s="173" t="s">
        <v>208</v>
      </c>
      <c r="F133" s="174" t="s">
        <v>209</v>
      </c>
      <c r="G133" s="175" t="s">
        <v>210</v>
      </c>
      <c r="H133" s="176">
        <v>812.01400000000001</v>
      </c>
      <c r="I133" s="177"/>
      <c r="J133" s="178">
        <f>ROUND(I133*H133,2)</f>
        <v>0</v>
      </c>
      <c r="K133" s="174" t="s">
        <v>134</v>
      </c>
      <c r="L133" s="36"/>
      <c r="M133" s="179" t="s">
        <v>21</v>
      </c>
      <c r="N133" s="180" t="s">
        <v>46</v>
      </c>
      <c r="O133" s="58"/>
      <c r="P133" s="181">
        <f>O133*H133</f>
        <v>0</v>
      </c>
      <c r="Q133" s="181">
        <v>0</v>
      </c>
      <c r="R133" s="181">
        <f>Q133*H133</f>
        <v>0</v>
      </c>
      <c r="S133" s="181">
        <v>0</v>
      </c>
      <c r="T133" s="182">
        <f>S133*H133</f>
        <v>0</v>
      </c>
      <c r="AR133" s="15" t="s">
        <v>135</v>
      </c>
      <c r="AT133" s="15" t="s">
        <v>130</v>
      </c>
      <c r="AU133" s="15" t="s">
        <v>85</v>
      </c>
      <c r="AY133" s="15" t="s">
        <v>128</v>
      </c>
      <c r="BE133" s="183">
        <f>IF(N133="základní",J133,0)</f>
        <v>0</v>
      </c>
      <c r="BF133" s="183">
        <f>IF(N133="snížená",J133,0)</f>
        <v>0</v>
      </c>
      <c r="BG133" s="183">
        <f>IF(N133="zákl. přenesená",J133,0)</f>
        <v>0</v>
      </c>
      <c r="BH133" s="183">
        <f>IF(N133="sníž. přenesená",J133,0)</f>
        <v>0</v>
      </c>
      <c r="BI133" s="183">
        <f>IF(N133="nulová",J133,0)</f>
        <v>0</v>
      </c>
      <c r="BJ133" s="15" t="s">
        <v>83</v>
      </c>
      <c r="BK133" s="183">
        <f>ROUND(I133*H133,2)</f>
        <v>0</v>
      </c>
      <c r="BL133" s="15" t="s">
        <v>135</v>
      </c>
      <c r="BM133" s="15" t="s">
        <v>211</v>
      </c>
    </row>
    <row r="134" spans="2:65" s="1" customFormat="1" ht="321.75">
      <c r="B134" s="32"/>
      <c r="C134" s="33"/>
      <c r="D134" s="184" t="s">
        <v>137</v>
      </c>
      <c r="E134" s="33"/>
      <c r="F134" s="185" t="s">
        <v>212</v>
      </c>
      <c r="G134" s="33"/>
      <c r="H134" s="33"/>
      <c r="I134" s="101"/>
      <c r="J134" s="33"/>
      <c r="K134" s="33"/>
      <c r="L134" s="36"/>
      <c r="M134" s="186"/>
      <c r="N134" s="58"/>
      <c r="O134" s="58"/>
      <c r="P134" s="58"/>
      <c r="Q134" s="58"/>
      <c r="R134" s="58"/>
      <c r="S134" s="58"/>
      <c r="T134" s="59"/>
      <c r="AT134" s="15" t="s">
        <v>137</v>
      </c>
      <c r="AU134" s="15" t="s">
        <v>85</v>
      </c>
    </row>
    <row r="135" spans="2:65" s="11" customFormat="1" ht="11.25">
      <c r="B135" s="187"/>
      <c r="C135" s="188"/>
      <c r="D135" s="184" t="s">
        <v>139</v>
      </c>
      <c r="E135" s="189" t="s">
        <v>21</v>
      </c>
      <c r="F135" s="190" t="s">
        <v>213</v>
      </c>
      <c r="G135" s="188"/>
      <c r="H135" s="191">
        <v>712.178</v>
      </c>
      <c r="I135" s="192"/>
      <c r="J135" s="188"/>
      <c r="K135" s="188"/>
      <c r="L135" s="193"/>
      <c r="M135" s="194"/>
      <c r="N135" s="195"/>
      <c r="O135" s="195"/>
      <c r="P135" s="195"/>
      <c r="Q135" s="195"/>
      <c r="R135" s="195"/>
      <c r="S135" s="195"/>
      <c r="T135" s="196"/>
      <c r="AT135" s="197" t="s">
        <v>139</v>
      </c>
      <c r="AU135" s="197" t="s">
        <v>85</v>
      </c>
      <c r="AV135" s="11" t="s">
        <v>85</v>
      </c>
      <c r="AW135" s="11" t="s">
        <v>36</v>
      </c>
      <c r="AX135" s="11" t="s">
        <v>75</v>
      </c>
      <c r="AY135" s="197" t="s">
        <v>128</v>
      </c>
    </row>
    <row r="136" spans="2:65" s="11" customFormat="1" ht="11.25">
      <c r="B136" s="187"/>
      <c r="C136" s="188"/>
      <c r="D136" s="184" t="s">
        <v>139</v>
      </c>
      <c r="E136" s="189" t="s">
        <v>21</v>
      </c>
      <c r="F136" s="190" t="s">
        <v>214</v>
      </c>
      <c r="G136" s="188"/>
      <c r="H136" s="191">
        <v>-42.948</v>
      </c>
      <c r="I136" s="192"/>
      <c r="J136" s="188"/>
      <c r="K136" s="188"/>
      <c r="L136" s="193"/>
      <c r="M136" s="194"/>
      <c r="N136" s="195"/>
      <c r="O136" s="195"/>
      <c r="P136" s="195"/>
      <c r="Q136" s="195"/>
      <c r="R136" s="195"/>
      <c r="S136" s="195"/>
      <c r="T136" s="196"/>
      <c r="AT136" s="197" t="s">
        <v>139</v>
      </c>
      <c r="AU136" s="197" t="s">
        <v>85</v>
      </c>
      <c r="AV136" s="11" t="s">
        <v>85</v>
      </c>
      <c r="AW136" s="11" t="s">
        <v>36</v>
      </c>
      <c r="AX136" s="11" t="s">
        <v>75</v>
      </c>
      <c r="AY136" s="197" t="s">
        <v>128</v>
      </c>
    </row>
    <row r="137" spans="2:65" s="11" customFormat="1" ht="11.25">
      <c r="B137" s="187"/>
      <c r="C137" s="188"/>
      <c r="D137" s="184" t="s">
        <v>139</v>
      </c>
      <c r="E137" s="189" t="s">
        <v>21</v>
      </c>
      <c r="F137" s="190" t="s">
        <v>215</v>
      </c>
      <c r="G137" s="188"/>
      <c r="H137" s="191">
        <v>142.78399999999999</v>
      </c>
      <c r="I137" s="192"/>
      <c r="J137" s="188"/>
      <c r="K137" s="188"/>
      <c r="L137" s="193"/>
      <c r="M137" s="194"/>
      <c r="N137" s="195"/>
      <c r="O137" s="195"/>
      <c r="P137" s="195"/>
      <c r="Q137" s="195"/>
      <c r="R137" s="195"/>
      <c r="S137" s="195"/>
      <c r="T137" s="196"/>
      <c r="AT137" s="197" t="s">
        <v>139</v>
      </c>
      <c r="AU137" s="197" t="s">
        <v>85</v>
      </c>
      <c r="AV137" s="11" t="s">
        <v>85</v>
      </c>
      <c r="AW137" s="11" t="s">
        <v>36</v>
      </c>
      <c r="AX137" s="11" t="s">
        <v>75</v>
      </c>
      <c r="AY137" s="197" t="s">
        <v>128</v>
      </c>
    </row>
    <row r="138" spans="2:65" s="12" customFormat="1" ht="11.25">
      <c r="B138" s="198"/>
      <c r="C138" s="199"/>
      <c r="D138" s="184" t="s">
        <v>139</v>
      </c>
      <c r="E138" s="200" t="s">
        <v>21</v>
      </c>
      <c r="F138" s="201" t="s">
        <v>170</v>
      </c>
      <c r="G138" s="199"/>
      <c r="H138" s="202">
        <v>812.01400000000001</v>
      </c>
      <c r="I138" s="203"/>
      <c r="J138" s="199"/>
      <c r="K138" s="199"/>
      <c r="L138" s="204"/>
      <c r="M138" s="205"/>
      <c r="N138" s="206"/>
      <c r="O138" s="206"/>
      <c r="P138" s="206"/>
      <c r="Q138" s="206"/>
      <c r="R138" s="206"/>
      <c r="S138" s="206"/>
      <c r="T138" s="207"/>
      <c r="AT138" s="208" t="s">
        <v>139</v>
      </c>
      <c r="AU138" s="208" t="s">
        <v>85</v>
      </c>
      <c r="AV138" s="12" t="s">
        <v>135</v>
      </c>
      <c r="AW138" s="12" t="s">
        <v>36</v>
      </c>
      <c r="AX138" s="12" t="s">
        <v>83</v>
      </c>
      <c r="AY138" s="208" t="s">
        <v>128</v>
      </c>
    </row>
    <row r="139" spans="2:65" s="1" customFormat="1" ht="22.5" customHeight="1">
      <c r="B139" s="32"/>
      <c r="C139" s="172" t="s">
        <v>216</v>
      </c>
      <c r="D139" s="172" t="s">
        <v>130</v>
      </c>
      <c r="E139" s="173" t="s">
        <v>217</v>
      </c>
      <c r="F139" s="174" t="s">
        <v>218</v>
      </c>
      <c r="G139" s="175" t="s">
        <v>210</v>
      </c>
      <c r="H139" s="176">
        <v>6.78</v>
      </c>
      <c r="I139" s="177"/>
      <c r="J139" s="178">
        <f>ROUND(I139*H139,2)</f>
        <v>0</v>
      </c>
      <c r="K139" s="174" t="s">
        <v>134</v>
      </c>
      <c r="L139" s="36"/>
      <c r="M139" s="179" t="s">
        <v>21</v>
      </c>
      <c r="N139" s="180" t="s">
        <v>46</v>
      </c>
      <c r="O139" s="58"/>
      <c r="P139" s="181">
        <f>O139*H139</f>
        <v>0</v>
      </c>
      <c r="Q139" s="181">
        <v>0</v>
      </c>
      <c r="R139" s="181">
        <f>Q139*H139</f>
        <v>0</v>
      </c>
      <c r="S139" s="181">
        <v>0</v>
      </c>
      <c r="T139" s="182">
        <f>S139*H139</f>
        <v>0</v>
      </c>
      <c r="AR139" s="15" t="s">
        <v>135</v>
      </c>
      <c r="AT139" s="15" t="s">
        <v>130</v>
      </c>
      <c r="AU139" s="15" t="s">
        <v>85</v>
      </c>
      <c r="AY139" s="15" t="s">
        <v>128</v>
      </c>
      <c r="BE139" s="183">
        <f>IF(N139="základní",J139,0)</f>
        <v>0</v>
      </c>
      <c r="BF139" s="183">
        <f>IF(N139="snížená",J139,0)</f>
        <v>0</v>
      </c>
      <c r="BG139" s="183">
        <f>IF(N139="zákl. přenesená",J139,0)</f>
        <v>0</v>
      </c>
      <c r="BH139" s="183">
        <f>IF(N139="sníž. přenesená",J139,0)</f>
        <v>0</v>
      </c>
      <c r="BI139" s="183">
        <f>IF(N139="nulová",J139,0)</f>
        <v>0</v>
      </c>
      <c r="BJ139" s="15" t="s">
        <v>83</v>
      </c>
      <c r="BK139" s="183">
        <f>ROUND(I139*H139,2)</f>
        <v>0</v>
      </c>
      <c r="BL139" s="15" t="s">
        <v>135</v>
      </c>
      <c r="BM139" s="15" t="s">
        <v>219</v>
      </c>
    </row>
    <row r="140" spans="2:65" s="1" customFormat="1" ht="68.25">
      <c r="B140" s="32"/>
      <c r="C140" s="33"/>
      <c r="D140" s="184" t="s">
        <v>137</v>
      </c>
      <c r="E140" s="33"/>
      <c r="F140" s="185" t="s">
        <v>220</v>
      </c>
      <c r="G140" s="33"/>
      <c r="H140" s="33"/>
      <c r="I140" s="101"/>
      <c r="J140" s="33"/>
      <c r="K140" s="33"/>
      <c r="L140" s="36"/>
      <c r="M140" s="186"/>
      <c r="N140" s="58"/>
      <c r="O140" s="58"/>
      <c r="P140" s="58"/>
      <c r="Q140" s="58"/>
      <c r="R140" s="58"/>
      <c r="S140" s="58"/>
      <c r="T140" s="59"/>
      <c r="AT140" s="15" t="s">
        <v>137</v>
      </c>
      <c r="AU140" s="15" t="s">
        <v>85</v>
      </c>
    </row>
    <row r="141" spans="2:65" s="11" customFormat="1" ht="11.25">
      <c r="B141" s="187"/>
      <c r="C141" s="188"/>
      <c r="D141" s="184" t="s">
        <v>139</v>
      </c>
      <c r="E141" s="189" t="s">
        <v>21</v>
      </c>
      <c r="F141" s="190" t="s">
        <v>221</v>
      </c>
      <c r="G141" s="188"/>
      <c r="H141" s="191">
        <v>6.78</v>
      </c>
      <c r="I141" s="192"/>
      <c r="J141" s="188"/>
      <c r="K141" s="188"/>
      <c r="L141" s="193"/>
      <c r="M141" s="194"/>
      <c r="N141" s="195"/>
      <c r="O141" s="195"/>
      <c r="P141" s="195"/>
      <c r="Q141" s="195"/>
      <c r="R141" s="195"/>
      <c r="S141" s="195"/>
      <c r="T141" s="196"/>
      <c r="AT141" s="197" t="s">
        <v>139</v>
      </c>
      <c r="AU141" s="197" t="s">
        <v>85</v>
      </c>
      <c r="AV141" s="11" t="s">
        <v>85</v>
      </c>
      <c r="AW141" s="11" t="s">
        <v>36</v>
      </c>
      <c r="AX141" s="11" t="s">
        <v>83</v>
      </c>
      <c r="AY141" s="197" t="s">
        <v>128</v>
      </c>
    </row>
    <row r="142" spans="2:65" s="1" customFormat="1" ht="16.5" customHeight="1">
      <c r="B142" s="32"/>
      <c r="C142" s="209" t="s">
        <v>222</v>
      </c>
      <c r="D142" s="209" t="s">
        <v>223</v>
      </c>
      <c r="E142" s="210" t="s">
        <v>224</v>
      </c>
      <c r="F142" s="211" t="s">
        <v>225</v>
      </c>
      <c r="G142" s="212" t="s">
        <v>226</v>
      </c>
      <c r="H142" s="213">
        <v>13.56</v>
      </c>
      <c r="I142" s="214"/>
      <c r="J142" s="215">
        <f>ROUND(I142*H142,2)</f>
        <v>0</v>
      </c>
      <c r="K142" s="211" t="s">
        <v>134</v>
      </c>
      <c r="L142" s="216"/>
      <c r="M142" s="217" t="s">
        <v>21</v>
      </c>
      <c r="N142" s="218" t="s">
        <v>46</v>
      </c>
      <c r="O142" s="58"/>
      <c r="P142" s="181">
        <f>O142*H142</f>
        <v>0</v>
      </c>
      <c r="Q142" s="181">
        <v>1</v>
      </c>
      <c r="R142" s="181">
        <f>Q142*H142</f>
        <v>13.56</v>
      </c>
      <c r="S142" s="181">
        <v>0</v>
      </c>
      <c r="T142" s="182">
        <f>S142*H142</f>
        <v>0</v>
      </c>
      <c r="AR142" s="15" t="s">
        <v>176</v>
      </c>
      <c r="AT142" s="15" t="s">
        <v>223</v>
      </c>
      <c r="AU142" s="15" t="s">
        <v>85</v>
      </c>
      <c r="AY142" s="15" t="s">
        <v>128</v>
      </c>
      <c r="BE142" s="183">
        <f>IF(N142="základní",J142,0)</f>
        <v>0</v>
      </c>
      <c r="BF142" s="183">
        <f>IF(N142="snížená",J142,0)</f>
        <v>0</v>
      </c>
      <c r="BG142" s="183">
        <f>IF(N142="zákl. přenesená",J142,0)</f>
        <v>0</v>
      </c>
      <c r="BH142" s="183">
        <f>IF(N142="sníž. přenesená",J142,0)</f>
        <v>0</v>
      </c>
      <c r="BI142" s="183">
        <f>IF(N142="nulová",J142,0)</f>
        <v>0</v>
      </c>
      <c r="BJ142" s="15" t="s">
        <v>83</v>
      </c>
      <c r="BK142" s="183">
        <f>ROUND(I142*H142,2)</f>
        <v>0</v>
      </c>
      <c r="BL142" s="15" t="s">
        <v>135</v>
      </c>
      <c r="BM142" s="15" t="s">
        <v>227</v>
      </c>
    </row>
    <row r="143" spans="2:65" s="11" customFormat="1" ht="11.25">
      <c r="B143" s="187"/>
      <c r="C143" s="188"/>
      <c r="D143" s="184" t="s">
        <v>139</v>
      </c>
      <c r="E143" s="188"/>
      <c r="F143" s="190" t="s">
        <v>228</v>
      </c>
      <c r="G143" s="188"/>
      <c r="H143" s="191">
        <v>13.56</v>
      </c>
      <c r="I143" s="192"/>
      <c r="J143" s="188"/>
      <c r="K143" s="188"/>
      <c r="L143" s="193"/>
      <c r="M143" s="194"/>
      <c r="N143" s="195"/>
      <c r="O143" s="195"/>
      <c r="P143" s="195"/>
      <c r="Q143" s="195"/>
      <c r="R143" s="195"/>
      <c r="S143" s="195"/>
      <c r="T143" s="196"/>
      <c r="AT143" s="197" t="s">
        <v>139</v>
      </c>
      <c r="AU143" s="197" t="s">
        <v>85</v>
      </c>
      <c r="AV143" s="11" t="s">
        <v>85</v>
      </c>
      <c r="AW143" s="11" t="s">
        <v>4</v>
      </c>
      <c r="AX143" s="11" t="s">
        <v>83</v>
      </c>
      <c r="AY143" s="197" t="s">
        <v>128</v>
      </c>
    </row>
    <row r="144" spans="2:65" s="1" customFormat="1" ht="16.5" customHeight="1">
      <c r="B144" s="32"/>
      <c r="C144" s="172" t="s">
        <v>229</v>
      </c>
      <c r="D144" s="172" t="s">
        <v>130</v>
      </c>
      <c r="E144" s="173" t="s">
        <v>230</v>
      </c>
      <c r="F144" s="174" t="s">
        <v>231</v>
      </c>
      <c r="G144" s="175" t="s">
        <v>133</v>
      </c>
      <c r="H144" s="176">
        <v>300</v>
      </c>
      <c r="I144" s="177"/>
      <c r="J144" s="178">
        <f>ROUND(I144*H144,2)</f>
        <v>0</v>
      </c>
      <c r="K144" s="174" t="s">
        <v>134</v>
      </c>
      <c r="L144" s="36"/>
      <c r="M144" s="179" t="s">
        <v>21</v>
      </c>
      <c r="N144" s="180" t="s">
        <v>46</v>
      </c>
      <c r="O144" s="58"/>
      <c r="P144" s="181">
        <f>O144*H144</f>
        <v>0</v>
      </c>
      <c r="Q144" s="181">
        <v>0</v>
      </c>
      <c r="R144" s="181">
        <f>Q144*H144</f>
        <v>0</v>
      </c>
      <c r="S144" s="181">
        <v>0</v>
      </c>
      <c r="T144" s="182">
        <f>S144*H144</f>
        <v>0</v>
      </c>
      <c r="AR144" s="15" t="s">
        <v>135</v>
      </c>
      <c r="AT144" s="15" t="s">
        <v>130</v>
      </c>
      <c r="AU144" s="15" t="s">
        <v>85</v>
      </c>
      <c r="AY144" s="15" t="s">
        <v>128</v>
      </c>
      <c r="BE144" s="183">
        <f>IF(N144="základní",J144,0)</f>
        <v>0</v>
      </c>
      <c r="BF144" s="183">
        <f>IF(N144="snížená",J144,0)</f>
        <v>0</v>
      </c>
      <c r="BG144" s="183">
        <f>IF(N144="zákl. přenesená",J144,0)</f>
        <v>0</v>
      </c>
      <c r="BH144" s="183">
        <f>IF(N144="sníž. přenesená",J144,0)</f>
        <v>0</v>
      </c>
      <c r="BI144" s="183">
        <f>IF(N144="nulová",J144,0)</f>
        <v>0</v>
      </c>
      <c r="BJ144" s="15" t="s">
        <v>83</v>
      </c>
      <c r="BK144" s="183">
        <f>ROUND(I144*H144,2)</f>
        <v>0</v>
      </c>
      <c r="BL144" s="15" t="s">
        <v>135</v>
      </c>
      <c r="BM144" s="15" t="s">
        <v>232</v>
      </c>
    </row>
    <row r="145" spans="2:65" s="1" customFormat="1" ht="87.75">
      <c r="B145" s="32"/>
      <c r="C145" s="33"/>
      <c r="D145" s="184" t="s">
        <v>137</v>
      </c>
      <c r="E145" s="33"/>
      <c r="F145" s="185" t="s">
        <v>233</v>
      </c>
      <c r="G145" s="33"/>
      <c r="H145" s="33"/>
      <c r="I145" s="101"/>
      <c r="J145" s="33"/>
      <c r="K145" s="33"/>
      <c r="L145" s="36"/>
      <c r="M145" s="186"/>
      <c r="N145" s="58"/>
      <c r="O145" s="58"/>
      <c r="P145" s="58"/>
      <c r="Q145" s="58"/>
      <c r="R145" s="58"/>
      <c r="S145" s="58"/>
      <c r="T145" s="59"/>
      <c r="AT145" s="15" t="s">
        <v>137</v>
      </c>
      <c r="AU145" s="15" t="s">
        <v>85</v>
      </c>
    </row>
    <row r="146" spans="2:65" s="1" customFormat="1" ht="16.5" customHeight="1">
      <c r="B146" s="32"/>
      <c r="C146" s="209" t="s">
        <v>234</v>
      </c>
      <c r="D146" s="209" t="s">
        <v>223</v>
      </c>
      <c r="E146" s="210" t="s">
        <v>235</v>
      </c>
      <c r="F146" s="211" t="s">
        <v>236</v>
      </c>
      <c r="G146" s="212" t="s">
        <v>237</v>
      </c>
      <c r="H146" s="213">
        <v>4.5</v>
      </c>
      <c r="I146" s="214"/>
      <c r="J146" s="215">
        <f>ROUND(I146*H146,2)</f>
        <v>0</v>
      </c>
      <c r="K146" s="211" t="s">
        <v>134</v>
      </c>
      <c r="L146" s="216"/>
      <c r="M146" s="217" t="s">
        <v>21</v>
      </c>
      <c r="N146" s="218" t="s">
        <v>46</v>
      </c>
      <c r="O146" s="58"/>
      <c r="P146" s="181">
        <f>O146*H146</f>
        <v>0</v>
      </c>
      <c r="Q146" s="181">
        <v>1E-3</v>
      </c>
      <c r="R146" s="181">
        <f>Q146*H146</f>
        <v>4.5000000000000005E-3</v>
      </c>
      <c r="S146" s="181">
        <v>0</v>
      </c>
      <c r="T146" s="182">
        <f>S146*H146</f>
        <v>0</v>
      </c>
      <c r="AR146" s="15" t="s">
        <v>176</v>
      </c>
      <c r="AT146" s="15" t="s">
        <v>223</v>
      </c>
      <c r="AU146" s="15" t="s">
        <v>85</v>
      </c>
      <c r="AY146" s="15" t="s">
        <v>128</v>
      </c>
      <c r="BE146" s="183">
        <f>IF(N146="základní",J146,0)</f>
        <v>0</v>
      </c>
      <c r="BF146" s="183">
        <f>IF(N146="snížená",J146,0)</f>
        <v>0</v>
      </c>
      <c r="BG146" s="183">
        <f>IF(N146="zákl. přenesená",J146,0)</f>
        <v>0</v>
      </c>
      <c r="BH146" s="183">
        <f>IF(N146="sníž. přenesená",J146,0)</f>
        <v>0</v>
      </c>
      <c r="BI146" s="183">
        <f>IF(N146="nulová",J146,0)</f>
        <v>0</v>
      </c>
      <c r="BJ146" s="15" t="s">
        <v>83</v>
      </c>
      <c r="BK146" s="183">
        <f>ROUND(I146*H146,2)</f>
        <v>0</v>
      </c>
      <c r="BL146" s="15" t="s">
        <v>135</v>
      </c>
      <c r="BM146" s="15" t="s">
        <v>238</v>
      </c>
    </row>
    <row r="147" spans="2:65" s="11" customFormat="1" ht="11.25">
      <c r="B147" s="187"/>
      <c r="C147" s="188"/>
      <c r="D147" s="184" t="s">
        <v>139</v>
      </c>
      <c r="E147" s="188"/>
      <c r="F147" s="190" t="s">
        <v>239</v>
      </c>
      <c r="G147" s="188"/>
      <c r="H147" s="191">
        <v>4.5</v>
      </c>
      <c r="I147" s="192"/>
      <c r="J147" s="188"/>
      <c r="K147" s="188"/>
      <c r="L147" s="193"/>
      <c r="M147" s="194"/>
      <c r="N147" s="195"/>
      <c r="O147" s="195"/>
      <c r="P147" s="195"/>
      <c r="Q147" s="195"/>
      <c r="R147" s="195"/>
      <c r="S147" s="195"/>
      <c r="T147" s="196"/>
      <c r="AT147" s="197" t="s">
        <v>139</v>
      </c>
      <c r="AU147" s="197" t="s">
        <v>85</v>
      </c>
      <c r="AV147" s="11" t="s">
        <v>85</v>
      </c>
      <c r="AW147" s="11" t="s">
        <v>4</v>
      </c>
      <c r="AX147" s="11" t="s">
        <v>83</v>
      </c>
      <c r="AY147" s="197" t="s">
        <v>128</v>
      </c>
    </row>
    <row r="148" spans="2:65" s="1" customFormat="1" ht="22.5" customHeight="1">
      <c r="B148" s="32"/>
      <c r="C148" s="172" t="s">
        <v>240</v>
      </c>
      <c r="D148" s="172" t="s">
        <v>130</v>
      </c>
      <c r="E148" s="173" t="s">
        <v>241</v>
      </c>
      <c r="F148" s="174" t="s">
        <v>242</v>
      </c>
      <c r="G148" s="175" t="s">
        <v>133</v>
      </c>
      <c r="H148" s="176">
        <v>300</v>
      </c>
      <c r="I148" s="177"/>
      <c r="J148" s="178">
        <f>ROUND(I148*H148,2)</f>
        <v>0</v>
      </c>
      <c r="K148" s="174" t="s">
        <v>134</v>
      </c>
      <c r="L148" s="36"/>
      <c r="M148" s="179" t="s">
        <v>21</v>
      </c>
      <c r="N148" s="180" t="s">
        <v>46</v>
      </c>
      <c r="O148" s="58"/>
      <c r="P148" s="181">
        <f>O148*H148</f>
        <v>0</v>
      </c>
      <c r="Q148" s="181">
        <v>0</v>
      </c>
      <c r="R148" s="181">
        <f>Q148*H148</f>
        <v>0</v>
      </c>
      <c r="S148" s="181">
        <v>0</v>
      </c>
      <c r="T148" s="182">
        <f>S148*H148</f>
        <v>0</v>
      </c>
      <c r="AR148" s="15" t="s">
        <v>135</v>
      </c>
      <c r="AT148" s="15" t="s">
        <v>130</v>
      </c>
      <c r="AU148" s="15" t="s">
        <v>85</v>
      </c>
      <c r="AY148" s="15" t="s">
        <v>128</v>
      </c>
      <c r="BE148" s="183">
        <f>IF(N148="základní",J148,0)</f>
        <v>0</v>
      </c>
      <c r="BF148" s="183">
        <f>IF(N148="snížená",J148,0)</f>
        <v>0</v>
      </c>
      <c r="BG148" s="183">
        <f>IF(N148="zákl. přenesená",J148,0)</f>
        <v>0</v>
      </c>
      <c r="BH148" s="183">
        <f>IF(N148="sníž. přenesená",J148,0)</f>
        <v>0</v>
      </c>
      <c r="BI148" s="183">
        <f>IF(N148="nulová",J148,0)</f>
        <v>0</v>
      </c>
      <c r="BJ148" s="15" t="s">
        <v>83</v>
      </c>
      <c r="BK148" s="183">
        <f>ROUND(I148*H148,2)</f>
        <v>0</v>
      </c>
      <c r="BL148" s="15" t="s">
        <v>135</v>
      </c>
      <c r="BM148" s="15" t="s">
        <v>243</v>
      </c>
    </row>
    <row r="149" spans="2:65" s="1" customFormat="1" ht="78">
      <c r="B149" s="32"/>
      <c r="C149" s="33"/>
      <c r="D149" s="184" t="s">
        <v>137</v>
      </c>
      <c r="E149" s="33"/>
      <c r="F149" s="185" t="s">
        <v>244</v>
      </c>
      <c r="G149" s="33"/>
      <c r="H149" s="33"/>
      <c r="I149" s="101"/>
      <c r="J149" s="33"/>
      <c r="K149" s="33"/>
      <c r="L149" s="36"/>
      <c r="M149" s="186"/>
      <c r="N149" s="58"/>
      <c r="O149" s="58"/>
      <c r="P149" s="58"/>
      <c r="Q149" s="58"/>
      <c r="R149" s="58"/>
      <c r="S149" s="58"/>
      <c r="T149" s="59"/>
      <c r="AT149" s="15" t="s">
        <v>137</v>
      </c>
      <c r="AU149" s="15" t="s">
        <v>85</v>
      </c>
    </row>
    <row r="150" spans="2:65" s="1" customFormat="1" ht="22.5" customHeight="1">
      <c r="B150" s="32"/>
      <c r="C150" s="172" t="s">
        <v>7</v>
      </c>
      <c r="D150" s="172" t="s">
        <v>130</v>
      </c>
      <c r="E150" s="173" t="s">
        <v>245</v>
      </c>
      <c r="F150" s="174" t="s">
        <v>246</v>
      </c>
      <c r="G150" s="175" t="s">
        <v>133</v>
      </c>
      <c r="H150" s="176">
        <v>300</v>
      </c>
      <c r="I150" s="177"/>
      <c r="J150" s="178">
        <f>ROUND(I150*H150,2)</f>
        <v>0</v>
      </c>
      <c r="K150" s="174" t="s">
        <v>134</v>
      </c>
      <c r="L150" s="36"/>
      <c r="M150" s="179" t="s">
        <v>21</v>
      </c>
      <c r="N150" s="180" t="s">
        <v>46</v>
      </c>
      <c r="O150" s="58"/>
      <c r="P150" s="181">
        <f>O150*H150</f>
        <v>0</v>
      </c>
      <c r="Q150" s="181">
        <v>0</v>
      </c>
      <c r="R150" s="181">
        <f>Q150*H150</f>
        <v>0</v>
      </c>
      <c r="S150" s="181">
        <v>0</v>
      </c>
      <c r="T150" s="182">
        <f>S150*H150</f>
        <v>0</v>
      </c>
      <c r="AR150" s="15" t="s">
        <v>135</v>
      </c>
      <c r="AT150" s="15" t="s">
        <v>130</v>
      </c>
      <c r="AU150" s="15" t="s">
        <v>85</v>
      </c>
      <c r="AY150" s="15" t="s">
        <v>128</v>
      </c>
      <c r="BE150" s="183">
        <f>IF(N150="základní",J150,0)</f>
        <v>0</v>
      </c>
      <c r="BF150" s="183">
        <f>IF(N150="snížená",J150,0)</f>
        <v>0</v>
      </c>
      <c r="BG150" s="183">
        <f>IF(N150="zákl. přenesená",J150,0)</f>
        <v>0</v>
      </c>
      <c r="BH150" s="183">
        <f>IF(N150="sníž. přenesená",J150,0)</f>
        <v>0</v>
      </c>
      <c r="BI150" s="183">
        <f>IF(N150="nulová",J150,0)</f>
        <v>0</v>
      </c>
      <c r="BJ150" s="15" t="s">
        <v>83</v>
      </c>
      <c r="BK150" s="183">
        <f>ROUND(I150*H150,2)</f>
        <v>0</v>
      </c>
      <c r="BL150" s="15" t="s">
        <v>135</v>
      </c>
      <c r="BM150" s="15" t="s">
        <v>247</v>
      </c>
    </row>
    <row r="151" spans="2:65" s="1" customFormat="1" ht="58.5">
      <c r="B151" s="32"/>
      <c r="C151" s="33"/>
      <c r="D151" s="184" t="s">
        <v>137</v>
      </c>
      <c r="E151" s="33"/>
      <c r="F151" s="185" t="s">
        <v>248</v>
      </c>
      <c r="G151" s="33"/>
      <c r="H151" s="33"/>
      <c r="I151" s="101"/>
      <c r="J151" s="33"/>
      <c r="K151" s="33"/>
      <c r="L151" s="36"/>
      <c r="M151" s="186"/>
      <c r="N151" s="58"/>
      <c r="O151" s="58"/>
      <c r="P151" s="58"/>
      <c r="Q151" s="58"/>
      <c r="R151" s="58"/>
      <c r="S151" s="58"/>
      <c r="T151" s="59"/>
      <c r="AT151" s="15" t="s">
        <v>137</v>
      </c>
      <c r="AU151" s="15" t="s">
        <v>85</v>
      </c>
    </row>
    <row r="152" spans="2:65" s="1" customFormat="1" ht="16.5" customHeight="1">
      <c r="B152" s="32"/>
      <c r="C152" s="172" t="s">
        <v>249</v>
      </c>
      <c r="D152" s="172" t="s">
        <v>130</v>
      </c>
      <c r="E152" s="173" t="s">
        <v>250</v>
      </c>
      <c r="F152" s="174" t="s">
        <v>251</v>
      </c>
      <c r="G152" s="175" t="s">
        <v>133</v>
      </c>
      <c r="H152" s="176">
        <v>300</v>
      </c>
      <c r="I152" s="177"/>
      <c r="J152" s="178">
        <f>ROUND(I152*H152,2)</f>
        <v>0</v>
      </c>
      <c r="K152" s="174" t="s">
        <v>134</v>
      </c>
      <c r="L152" s="36"/>
      <c r="M152" s="179" t="s">
        <v>21</v>
      </c>
      <c r="N152" s="180" t="s">
        <v>46</v>
      </c>
      <c r="O152" s="58"/>
      <c r="P152" s="181">
        <f>O152*H152</f>
        <v>0</v>
      </c>
      <c r="Q152" s="181">
        <v>0</v>
      </c>
      <c r="R152" s="181">
        <f>Q152*H152</f>
        <v>0</v>
      </c>
      <c r="S152" s="181">
        <v>0</v>
      </c>
      <c r="T152" s="182">
        <f>S152*H152</f>
        <v>0</v>
      </c>
      <c r="AR152" s="15" t="s">
        <v>135</v>
      </c>
      <c r="AT152" s="15" t="s">
        <v>130</v>
      </c>
      <c r="AU152" s="15" t="s">
        <v>85</v>
      </c>
      <c r="AY152" s="15" t="s">
        <v>128</v>
      </c>
      <c r="BE152" s="183">
        <f>IF(N152="základní",J152,0)</f>
        <v>0</v>
      </c>
      <c r="BF152" s="183">
        <f>IF(N152="snížená",J152,0)</f>
        <v>0</v>
      </c>
      <c r="BG152" s="183">
        <f>IF(N152="zákl. přenesená",J152,0)</f>
        <v>0</v>
      </c>
      <c r="BH152" s="183">
        <f>IF(N152="sníž. přenesená",J152,0)</f>
        <v>0</v>
      </c>
      <c r="BI152" s="183">
        <f>IF(N152="nulová",J152,0)</f>
        <v>0</v>
      </c>
      <c r="BJ152" s="15" t="s">
        <v>83</v>
      </c>
      <c r="BK152" s="183">
        <f>ROUND(I152*H152,2)</f>
        <v>0</v>
      </c>
      <c r="BL152" s="15" t="s">
        <v>135</v>
      </c>
      <c r="BM152" s="15" t="s">
        <v>252</v>
      </c>
    </row>
    <row r="153" spans="2:65" s="1" customFormat="1" ht="87.75">
      <c r="B153" s="32"/>
      <c r="C153" s="33"/>
      <c r="D153" s="184" t="s">
        <v>137</v>
      </c>
      <c r="E153" s="33"/>
      <c r="F153" s="185" t="s">
        <v>253</v>
      </c>
      <c r="G153" s="33"/>
      <c r="H153" s="33"/>
      <c r="I153" s="101"/>
      <c r="J153" s="33"/>
      <c r="K153" s="33"/>
      <c r="L153" s="36"/>
      <c r="M153" s="186"/>
      <c r="N153" s="58"/>
      <c r="O153" s="58"/>
      <c r="P153" s="58"/>
      <c r="Q153" s="58"/>
      <c r="R153" s="58"/>
      <c r="S153" s="58"/>
      <c r="T153" s="59"/>
      <c r="AT153" s="15" t="s">
        <v>137</v>
      </c>
      <c r="AU153" s="15" t="s">
        <v>85</v>
      </c>
    </row>
    <row r="154" spans="2:65" s="1" customFormat="1" ht="16.5" customHeight="1">
      <c r="B154" s="32"/>
      <c r="C154" s="209" t="s">
        <v>254</v>
      </c>
      <c r="D154" s="209" t="s">
        <v>223</v>
      </c>
      <c r="E154" s="210" t="s">
        <v>255</v>
      </c>
      <c r="F154" s="211" t="s">
        <v>256</v>
      </c>
      <c r="G154" s="212" t="s">
        <v>210</v>
      </c>
      <c r="H154" s="213">
        <v>4.5</v>
      </c>
      <c r="I154" s="214"/>
      <c r="J154" s="215">
        <f>ROUND(I154*H154,2)</f>
        <v>0</v>
      </c>
      <c r="K154" s="211" t="s">
        <v>134</v>
      </c>
      <c r="L154" s="216"/>
      <c r="M154" s="217" t="s">
        <v>21</v>
      </c>
      <c r="N154" s="218" t="s">
        <v>46</v>
      </c>
      <c r="O154" s="58"/>
      <c r="P154" s="181">
        <f>O154*H154</f>
        <v>0</v>
      </c>
      <c r="Q154" s="181">
        <v>0.21</v>
      </c>
      <c r="R154" s="181">
        <f>Q154*H154</f>
        <v>0.94499999999999995</v>
      </c>
      <c r="S154" s="181">
        <v>0</v>
      </c>
      <c r="T154" s="182">
        <f>S154*H154</f>
        <v>0</v>
      </c>
      <c r="AR154" s="15" t="s">
        <v>176</v>
      </c>
      <c r="AT154" s="15" t="s">
        <v>223</v>
      </c>
      <c r="AU154" s="15" t="s">
        <v>85</v>
      </c>
      <c r="AY154" s="15" t="s">
        <v>128</v>
      </c>
      <c r="BE154" s="183">
        <f>IF(N154="základní",J154,0)</f>
        <v>0</v>
      </c>
      <c r="BF154" s="183">
        <f>IF(N154="snížená",J154,0)</f>
        <v>0</v>
      </c>
      <c r="BG154" s="183">
        <f>IF(N154="zákl. přenesená",J154,0)</f>
        <v>0</v>
      </c>
      <c r="BH154" s="183">
        <f>IF(N154="sníž. přenesená",J154,0)</f>
        <v>0</v>
      </c>
      <c r="BI154" s="183">
        <f>IF(N154="nulová",J154,0)</f>
        <v>0</v>
      </c>
      <c r="BJ154" s="15" t="s">
        <v>83</v>
      </c>
      <c r="BK154" s="183">
        <f>ROUND(I154*H154,2)</f>
        <v>0</v>
      </c>
      <c r="BL154" s="15" t="s">
        <v>135</v>
      </c>
      <c r="BM154" s="15" t="s">
        <v>257</v>
      </c>
    </row>
    <row r="155" spans="2:65" s="11" customFormat="1" ht="11.25">
      <c r="B155" s="187"/>
      <c r="C155" s="188"/>
      <c r="D155" s="184" t="s">
        <v>139</v>
      </c>
      <c r="E155" s="188"/>
      <c r="F155" s="190" t="s">
        <v>239</v>
      </c>
      <c r="G155" s="188"/>
      <c r="H155" s="191">
        <v>4.5</v>
      </c>
      <c r="I155" s="192"/>
      <c r="J155" s="188"/>
      <c r="K155" s="188"/>
      <c r="L155" s="193"/>
      <c r="M155" s="194"/>
      <c r="N155" s="195"/>
      <c r="O155" s="195"/>
      <c r="P155" s="195"/>
      <c r="Q155" s="195"/>
      <c r="R155" s="195"/>
      <c r="S155" s="195"/>
      <c r="T155" s="196"/>
      <c r="AT155" s="197" t="s">
        <v>139</v>
      </c>
      <c r="AU155" s="197" t="s">
        <v>85</v>
      </c>
      <c r="AV155" s="11" t="s">
        <v>85</v>
      </c>
      <c r="AW155" s="11" t="s">
        <v>4</v>
      </c>
      <c r="AX155" s="11" t="s">
        <v>83</v>
      </c>
      <c r="AY155" s="197" t="s">
        <v>128</v>
      </c>
    </row>
    <row r="156" spans="2:65" s="1" customFormat="1" ht="16.5" customHeight="1">
      <c r="B156" s="32"/>
      <c r="C156" s="172" t="s">
        <v>258</v>
      </c>
      <c r="D156" s="172" t="s">
        <v>130</v>
      </c>
      <c r="E156" s="173" t="s">
        <v>259</v>
      </c>
      <c r="F156" s="174" t="s">
        <v>260</v>
      </c>
      <c r="G156" s="175" t="s">
        <v>133</v>
      </c>
      <c r="H156" s="176">
        <v>300</v>
      </c>
      <c r="I156" s="177"/>
      <c r="J156" s="178">
        <f>ROUND(I156*H156,2)</f>
        <v>0</v>
      </c>
      <c r="K156" s="174" t="s">
        <v>134</v>
      </c>
      <c r="L156" s="36"/>
      <c r="M156" s="179" t="s">
        <v>21</v>
      </c>
      <c r="N156" s="180" t="s">
        <v>46</v>
      </c>
      <c r="O156" s="58"/>
      <c r="P156" s="181">
        <f>O156*H156</f>
        <v>0</v>
      </c>
      <c r="Q156" s="181">
        <v>0</v>
      </c>
      <c r="R156" s="181">
        <f>Q156*H156</f>
        <v>0</v>
      </c>
      <c r="S156" s="181">
        <v>0</v>
      </c>
      <c r="T156" s="182">
        <f>S156*H156</f>
        <v>0</v>
      </c>
      <c r="AR156" s="15" t="s">
        <v>135</v>
      </c>
      <c r="AT156" s="15" t="s">
        <v>130</v>
      </c>
      <c r="AU156" s="15" t="s">
        <v>85</v>
      </c>
      <c r="AY156" s="15" t="s">
        <v>128</v>
      </c>
      <c r="BE156" s="183">
        <f>IF(N156="základní",J156,0)</f>
        <v>0</v>
      </c>
      <c r="BF156" s="183">
        <f>IF(N156="snížená",J156,0)</f>
        <v>0</v>
      </c>
      <c r="BG156" s="183">
        <f>IF(N156="zákl. přenesená",J156,0)</f>
        <v>0</v>
      </c>
      <c r="BH156" s="183">
        <f>IF(N156="sníž. přenesená",J156,0)</f>
        <v>0</v>
      </c>
      <c r="BI156" s="183">
        <f>IF(N156="nulová",J156,0)</f>
        <v>0</v>
      </c>
      <c r="BJ156" s="15" t="s">
        <v>83</v>
      </c>
      <c r="BK156" s="183">
        <f>ROUND(I156*H156,2)</f>
        <v>0</v>
      </c>
      <c r="BL156" s="15" t="s">
        <v>135</v>
      </c>
      <c r="BM156" s="15" t="s">
        <v>261</v>
      </c>
    </row>
    <row r="157" spans="2:65" s="1" customFormat="1" ht="107.25">
      <c r="B157" s="32"/>
      <c r="C157" s="33"/>
      <c r="D157" s="184" t="s">
        <v>137</v>
      </c>
      <c r="E157" s="33"/>
      <c r="F157" s="185" t="s">
        <v>262</v>
      </c>
      <c r="G157" s="33"/>
      <c r="H157" s="33"/>
      <c r="I157" s="101"/>
      <c r="J157" s="33"/>
      <c r="K157" s="33"/>
      <c r="L157" s="36"/>
      <c r="M157" s="186"/>
      <c r="N157" s="58"/>
      <c r="O157" s="58"/>
      <c r="P157" s="58"/>
      <c r="Q157" s="58"/>
      <c r="R157" s="58"/>
      <c r="S157" s="58"/>
      <c r="T157" s="59"/>
      <c r="AT157" s="15" t="s">
        <v>137</v>
      </c>
      <c r="AU157" s="15" t="s">
        <v>85</v>
      </c>
    </row>
    <row r="158" spans="2:65" s="10" customFormat="1" ht="22.9" customHeight="1">
      <c r="B158" s="156"/>
      <c r="C158" s="157"/>
      <c r="D158" s="158" t="s">
        <v>74</v>
      </c>
      <c r="E158" s="170" t="s">
        <v>85</v>
      </c>
      <c r="F158" s="170" t="s">
        <v>263</v>
      </c>
      <c r="G158" s="157"/>
      <c r="H158" s="157"/>
      <c r="I158" s="160"/>
      <c r="J158" s="171">
        <f>BK158</f>
        <v>0</v>
      </c>
      <c r="K158" s="157"/>
      <c r="L158" s="162"/>
      <c r="M158" s="163"/>
      <c r="N158" s="164"/>
      <c r="O158" s="164"/>
      <c r="P158" s="165">
        <f>SUM(P159:P172)</f>
        <v>0</v>
      </c>
      <c r="Q158" s="164"/>
      <c r="R158" s="165">
        <f>SUM(R159:R172)</f>
        <v>33.08261212</v>
      </c>
      <c r="S158" s="164"/>
      <c r="T158" s="166">
        <f>SUM(T159:T172)</f>
        <v>0</v>
      </c>
      <c r="AR158" s="167" t="s">
        <v>83</v>
      </c>
      <c r="AT158" s="168" t="s">
        <v>74</v>
      </c>
      <c r="AU158" s="168" t="s">
        <v>83</v>
      </c>
      <c r="AY158" s="167" t="s">
        <v>128</v>
      </c>
      <c r="BK158" s="169">
        <f>SUM(BK159:BK172)</f>
        <v>0</v>
      </c>
    </row>
    <row r="159" spans="2:65" s="1" customFormat="1" ht="16.5" customHeight="1">
      <c r="B159" s="32"/>
      <c r="C159" s="172" t="s">
        <v>264</v>
      </c>
      <c r="D159" s="172" t="s">
        <v>130</v>
      </c>
      <c r="E159" s="173" t="s">
        <v>265</v>
      </c>
      <c r="F159" s="174" t="s">
        <v>266</v>
      </c>
      <c r="G159" s="175" t="s">
        <v>210</v>
      </c>
      <c r="H159" s="176">
        <v>7.08</v>
      </c>
      <c r="I159" s="177"/>
      <c r="J159" s="178">
        <f>ROUND(I159*H159,2)</f>
        <v>0</v>
      </c>
      <c r="K159" s="174" t="s">
        <v>134</v>
      </c>
      <c r="L159" s="36"/>
      <c r="M159" s="179" t="s">
        <v>21</v>
      </c>
      <c r="N159" s="180" t="s">
        <v>46</v>
      </c>
      <c r="O159" s="58"/>
      <c r="P159" s="181">
        <f>O159*H159</f>
        <v>0</v>
      </c>
      <c r="Q159" s="181">
        <v>2.16</v>
      </c>
      <c r="R159" s="181">
        <f>Q159*H159</f>
        <v>15.292800000000002</v>
      </c>
      <c r="S159" s="181">
        <v>0</v>
      </c>
      <c r="T159" s="182">
        <f>S159*H159</f>
        <v>0</v>
      </c>
      <c r="AR159" s="15" t="s">
        <v>135</v>
      </c>
      <c r="AT159" s="15" t="s">
        <v>130</v>
      </c>
      <c r="AU159" s="15" t="s">
        <v>85</v>
      </c>
      <c r="AY159" s="15" t="s">
        <v>128</v>
      </c>
      <c r="BE159" s="183">
        <f>IF(N159="základní",J159,0)</f>
        <v>0</v>
      </c>
      <c r="BF159" s="183">
        <f>IF(N159="snížená",J159,0)</f>
        <v>0</v>
      </c>
      <c r="BG159" s="183">
        <f>IF(N159="zákl. přenesená",J159,0)</f>
        <v>0</v>
      </c>
      <c r="BH159" s="183">
        <f>IF(N159="sníž. přenesená",J159,0)</f>
        <v>0</v>
      </c>
      <c r="BI159" s="183">
        <f>IF(N159="nulová",J159,0)</f>
        <v>0</v>
      </c>
      <c r="BJ159" s="15" t="s">
        <v>83</v>
      </c>
      <c r="BK159" s="183">
        <f>ROUND(I159*H159,2)</f>
        <v>0</v>
      </c>
      <c r="BL159" s="15" t="s">
        <v>135</v>
      </c>
      <c r="BM159" s="15" t="s">
        <v>267</v>
      </c>
    </row>
    <row r="160" spans="2:65" s="1" customFormat="1" ht="48.75">
      <c r="B160" s="32"/>
      <c r="C160" s="33"/>
      <c r="D160" s="184" t="s">
        <v>137</v>
      </c>
      <c r="E160" s="33"/>
      <c r="F160" s="185" t="s">
        <v>268</v>
      </c>
      <c r="G160" s="33"/>
      <c r="H160" s="33"/>
      <c r="I160" s="101"/>
      <c r="J160" s="33"/>
      <c r="K160" s="33"/>
      <c r="L160" s="36"/>
      <c r="M160" s="186"/>
      <c r="N160" s="58"/>
      <c r="O160" s="58"/>
      <c r="P160" s="58"/>
      <c r="Q160" s="58"/>
      <c r="R160" s="58"/>
      <c r="S160" s="58"/>
      <c r="T160" s="59"/>
      <c r="AT160" s="15" t="s">
        <v>137</v>
      </c>
      <c r="AU160" s="15" t="s">
        <v>85</v>
      </c>
    </row>
    <row r="161" spans="2:65" s="11" customFormat="1" ht="11.25">
      <c r="B161" s="187"/>
      <c r="C161" s="188"/>
      <c r="D161" s="184" t="s">
        <v>139</v>
      </c>
      <c r="E161" s="189" t="s">
        <v>21</v>
      </c>
      <c r="F161" s="190" t="s">
        <v>269</v>
      </c>
      <c r="G161" s="188"/>
      <c r="H161" s="191">
        <v>6.51</v>
      </c>
      <c r="I161" s="192"/>
      <c r="J161" s="188"/>
      <c r="K161" s="188"/>
      <c r="L161" s="193"/>
      <c r="M161" s="194"/>
      <c r="N161" s="195"/>
      <c r="O161" s="195"/>
      <c r="P161" s="195"/>
      <c r="Q161" s="195"/>
      <c r="R161" s="195"/>
      <c r="S161" s="195"/>
      <c r="T161" s="196"/>
      <c r="AT161" s="197" t="s">
        <v>139</v>
      </c>
      <c r="AU161" s="197" t="s">
        <v>85</v>
      </c>
      <c r="AV161" s="11" t="s">
        <v>85</v>
      </c>
      <c r="AW161" s="11" t="s">
        <v>36</v>
      </c>
      <c r="AX161" s="11" t="s">
        <v>75</v>
      </c>
      <c r="AY161" s="197" t="s">
        <v>128</v>
      </c>
    </row>
    <row r="162" spans="2:65" s="11" customFormat="1" ht="11.25">
      <c r="B162" s="187"/>
      <c r="C162" s="188"/>
      <c r="D162" s="184" t="s">
        <v>139</v>
      </c>
      <c r="E162" s="189" t="s">
        <v>21</v>
      </c>
      <c r="F162" s="190" t="s">
        <v>270</v>
      </c>
      <c r="G162" s="188"/>
      <c r="H162" s="191">
        <v>0.56999999999999995</v>
      </c>
      <c r="I162" s="192"/>
      <c r="J162" s="188"/>
      <c r="K162" s="188"/>
      <c r="L162" s="193"/>
      <c r="M162" s="194"/>
      <c r="N162" s="195"/>
      <c r="O162" s="195"/>
      <c r="P162" s="195"/>
      <c r="Q162" s="195"/>
      <c r="R162" s="195"/>
      <c r="S162" s="195"/>
      <c r="T162" s="196"/>
      <c r="AT162" s="197" t="s">
        <v>139</v>
      </c>
      <c r="AU162" s="197" t="s">
        <v>85</v>
      </c>
      <c r="AV162" s="11" t="s">
        <v>85</v>
      </c>
      <c r="AW162" s="11" t="s">
        <v>36</v>
      </c>
      <c r="AX162" s="11" t="s">
        <v>75</v>
      </c>
      <c r="AY162" s="197" t="s">
        <v>128</v>
      </c>
    </row>
    <row r="163" spans="2:65" s="12" customFormat="1" ht="11.25">
      <c r="B163" s="198"/>
      <c r="C163" s="199"/>
      <c r="D163" s="184" t="s">
        <v>139</v>
      </c>
      <c r="E163" s="200" t="s">
        <v>21</v>
      </c>
      <c r="F163" s="201" t="s">
        <v>170</v>
      </c>
      <c r="G163" s="199"/>
      <c r="H163" s="202">
        <v>7.08</v>
      </c>
      <c r="I163" s="203"/>
      <c r="J163" s="199"/>
      <c r="K163" s="199"/>
      <c r="L163" s="204"/>
      <c r="M163" s="205"/>
      <c r="N163" s="206"/>
      <c r="O163" s="206"/>
      <c r="P163" s="206"/>
      <c r="Q163" s="206"/>
      <c r="R163" s="206"/>
      <c r="S163" s="206"/>
      <c r="T163" s="207"/>
      <c r="AT163" s="208" t="s">
        <v>139</v>
      </c>
      <c r="AU163" s="208" t="s">
        <v>85</v>
      </c>
      <c r="AV163" s="12" t="s">
        <v>135</v>
      </c>
      <c r="AW163" s="12" t="s">
        <v>36</v>
      </c>
      <c r="AX163" s="12" t="s">
        <v>83</v>
      </c>
      <c r="AY163" s="208" t="s">
        <v>128</v>
      </c>
    </row>
    <row r="164" spans="2:65" s="1" customFormat="1" ht="16.5" customHeight="1">
      <c r="B164" s="32"/>
      <c r="C164" s="172" t="s">
        <v>271</v>
      </c>
      <c r="D164" s="172" t="s">
        <v>130</v>
      </c>
      <c r="E164" s="173" t="s">
        <v>272</v>
      </c>
      <c r="F164" s="174" t="s">
        <v>273</v>
      </c>
      <c r="G164" s="175" t="s">
        <v>226</v>
      </c>
      <c r="H164" s="176">
        <v>0.13</v>
      </c>
      <c r="I164" s="177"/>
      <c r="J164" s="178">
        <f>ROUND(I164*H164,2)</f>
        <v>0</v>
      </c>
      <c r="K164" s="174" t="s">
        <v>134</v>
      </c>
      <c r="L164" s="36"/>
      <c r="M164" s="179" t="s">
        <v>21</v>
      </c>
      <c r="N164" s="180" t="s">
        <v>46</v>
      </c>
      <c r="O164" s="58"/>
      <c r="P164" s="181">
        <f>O164*H164</f>
        <v>0</v>
      </c>
      <c r="Q164" s="181">
        <v>1.0601700000000001</v>
      </c>
      <c r="R164" s="181">
        <f>Q164*H164</f>
        <v>0.1378221</v>
      </c>
      <c r="S164" s="181">
        <v>0</v>
      </c>
      <c r="T164" s="182">
        <f>S164*H164</f>
        <v>0</v>
      </c>
      <c r="AR164" s="15" t="s">
        <v>135</v>
      </c>
      <c r="AT164" s="15" t="s">
        <v>130</v>
      </c>
      <c r="AU164" s="15" t="s">
        <v>85</v>
      </c>
      <c r="AY164" s="15" t="s">
        <v>128</v>
      </c>
      <c r="BE164" s="183">
        <f>IF(N164="základní",J164,0)</f>
        <v>0</v>
      </c>
      <c r="BF164" s="183">
        <f>IF(N164="snížená",J164,0)</f>
        <v>0</v>
      </c>
      <c r="BG164" s="183">
        <f>IF(N164="zákl. přenesená",J164,0)</f>
        <v>0</v>
      </c>
      <c r="BH164" s="183">
        <f>IF(N164="sníž. přenesená",J164,0)</f>
        <v>0</v>
      </c>
      <c r="BI164" s="183">
        <f>IF(N164="nulová",J164,0)</f>
        <v>0</v>
      </c>
      <c r="BJ164" s="15" t="s">
        <v>83</v>
      </c>
      <c r="BK164" s="183">
        <f>ROUND(I164*H164,2)</f>
        <v>0</v>
      </c>
      <c r="BL164" s="15" t="s">
        <v>135</v>
      </c>
      <c r="BM164" s="15" t="s">
        <v>274</v>
      </c>
    </row>
    <row r="165" spans="2:65" s="1" customFormat="1" ht="29.25">
      <c r="B165" s="32"/>
      <c r="C165" s="33"/>
      <c r="D165" s="184" t="s">
        <v>137</v>
      </c>
      <c r="E165" s="33"/>
      <c r="F165" s="185" t="s">
        <v>275</v>
      </c>
      <c r="G165" s="33"/>
      <c r="H165" s="33"/>
      <c r="I165" s="101"/>
      <c r="J165" s="33"/>
      <c r="K165" s="33"/>
      <c r="L165" s="36"/>
      <c r="M165" s="186"/>
      <c r="N165" s="58"/>
      <c r="O165" s="58"/>
      <c r="P165" s="58"/>
      <c r="Q165" s="58"/>
      <c r="R165" s="58"/>
      <c r="S165" s="58"/>
      <c r="T165" s="59"/>
      <c r="AT165" s="15" t="s">
        <v>137</v>
      </c>
      <c r="AU165" s="15" t="s">
        <v>85</v>
      </c>
    </row>
    <row r="166" spans="2:65" s="11" customFormat="1" ht="11.25">
      <c r="B166" s="187"/>
      <c r="C166" s="188"/>
      <c r="D166" s="184" t="s">
        <v>139</v>
      </c>
      <c r="E166" s="189" t="s">
        <v>21</v>
      </c>
      <c r="F166" s="190" t="s">
        <v>276</v>
      </c>
      <c r="G166" s="188"/>
      <c r="H166" s="191">
        <v>0.13</v>
      </c>
      <c r="I166" s="192"/>
      <c r="J166" s="188"/>
      <c r="K166" s="188"/>
      <c r="L166" s="193"/>
      <c r="M166" s="194"/>
      <c r="N166" s="195"/>
      <c r="O166" s="195"/>
      <c r="P166" s="195"/>
      <c r="Q166" s="195"/>
      <c r="R166" s="195"/>
      <c r="S166" s="195"/>
      <c r="T166" s="196"/>
      <c r="AT166" s="197" t="s">
        <v>139</v>
      </c>
      <c r="AU166" s="197" t="s">
        <v>85</v>
      </c>
      <c r="AV166" s="11" t="s">
        <v>85</v>
      </c>
      <c r="AW166" s="11" t="s">
        <v>36</v>
      </c>
      <c r="AX166" s="11" t="s">
        <v>83</v>
      </c>
      <c r="AY166" s="197" t="s">
        <v>128</v>
      </c>
    </row>
    <row r="167" spans="2:65" s="1" customFormat="1" ht="16.5" customHeight="1">
      <c r="B167" s="32"/>
      <c r="C167" s="172" t="s">
        <v>277</v>
      </c>
      <c r="D167" s="172" t="s">
        <v>130</v>
      </c>
      <c r="E167" s="173" t="s">
        <v>278</v>
      </c>
      <c r="F167" s="174" t="s">
        <v>279</v>
      </c>
      <c r="G167" s="175" t="s">
        <v>226</v>
      </c>
      <c r="H167" s="176">
        <v>0.26600000000000001</v>
      </c>
      <c r="I167" s="177"/>
      <c r="J167" s="178">
        <f>ROUND(I167*H167,2)</f>
        <v>0</v>
      </c>
      <c r="K167" s="174" t="s">
        <v>134</v>
      </c>
      <c r="L167" s="36"/>
      <c r="M167" s="179" t="s">
        <v>21</v>
      </c>
      <c r="N167" s="180" t="s">
        <v>46</v>
      </c>
      <c r="O167" s="58"/>
      <c r="P167" s="181">
        <f>O167*H167</f>
        <v>0</v>
      </c>
      <c r="Q167" s="181">
        <v>1.06277</v>
      </c>
      <c r="R167" s="181">
        <f>Q167*H167</f>
        <v>0.28269682000000002</v>
      </c>
      <c r="S167" s="181">
        <v>0</v>
      </c>
      <c r="T167" s="182">
        <f>S167*H167</f>
        <v>0</v>
      </c>
      <c r="AR167" s="15" t="s">
        <v>135</v>
      </c>
      <c r="AT167" s="15" t="s">
        <v>130</v>
      </c>
      <c r="AU167" s="15" t="s">
        <v>85</v>
      </c>
      <c r="AY167" s="15" t="s">
        <v>128</v>
      </c>
      <c r="BE167" s="183">
        <f>IF(N167="základní",J167,0)</f>
        <v>0</v>
      </c>
      <c r="BF167" s="183">
        <f>IF(N167="snížená",J167,0)</f>
        <v>0</v>
      </c>
      <c r="BG167" s="183">
        <f>IF(N167="zákl. přenesená",J167,0)</f>
        <v>0</v>
      </c>
      <c r="BH167" s="183">
        <f>IF(N167="sníž. přenesená",J167,0)</f>
        <v>0</v>
      </c>
      <c r="BI167" s="183">
        <f>IF(N167="nulová",J167,0)</f>
        <v>0</v>
      </c>
      <c r="BJ167" s="15" t="s">
        <v>83</v>
      </c>
      <c r="BK167" s="183">
        <f>ROUND(I167*H167,2)</f>
        <v>0</v>
      </c>
      <c r="BL167" s="15" t="s">
        <v>135</v>
      </c>
      <c r="BM167" s="15" t="s">
        <v>280</v>
      </c>
    </row>
    <row r="168" spans="2:65" s="1" customFormat="1" ht="29.25">
      <c r="B168" s="32"/>
      <c r="C168" s="33"/>
      <c r="D168" s="184" t="s">
        <v>137</v>
      </c>
      <c r="E168" s="33"/>
      <c r="F168" s="185" t="s">
        <v>275</v>
      </c>
      <c r="G168" s="33"/>
      <c r="H168" s="33"/>
      <c r="I168" s="101"/>
      <c r="J168" s="33"/>
      <c r="K168" s="33"/>
      <c r="L168" s="36"/>
      <c r="M168" s="186"/>
      <c r="N168" s="58"/>
      <c r="O168" s="58"/>
      <c r="P168" s="58"/>
      <c r="Q168" s="58"/>
      <c r="R168" s="58"/>
      <c r="S168" s="58"/>
      <c r="T168" s="59"/>
      <c r="AT168" s="15" t="s">
        <v>137</v>
      </c>
      <c r="AU168" s="15" t="s">
        <v>85</v>
      </c>
    </row>
    <row r="169" spans="2:65" s="11" customFormat="1" ht="11.25">
      <c r="B169" s="187"/>
      <c r="C169" s="188"/>
      <c r="D169" s="184" t="s">
        <v>139</v>
      </c>
      <c r="E169" s="189" t="s">
        <v>21</v>
      </c>
      <c r="F169" s="190" t="s">
        <v>281</v>
      </c>
      <c r="G169" s="188"/>
      <c r="H169" s="191">
        <v>0.26600000000000001</v>
      </c>
      <c r="I169" s="192"/>
      <c r="J169" s="188"/>
      <c r="K169" s="188"/>
      <c r="L169" s="193"/>
      <c r="M169" s="194"/>
      <c r="N169" s="195"/>
      <c r="O169" s="195"/>
      <c r="P169" s="195"/>
      <c r="Q169" s="195"/>
      <c r="R169" s="195"/>
      <c r="S169" s="195"/>
      <c r="T169" s="196"/>
      <c r="AT169" s="197" t="s">
        <v>139</v>
      </c>
      <c r="AU169" s="197" t="s">
        <v>85</v>
      </c>
      <c r="AV169" s="11" t="s">
        <v>85</v>
      </c>
      <c r="AW169" s="11" t="s">
        <v>36</v>
      </c>
      <c r="AX169" s="11" t="s">
        <v>83</v>
      </c>
      <c r="AY169" s="197" t="s">
        <v>128</v>
      </c>
    </row>
    <row r="170" spans="2:65" s="1" customFormat="1" ht="22.5" customHeight="1">
      <c r="B170" s="32"/>
      <c r="C170" s="172" t="s">
        <v>282</v>
      </c>
      <c r="D170" s="172" t="s">
        <v>130</v>
      </c>
      <c r="E170" s="173" t="s">
        <v>283</v>
      </c>
      <c r="F170" s="174" t="s">
        <v>284</v>
      </c>
      <c r="G170" s="175" t="s">
        <v>210</v>
      </c>
      <c r="H170" s="176">
        <v>7.08</v>
      </c>
      <c r="I170" s="177"/>
      <c r="J170" s="178">
        <f>ROUND(I170*H170,2)</f>
        <v>0</v>
      </c>
      <c r="K170" s="174" t="s">
        <v>21</v>
      </c>
      <c r="L170" s="36"/>
      <c r="M170" s="179" t="s">
        <v>21</v>
      </c>
      <c r="N170" s="180" t="s">
        <v>46</v>
      </c>
      <c r="O170" s="58"/>
      <c r="P170" s="181">
        <f>O170*H170</f>
        <v>0</v>
      </c>
      <c r="Q170" s="181">
        <v>2.45329</v>
      </c>
      <c r="R170" s="181">
        <f>Q170*H170</f>
        <v>17.369293200000001</v>
      </c>
      <c r="S170" s="181">
        <v>0</v>
      </c>
      <c r="T170" s="182">
        <f>S170*H170</f>
        <v>0</v>
      </c>
      <c r="AR170" s="15" t="s">
        <v>135</v>
      </c>
      <c r="AT170" s="15" t="s">
        <v>130</v>
      </c>
      <c r="AU170" s="15" t="s">
        <v>85</v>
      </c>
      <c r="AY170" s="15" t="s">
        <v>128</v>
      </c>
      <c r="BE170" s="183">
        <f>IF(N170="základní",J170,0)</f>
        <v>0</v>
      </c>
      <c r="BF170" s="183">
        <f>IF(N170="snížená",J170,0)</f>
        <v>0</v>
      </c>
      <c r="BG170" s="183">
        <f>IF(N170="zákl. přenesená",J170,0)</f>
        <v>0</v>
      </c>
      <c r="BH170" s="183">
        <f>IF(N170="sníž. přenesená",J170,0)</f>
        <v>0</v>
      </c>
      <c r="BI170" s="183">
        <f>IF(N170="nulová",J170,0)</f>
        <v>0</v>
      </c>
      <c r="BJ170" s="15" t="s">
        <v>83</v>
      </c>
      <c r="BK170" s="183">
        <f>ROUND(I170*H170,2)</f>
        <v>0</v>
      </c>
      <c r="BL170" s="15" t="s">
        <v>135</v>
      </c>
      <c r="BM170" s="15" t="s">
        <v>285</v>
      </c>
    </row>
    <row r="171" spans="2:65" s="1" customFormat="1" ht="68.25">
      <c r="B171" s="32"/>
      <c r="C171" s="33"/>
      <c r="D171" s="184" t="s">
        <v>137</v>
      </c>
      <c r="E171" s="33"/>
      <c r="F171" s="185" t="s">
        <v>286</v>
      </c>
      <c r="G171" s="33"/>
      <c r="H171" s="33"/>
      <c r="I171" s="101"/>
      <c r="J171" s="33"/>
      <c r="K171" s="33"/>
      <c r="L171" s="36"/>
      <c r="M171" s="186"/>
      <c r="N171" s="58"/>
      <c r="O171" s="58"/>
      <c r="P171" s="58"/>
      <c r="Q171" s="58"/>
      <c r="R171" s="58"/>
      <c r="S171" s="58"/>
      <c r="T171" s="59"/>
      <c r="AT171" s="15" t="s">
        <v>137</v>
      </c>
      <c r="AU171" s="15" t="s">
        <v>85</v>
      </c>
    </row>
    <row r="172" spans="2:65" s="11" customFormat="1" ht="11.25">
      <c r="B172" s="187"/>
      <c r="C172" s="188"/>
      <c r="D172" s="184" t="s">
        <v>139</v>
      </c>
      <c r="E172" s="189" t="s">
        <v>21</v>
      </c>
      <c r="F172" s="190" t="s">
        <v>287</v>
      </c>
      <c r="G172" s="188"/>
      <c r="H172" s="191">
        <v>7.08</v>
      </c>
      <c r="I172" s="192"/>
      <c r="J172" s="188"/>
      <c r="K172" s="188"/>
      <c r="L172" s="193"/>
      <c r="M172" s="194"/>
      <c r="N172" s="195"/>
      <c r="O172" s="195"/>
      <c r="P172" s="195"/>
      <c r="Q172" s="195"/>
      <c r="R172" s="195"/>
      <c r="S172" s="195"/>
      <c r="T172" s="196"/>
      <c r="AT172" s="197" t="s">
        <v>139</v>
      </c>
      <c r="AU172" s="197" t="s">
        <v>85</v>
      </c>
      <c r="AV172" s="11" t="s">
        <v>85</v>
      </c>
      <c r="AW172" s="11" t="s">
        <v>36</v>
      </c>
      <c r="AX172" s="11" t="s">
        <v>83</v>
      </c>
      <c r="AY172" s="197" t="s">
        <v>128</v>
      </c>
    </row>
    <row r="173" spans="2:65" s="10" customFormat="1" ht="22.9" customHeight="1">
      <c r="B173" s="156"/>
      <c r="C173" s="157"/>
      <c r="D173" s="158" t="s">
        <v>74</v>
      </c>
      <c r="E173" s="170" t="s">
        <v>145</v>
      </c>
      <c r="F173" s="170" t="s">
        <v>288</v>
      </c>
      <c r="G173" s="157"/>
      <c r="H173" s="157"/>
      <c r="I173" s="160"/>
      <c r="J173" s="171">
        <f>BK173</f>
        <v>0</v>
      </c>
      <c r="K173" s="157"/>
      <c r="L173" s="162"/>
      <c r="M173" s="163"/>
      <c r="N173" s="164"/>
      <c r="O173" s="164"/>
      <c r="P173" s="165">
        <f>SUM(P174:P179)</f>
        <v>0</v>
      </c>
      <c r="Q173" s="164"/>
      <c r="R173" s="165">
        <f>SUM(R174:R179)</f>
        <v>1.0730979999999999</v>
      </c>
      <c r="S173" s="164"/>
      <c r="T173" s="166">
        <f>SUM(T174:T179)</f>
        <v>0</v>
      </c>
      <c r="AR173" s="167" t="s">
        <v>83</v>
      </c>
      <c r="AT173" s="168" t="s">
        <v>74</v>
      </c>
      <c r="AU173" s="168" t="s">
        <v>83</v>
      </c>
      <c r="AY173" s="167" t="s">
        <v>128</v>
      </c>
      <c r="BK173" s="169">
        <f>SUM(BK174:BK179)</f>
        <v>0</v>
      </c>
    </row>
    <row r="174" spans="2:65" s="1" customFormat="1" ht="22.5" customHeight="1">
      <c r="B174" s="32"/>
      <c r="C174" s="172" t="s">
        <v>289</v>
      </c>
      <c r="D174" s="172" t="s">
        <v>130</v>
      </c>
      <c r="E174" s="173" t="s">
        <v>290</v>
      </c>
      <c r="F174" s="174" t="s">
        <v>291</v>
      </c>
      <c r="G174" s="175" t="s">
        <v>133</v>
      </c>
      <c r="H174" s="176">
        <v>4.9400000000000004</v>
      </c>
      <c r="I174" s="177"/>
      <c r="J174" s="178">
        <f>ROUND(I174*H174,2)</f>
        <v>0</v>
      </c>
      <c r="K174" s="174" t="s">
        <v>134</v>
      </c>
      <c r="L174" s="36"/>
      <c r="M174" s="179" t="s">
        <v>21</v>
      </c>
      <c r="N174" s="180" t="s">
        <v>46</v>
      </c>
      <c r="O174" s="58"/>
      <c r="P174" s="181">
        <f>O174*H174</f>
        <v>0</v>
      </c>
      <c r="Q174" s="181">
        <v>0.21709999999999999</v>
      </c>
      <c r="R174" s="181">
        <f>Q174*H174</f>
        <v>1.0724739999999999</v>
      </c>
      <c r="S174" s="181">
        <v>0</v>
      </c>
      <c r="T174" s="182">
        <f>S174*H174</f>
        <v>0</v>
      </c>
      <c r="AR174" s="15" t="s">
        <v>135</v>
      </c>
      <c r="AT174" s="15" t="s">
        <v>130</v>
      </c>
      <c r="AU174" s="15" t="s">
        <v>85</v>
      </c>
      <c r="AY174" s="15" t="s">
        <v>128</v>
      </c>
      <c r="BE174" s="183">
        <f>IF(N174="základní",J174,0)</f>
        <v>0</v>
      </c>
      <c r="BF174" s="183">
        <f>IF(N174="snížená",J174,0)</f>
        <v>0</v>
      </c>
      <c r="BG174" s="183">
        <f>IF(N174="zákl. přenesená",J174,0)</f>
        <v>0</v>
      </c>
      <c r="BH174" s="183">
        <f>IF(N174="sníž. přenesená",J174,0)</f>
        <v>0</v>
      </c>
      <c r="BI174" s="183">
        <f>IF(N174="nulová",J174,0)</f>
        <v>0</v>
      </c>
      <c r="BJ174" s="15" t="s">
        <v>83</v>
      </c>
      <c r="BK174" s="183">
        <f>ROUND(I174*H174,2)</f>
        <v>0</v>
      </c>
      <c r="BL174" s="15" t="s">
        <v>135</v>
      </c>
      <c r="BM174" s="15" t="s">
        <v>292</v>
      </c>
    </row>
    <row r="175" spans="2:65" s="1" customFormat="1" ht="87.75">
      <c r="B175" s="32"/>
      <c r="C175" s="33"/>
      <c r="D175" s="184" t="s">
        <v>137</v>
      </c>
      <c r="E175" s="33"/>
      <c r="F175" s="185" t="s">
        <v>293</v>
      </c>
      <c r="G175" s="33"/>
      <c r="H175" s="33"/>
      <c r="I175" s="101"/>
      <c r="J175" s="33"/>
      <c r="K175" s="33"/>
      <c r="L175" s="36"/>
      <c r="M175" s="186"/>
      <c r="N175" s="58"/>
      <c r="O175" s="58"/>
      <c r="P175" s="58"/>
      <c r="Q175" s="58"/>
      <c r="R175" s="58"/>
      <c r="S175" s="58"/>
      <c r="T175" s="59"/>
      <c r="AT175" s="15" t="s">
        <v>137</v>
      </c>
      <c r="AU175" s="15" t="s">
        <v>85</v>
      </c>
    </row>
    <row r="176" spans="2:65" s="11" customFormat="1" ht="11.25">
      <c r="B176" s="187"/>
      <c r="C176" s="188"/>
      <c r="D176" s="184" t="s">
        <v>139</v>
      </c>
      <c r="E176" s="189" t="s">
        <v>21</v>
      </c>
      <c r="F176" s="190" t="s">
        <v>294</v>
      </c>
      <c r="G176" s="188"/>
      <c r="H176" s="191">
        <v>4.9400000000000004</v>
      </c>
      <c r="I176" s="192"/>
      <c r="J176" s="188"/>
      <c r="K176" s="188"/>
      <c r="L176" s="193"/>
      <c r="M176" s="194"/>
      <c r="N176" s="195"/>
      <c r="O176" s="195"/>
      <c r="P176" s="195"/>
      <c r="Q176" s="195"/>
      <c r="R176" s="195"/>
      <c r="S176" s="195"/>
      <c r="T176" s="196"/>
      <c r="AT176" s="197" t="s">
        <v>139</v>
      </c>
      <c r="AU176" s="197" t="s">
        <v>85</v>
      </c>
      <c r="AV176" s="11" t="s">
        <v>85</v>
      </c>
      <c r="AW176" s="11" t="s">
        <v>36</v>
      </c>
      <c r="AX176" s="11" t="s">
        <v>83</v>
      </c>
      <c r="AY176" s="197" t="s">
        <v>128</v>
      </c>
    </row>
    <row r="177" spans="2:65" s="1" customFormat="1" ht="16.5" customHeight="1">
      <c r="B177" s="32"/>
      <c r="C177" s="172" t="s">
        <v>295</v>
      </c>
      <c r="D177" s="172" t="s">
        <v>130</v>
      </c>
      <c r="E177" s="173" t="s">
        <v>296</v>
      </c>
      <c r="F177" s="174" t="s">
        <v>297</v>
      </c>
      <c r="G177" s="175" t="s">
        <v>148</v>
      </c>
      <c r="H177" s="176">
        <v>5.2</v>
      </c>
      <c r="I177" s="177"/>
      <c r="J177" s="178">
        <f>ROUND(I177*H177,2)</f>
        <v>0</v>
      </c>
      <c r="K177" s="174" t="s">
        <v>134</v>
      </c>
      <c r="L177" s="36"/>
      <c r="M177" s="179" t="s">
        <v>21</v>
      </c>
      <c r="N177" s="180" t="s">
        <v>46</v>
      </c>
      <c r="O177" s="58"/>
      <c r="P177" s="181">
        <f>O177*H177</f>
        <v>0</v>
      </c>
      <c r="Q177" s="181">
        <v>1.2E-4</v>
      </c>
      <c r="R177" s="181">
        <f>Q177*H177</f>
        <v>6.2399999999999999E-4</v>
      </c>
      <c r="S177" s="181">
        <v>0</v>
      </c>
      <c r="T177" s="182">
        <f>S177*H177</f>
        <v>0</v>
      </c>
      <c r="AR177" s="15" t="s">
        <v>135</v>
      </c>
      <c r="AT177" s="15" t="s">
        <v>130</v>
      </c>
      <c r="AU177" s="15" t="s">
        <v>85</v>
      </c>
      <c r="AY177" s="15" t="s">
        <v>128</v>
      </c>
      <c r="BE177" s="183">
        <f>IF(N177="základní",J177,0)</f>
        <v>0</v>
      </c>
      <c r="BF177" s="183">
        <f>IF(N177="snížená",J177,0)</f>
        <v>0</v>
      </c>
      <c r="BG177" s="183">
        <f>IF(N177="zákl. přenesená",J177,0)</f>
        <v>0</v>
      </c>
      <c r="BH177" s="183">
        <f>IF(N177="sníž. přenesená",J177,0)</f>
        <v>0</v>
      </c>
      <c r="BI177" s="183">
        <f>IF(N177="nulová",J177,0)</f>
        <v>0</v>
      </c>
      <c r="BJ177" s="15" t="s">
        <v>83</v>
      </c>
      <c r="BK177" s="183">
        <f>ROUND(I177*H177,2)</f>
        <v>0</v>
      </c>
      <c r="BL177" s="15" t="s">
        <v>135</v>
      </c>
      <c r="BM177" s="15" t="s">
        <v>298</v>
      </c>
    </row>
    <row r="178" spans="2:65" s="1" customFormat="1" ht="58.5">
      <c r="B178" s="32"/>
      <c r="C178" s="33"/>
      <c r="D178" s="184" t="s">
        <v>137</v>
      </c>
      <c r="E178" s="33"/>
      <c r="F178" s="185" t="s">
        <v>299</v>
      </c>
      <c r="G178" s="33"/>
      <c r="H178" s="33"/>
      <c r="I178" s="101"/>
      <c r="J178" s="33"/>
      <c r="K178" s="33"/>
      <c r="L178" s="36"/>
      <c r="M178" s="186"/>
      <c r="N178" s="58"/>
      <c r="O178" s="58"/>
      <c r="P178" s="58"/>
      <c r="Q178" s="58"/>
      <c r="R178" s="58"/>
      <c r="S178" s="58"/>
      <c r="T178" s="59"/>
      <c r="AT178" s="15" t="s">
        <v>137</v>
      </c>
      <c r="AU178" s="15" t="s">
        <v>85</v>
      </c>
    </row>
    <row r="179" spans="2:65" s="11" customFormat="1" ht="11.25">
      <c r="B179" s="187"/>
      <c r="C179" s="188"/>
      <c r="D179" s="184" t="s">
        <v>139</v>
      </c>
      <c r="E179" s="189" t="s">
        <v>21</v>
      </c>
      <c r="F179" s="190" t="s">
        <v>300</v>
      </c>
      <c r="G179" s="188"/>
      <c r="H179" s="191">
        <v>5.2</v>
      </c>
      <c r="I179" s="192"/>
      <c r="J179" s="188"/>
      <c r="K179" s="188"/>
      <c r="L179" s="193"/>
      <c r="M179" s="194"/>
      <c r="N179" s="195"/>
      <c r="O179" s="195"/>
      <c r="P179" s="195"/>
      <c r="Q179" s="195"/>
      <c r="R179" s="195"/>
      <c r="S179" s="195"/>
      <c r="T179" s="196"/>
      <c r="AT179" s="197" t="s">
        <v>139</v>
      </c>
      <c r="AU179" s="197" t="s">
        <v>85</v>
      </c>
      <c r="AV179" s="11" t="s">
        <v>85</v>
      </c>
      <c r="AW179" s="11" t="s">
        <v>36</v>
      </c>
      <c r="AX179" s="11" t="s">
        <v>83</v>
      </c>
      <c r="AY179" s="197" t="s">
        <v>128</v>
      </c>
    </row>
    <row r="180" spans="2:65" s="10" customFormat="1" ht="22.9" customHeight="1">
      <c r="B180" s="156"/>
      <c r="C180" s="157"/>
      <c r="D180" s="158" t="s">
        <v>74</v>
      </c>
      <c r="E180" s="170" t="s">
        <v>156</v>
      </c>
      <c r="F180" s="170" t="s">
        <v>301</v>
      </c>
      <c r="G180" s="157"/>
      <c r="H180" s="157"/>
      <c r="I180" s="160"/>
      <c r="J180" s="171">
        <f>BK180</f>
        <v>0</v>
      </c>
      <c r="K180" s="157"/>
      <c r="L180" s="162"/>
      <c r="M180" s="163"/>
      <c r="N180" s="164"/>
      <c r="O180" s="164"/>
      <c r="P180" s="165">
        <f>SUM(P181:P186)</f>
        <v>0</v>
      </c>
      <c r="Q180" s="164"/>
      <c r="R180" s="165">
        <f>SUM(R181:R186)</f>
        <v>120.06574999999999</v>
      </c>
      <c r="S180" s="164"/>
      <c r="T180" s="166">
        <f>SUM(T181:T186)</f>
        <v>0</v>
      </c>
      <c r="AR180" s="167" t="s">
        <v>83</v>
      </c>
      <c r="AT180" s="168" t="s">
        <v>74</v>
      </c>
      <c r="AU180" s="168" t="s">
        <v>83</v>
      </c>
      <c r="AY180" s="167" t="s">
        <v>128</v>
      </c>
      <c r="BK180" s="169">
        <f>SUM(BK181:BK186)</f>
        <v>0</v>
      </c>
    </row>
    <row r="181" spans="2:65" s="1" customFormat="1" ht="16.5" customHeight="1">
      <c r="B181" s="32"/>
      <c r="C181" s="172" t="s">
        <v>302</v>
      </c>
      <c r="D181" s="172" t="s">
        <v>130</v>
      </c>
      <c r="E181" s="173" t="s">
        <v>303</v>
      </c>
      <c r="F181" s="174" t="s">
        <v>304</v>
      </c>
      <c r="G181" s="175" t="s">
        <v>133</v>
      </c>
      <c r="H181" s="176">
        <v>230</v>
      </c>
      <c r="I181" s="177"/>
      <c r="J181" s="178">
        <f>ROUND(I181*H181,2)</f>
        <v>0</v>
      </c>
      <c r="K181" s="174" t="s">
        <v>134</v>
      </c>
      <c r="L181" s="36"/>
      <c r="M181" s="179" t="s">
        <v>21</v>
      </c>
      <c r="N181" s="180" t="s">
        <v>46</v>
      </c>
      <c r="O181" s="58"/>
      <c r="P181" s="181">
        <f>O181*H181</f>
        <v>0</v>
      </c>
      <c r="Q181" s="181">
        <v>0.378</v>
      </c>
      <c r="R181" s="181">
        <f>Q181*H181</f>
        <v>86.94</v>
      </c>
      <c r="S181" s="181">
        <v>0</v>
      </c>
      <c r="T181" s="182">
        <f>S181*H181</f>
        <v>0</v>
      </c>
      <c r="AR181" s="15" t="s">
        <v>135</v>
      </c>
      <c r="AT181" s="15" t="s">
        <v>130</v>
      </c>
      <c r="AU181" s="15" t="s">
        <v>85</v>
      </c>
      <c r="AY181" s="15" t="s">
        <v>128</v>
      </c>
      <c r="BE181" s="183">
        <f>IF(N181="základní",J181,0)</f>
        <v>0</v>
      </c>
      <c r="BF181" s="183">
        <f>IF(N181="snížená",J181,0)</f>
        <v>0</v>
      </c>
      <c r="BG181" s="183">
        <f>IF(N181="zákl. přenesená",J181,0)</f>
        <v>0</v>
      </c>
      <c r="BH181" s="183">
        <f>IF(N181="sníž. přenesená",J181,0)</f>
        <v>0</v>
      </c>
      <c r="BI181" s="183">
        <f>IF(N181="nulová",J181,0)</f>
        <v>0</v>
      </c>
      <c r="BJ181" s="15" t="s">
        <v>83</v>
      </c>
      <c r="BK181" s="183">
        <f>ROUND(I181*H181,2)</f>
        <v>0</v>
      </c>
      <c r="BL181" s="15" t="s">
        <v>135</v>
      </c>
      <c r="BM181" s="15" t="s">
        <v>305</v>
      </c>
    </row>
    <row r="182" spans="2:65" s="11" customFormat="1" ht="11.25">
      <c r="B182" s="187"/>
      <c r="C182" s="188"/>
      <c r="D182" s="184" t="s">
        <v>139</v>
      </c>
      <c r="E182" s="189" t="s">
        <v>21</v>
      </c>
      <c r="F182" s="190" t="s">
        <v>306</v>
      </c>
      <c r="G182" s="188"/>
      <c r="H182" s="191">
        <v>230</v>
      </c>
      <c r="I182" s="192"/>
      <c r="J182" s="188"/>
      <c r="K182" s="188"/>
      <c r="L182" s="193"/>
      <c r="M182" s="194"/>
      <c r="N182" s="195"/>
      <c r="O182" s="195"/>
      <c r="P182" s="195"/>
      <c r="Q182" s="195"/>
      <c r="R182" s="195"/>
      <c r="S182" s="195"/>
      <c r="T182" s="196"/>
      <c r="AT182" s="197" t="s">
        <v>139</v>
      </c>
      <c r="AU182" s="197" t="s">
        <v>85</v>
      </c>
      <c r="AV182" s="11" t="s">
        <v>85</v>
      </c>
      <c r="AW182" s="11" t="s">
        <v>36</v>
      </c>
      <c r="AX182" s="11" t="s">
        <v>83</v>
      </c>
      <c r="AY182" s="197" t="s">
        <v>128</v>
      </c>
    </row>
    <row r="183" spans="2:65" s="1" customFormat="1" ht="33.75" customHeight="1">
      <c r="B183" s="32"/>
      <c r="C183" s="172" t="s">
        <v>307</v>
      </c>
      <c r="D183" s="172" t="s">
        <v>130</v>
      </c>
      <c r="E183" s="173" t="s">
        <v>308</v>
      </c>
      <c r="F183" s="174" t="s">
        <v>309</v>
      </c>
      <c r="G183" s="175" t="s">
        <v>133</v>
      </c>
      <c r="H183" s="176">
        <v>115</v>
      </c>
      <c r="I183" s="177"/>
      <c r="J183" s="178">
        <f>ROUND(I183*H183,2)</f>
        <v>0</v>
      </c>
      <c r="K183" s="174" t="s">
        <v>134</v>
      </c>
      <c r="L183" s="36"/>
      <c r="M183" s="179" t="s">
        <v>21</v>
      </c>
      <c r="N183" s="180" t="s">
        <v>46</v>
      </c>
      <c r="O183" s="58"/>
      <c r="P183" s="181">
        <f>O183*H183</f>
        <v>0</v>
      </c>
      <c r="Q183" s="181">
        <v>8.5650000000000004E-2</v>
      </c>
      <c r="R183" s="181">
        <f>Q183*H183</f>
        <v>9.8497500000000002</v>
      </c>
      <c r="S183" s="181">
        <v>0</v>
      </c>
      <c r="T183" s="182">
        <f>S183*H183</f>
        <v>0</v>
      </c>
      <c r="AR183" s="15" t="s">
        <v>135</v>
      </c>
      <c r="AT183" s="15" t="s">
        <v>130</v>
      </c>
      <c r="AU183" s="15" t="s">
        <v>85</v>
      </c>
      <c r="AY183" s="15" t="s">
        <v>128</v>
      </c>
      <c r="BE183" s="183">
        <f>IF(N183="základní",J183,0)</f>
        <v>0</v>
      </c>
      <c r="BF183" s="183">
        <f>IF(N183="snížená",J183,0)</f>
        <v>0</v>
      </c>
      <c r="BG183" s="183">
        <f>IF(N183="zákl. přenesená",J183,0)</f>
        <v>0</v>
      </c>
      <c r="BH183" s="183">
        <f>IF(N183="sníž. přenesená",J183,0)</f>
        <v>0</v>
      </c>
      <c r="BI183" s="183">
        <f>IF(N183="nulová",J183,0)</f>
        <v>0</v>
      </c>
      <c r="BJ183" s="15" t="s">
        <v>83</v>
      </c>
      <c r="BK183" s="183">
        <f>ROUND(I183*H183,2)</f>
        <v>0</v>
      </c>
      <c r="BL183" s="15" t="s">
        <v>135</v>
      </c>
      <c r="BM183" s="15" t="s">
        <v>310</v>
      </c>
    </row>
    <row r="184" spans="2:65" s="1" customFormat="1" ht="107.25">
      <c r="B184" s="32"/>
      <c r="C184" s="33"/>
      <c r="D184" s="184" t="s">
        <v>137</v>
      </c>
      <c r="E184" s="33"/>
      <c r="F184" s="185" t="s">
        <v>311</v>
      </c>
      <c r="G184" s="33"/>
      <c r="H184" s="33"/>
      <c r="I184" s="101"/>
      <c r="J184" s="33"/>
      <c r="K184" s="33"/>
      <c r="L184" s="36"/>
      <c r="M184" s="186"/>
      <c r="N184" s="58"/>
      <c r="O184" s="58"/>
      <c r="P184" s="58"/>
      <c r="Q184" s="58"/>
      <c r="R184" s="58"/>
      <c r="S184" s="58"/>
      <c r="T184" s="59"/>
      <c r="AT184" s="15" t="s">
        <v>137</v>
      </c>
      <c r="AU184" s="15" t="s">
        <v>85</v>
      </c>
    </row>
    <row r="185" spans="2:65" s="1" customFormat="1" ht="16.5" customHeight="1">
      <c r="B185" s="32"/>
      <c r="C185" s="209" t="s">
        <v>312</v>
      </c>
      <c r="D185" s="209" t="s">
        <v>223</v>
      </c>
      <c r="E185" s="210" t="s">
        <v>313</v>
      </c>
      <c r="F185" s="211" t="s">
        <v>314</v>
      </c>
      <c r="G185" s="212" t="s">
        <v>133</v>
      </c>
      <c r="H185" s="213">
        <v>132.25</v>
      </c>
      <c r="I185" s="214"/>
      <c r="J185" s="215">
        <f>ROUND(I185*H185,2)</f>
        <v>0</v>
      </c>
      <c r="K185" s="211" t="s">
        <v>134</v>
      </c>
      <c r="L185" s="216"/>
      <c r="M185" s="217" t="s">
        <v>21</v>
      </c>
      <c r="N185" s="218" t="s">
        <v>46</v>
      </c>
      <c r="O185" s="58"/>
      <c r="P185" s="181">
        <f>O185*H185</f>
        <v>0</v>
      </c>
      <c r="Q185" s="181">
        <v>0.17599999999999999</v>
      </c>
      <c r="R185" s="181">
        <f>Q185*H185</f>
        <v>23.276</v>
      </c>
      <c r="S185" s="181">
        <v>0</v>
      </c>
      <c r="T185" s="182">
        <f>S185*H185</f>
        <v>0</v>
      </c>
      <c r="AR185" s="15" t="s">
        <v>176</v>
      </c>
      <c r="AT185" s="15" t="s">
        <v>223</v>
      </c>
      <c r="AU185" s="15" t="s">
        <v>85</v>
      </c>
      <c r="AY185" s="15" t="s">
        <v>128</v>
      </c>
      <c r="BE185" s="183">
        <f>IF(N185="základní",J185,0)</f>
        <v>0</v>
      </c>
      <c r="BF185" s="183">
        <f>IF(N185="snížená",J185,0)</f>
        <v>0</v>
      </c>
      <c r="BG185" s="183">
        <f>IF(N185="zákl. přenesená",J185,0)</f>
        <v>0</v>
      </c>
      <c r="BH185" s="183">
        <f>IF(N185="sníž. přenesená",J185,0)</f>
        <v>0</v>
      </c>
      <c r="BI185" s="183">
        <f>IF(N185="nulová",J185,0)</f>
        <v>0</v>
      </c>
      <c r="BJ185" s="15" t="s">
        <v>83</v>
      </c>
      <c r="BK185" s="183">
        <f>ROUND(I185*H185,2)</f>
        <v>0</v>
      </c>
      <c r="BL185" s="15" t="s">
        <v>135</v>
      </c>
      <c r="BM185" s="15" t="s">
        <v>315</v>
      </c>
    </row>
    <row r="186" spans="2:65" s="11" customFormat="1" ht="11.25">
      <c r="B186" s="187"/>
      <c r="C186" s="188"/>
      <c r="D186" s="184" t="s">
        <v>139</v>
      </c>
      <c r="E186" s="188"/>
      <c r="F186" s="190" t="s">
        <v>316</v>
      </c>
      <c r="G186" s="188"/>
      <c r="H186" s="191">
        <v>132.25</v>
      </c>
      <c r="I186" s="192"/>
      <c r="J186" s="188"/>
      <c r="K186" s="188"/>
      <c r="L186" s="193"/>
      <c r="M186" s="194"/>
      <c r="N186" s="195"/>
      <c r="O186" s="195"/>
      <c r="P186" s="195"/>
      <c r="Q186" s="195"/>
      <c r="R186" s="195"/>
      <c r="S186" s="195"/>
      <c r="T186" s="196"/>
      <c r="AT186" s="197" t="s">
        <v>139</v>
      </c>
      <c r="AU186" s="197" t="s">
        <v>85</v>
      </c>
      <c r="AV186" s="11" t="s">
        <v>85</v>
      </c>
      <c r="AW186" s="11" t="s">
        <v>4</v>
      </c>
      <c r="AX186" s="11" t="s">
        <v>83</v>
      </c>
      <c r="AY186" s="197" t="s">
        <v>128</v>
      </c>
    </row>
    <row r="187" spans="2:65" s="10" customFormat="1" ht="22.9" customHeight="1">
      <c r="B187" s="156"/>
      <c r="C187" s="157"/>
      <c r="D187" s="158" t="s">
        <v>74</v>
      </c>
      <c r="E187" s="170" t="s">
        <v>163</v>
      </c>
      <c r="F187" s="170" t="s">
        <v>317</v>
      </c>
      <c r="G187" s="157"/>
      <c r="H187" s="157"/>
      <c r="I187" s="160"/>
      <c r="J187" s="171">
        <f>BK187</f>
        <v>0</v>
      </c>
      <c r="K187" s="157"/>
      <c r="L187" s="162"/>
      <c r="M187" s="163"/>
      <c r="N187" s="164"/>
      <c r="O187" s="164"/>
      <c r="P187" s="165">
        <f>SUM(P188:P212)</f>
        <v>0</v>
      </c>
      <c r="Q187" s="164"/>
      <c r="R187" s="165">
        <f>SUM(R188:R212)</f>
        <v>13.909308939999999</v>
      </c>
      <c r="S187" s="164"/>
      <c r="T187" s="166">
        <f>SUM(T188:T212)</f>
        <v>0</v>
      </c>
      <c r="AR187" s="167" t="s">
        <v>83</v>
      </c>
      <c r="AT187" s="168" t="s">
        <v>74</v>
      </c>
      <c r="AU187" s="168" t="s">
        <v>83</v>
      </c>
      <c r="AY187" s="167" t="s">
        <v>128</v>
      </c>
      <c r="BK187" s="169">
        <f>SUM(BK188:BK212)</f>
        <v>0</v>
      </c>
    </row>
    <row r="188" spans="2:65" s="1" customFormat="1" ht="16.5" customHeight="1">
      <c r="B188" s="32"/>
      <c r="C188" s="172" t="s">
        <v>318</v>
      </c>
      <c r="D188" s="172" t="s">
        <v>130</v>
      </c>
      <c r="E188" s="173" t="s">
        <v>319</v>
      </c>
      <c r="F188" s="174" t="s">
        <v>320</v>
      </c>
      <c r="G188" s="175" t="s">
        <v>133</v>
      </c>
      <c r="H188" s="176">
        <v>48.88</v>
      </c>
      <c r="I188" s="177"/>
      <c r="J188" s="178">
        <f>ROUND(I188*H188,2)</f>
        <v>0</v>
      </c>
      <c r="K188" s="174" t="s">
        <v>134</v>
      </c>
      <c r="L188" s="36"/>
      <c r="M188" s="179" t="s">
        <v>21</v>
      </c>
      <c r="N188" s="180" t="s">
        <v>46</v>
      </c>
      <c r="O188" s="58"/>
      <c r="P188" s="181">
        <f>O188*H188</f>
        <v>0</v>
      </c>
      <c r="Q188" s="181">
        <v>7.3499999999999998E-3</v>
      </c>
      <c r="R188" s="181">
        <f>Q188*H188</f>
        <v>0.35926800000000003</v>
      </c>
      <c r="S188" s="181">
        <v>0</v>
      </c>
      <c r="T188" s="182">
        <f>S188*H188</f>
        <v>0</v>
      </c>
      <c r="AR188" s="15" t="s">
        <v>135</v>
      </c>
      <c r="AT188" s="15" t="s">
        <v>130</v>
      </c>
      <c r="AU188" s="15" t="s">
        <v>85</v>
      </c>
      <c r="AY188" s="15" t="s">
        <v>128</v>
      </c>
      <c r="BE188" s="183">
        <f>IF(N188="základní",J188,0)</f>
        <v>0</v>
      </c>
      <c r="BF188" s="183">
        <f>IF(N188="snížená",J188,0)</f>
        <v>0</v>
      </c>
      <c r="BG188" s="183">
        <f>IF(N188="zákl. přenesená",J188,0)</f>
        <v>0</v>
      </c>
      <c r="BH188" s="183">
        <f>IF(N188="sníž. přenesená",J188,0)</f>
        <v>0</v>
      </c>
      <c r="BI188" s="183">
        <f>IF(N188="nulová",J188,0)</f>
        <v>0</v>
      </c>
      <c r="BJ188" s="15" t="s">
        <v>83</v>
      </c>
      <c r="BK188" s="183">
        <f>ROUND(I188*H188,2)</f>
        <v>0</v>
      </c>
      <c r="BL188" s="15" t="s">
        <v>135</v>
      </c>
      <c r="BM188" s="15" t="s">
        <v>321</v>
      </c>
    </row>
    <row r="189" spans="2:65" s="11" customFormat="1" ht="11.25">
      <c r="B189" s="187"/>
      <c r="C189" s="188"/>
      <c r="D189" s="184" t="s">
        <v>139</v>
      </c>
      <c r="E189" s="189" t="s">
        <v>21</v>
      </c>
      <c r="F189" s="190" t="s">
        <v>322</v>
      </c>
      <c r="G189" s="188"/>
      <c r="H189" s="191">
        <v>4.9400000000000004</v>
      </c>
      <c r="I189" s="192"/>
      <c r="J189" s="188"/>
      <c r="K189" s="188"/>
      <c r="L189" s="193"/>
      <c r="M189" s="194"/>
      <c r="N189" s="195"/>
      <c r="O189" s="195"/>
      <c r="P189" s="195"/>
      <c r="Q189" s="195"/>
      <c r="R189" s="195"/>
      <c r="S189" s="195"/>
      <c r="T189" s="196"/>
      <c r="AT189" s="197" t="s">
        <v>139</v>
      </c>
      <c r="AU189" s="197" t="s">
        <v>85</v>
      </c>
      <c r="AV189" s="11" t="s">
        <v>85</v>
      </c>
      <c r="AW189" s="11" t="s">
        <v>36</v>
      </c>
      <c r="AX189" s="11" t="s">
        <v>75</v>
      </c>
      <c r="AY189" s="197" t="s">
        <v>128</v>
      </c>
    </row>
    <row r="190" spans="2:65" s="11" customFormat="1" ht="11.25">
      <c r="B190" s="187"/>
      <c r="C190" s="188"/>
      <c r="D190" s="184" t="s">
        <v>139</v>
      </c>
      <c r="E190" s="189" t="s">
        <v>21</v>
      </c>
      <c r="F190" s="190" t="s">
        <v>323</v>
      </c>
      <c r="G190" s="188"/>
      <c r="H190" s="191">
        <v>43.94</v>
      </c>
      <c r="I190" s="192"/>
      <c r="J190" s="188"/>
      <c r="K190" s="188"/>
      <c r="L190" s="193"/>
      <c r="M190" s="194"/>
      <c r="N190" s="195"/>
      <c r="O190" s="195"/>
      <c r="P190" s="195"/>
      <c r="Q190" s="195"/>
      <c r="R190" s="195"/>
      <c r="S190" s="195"/>
      <c r="T190" s="196"/>
      <c r="AT190" s="197" t="s">
        <v>139</v>
      </c>
      <c r="AU190" s="197" t="s">
        <v>85</v>
      </c>
      <c r="AV190" s="11" t="s">
        <v>85</v>
      </c>
      <c r="AW190" s="11" t="s">
        <v>36</v>
      </c>
      <c r="AX190" s="11" t="s">
        <v>75</v>
      </c>
      <c r="AY190" s="197" t="s">
        <v>128</v>
      </c>
    </row>
    <row r="191" spans="2:65" s="12" customFormat="1" ht="11.25">
      <c r="B191" s="198"/>
      <c r="C191" s="199"/>
      <c r="D191" s="184" t="s">
        <v>139</v>
      </c>
      <c r="E191" s="200" t="s">
        <v>21</v>
      </c>
      <c r="F191" s="201" t="s">
        <v>170</v>
      </c>
      <c r="G191" s="199"/>
      <c r="H191" s="202">
        <v>48.88</v>
      </c>
      <c r="I191" s="203"/>
      <c r="J191" s="199"/>
      <c r="K191" s="199"/>
      <c r="L191" s="204"/>
      <c r="M191" s="205"/>
      <c r="N191" s="206"/>
      <c r="O191" s="206"/>
      <c r="P191" s="206"/>
      <c r="Q191" s="206"/>
      <c r="R191" s="206"/>
      <c r="S191" s="206"/>
      <c r="T191" s="207"/>
      <c r="AT191" s="208" t="s">
        <v>139</v>
      </c>
      <c r="AU191" s="208" t="s">
        <v>85</v>
      </c>
      <c r="AV191" s="12" t="s">
        <v>135</v>
      </c>
      <c r="AW191" s="12" t="s">
        <v>36</v>
      </c>
      <c r="AX191" s="12" t="s">
        <v>83</v>
      </c>
      <c r="AY191" s="208" t="s">
        <v>128</v>
      </c>
    </row>
    <row r="192" spans="2:65" s="1" customFormat="1" ht="22.5" customHeight="1">
      <c r="B192" s="32"/>
      <c r="C192" s="172" t="s">
        <v>324</v>
      </c>
      <c r="D192" s="172" t="s">
        <v>130</v>
      </c>
      <c r="E192" s="173" t="s">
        <v>325</v>
      </c>
      <c r="F192" s="174" t="s">
        <v>326</v>
      </c>
      <c r="G192" s="175" t="s">
        <v>133</v>
      </c>
      <c r="H192" s="176">
        <v>5.2</v>
      </c>
      <c r="I192" s="177"/>
      <c r="J192" s="178">
        <f>ROUND(I192*H192,2)</f>
        <v>0</v>
      </c>
      <c r="K192" s="174" t="s">
        <v>134</v>
      </c>
      <c r="L192" s="36"/>
      <c r="M192" s="179" t="s">
        <v>21</v>
      </c>
      <c r="N192" s="180" t="s">
        <v>46</v>
      </c>
      <c r="O192" s="58"/>
      <c r="P192" s="181">
        <f>O192*H192</f>
        <v>0</v>
      </c>
      <c r="Q192" s="181">
        <v>1.8380000000000001E-2</v>
      </c>
      <c r="R192" s="181">
        <f>Q192*H192</f>
        <v>9.5576000000000008E-2</v>
      </c>
      <c r="S192" s="181">
        <v>0</v>
      </c>
      <c r="T192" s="182">
        <f>S192*H192</f>
        <v>0</v>
      </c>
      <c r="AR192" s="15" t="s">
        <v>135</v>
      </c>
      <c r="AT192" s="15" t="s">
        <v>130</v>
      </c>
      <c r="AU192" s="15" t="s">
        <v>85</v>
      </c>
      <c r="AY192" s="15" t="s">
        <v>128</v>
      </c>
      <c r="BE192" s="183">
        <f>IF(N192="základní",J192,0)</f>
        <v>0</v>
      </c>
      <c r="BF192" s="183">
        <f>IF(N192="snížená",J192,0)</f>
        <v>0</v>
      </c>
      <c r="BG192" s="183">
        <f>IF(N192="zákl. přenesená",J192,0)</f>
        <v>0</v>
      </c>
      <c r="BH192" s="183">
        <f>IF(N192="sníž. přenesená",J192,0)</f>
        <v>0</v>
      </c>
      <c r="BI192" s="183">
        <f>IF(N192="nulová",J192,0)</f>
        <v>0</v>
      </c>
      <c r="BJ192" s="15" t="s">
        <v>83</v>
      </c>
      <c r="BK192" s="183">
        <f>ROUND(I192*H192,2)</f>
        <v>0</v>
      </c>
      <c r="BL192" s="15" t="s">
        <v>135</v>
      </c>
      <c r="BM192" s="15" t="s">
        <v>327</v>
      </c>
    </row>
    <row r="193" spans="2:65" s="1" customFormat="1" ht="48.75">
      <c r="B193" s="32"/>
      <c r="C193" s="33"/>
      <c r="D193" s="184" t="s">
        <v>137</v>
      </c>
      <c r="E193" s="33"/>
      <c r="F193" s="185" t="s">
        <v>328</v>
      </c>
      <c r="G193" s="33"/>
      <c r="H193" s="33"/>
      <c r="I193" s="101"/>
      <c r="J193" s="33"/>
      <c r="K193" s="33"/>
      <c r="L193" s="36"/>
      <c r="M193" s="186"/>
      <c r="N193" s="58"/>
      <c r="O193" s="58"/>
      <c r="P193" s="58"/>
      <c r="Q193" s="58"/>
      <c r="R193" s="58"/>
      <c r="S193" s="58"/>
      <c r="T193" s="59"/>
      <c r="AT193" s="15" t="s">
        <v>137</v>
      </c>
      <c r="AU193" s="15" t="s">
        <v>85</v>
      </c>
    </row>
    <row r="194" spans="2:65" s="11" customFormat="1" ht="11.25">
      <c r="B194" s="187"/>
      <c r="C194" s="188"/>
      <c r="D194" s="184" t="s">
        <v>139</v>
      </c>
      <c r="E194" s="189" t="s">
        <v>21</v>
      </c>
      <c r="F194" s="190" t="s">
        <v>329</v>
      </c>
      <c r="G194" s="188"/>
      <c r="H194" s="191">
        <v>5.2</v>
      </c>
      <c r="I194" s="192"/>
      <c r="J194" s="188"/>
      <c r="K194" s="188"/>
      <c r="L194" s="193"/>
      <c r="M194" s="194"/>
      <c r="N194" s="195"/>
      <c r="O194" s="195"/>
      <c r="P194" s="195"/>
      <c r="Q194" s="195"/>
      <c r="R194" s="195"/>
      <c r="S194" s="195"/>
      <c r="T194" s="196"/>
      <c r="AT194" s="197" t="s">
        <v>139</v>
      </c>
      <c r="AU194" s="197" t="s">
        <v>85</v>
      </c>
      <c r="AV194" s="11" t="s">
        <v>85</v>
      </c>
      <c r="AW194" s="11" t="s">
        <v>36</v>
      </c>
      <c r="AX194" s="11" t="s">
        <v>83</v>
      </c>
      <c r="AY194" s="197" t="s">
        <v>128</v>
      </c>
    </row>
    <row r="195" spans="2:65" s="1" customFormat="1" ht="22.5" customHeight="1">
      <c r="B195" s="32"/>
      <c r="C195" s="172" t="s">
        <v>330</v>
      </c>
      <c r="D195" s="172" t="s">
        <v>130</v>
      </c>
      <c r="E195" s="173" t="s">
        <v>331</v>
      </c>
      <c r="F195" s="174" t="s">
        <v>332</v>
      </c>
      <c r="G195" s="175" t="s">
        <v>133</v>
      </c>
      <c r="H195" s="176">
        <v>43.94</v>
      </c>
      <c r="I195" s="177"/>
      <c r="J195" s="178">
        <f>ROUND(I195*H195,2)</f>
        <v>0</v>
      </c>
      <c r="K195" s="174" t="s">
        <v>134</v>
      </c>
      <c r="L195" s="36"/>
      <c r="M195" s="179" t="s">
        <v>21</v>
      </c>
      <c r="N195" s="180" t="s">
        <v>46</v>
      </c>
      <c r="O195" s="58"/>
      <c r="P195" s="181">
        <f>O195*H195</f>
        <v>0</v>
      </c>
      <c r="Q195" s="181">
        <v>3.4500000000000003E-2</v>
      </c>
      <c r="R195" s="181">
        <f>Q195*H195</f>
        <v>1.51593</v>
      </c>
      <c r="S195" s="181">
        <v>0</v>
      </c>
      <c r="T195" s="182">
        <f>S195*H195</f>
        <v>0</v>
      </c>
      <c r="AR195" s="15" t="s">
        <v>135</v>
      </c>
      <c r="AT195" s="15" t="s">
        <v>130</v>
      </c>
      <c r="AU195" s="15" t="s">
        <v>85</v>
      </c>
      <c r="AY195" s="15" t="s">
        <v>128</v>
      </c>
      <c r="BE195" s="183">
        <f>IF(N195="základní",J195,0)</f>
        <v>0</v>
      </c>
      <c r="BF195" s="183">
        <f>IF(N195="snížená",J195,0)</f>
        <v>0</v>
      </c>
      <c r="BG195" s="183">
        <f>IF(N195="zákl. přenesená",J195,0)</f>
        <v>0</v>
      </c>
      <c r="BH195" s="183">
        <f>IF(N195="sníž. přenesená",J195,0)</f>
        <v>0</v>
      </c>
      <c r="BI195" s="183">
        <f>IF(N195="nulová",J195,0)</f>
        <v>0</v>
      </c>
      <c r="BJ195" s="15" t="s">
        <v>83</v>
      </c>
      <c r="BK195" s="183">
        <f>ROUND(I195*H195,2)</f>
        <v>0</v>
      </c>
      <c r="BL195" s="15" t="s">
        <v>135</v>
      </c>
      <c r="BM195" s="15" t="s">
        <v>333</v>
      </c>
    </row>
    <row r="196" spans="2:65" s="1" customFormat="1" ht="126.75">
      <c r="B196" s="32"/>
      <c r="C196" s="33"/>
      <c r="D196" s="184" t="s">
        <v>137</v>
      </c>
      <c r="E196" s="33"/>
      <c r="F196" s="185" t="s">
        <v>334</v>
      </c>
      <c r="G196" s="33"/>
      <c r="H196" s="33"/>
      <c r="I196" s="101"/>
      <c r="J196" s="33"/>
      <c r="K196" s="33"/>
      <c r="L196" s="36"/>
      <c r="M196" s="186"/>
      <c r="N196" s="58"/>
      <c r="O196" s="58"/>
      <c r="P196" s="58"/>
      <c r="Q196" s="58"/>
      <c r="R196" s="58"/>
      <c r="S196" s="58"/>
      <c r="T196" s="59"/>
      <c r="AT196" s="15" t="s">
        <v>137</v>
      </c>
      <c r="AU196" s="15" t="s">
        <v>85</v>
      </c>
    </row>
    <row r="197" spans="2:65" s="11" customFormat="1" ht="11.25">
      <c r="B197" s="187"/>
      <c r="C197" s="188"/>
      <c r="D197" s="184" t="s">
        <v>139</v>
      </c>
      <c r="E197" s="189" t="s">
        <v>21</v>
      </c>
      <c r="F197" s="190" t="s">
        <v>323</v>
      </c>
      <c r="G197" s="188"/>
      <c r="H197" s="191">
        <v>43.94</v>
      </c>
      <c r="I197" s="192"/>
      <c r="J197" s="188"/>
      <c r="K197" s="188"/>
      <c r="L197" s="193"/>
      <c r="M197" s="194"/>
      <c r="N197" s="195"/>
      <c r="O197" s="195"/>
      <c r="P197" s="195"/>
      <c r="Q197" s="195"/>
      <c r="R197" s="195"/>
      <c r="S197" s="195"/>
      <c r="T197" s="196"/>
      <c r="AT197" s="197" t="s">
        <v>139</v>
      </c>
      <c r="AU197" s="197" t="s">
        <v>85</v>
      </c>
      <c r="AV197" s="11" t="s">
        <v>85</v>
      </c>
      <c r="AW197" s="11" t="s">
        <v>36</v>
      </c>
      <c r="AX197" s="11" t="s">
        <v>83</v>
      </c>
      <c r="AY197" s="197" t="s">
        <v>128</v>
      </c>
    </row>
    <row r="198" spans="2:65" s="1" customFormat="1" ht="16.5" customHeight="1">
      <c r="B198" s="32"/>
      <c r="C198" s="172" t="s">
        <v>335</v>
      </c>
      <c r="D198" s="172" t="s">
        <v>130</v>
      </c>
      <c r="E198" s="173" t="s">
        <v>336</v>
      </c>
      <c r="F198" s="174" t="s">
        <v>337</v>
      </c>
      <c r="G198" s="175" t="s">
        <v>133</v>
      </c>
      <c r="H198" s="176">
        <v>43.94</v>
      </c>
      <c r="I198" s="177"/>
      <c r="J198" s="178">
        <f>ROUND(I198*H198,2)</f>
        <v>0</v>
      </c>
      <c r="K198" s="174" t="s">
        <v>134</v>
      </c>
      <c r="L198" s="36"/>
      <c r="M198" s="179" t="s">
        <v>21</v>
      </c>
      <c r="N198" s="180" t="s">
        <v>46</v>
      </c>
      <c r="O198" s="58"/>
      <c r="P198" s="181">
        <f>O198*H198</f>
        <v>0</v>
      </c>
      <c r="Q198" s="181">
        <v>1.6E-2</v>
      </c>
      <c r="R198" s="181">
        <f>Q198*H198</f>
        <v>0.70304</v>
      </c>
      <c r="S198" s="181">
        <v>0</v>
      </c>
      <c r="T198" s="182">
        <f>S198*H198</f>
        <v>0</v>
      </c>
      <c r="AR198" s="15" t="s">
        <v>135</v>
      </c>
      <c r="AT198" s="15" t="s">
        <v>130</v>
      </c>
      <c r="AU198" s="15" t="s">
        <v>85</v>
      </c>
      <c r="AY198" s="15" t="s">
        <v>128</v>
      </c>
      <c r="BE198" s="183">
        <f>IF(N198="základní",J198,0)</f>
        <v>0</v>
      </c>
      <c r="BF198" s="183">
        <f>IF(N198="snížená",J198,0)</f>
        <v>0</v>
      </c>
      <c r="BG198" s="183">
        <f>IF(N198="zákl. přenesená",J198,0)</f>
        <v>0</v>
      </c>
      <c r="BH198" s="183">
        <f>IF(N198="sníž. přenesená",J198,0)</f>
        <v>0</v>
      </c>
      <c r="BI198" s="183">
        <f>IF(N198="nulová",J198,0)</f>
        <v>0</v>
      </c>
      <c r="BJ198" s="15" t="s">
        <v>83</v>
      </c>
      <c r="BK198" s="183">
        <f>ROUND(I198*H198,2)</f>
        <v>0</v>
      </c>
      <c r="BL198" s="15" t="s">
        <v>135</v>
      </c>
      <c r="BM198" s="15" t="s">
        <v>338</v>
      </c>
    </row>
    <row r="199" spans="2:65" s="1" customFormat="1" ht="126.75">
      <c r="B199" s="32"/>
      <c r="C199" s="33"/>
      <c r="D199" s="184" t="s">
        <v>137</v>
      </c>
      <c r="E199" s="33"/>
      <c r="F199" s="185" t="s">
        <v>334</v>
      </c>
      <c r="G199" s="33"/>
      <c r="H199" s="33"/>
      <c r="I199" s="101"/>
      <c r="J199" s="33"/>
      <c r="K199" s="33"/>
      <c r="L199" s="36"/>
      <c r="M199" s="186"/>
      <c r="N199" s="58"/>
      <c r="O199" s="58"/>
      <c r="P199" s="58"/>
      <c r="Q199" s="58"/>
      <c r="R199" s="58"/>
      <c r="S199" s="58"/>
      <c r="T199" s="59"/>
      <c r="AT199" s="15" t="s">
        <v>137</v>
      </c>
      <c r="AU199" s="15" t="s">
        <v>85</v>
      </c>
    </row>
    <row r="200" spans="2:65" s="1" customFormat="1" ht="22.5" customHeight="1">
      <c r="B200" s="32"/>
      <c r="C200" s="172" t="s">
        <v>339</v>
      </c>
      <c r="D200" s="172" t="s">
        <v>130</v>
      </c>
      <c r="E200" s="173" t="s">
        <v>340</v>
      </c>
      <c r="F200" s="174" t="s">
        <v>341</v>
      </c>
      <c r="G200" s="175" t="s">
        <v>148</v>
      </c>
      <c r="H200" s="176">
        <v>5.2</v>
      </c>
      <c r="I200" s="177"/>
      <c r="J200" s="178">
        <f>ROUND(I200*H200,2)</f>
        <v>0</v>
      </c>
      <c r="K200" s="174" t="s">
        <v>134</v>
      </c>
      <c r="L200" s="36"/>
      <c r="M200" s="179" t="s">
        <v>21</v>
      </c>
      <c r="N200" s="180" t="s">
        <v>46</v>
      </c>
      <c r="O200" s="58"/>
      <c r="P200" s="181">
        <f>O200*H200</f>
        <v>0</v>
      </c>
      <c r="Q200" s="181">
        <v>0</v>
      </c>
      <c r="R200" s="181">
        <f>Q200*H200</f>
        <v>0</v>
      </c>
      <c r="S200" s="181">
        <v>0</v>
      </c>
      <c r="T200" s="182">
        <f>S200*H200</f>
        <v>0</v>
      </c>
      <c r="AR200" s="15" t="s">
        <v>135</v>
      </c>
      <c r="AT200" s="15" t="s">
        <v>130</v>
      </c>
      <c r="AU200" s="15" t="s">
        <v>85</v>
      </c>
      <c r="AY200" s="15" t="s">
        <v>128</v>
      </c>
      <c r="BE200" s="183">
        <f>IF(N200="základní",J200,0)</f>
        <v>0</v>
      </c>
      <c r="BF200" s="183">
        <f>IF(N200="snížená",J200,0)</f>
        <v>0</v>
      </c>
      <c r="BG200" s="183">
        <f>IF(N200="zákl. přenesená",J200,0)</f>
        <v>0</v>
      </c>
      <c r="BH200" s="183">
        <f>IF(N200="sníž. přenesená",J200,0)</f>
        <v>0</v>
      </c>
      <c r="BI200" s="183">
        <f>IF(N200="nulová",J200,0)</f>
        <v>0</v>
      </c>
      <c r="BJ200" s="15" t="s">
        <v>83</v>
      </c>
      <c r="BK200" s="183">
        <f>ROUND(I200*H200,2)</f>
        <v>0</v>
      </c>
      <c r="BL200" s="15" t="s">
        <v>135</v>
      </c>
      <c r="BM200" s="15" t="s">
        <v>342</v>
      </c>
    </row>
    <row r="201" spans="2:65" s="1" customFormat="1" ht="58.5">
      <c r="B201" s="32"/>
      <c r="C201" s="33"/>
      <c r="D201" s="184" t="s">
        <v>137</v>
      </c>
      <c r="E201" s="33"/>
      <c r="F201" s="185" t="s">
        <v>343</v>
      </c>
      <c r="G201" s="33"/>
      <c r="H201" s="33"/>
      <c r="I201" s="101"/>
      <c r="J201" s="33"/>
      <c r="K201" s="33"/>
      <c r="L201" s="36"/>
      <c r="M201" s="186"/>
      <c r="N201" s="58"/>
      <c r="O201" s="58"/>
      <c r="P201" s="58"/>
      <c r="Q201" s="58"/>
      <c r="R201" s="58"/>
      <c r="S201" s="58"/>
      <c r="T201" s="59"/>
      <c r="AT201" s="15" t="s">
        <v>137</v>
      </c>
      <c r="AU201" s="15" t="s">
        <v>85</v>
      </c>
    </row>
    <row r="202" spans="2:65" s="11" customFormat="1" ht="11.25">
      <c r="B202" s="187"/>
      <c r="C202" s="188"/>
      <c r="D202" s="184" t="s">
        <v>139</v>
      </c>
      <c r="E202" s="189" t="s">
        <v>21</v>
      </c>
      <c r="F202" s="190" t="s">
        <v>344</v>
      </c>
      <c r="G202" s="188"/>
      <c r="H202" s="191">
        <v>5.2</v>
      </c>
      <c r="I202" s="192"/>
      <c r="J202" s="188"/>
      <c r="K202" s="188"/>
      <c r="L202" s="193"/>
      <c r="M202" s="194"/>
      <c r="N202" s="195"/>
      <c r="O202" s="195"/>
      <c r="P202" s="195"/>
      <c r="Q202" s="195"/>
      <c r="R202" s="195"/>
      <c r="S202" s="195"/>
      <c r="T202" s="196"/>
      <c r="AT202" s="197" t="s">
        <v>139</v>
      </c>
      <c r="AU202" s="197" t="s">
        <v>85</v>
      </c>
      <c r="AV202" s="11" t="s">
        <v>85</v>
      </c>
      <c r="AW202" s="11" t="s">
        <v>36</v>
      </c>
      <c r="AX202" s="11" t="s">
        <v>83</v>
      </c>
      <c r="AY202" s="197" t="s">
        <v>128</v>
      </c>
    </row>
    <row r="203" spans="2:65" s="1" customFormat="1" ht="16.5" customHeight="1">
      <c r="B203" s="32"/>
      <c r="C203" s="209" t="s">
        <v>345</v>
      </c>
      <c r="D203" s="209" t="s">
        <v>223</v>
      </c>
      <c r="E203" s="210" t="s">
        <v>346</v>
      </c>
      <c r="F203" s="211" t="s">
        <v>347</v>
      </c>
      <c r="G203" s="212" t="s">
        <v>148</v>
      </c>
      <c r="H203" s="213">
        <v>5.46</v>
      </c>
      <c r="I203" s="214"/>
      <c r="J203" s="215">
        <f>ROUND(I203*H203,2)</f>
        <v>0</v>
      </c>
      <c r="K203" s="211" t="s">
        <v>134</v>
      </c>
      <c r="L203" s="216"/>
      <c r="M203" s="217" t="s">
        <v>21</v>
      </c>
      <c r="N203" s="218" t="s">
        <v>46</v>
      </c>
      <c r="O203" s="58"/>
      <c r="P203" s="181">
        <f>O203*H203</f>
        <v>0</v>
      </c>
      <c r="Q203" s="181">
        <v>3.0000000000000001E-5</v>
      </c>
      <c r="R203" s="181">
        <f>Q203*H203</f>
        <v>1.638E-4</v>
      </c>
      <c r="S203" s="181">
        <v>0</v>
      </c>
      <c r="T203" s="182">
        <f>S203*H203</f>
        <v>0</v>
      </c>
      <c r="AR203" s="15" t="s">
        <v>176</v>
      </c>
      <c r="AT203" s="15" t="s">
        <v>223</v>
      </c>
      <c r="AU203" s="15" t="s">
        <v>85</v>
      </c>
      <c r="AY203" s="15" t="s">
        <v>128</v>
      </c>
      <c r="BE203" s="183">
        <f>IF(N203="základní",J203,0)</f>
        <v>0</v>
      </c>
      <c r="BF203" s="183">
        <f>IF(N203="snížená",J203,0)</f>
        <v>0</v>
      </c>
      <c r="BG203" s="183">
        <f>IF(N203="zákl. přenesená",J203,0)</f>
        <v>0</v>
      </c>
      <c r="BH203" s="183">
        <f>IF(N203="sníž. přenesená",J203,0)</f>
        <v>0</v>
      </c>
      <c r="BI203" s="183">
        <f>IF(N203="nulová",J203,0)</f>
        <v>0</v>
      </c>
      <c r="BJ203" s="15" t="s">
        <v>83</v>
      </c>
      <c r="BK203" s="183">
        <f>ROUND(I203*H203,2)</f>
        <v>0</v>
      </c>
      <c r="BL203" s="15" t="s">
        <v>135</v>
      </c>
      <c r="BM203" s="15" t="s">
        <v>348</v>
      </c>
    </row>
    <row r="204" spans="2:65" s="11" customFormat="1" ht="11.25">
      <c r="B204" s="187"/>
      <c r="C204" s="188"/>
      <c r="D204" s="184" t="s">
        <v>139</v>
      </c>
      <c r="E204" s="188"/>
      <c r="F204" s="190" t="s">
        <v>349</v>
      </c>
      <c r="G204" s="188"/>
      <c r="H204" s="191">
        <v>5.46</v>
      </c>
      <c r="I204" s="192"/>
      <c r="J204" s="188"/>
      <c r="K204" s="188"/>
      <c r="L204" s="193"/>
      <c r="M204" s="194"/>
      <c r="N204" s="195"/>
      <c r="O204" s="195"/>
      <c r="P204" s="195"/>
      <c r="Q204" s="195"/>
      <c r="R204" s="195"/>
      <c r="S204" s="195"/>
      <c r="T204" s="196"/>
      <c r="AT204" s="197" t="s">
        <v>139</v>
      </c>
      <c r="AU204" s="197" t="s">
        <v>85</v>
      </c>
      <c r="AV204" s="11" t="s">
        <v>85</v>
      </c>
      <c r="AW204" s="11" t="s">
        <v>4</v>
      </c>
      <c r="AX204" s="11" t="s">
        <v>83</v>
      </c>
      <c r="AY204" s="197" t="s">
        <v>128</v>
      </c>
    </row>
    <row r="205" spans="2:65" s="1" customFormat="1" ht="22.5" customHeight="1">
      <c r="B205" s="32"/>
      <c r="C205" s="172" t="s">
        <v>350</v>
      </c>
      <c r="D205" s="172" t="s">
        <v>130</v>
      </c>
      <c r="E205" s="173" t="s">
        <v>351</v>
      </c>
      <c r="F205" s="174" t="s">
        <v>352</v>
      </c>
      <c r="G205" s="175" t="s">
        <v>148</v>
      </c>
      <c r="H205" s="176">
        <v>5.46</v>
      </c>
      <c r="I205" s="177"/>
      <c r="J205" s="178">
        <f>ROUND(I205*H205,2)</f>
        <v>0</v>
      </c>
      <c r="K205" s="174" t="s">
        <v>134</v>
      </c>
      <c r="L205" s="36"/>
      <c r="M205" s="179" t="s">
        <v>21</v>
      </c>
      <c r="N205" s="180" t="s">
        <v>46</v>
      </c>
      <c r="O205" s="58"/>
      <c r="P205" s="181">
        <f>O205*H205</f>
        <v>0</v>
      </c>
      <c r="Q205" s="181">
        <v>0</v>
      </c>
      <c r="R205" s="181">
        <f>Q205*H205</f>
        <v>0</v>
      </c>
      <c r="S205" s="181">
        <v>0</v>
      </c>
      <c r="T205" s="182">
        <f>S205*H205</f>
        <v>0</v>
      </c>
      <c r="AR205" s="15" t="s">
        <v>135</v>
      </c>
      <c r="AT205" s="15" t="s">
        <v>130</v>
      </c>
      <c r="AU205" s="15" t="s">
        <v>85</v>
      </c>
      <c r="AY205" s="15" t="s">
        <v>128</v>
      </c>
      <c r="BE205" s="183">
        <f>IF(N205="základní",J205,0)</f>
        <v>0</v>
      </c>
      <c r="BF205" s="183">
        <f>IF(N205="snížená",J205,0)</f>
        <v>0</v>
      </c>
      <c r="BG205" s="183">
        <f>IF(N205="zákl. přenesená",J205,0)</f>
        <v>0</v>
      </c>
      <c r="BH205" s="183">
        <f>IF(N205="sníž. přenesená",J205,0)</f>
        <v>0</v>
      </c>
      <c r="BI205" s="183">
        <f>IF(N205="nulová",J205,0)</f>
        <v>0</v>
      </c>
      <c r="BJ205" s="15" t="s">
        <v>83</v>
      </c>
      <c r="BK205" s="183">
        <f>ROUND(I205*H205,2)</f>
        <v>0</v>
      </c>
      <c r="BL205" s="15" t="s">
        <v>135</v>
      </c>
      <c r="BM205" s="15" t="s">
        <v>353</v>
      </c>
    </row>
    <row r="206" spans="2:65" s="1" customFormat="1" ht="58.5">
      <c r="B206" s="32"/>
      <c r="C206" s="33"/>
      <c r="D206" s="184" t="s">
        <v>137</v>
      </c>
      <c r="E206" s="33"/>
      <c r="F206" s="185" t="s">
        <v>343</v>
      </c>
      <c r="G206" s="33"/>
      <c r="H206" s="33"/>
      <c r="I206" s="101"/>
      <c r="J206" s="33"/>
      <c r="K206" s="33"/>
      <c r="L206" s="36"/>
      <c r="M206" s="186"/>
      <c r="N206" s="58"/>
      <c r="O206" s="58"/>
      <c r="P206" s="58"/>
      <c r="Q206" s="58"/>
      <c r="R206" s="58"/>
      <c r="S206" s="58"/>
      <c r="T206" s="59"/>
      <c r="AT206" s="15" t="s">
        <v>137</v>
      </c>
      <c r="AU206" s="15" t="s">
        <v>85</v>
      </c>
    </row>
    <row r="207" spans="2:65" s="1" customFormat="1" ht="16.5" customHeight="1">
      <c r="B207" s="32"/>
      <c r="C207" s="209" t="s">
        <v>354</v>
      </c>
      <c r="D207" s="209" t="s">
        <v>223</v>
      </c>
      <c r="E207" s="210" t="s">
        <v>355</v>
      </c>
      <c r="F207" s="211" t="s">
        <v>356</v>
      </c>
      <c r="G207" s="212" t="s">
        <v>148</v>
      </c>
      <c r="H207" s="213">
        <v>5.7329999999999997</v>
      </c>
      <c r="I207" s="214"/>
      <c r="J207" s="215">
        <f>ROUND(I207*H207,2)</f>
        <v>0</v>
      </c>
      <c r="K207" s="211" t="s">
        <v>134</v>
      </c>
      <c r="L207" s="216"/>
      <c r="M207" s="217" t="s">
        <v>21</v>
      </c>
      <c r="N207" s="218" t="s">
        <v>46</v>
      </c>
      <c r="O207" s="58"/>
      <c r="P207" s="181">
        <f>O207*H207</f>
        <v>0</v>
      </c>
      <c r="Q207" s="181">
        <v>4.0000000000000003E-5</v>
      </c>
      <c r="R207" s="181">
        <f>Q207*H207</f>
        <v>2.2932000000000001E-4</v>
      </c>
      <c r="S207" s="181">
        <v>0</v>
      </c>
      <c r="T207" s="182">
        <f>S207*H207</f>
        <v>0</v>
      </c>
      <c r="AR207" s="15" t="s">
        <v>176</v>
      </c>
      <c r="AT207" s="15" t="s">
        <v>223</v>
      </c>
      <c r="AU207" s="15" t="s">
        <v>85</v>
      </c>
      <c r="AY207" s="15" t="s">
        <v>128</v>
      </c>
      <c r="BE207" s="183">
        <f>IF(N207="základní",J207,0)</f>
        <v>0</v>
      </c>
      <c r="BF207" s="183">
        <f>IF(N207="snížená",J207,0)</f>
        <v>0</v>
      </c>
      <c r="BG207" s="183">
        <f>IF(N207="zákl. přenesená",J207,0)</f>
        <v>0</v>
      </c>
      <c r="BH207" s="183">
        <f>IF(N207="sníž. přenesená",J207,0)</f>
        <v>0</v>
      </c>
      <c r="BI207" s="183">
        <f>IF(N207="nulová",J207,0)</f>
        <v>0</v>
      </c>
      <c r="BJ207" s="15" t="s">
        <v>83</v>
      </c>
      <c r="BK207" s="183">
        <f>ROUND(I207*H207,2)</f>
        <v>0</v>
      </c>
      <c r="BL207" s="15" t="s">
        <v>135</v>
      </c>
      <c r="BM207" s="15" t="s">
        <v>357</v>
      </c>
    </row>
    <row r="208" spans="2:65" s="11" customFormat="1" ht="11.25">
      <c r="B208" s="187"/>
      <c r="C208" s="188"/>
      <c r="D208" s="184" t="s">
        <v>139</v>
      </c>
      <c r="E208" s="188"/>
      <c r="F208" s="190" t="s">
        <v>358</v>
      </c>
      <c r="G208" s="188"/>
      <c r="H208" s="191">
        <v>5.7329999999999997</v>
      </c>
      <c r="I208" s="192"/>
      <c r="J208" s="188"/>
      <c r="K208" s="188"/>
      <c r="L208" s="193"/>
      <c r="M208" s="194"/>
      <c r="N208" s="195"/>
      <c r="O208" s="195"/>
      <c r="P208" s="195"/>
      <c r="Q208" s="195"/>
      <c r="R208" s="195"/>
      <c r="S208" s="195"/>
      <c r="T208" s="196"/>
      <c r="AT208" s="197" t="s">
        <v>139</v>
      </c>
      <c r="AU208" s="197" t="s">
        <v>85</v>
      </c>
      <c r="AV208" s="11" t="s">
        <v>85</v>
      </c>
      <c r="AW208" s="11" t="s">
        <v>4</v>
      </c>
      <c r="AX208" s="11" t="s">
        <v>83</v>
      </c>
      <c r="AY208" s="197" t="s">
        <v>128</v>
      </c>
    </row>
    <row r="209" spans="2:65" s="1" customFormat="1" ht="22.5" customHeight="1">
      <c r="B209" s="32"/>
      <c r="C209" s="172" t="s">
        <v>359</v>
      </c>
      <c r="D209" s="172" t="s">
        <v>130</v>
      </c>
      <c r="E209" s="173" t="s">
        <v>360</v>
      </c>
      <c r="F209" s="174" t="s">
        <v>361</v>
      </c>
      <c r="G209" s="175" t="s">
        <v>210</v>
      </c>
      <c r="H209" s="176">
        <v>4.92</v>
      </c>
      <c r="I209" s="177"/>
      <c r="J209" s="178">
        <f>ROUND(I209*H209,2)</f>
        <v>0</v>
      </c>
      <c r="K209" s="174" t="s">
        <v>134</v>
      </c>
      <c r="L209" s="36"/>
      <c r="M209" s="179" t="s">
        <v>21</v>
      </c>
      <c r="N209" s="180" t="s">
        <v>46</v>
      </c>
      <c r="O209" s="58"/>
      <c r="P209" s="181">
        <f>O209*H209</f>
        <v>0</v>
      </c>
      <c r="Q209" s="181">
        <v>2.2563399999999998</v>
      </c>
      <c r="R209" s="181">
        <f>Q209*H209</f>
        <v>11.101192799999998</v>
      </c>
      <c r="S209" s="181">
        <v>0</v>
      </c>
      <c r="T209" s="182">
        <f>S209*H209</f>
        <v>0</v>
      </c>
      <c r="AR209" s="15" t="s">
        <v>135</v>
      </c>
      <c r="AT209" s="15" t="s">
        <v>130</v>
      </c>
      <c r="AU209" s="15" t="s">
        <v>85</v>
      </c>
      <c r="AY209" s="15" t="s">
        <v>128</v>
      </c>
      <c r="BE209" s="183">
        <f>IF(N209="základní",J209,0)</f>
        <v>0</v>
      </c>
      <c r="BF209" s="183">
        <f>IF(N209="snížená",J209,0)</f>
        <v>0</v>
      </c>
      <c r="BG209" s="183">
        <f>IF(N209="zákl. přenesená",J209,0)</f>
        <v>0</v>
      </c>
      <c r="BH209" s="183">
        <f>IF(N209="sníž. přenesená",J209,0)</f>
        <v>0</v>
      </c>
      <c r="BI209" s="183">
        <f>IF(N209="nulová",J209,0)</f>
        <v>0</v>
      </c>
      <c r="BJ209" s="15" t="s">
        <v>83</v>
      </c>
      <c r="BK209" s="183">
        <f>ROUND(I209*H209,2)</f>
        <v>0</v>
      </c>
      <c r="BL209" s="15" t="s">
        <v>135</v>
      </c>
      <c r="BM209" s="15" t="s">
        <v>362</v>
      </c>
    </row>
    <row r="210" spans="2:65" s="11" customFormat="1" ht="11.25">
      <c r="B210" s="187"/>
      <c r="C210" s="188"/>
      <c r="D210" s="184" t="s">
        <v>139</v>
      </c>
      <c r="E210" s="189" t="s">
        <v>21</v>
      </c>
      <c r="F210" s="190" t="s">
        <v>363</v>
      </c>
      <c r="G210" s="188"/>
      <c r="H210" s="191">
        <v>4.92</v>
      </c>
      <c r="I210" s="192"/>
      <c r="J210" s="188"/>
      <c r="K210" s="188"/>
      <c r="L210" s="193"/>
      <c r="M210" s="194"/>
      <c r="N210" s="195"/>
      <c r="O210" s="195"/>
      <c r="P210" s="195"/>
      <c r="Q210" s="195"/>
      <c r="R210" s="195"/>
      <c r="S210" s="195"/>
      <c r="T210" s="196"/>
      <c r="AT210" s="197" t="s">
        <v>139</v>
      </c>
      <c r="AU210" s="197" t="s">
        <v>85</v>
      </c>
      <c r="AV210" s="11" t="s">
        <v>85</v>
      </c>
      <c r="AW210" s="11" t="s">
        <v>36</v>
      </c>
      <c r="AX210" s="11" t="s">
        <v>83</v>
      </c>
      <c r="AY210" s="197" t="s">
        <v>128</v>
      </c>
    </row>
    <row r="211" spans="2:65" s="1" customFormat="1" ht="16.5" customHeight="1">
      <c r="B211" s="32"/>
      <c r="C211" s="172" t="s">
        <v>364</v>
      </c>
      <c r="D211" s="172" t="s">
        <v>130</v>
      </c>
      <c r="E211" s="173" t="s">
        <v>365</v>
      </c>
      <c r="F211" s="174" t="s">
        <v>366</v>
      </c>
      <c r="G211" s="175" t="s">
        <v>226</v>
      </c>
      <c r="H211" s="176">
        <v>0.126</v>
      </c>
      <c r="I211" s="177"/>
      <c r="J211" s="178">
        <f>ROUND(I211*H211,2)</f>
        <v>0</v>
      </c>
      <c r="K211" s="174" t="s">
        <v>367</v>
      </c>
      <c r="L211" s="36"/>
      <c r="M211" s="179" t="s">
        <v>21</v>
      </c>
      <c r="N211" s="180" t="s">
        <v>46</v>
      </c>
      <c r="O211" s="58"/>
      <c r="P211" s="181">
        <f>O211*H211</f>
        <v>0</v>
      </c>
      <c r="Q211" s="181">
        <v>1.06277</v>
      </c>
      <c r="R211" s="181">
        <f>Q211*H211</f>
        <v>0.13390901999999999</v>
      </c>
      <c r="S211" s="181">
        <v>0</v>
      </c>
      <c r="T211" s="182">
        <f>S211*H211</f>
        <v>0</v>
      </c>
      <c r="AR211" s="15" t="s">
        <v>135</v>
      </c>
      <c r="AT211" s="15" t="s">
        <v>130</v>
      </c>
      <c r="AU211" s="15" t="s">
        <v>85</v>
      </c>
      <c r="AY211" s="15" t="s">
        <v>128</v>
      </c>
      <c r="BE211" s="183">
        <f>IF(N211="základní",J211,0)</f>
        <v>0</v>
      </c>
      <c r="BF211" s="183">
        <f>IF(N211="snížená",J211,0)</f>
        <v>0</v>
      </c>
      <c r="BG211" s="183">
        <f>IF(N211="zákl. přenesená",J211,0)</f>
        <v>0</v>
      </c>
      <c r="BH211" s="183">
        <f>IF(N211="sníž. přenesená",J211,0)</f>
        <v>0</v>
      </c>
      <c r="BI211" s="183">
        <f>IF(N211="nulová",J211,0)</f>
        <v>0</v>
      </c>
      <c r="BJ211" s="15" t="s">
        <v>83</v>
      </c>
      <c r="BK211" s="183">
        <f>ROUND(I211*H211,2)</f>
        <v>0</v>
      </c>
      <c r="BL211" s="15" t="s">
        <v>135</v>
      </c>
      <c r="BM211" s="15" t="s">
        <v>368</v>
      </c>
    </row>
    <row r="212" spans="2:65" s="11" customFormat="1" ht="11.25">
      <c r="B212" s="187"/>
      <c r="C212" s="188"/>
      <c r="D212" s="184" t="s">
        <v>139</v>
      </c>
      <c r="E212" s="189" t="s">
        <v>21</v>
      </c>
      <c r="F212" s="190" t="s">
        <v>369</v>
      </c>
      <c r="G212" s="188"/>
      <c r="H212" s="191">
        <v>0.126</v>
      </c>
      <c r="I212" s="192"/>
      <c r="J212" s="188"/>
      <c r="K212" s="188"/>
      <c r="L212" s="193"/>
      <c r="M212" s="194"/>
      <c r="N212" s="195"/>
      <c r="O212" s="195"/>
      <c r="P212" s="195"/>
      <c r="Q212" s="195"/>
      <c r="R212" s="195"/>
      <c r="S212" s="195"/>
      <c r="T212" s="196"/>
      <c r="AT212" s="197" t="s">
        <v>139</v>
      </c>
      <c r="AU212" s="197" t="s">
        <v>85</v>
      </c>
      <c r="AV212" s="11" t="s">
        <v>85</v>
      </c>
      <c r="AW212" s="11" t="s">
        <v>36</v>
      </c>
      <c r="AX212" s="11" t="s">
        <v>83</v>
      </c>
      <c r="AY212" s="197" t="s">
        <v>128</v>
      </c>
    </row>
    <row r="213" spans="2:65" s="10" customFormat="1" ht="22.9" customHeight="1">
      <c r="B213" s="156"/>
      <c r="C213" s="157"/>
      <c r="D213" s="158" t="s">
        <v>74</v>
      </c>
      <c r="E213" s="170" t="s">
        <v>181</v>
      </c>
      <c r="F213" s="170" t="s">
        <v>370</v>
      </c>
      <c r="G213" s="157"/>
      <c r="H213" s="157"/>
      <c r="I213" s="160"/>
      <c r="J213" s="171">
        <f>BK213</f>
        <v>0</v>
      </c>
      <c r="K213" s="157"/>
      <c r="L213" s="162"/>
      <c r="M213" s="163"/>
      <c r="N213" s="164"/>
      <c r="O213" s="164"/>
      <c r="P213" s="165">
        <f>SUM(P214:P234)</f>
        <v>0</v>
      </c>
      <c r="Q213" s="164"/>
      <c r="R213" s="165">
        <f>SUM(R214:R234)</f>
        <v>6.4195709999999995</v>
      </c>
      <c r="S213" s="164"/>
      <c r="T213" s="166">
        <f>SUM(T214:T234)</f>
        <v>23.762139999999999</v>
      </c>
      <c r="AR213" s="167" t="s">
        <v>83</v>
      </c>
      <c r="AT213" s="168" t="s">
        <v>74</v>
      </c>
      <c r="AU213" s="168" t="s">
        <v>83</v>
      </c>
      <c r="AY213" s="167" t="s">
        <v>128</v>
      </c>
      <c r="BK213" s="169">
        <f>SUM(BK214:BK234)</f>
        <v>0</v>
      </c>
    </row>
    <row r="214" spans="2:65" s="1" customFormat="1" ht="22.5" customHeight="1">
      <c r="B214" s="32"/>
      <c r="C214" s="172" t="s">
        <v>371</v>
      </c>
      <c r="D214" s="172" t="s">
        <v>130</v>
      </c>
      <c r="E214" s="173" t="s">
        <v>372</v>
      </c>
      <c r="F214" s="174" t="s">
        <v>373</v>
      </c>
      <c r="G214" s="175" t="s">
        <v>148</v>
      </c>
      <c r="H214" s="176">
        <v>33</v>
      </c>
      <c r="I214" s="177"/>
      <c r="J214" s="178">
        <f>ROUND(I214*H214,2)</f>
        <v>0</v>
      </c>
      <c r="K214" s="174" t="s">
        <v>134</v>
      </c>
      <c r="L214" s="36"/>
      <c r="M214" s="179" t="s">
        <v>21</v>
      </c>
      <c r="N214" s="180" t="s">
        <v>46</v>
      </c>
      <c r="O214" s="58"/>
      <c r="P214" s="181">
        <f>O214*H214</f>
        <v>0</v>
      </c>
      <c r="Q214" s="181">
        <v>0.1295</v>
      </c>
      <c r="R214" s="181">
        <f>Q214*H214</f>
        <v>4.2735000000000003</v>
      </c>
      <c r="S214" s="181">
        <v>0</v>
      </c>
      <c r="T214" s="182">
        <f>S214*H214</f>
        <v>0</v>
      </c>
      <c r="AR214" s="15" t="s">
        <v>135</v>
      </c>
      <c r="AT214" s="15" t="s">
        <v>130</v>
      </c>
      <c r="AU214" s="15" t="s">
        <v>85</v>
      </c>
      <c r="AY214" s="15" t="s">
        <v>128</v>
      </c>
      <c r="BE214" s="183">
        <f>IF(N214="základní",J214,0)</f>
        <v>0</v>
      </c>
      <c r="BF214" s="183">
        <f>IF(N214="snížená",J214,0)</f>
        <v>0</v>
      </c>
      <c r="BG214" s="183">
        <f>IF(N214="zákl. přenesená",J214,0)</f>
        <v>0</v>
      </c>
      <c r="BH214" s="183">
        <f>IF(N214="sníž. přenesená",J214,0)</f>
        <v>0</v>
      </c>
      <c r="BI214" s="183">
        <f>IF(N214="nulová",J214,0)</f>
        <v>0</v>
      </c>
      <c r="BJ214" s="15" t="s">
        <v>83</v>
      </c>
      <c r="BK214" s="183">
        <f>ROUND(I214*H214,2)</f>
        <v>0</v>
      </c>
      <c r="BL214" s="15" t="s">
        <v>135</v>
      </c>
      <c r="BM214" s="15" t="s">
        <v>374</v>
      </c>
    </row>
    <row r="215" spans="2:65" s="1" customFormat="1" ht="87.75">
      <c r="B215" s="32"/>
      <c r="C215" s="33"/>
      <c r="D215" s="184" t="s">
        <v>137</v>
      </c>
      <c r="E215" s="33"/>
      <c r="F215" s="185" t="s">
        <v>375</v>
      </c>
      <c r="G215" s="33"/>
      <c r="H215" s="33"/>
      <c r="I215" s="101"/>
      <c r="J215" s="33"/>
      <c r="K215" s="33"/>
      <c r="L215" s="36"/>
      <c r="M215" s="186"/>
      <c r="N215" s="58"/>
      <c r="O215" s="58"/>
      <c r="P215" s="58"/>
      <c r="Q215" s="58"/>
      <c r="R215" s="58"/>
      <c r="S215" s="58"/>
      <c r="T215" s="59"/>
      <c r="AT215" s="15" t="s">
        <v>137</v>
      </c>
      <c r="AU215" s="15" t="s">
        <v>85</v>
      </c>
    </row>
    <row r="216" spans="2:65" s="11" customFormat="1" ht="11.25">
      <c r="B216" s="187"/>
      <c r="C216" s="188"/>
      <c r="D216" s="184" t="s">
        <v>139</v>
      </c>
      <c r="E216" s="189" t="s">
        <v>21</v>
      </c>
      <c r="F216" s="190" t="s">
        <v>312</v>
      </c>
      <c r="G216" s="188"/>
      <c r="H216" s="191">
        <v>33</v>
      </c>
      <c r="I216" s="192"/>
      <c r="J216" s="188"/>
      <c r="K216" s="188"/>
      <c r="L216" s="193"/>
      <c r="M216" s="194"/>
      <c r="N216" s="195"/>
      <c r="O216" s="195"/>
      <c r="P216" s="195"/>
      <c r="Q216" s="195"/>
      <c r="R216" s="195"/>
      <c r="S216" s="195"/>
      <c r="T216" s="196"/>
      <c r="AT216" s="197" t="s">
        <v>139</v>
      </c>
      <c r="AU216" s="197" t="s">
        <v>85</v>
      </c>
      <c r="AV216" s="11" t="s">
        <v>85</v>
      </c>
      <c r="AW216" s="11" t="s">
        <v>36</v>
      </c>
      <c r="AX216" s="11" t="s">
        <v>83</v>
      </c>
      <c r="AY216" s="197" t="s">
        <v>128</v>
      </c>
    </row>
    <row r="217" spans="2:65" s="1" customFormat="1" ht="16.5" customHeight="1">
      <c r="B217" s="32"/>
      <c r="C217" s="209" t="s">
        <v>376</v>
      </c>
      <c r="D217" s="209" t="s">
        <v>223</v>
      </c>
      <c r="E217" s="210" t="s">
        <v>377</v>
      </c>
      <c r="F217" s="211" t="s">
        <v>378</v>
      </c>
      <c r="G217" s="212" t="s">
        <v>148</v>
      </c>
      <c r="H217" s="213">
        <v>36.299999999999997</v>
      </c>
      <c r="I217" s="214"/>
      <c r="J217" s="215">
        <f>ROUND(I217*H217,2)</f>
        <v>0</v>
      </c>
      <c r="K217" s="211" t="s">
        <v>134</v>
      </c>
      <c r="L217" s="216"/>
      <c r="M217" s="217" t="s">
        <v>21</v>
      </c>
      <c r="N217" s="218" t="s">
        <v>46</v>
      </c>
      <c r="O217" s="58"/>
      <c r="P217" s="181">
        <f>O217*H217</f>
        <v>0</v>
      </c>
      <c r="Q217" s="181">
        <v>5.8000000000000003E-2</v>
      </c>
      <c r="R217" s="181">
        <f>Q217*H217</f>
        <v>2.1053999999999999</v>
      </c>
      <c r="S217" s="181">
        <v>0</v>
      </c>
      <c r="T217" s="182">
        <f>S217*H217</f>
        <v>0</v>
      </c>
      <c r="AR217" s="15" t="s">
        <v>176</v>
      </c>
      <c r="AT217" s="15" t="s">
        <v>223</v>
      </c>
      <c r="AU217" s="15" t="s">
        <v>85</v>
      </c>
      <c r="AY217" s="15" t="s">
        <v>128</v>
      </c>
      <c r="BE217" s="183">
        <f>IF(N217="základní",J217,0)</f>
        <v>0</v>
      </c>
      <c r="BF217" s="183">
        <f>IF(N217="snížená",J217,0)</f>
        <v>0</v>
      </c>
      <c r="BG217" s="183">
        <f>IF(N217="zákl. přenesená",J217,0)</f>
        <v>0</v>
      </c>
      <c r="BH217" s="183">
        <f>IF(N217="sníž. přenesená",J217,0)</f>
        <v>0</v>
      </c>
      <c r="BI217" s="183">
        <f>IF(N217="nulová",J217,0)</f>
        <v>0</v>
      </c>
      <c r="BJ217" s="15" t="s">
        <v>83</v>
      </c>
      <c r="BK217" s="183">
        <f>ROUND(I217*H217,2)</f>
        <v>0</v>
      </c>
      <c r="BL217" s="15" t="s">
        <v>135</v>
      </c>
      <c r="BM217" s="15" t="s">
        <v>379</v>
      </c>
    </row>
    <row r="218" spans="2:65" s="11" customFormat="1" ht="11.25">
      <c r="B218" s="187"/>
      <c r="C218" s="188"/>
      <c r="D218" s="184" t="s">
        <v>139</v>
      </c>
      <c r="E218" s="188"/>
      <c r="F218" s="190" t="s">
        <v>380</v>
      </c>
      <c r="G218" s="188"/>
      <c r="H218" s="191">
        <v>36.299999999999997</v>
      </c>
      <c r="I218" s="192"/>
      <c r="J218" s="188"/>
      <c r="K218" s="188"/>
      <c r="L218" s="193"/>
      <c r="M218" s="194"/>
      <c r="N218" s="195"/>
      <c r="O218" s="195"/>
      <c r="P218" s="195"/>
      <c r="Q218" s="195"/>
      <c r="R218" s="195"/>
      <c r="S218" s="195"/>
      <c r="T218" s="196"/>
      <c r="AT218" s="197" t="s">
        <v>139</v>
      </c>
      <c r="AU218" s="197" t="s">
        <v>85</v>
      </c>
      <c r="AV218" s="11" t="s">
        <v>85</v>
      </c>
      <c r="AW218" s="11" t="s">
        <v>4</v>
      </c>
      <c r="AX218" s="11" t="s">
        <v>83</v>
      </c>
      <c r="AY218" s="197" t="s">
        <v>128</v>
      </c>
    </row>
    <row r="219" spans="2:65" s="1" customFormat="1" ht="16.5" customHeight="1">
      <c r="B219" s="32"/>
      <c r="C219" s="172" t="s">
        <v>381</v>
      </c>
      <c r="D219" s="172" t="s">
        <v>130</v>
      </c>
      <c r="E219" s="173" t="s">
        <v>382</v>
      </c>
      <c r="F219" s="174" t="s">
        <v>383</v>
      </c>
      <c r="G219" s="175" t="s">
        <v>133</v>
      </c>
      <c r="H219" s="176">
        <v>300</v>
      </c>
      <c r="I219" s="177"/>
      <c r="J219" s="178">
        <f>ROUND(I219*H219,2)</f>
        <v>0</v>
      </c>
      <c r="K219" s="174" t="s">
        <v>134</v>
      </c>
      <c r="L219" s="36"/>
      <c r="M219" s="179" t="s">
        <v>21</v>
      </c>
      <c r="N219" s="180" t="s">
        <v>46</v>
      </c>
      <c r="O219" s="58"/>
      <c r="P219" s="181">
        <f>O219*H219</f>
        <v>0</v>
      </c>
      <c r="Q219" s="181">
        <v>1.2999999999999999E-4</v>
      </c>
      <c r="R219" s="181">
        <f>Q219*H219</f>
        <v>3.9E-2</v>
      </c>
      <c r="S219" s="181">
        <v>0</v>
      </c>
      <c r="T219" s="182">
        <f>S219*H219</f>
        <v>0</v>
      </c>
      <c r="AR219" s="15" t="s">
        <v>135</v>
      </c>
      <c r="AT219" s="15" t="s">
        <v>130</v>
      </c>
      <c r="AU219" s="15" t="s">
        <v>85</v>
      </c>
      <c r="AY219" s="15" t="s">
        <v>128</v>
      </c>
      <c r="BE219" s="183">
        <f>IF(N219="základní",J219,0)</f>
        <v>0</v>
      </c>
      <c r="BF219" s="183">
        <f>IF(N219="snížená",J219,0)</f>
        <v>0</v>
      </c>
      <c r="BG219" s="183">
        <f>IF(N219="zákl. přenesená",J219,0)</f>
        <v>0</v>
      </c>
      <c r="BH219" s="183">
        <f>IF(N219="sníž. přenesená",J219,0)</f>
        <v>0</v>
      </c>
      <c r="BI219" s="183">
        <f>IF(N219="nulová",J219,0)</f>
        <v>0</v>
      </c>
      <c r="BJ219" s="15" t="s">
        <v>83</v>
      </c>
      <c r="BK219" s="183">
        <f>ROUND(I219*H219,2)</f>
        <v>0</v>
      </c>
      <c r="BL219" s="15" t="s">
        <v>135</v>
      </c>
      <c r="BM219" s="15" t="s">
        <v>384</v>
      </c>
    </row>
    <row r="220" spans="2:65" s="1" customFormat="1" ht="48.75">
      <c r="B220" s="32"/>
      <c r="C220" s="33"/>
      <c r="D220" s="184" t="s">
        <v>137</v>
      </c>
      <c r="E220" s="33"/>
      <c r="F220" s="185" t="s">
        <v>385</v>
      </c>
      <c r="G220" s="33"/>
      <c r="H220" s="33"/>
      <c r="I220" s="101"/>
      <c r="J220" s="33"/>
      <c r="K220" s="33"/>
      <c r="L220" s="36"/>
      <c r="M220" s="186"/>
      <c r="N220" s="58"/>
      <c r="O220" s="58"/>
      <c r="P220" s="58"/>
      <c r="Q220" s="58"/>
      <c r="R220" s="58"/>
      <c r="S220" s="58"/>
      <c r="T220" s="59"/>
      <c r="AT220" s="15" t="s">
        <v>137</v>
      </c>
      <c r="AU220" s="15" t="s">
        <v>85</v>
      </c>
    </row>
    <row r="221" spans="2:65" s="11" customFormat="1" ht="11.25">
      <c r="B221" s="187"/>
      <c r="C221" s="188"/>
      <c r="D221" s="184" t="s">
        <v>139</v>
      </c>
      <c r="E221" s="189" t="s">
        <v>21</v>
      </c>
      <c r="F221" s="190" t="s">
        <v>386</v>
      </c>
      <c r="G221" s="188"/>
      <c r="H221" s="191">
        <v>300</v>
      </c>
      <c r="I221" s="192"/>
      <c r="J221" s="188"/>
      <c r="K221" s="188"/>
      <c r="L221" s="193"/>
      <c r="M221" s="194"/>
      <c r="N221" s="195"/>
      <c r="O221" s="195"/>
      <c r="P221" s="195"/>
      <c r="Q221" s="195"/>
      <c r="R221" s="195"/>
      <c r="S221" s="195"/>
      <c r="T221" s="196"/>
      <c r="AT221" s="197" t="s">
        <v>139</v>
      </c>
      <c r="AU221" s="197" t="s">
        <v>85</v>
      </c>
      <c r="AV221" s="11" t="s">
        <v>85</v>
      </c>
      <c r="AW221" s="11" t="s">
        <v>36</v>
      </c>
      <c r="AX221" s="11" t="s">
        <v>83</v>
      </c>
      <c r="AY221" s="197" t="s">
        <v>128</v>
      </c>
    </row>
    <row r="222" spans="2:65" s="1" customFormat="1" ht="22.5" customHeight="1">
      <c r="B222" s="32"/>
      <c r="C222" s="172" t="s">
        <v>387</v>
      </c>
      <c r="D222" s="172" t="s">
        <v>130</v>
      </c>
      <c r="E222" s="173" t="s">
        <v>388</v>
      </c>
      <c r="F222" s="174" t="s">
        <v>389</v>
      </c>
      <c r="G222" s="175" t="s">
        <v>133</v>
      </c>
      <c r="H222" s="176">
        <v>4.9400000000000004</v>
      </c>
      <c r="I222" s="177"/>
      <c r="J222" s="178">
        <f>ROUND(I222*H222,2)</f>
        <v>0</v>
      </c>
      <c r="K222" s="174" t="s">
        <v>134</v>
      </c>
      <c r="L222" s="36"/>
      <c r="M222" s="179" t="s">
        <v>21</v>
      </c>
      <c r="N222" s="180" t="s">
        <v>46</v>
      </c>
      <c r="O222" s="58"/>
      <c r="P222" s="181">
        <f>O222*H222</f>
        <v>0</v>
      </c>
      <c r="Q222" s="181">
        <v>0</v>
      </c>
      <c r="R222" s="181">
        <f>Q222*H222</f>
        <v>0</v>
      </c>
      <c r="S222" s="181">
        <v>0.13100000000000001</v>
      </c>
      <c r="T222" s="182">
        <f>S222*H222</f>
        <v>0.64714000000000005</v>
      </c>
      <c r="AR222" s="15" t="s">
        <v>135</v>
      </c>
      <c r="AT222" s="15" t="s">
        <v>130</v>
      </c>
      <c r="AU222" s="15" t="s">
        <v>85</v>
      </c>
      <c r="AY222" s="15" t="s">
        <v>128</v>
      </c>
      <c r="BE222" s="183">
        <f>IF(N222="základní",J222,0)</f>
        <v>0</v>
      </c>
      <c r="BF222" s="183">
        <f>IF(N222="snížená",J222,0)</f>
        <v>0</v>
      </c>
      <c r="BG222" s="183">
        <f>IF(N222="zákl. přenesená",J222,0)</f>
        <v>0</v>
      </c>
      <c r="BH222" s="183">
        <f>IF(N222="sníž. přenesená",J222,0)</f>
        <v>0</v>
      </c>
      <c r="BI222" s="183">
        <f>IF(N222="nulová",J222,0)</f>
        <v>0</v>
      </c>
      <c r="BJ222" s="15" t="s">
        <v>83</v>
      </c>
      <c r="BK222" s="183">
        <f>ROUND(I222*H222,2)</f>
        <v>0</v>
      </c>
      <c r="BL222" s="15" t="s">
        <v>135</v>
      </c>
      <c r="BM222" s="15" t="s">
        <v>390</v>
      </c>
    </row>
    <row r="223" spans="2:65" s="11" customFormat="1" ht="11.25">
      <c r="B223" s="187"/>
      <c r="C223" s="188"/>
      <c r="D223" s="184" t="s">
        <v>139</v>
      </c>
      <c r="E223" s="189" t="s">
        <v>21</v>
      </c>
      <c r="F223" s="190" t="s">
        <v>391</v>
      </c>
      <c r="G223" s="188"/>
      <c r="H223" s="191">
        <v>4.9400000000000004</v>
      </c>
      <c r="I223" s="192"/>
      <c r="J223" s="188"/>
      <c r="K223" s="188"/>
      <c r="L223" s="193"/>
      <c r="M223" s="194"/>
      <c r="N223" s="195"/>
      <c r="O223" s="195"/>
      <c r="P223" s="195"/>
      <c r="Q223" s="195"/>
      <c r="R223" s="195"/>
      <c r="S223" s="195"/>
      <c r="T223" s="196"/>
      <c r="AT223" s="197" t="s">
        <v>139</v>
      </c>
      <c r="AU223" s="197" t="s">
        <v>85</v>
      </c>
      <c r="AV223" s="11" t="s">
        <v>85</v>
      </c>
      <c r="AW223" s="11" t="s">
        <v>36</v>
      </c>
      <c r="AX223" s="11" t="s">
        <v>83</v>
      </c>
      <c r="AY223" s="197" t="s">
        <v>128</v>
      </c>
    </row>
    <row r="224" spans="2:65" s="1" customFormat="1" ht="16.5" customHeight="1">
      <c r="B224" s="32"/>
      <c r="C224" s="172" t="s">
        <v>392</v>
      </c>
      <c r="D224" s="172" t="s">
        <v>130</v>
      </c>
      <c r="E224" s="173" t="s">
        <v>393</v>
      </c>
      <c r="F224" s="174" t="s">
        <v>394</v>
      </c>
      <c r="G224" s="175" t="s">
        <v>210</v>
      </c>
      <c r="H224" s="176">
        <v>9.44</v>
      </c>
      <c r="I224" s="177"/>
      <c r="J224" s="178">
        <f>ROUND(I224*H224,2)</f>
        <v>0</v>
      </c>
      <c r="K224" s="174" t="s">
        <v>134</v>
      </c>
      <c r="L224" s="36"/>
      <c r="M224" s="179" t="s">
        <v>21</v>
      </c>
      <c r="N224" s="180" t="s">
        <v>46</v>
      </c>
      <c r="O224" s="58"/>
      <c r="P224" s="181">
        <f>O224*H224</f>
        <v>0</v>
      </c>
      <c r="Q224" s="181">
        <v>0</v>
      </c>
      <c r="R224" s="181">
        <f>Q224*H224</f>
        <v>0</v>
      </c>
      <c r="S224" s="181">
        <v>2.2000000000000002</v>
      </c>
      <c r="T224" s="182">
        <f>S224*H224</f>
        <v>20.768000000000001</v>
      </c>
      <c r="AR224" s="15" t="s">
        <v>135</v>
      </c>
      <c r="AT224" s="15" t="s">
        <v>130</v>
      </c>
      <c r="AU224" s="15" t="s">
        <v>85</v>
      </c>
      <c r="AY224" s="15" t="s">
        <v>128</v>
      </c>
      <c r="BE224" s="183">
        <f>IF(N224="základní",J224,0)</f>
        <v>0</v>
      </c>
      <c r="BF224" s="183">
        <f>IF(N224="snížená",J224,0)</f>
        <v>0</v>
      </c>
      <c r="BG224" s="183">
        <f>IF(N224="zákl. přenesená",J224,0)</f>
        <v>0</v>
      </c>
      <c r="BH224" s="183">
        <f>IF(N224="sníž. přenesená",J224,0)</f>
        <v>0</v>
      </c>
      <c r="BI224" s="183">
        <f>IF(N224="nulová",J224,0)</f>
        <v>0</v>
      </c>
      <c r="BJ224" s="15" t="s">
        <v>83</v>
      </c>
      <c r="BK224" s="183">
        <f>ROUND(I224*H224,2)</f>
        <v>0</v>
      </c>
      <c r="BL224" s="15" t="s">
        <v>135</v>
      </c>
      <c r="BM224" s="15" t="s">
        <v>395</v>
      </c>
    </row>
    <row r="225" spans="2:65" s="11" customFormat="1" ht="11.25">
      <c r="B225" s="187"/>
      <c r="C225" s="188"/>
      <c r="D225" s="184" t="s">
        <v>139</v>
      </c>
      <c r="E225" s="189" t="s">
        <v>21</v>
      </c>
      <c r="F225" s="190" t="s">
        <v>396</v>
      </c>
      <c r="G225" s="188"/>
      <c r="H225" s="191">
        <v>8.68</v>
      </c>
      <c r="I225" s="192"/>
      <c r="J225" s="188"/>
      <c r="K225" s="188"/>
      <c r="L225" s="193"/>
      <c r="M225" s="194"/>
      <c r="N225" s="195"/>
      <c r="O225" s="195"/>
      <c r="P225" s="195"/>
      <c r="Q225" s="195"/>
      <c r="R225" s="195"/>
      <c r="S225" s="195"/>
      <c r="T225" s="196"/>
      <c r="AT225" s="197" t="s">
        <v>139</v>
      </c>
      <c r="AU225" s="197" t="s">
        <v>85</v>
      </c>
      <c r="AV225" s="11" t="s">
        <v>85</v>
      </c>
      <c r="AW225" s="11" t="s">
        <v>36</v>
      </c>
      <c r="AX225" s="11" t="s">
        <v>75</v>
      </c>
      <c r="AY225" s="197" t="s">
        <v>128</v>
      </c>
    </row>
    <row r="226" spans="2:65" s="11" customFormat="1" ht="11.25">
      <c r="B226" s="187"/>
      <c r="C226" s="188"/>
      <c r="D226" s="184" t="s">
        <v>139</v>
      </c>
      <c r="E226" s="189" t="s">
        <v>21</v>
      </c>
      <c r="F226" s="190" t="s">
        <v>397</v>
      </c>
      <c r="G226" s="188"/>
      <c r="H226" s="191">
        <v>0.76</v>
      </c>
      <c r="I226" s="192"/>
      <c r="J226" s="188"/>
      <c r="K226" s="188"/>
      <c r="L226" s="193"/>
      <c r="M226" s="194"/>
      <c r="N226" s="195"/>
      <c r="O226" s="195"/>
      <c r="P226" s="195"/>
      <c r="Q226" s="195"/>
      <c r="R226" s="195"/>
      <c r="S226" s="195"/>
      <c r="T226" s="196"/>
      <c r="AT226" s="197" t="s">
        <v>139</v>
      </c>
      <c r="AU226" s="197" t="s">
        <v>85</v>
      </c>
      <c r="AV226" s="11" t="s">
        <v>85</v>
      </c>
      <c r="AW226" s="11" t="s">
        <v>36</v>
      </c>
      <c r="AX226" s="11" t="s">
        <v>75</v>
      </c>
      <c r="AY226" s="197" t="s">
        <v>128</v>
      </c>
    </row>
    <row r="227" spans="2:65" s="12" customFormat="1" ht="11.25">
      <c r="B227" s="198"/>
      <c r="C227" s="199"/>
      <c r="D227" s="184" t="s">
        <v>139</v>
      </c>
      <c r="E227" s="200" t="s">
        <v>21</v>
      </c>
      <c r="F227" s="201" t="s">
        <v>170</v>
      </c>
      <c r="G227" s="199"/>
      <c r="H227" s="202">
        <v>9.44</v>
      </c>
      <c r="I227" s="203"/>
      <c r="J227" s="199"/>
      <c r="K227" s="199"/>
      <c r="L227" s="204"/>
      <c r="M227" s="205"/>
      <c r="N227" s="206"/>
      <c r="O227" s="206"/>
      <c r="P227" s="206"/>
      <c r="Q227" s="206"/>
      <c r="R227" s="206"/>
      <c r="S227" s="206"/>
      <c r="T227" s="207"/>
      <c r="AT227" s="208" t="s">
        <v>139</v>
      </c>
      <c r="AU227" s="208" t="s">
        <v>85</v>
      </c>
      <c r="AV227" s="12" t="s">
        <v>135</v>
      </c>
      <c r="AW227" s="12" t="s">
        <v>36</v>
      </c>
      <c r="AX227" s="12" t="s">
        <v>83</v>
      </c>
      <c r="AY227" s="208" t="s">
        <v>128</v>
      </c>
    </row>
    <row r="228" spans="2:65" s="1" customFormat="1" ht="16.5" customHeight="1">
      <c r="B228" s="32"/>
      <c r="C228" s="172" t="s">
        <v>398</v>
      </c>
      <c r="D228" s="172" t="s">
        <v>130</v>
      </c>
      <c r="E228" s="173" t="s">
        <v>399</v>
      </c>
      <c r="F228" s="174" t="s">
        <v>400</v>
      </c>
      <c r="G228" s="175" t="s">
        <v>210</v>
      </c>
      <c r="H228" s="176">
        <v>9.44</v>
      </c>
      <c r="I228" s="177"/>
      <c r="J228" s="178">
        <f>ROUND(I228*H228,2)</f>
        <v>0</v>
      </c>
      <c r="K228" s="174" t="s">
        <v>134</v>
      </c>
      <c r="L228" s="36"/>
      <c r="M228" s="179" t="s">
        <v>21</v>
      </c>
      <c r="N228" s="180" t="s">
        <v>46</v>
      </c>
      <c r="O228" s="58"/>
      <c r="P228" s="181">
        <f>O228*H228</f>
        <v>0</v>
      </c>
      <c r="Q228" s="181">
        <v>0</v>
      </c>
      <c r="R228" s="181">
        <f>Q228*H228</f>
        <v>0</v>
      </c>
      <c r="S228" s="181">
        <v>2.9000000000000001E-2</v>
      </c>
      <c r="T228" s="182">
        <f>S228*H228</f>
        <v>0.27376</v>
      </c>
      <c r="AR228" s="15" t="s">
        <v>135</v>
      </c>
      <c r="AT228" s="15" t="s">
        <v>130</v>
      </c>
      <c r="AU228" s="15" t="s">
        <v>85</v>
      </c>
      <c r="AY228" s="15" t="s">
        <v>128</v>
      </c>
      <c r="BE228" s="183">
        <f>IF(N228="základní",J228,0)</f>
        <v>0</v>
      </c>
      <c r="BF228" s="183">
        <f>IF(N228="snížená",J228,0)</f>
        <v>0</v>
      </c>
      <c r="BG228" s="183">
        <f>IF(N228="zákl. přenesená",J228,0)</f>
        <v>0</v>
      </c>
      <c r="BH228" s="183">
        <f>IF(N228="sníž. přenesená",J228,0)</f>
        <v>0</v>
      </c>
      <c r="BI228" s="183">
        <f>IF(N228="nulová",J228,0)</f>
        <v>0</v>
      </c>
      <c r="BJ228" s="15" t="s">
        <v>83</v>
      </c>
      <c r="BK228" s="183">
        <f>ROUND(I228*H228,2)</f>
        <v>0</v>
      </c>
      <c r="BL228" s="15" t="s">
        <v>135</v>
      </c>
      <c r="BM228" s="15" t="s">
        <v>401</v>
      </c>
    </row>
    <row r="229" spans="2:65" s="1" customFormat="1" ht="16.5" customHeight="1">
      <c r="B229" s="32"/>
      <c r="C229" s="172" t="s">
        <v>402</v>
      </c>
      <c r="D229" s="172" t="s">
        <v>130</v>
      </c>
      <c r="E229" s="173" t="s">
        <v>403</v>
      </c>
      <c r="F229" s="174" t="s">
        <v>404</v>
      </c>
      <c r="G229" s="175" t="s">
        <v>148</v>
      </c>
      <c r="H229" s="176">
        <v>1.3</v>
      </c>
      <c r="I229" s="177"/>
      <c r="J229" s="178">
        <f>ROUND(I229*H229,2)</f>
        <v>0</v>
      </c>
      <c r="K229" s="174" t="s">
        <v>134</v>
      </c>
      <c r="L229" s="36"/>
      <c r="M229" s="179" t="s">
        <v>21</v>
      </c>
      <c r="N229" s="180" t="s">
        <v>46</v>
      </c>
      <c r="O229" s="58"/>
      <c r="P229" s="181">
        <f>O229*H229</f>
        <v>0</v>
      </c>
      <c r="Q229" s="181">
        <v>0</v>
      </c>
      <c r="R229" s="181">
        <f>Q229*H229</f>
        <v>0</v>
      </c>
      <c r="S229" s="181">
        <v>0.04</v>
      </c>
      <c r="T229" s="182">
        <f>S229*H229</f>
        <v>5.2000000000000005E-2</v>
      </c>
      <c r="AR229" s="15" t="s">
        <v>135</v>
      </c>
      <c r="AT229" s="15" t="s">
        <v>130</v>
      </c>
      <c r="AU229" s="15" t="s">
        <v>85</v>
      </c>
      <c r="AY229" s="15" t="s">
        <v>128</v>
      </c>
      <c r="BE229" s="183">
        <f>IF(N229="základní",J229,0)</f>
        <v>0</v>
      </c>
      <c r="BF229" s="183">
        <f>IF(N229="snížená",J229,0)</f>
        <v>0</v>
      </c>
      <c r="BG229" s="183">
        <f>IF(N229="zákl. přenesená",J229,0)</f>
        <v>0</v>
      </c>
      <c r="BH229" s="183">
        <f>IF(N229="sníž. přenesená",J229,0)</f>
        <v>0</v>
      </c>
      <c r="BI229" s="183">
        <f>IF(N229="nulová",J229,0)</f>
        <v>0</v>
      </c>
      <c r="BJ229" s="15" t="s">
        <v>83</v>
      </c>
      <c r="BK229" s="183">
        <f>ROUND(I229*H229,2)</f>
        <v>0</v>
      </c>
      <c r="BL229" s="15" t="s">
        <v>135</v>
      </c>
      <c r="BM229" s="15" t="s">
        <v>405</v>
      </c>
    </row>
    <row r="230" spans="2:65" s="1" customFormat="1" ht="16.5" customHeight="1">
      <c r="B230" s="32"/>
      <c r="C230" s="172" t="s">
        <v>406</v>
      </c>
      <c r="D230" s="172" t="s">
        <v>130</v>
      </c>
      <c r="E230" s="173" t="s">
        <v>407</v>
      </c>
      <c r="F230" s="174" t="s">
        <v>408</v>
      </c>
      <c r="G230" s="175" t="s">
        <v>148</v>
      </c>
      <c r="H230" s="176">
        <v>167.1</v>
      </c>
      <c r="I230" s="177"/>
      <c r="J230" s="178">
        <f>ROUND(I230*H230,2)</f>
        <v>0</v>
      </c>
      <c r="K230" s="174" t="s">
        <v>134</v>
      </c>
      <c r="L230" s="36"/>
      <c r="M230" s="179" t="s">
        <v>21</v>
      </c>
      <c r="N230" s="180" t="s">
        <v>46</v>
      </c>
      <c r="O230" s="58"/>
      <c r="P230" s="181">
        <f>O230*H230</f>
        <v>0</v>
      </c>
      <c r="Q230" s="181">
        <v>1.0000000000000001E-5</v>
      </c>
      <c r="R230" s="181">
        <f>Q230*H230</f>
        <v>1.6710000000000002E-3</v>
      </c>
      <c r="S230" s="181">
        <v>0</v>
      </c>
      <c r="T230" s="182">
        <f>S230*H230</f>
        <v>0</v>
      </c>
      <c r="AR230" s="15" t="s">
        <v>135</v>
      </c>
      <c r="AT230" s="15" t="s">
        <v>130</v>
      </c>
      <c r="AU230" s="15" t="s">
        <v>85</v>
      </c>
      <c r="AY230" s="15" t="s">
        <v>128</v>
      </c>
      <c r="BE230" s="183">
        <f>IF(N230="základní",J230,0)</f>
        <v>0</v>
      </c>
      <c r="BF230" s="183">
        <f>IF(N230="snížená",J230,0)</f>
        <v>0</v>
      </c>
      <c r="BG230" s="183">
        <f>IF(N230="zákl. přenesená",J230,0)</f>
        <v>0</v>
      </c>
      <c r="BH230" s="183">
        <f>IF(N230="sníž. přenesená",J230,0)</f>
        <v>0</v>
      </c>
      <c r="BI230" s="183">
        <f>IF(N230="nulová",J230,0)</f>
        <v>0</v>
      </c>
      <c r="BJ230" s="15" t="s">
        <v>83</v>
      </c>
      <c r="BK230" s="183">
        <f>ROUND(I230*H230,2)</f>
        <v>0</v>
      </c>
      <c r="BL230" s="15" t="s">
        <v>135</v>
      </c>
      <c r="BM230" s="15" t="s">
        <v>409</v>
      </c>
    </row>
    <row r="231" spans="2:65" s="11" customFormat="1" ht="11.25">
      <c r="B231" s="187"/>
      <c r="C231" s="188"/>
      <c r="D231" s="184" t="s">
        <v>139</v>
      </c>
      <c r="E231" s="189" t="s">
        <v>21</v>
      </c>
      <c r="F231" s="190" t="s">
        <v>410</v>
      </c>
      <c r="G231" s="188"/>
      <c r="H231" s="191">
        <v>167.1</v>
      </c>
      <c r="I231" s="192"/>
      <c r="J231" s="188"/>
      <c r="K231" s="188"/>
      <c r="L231" s="193"/>
      <c r="M231" s="194"/>
      <c r="N231" s="195"/>
      <c r="O231" s="195"/>
      <c r="P231" s="195"/>
      <c r="Q231" s="195"/>
      <c r="R231" s="195"/>
      <c r="S231" s="195"/>
      <c r="T231" s="196"/>
      <c r="AT231" s="197" t="s">
        <v>139</v>
      </c>
      <c r="AU231" s="197" t="s">
        <v>85</v>
      </c>
      <c r="AV231" s="11" t="s">
        <v>85</v>
      </c>
      <c r="AW231" s="11" t="s">
        <v>36</v>
      </c>
      <c r="AX231" s="11" t="s">
        <v>83</v>
      </c>
      <c r="AY231" s="197" t="s">
        <v>128</v>
      </c>
    </row>
    <row r="232" spans="2:65" s="1" customFormat="1" ht="22.5" customHeight="1">
      <c r="B232" s="32"/>
      <c r="C232" s="172" t="s">
        <v>411</v>
      </c>
      <c r="D232" s="172" t="s">
        <v>130</v>
      </c>
      <c r="E232" s="173" t="s">
        <v>412</v>
      </c>
      <c r="F232" s="174" t="s">
        <v>413</v>
      </c>
      <c r="G232" s="175" t="s">
        <v>133</v>
      </c>
      <c r="H232" s="176">
        <v>43.94</v>
      </c>
      <c r="I232" s="177"/>
      <c r="J232" s="178">
        <f>ROUND(I232*H232,2)</f>
        <v>0</v>
      </c>
      <c r="K232" s="174" t="s">
        <v>134</v>
      </c>
      <c r="L232" s="36"/>
      <c r="M232" s="179" t="s">
        <v>21</v>
      </c>
      <c r="N232" s="180" t="s">
        <v>46</v>
      </c>
      <c r="O232" s="58"/>
      <c r="P232" s="181">
        <f>O232*H232</f>
        <v>0</v>
      </c>
      <c r="Q232" s="181">
        <v>0</v>
      </c>
      <c r="R232" s="181">
        <f>Q232*H232</f>
        <v>0</v>
      </c>
      <c r="S232" s="181">
        <v>4.5999999999999999E-2</v>
      </c>
      <c r="T232" s="182">
        <f>S232*H232</f>
        <v>2.0212399999999997</v>
      </c>
      <c r="AR232" s="15" t="s">
        <v>135</v>
      </c>
      <c r="AT232" s="15" t="s">
        <v>130</v>
      </c>
      <c r="AU232" s="15" t="s">
        <v>85</v>
      </c>
      <c r="AY232" s="15" t="s">
        <v>128</v>
      </c>
      <c r="BE232" s="183">
        <f>IF(N232="základní",J232,0)</f>
        <v>0</v>
      </c>
      <c r="BF232" s="183">
        <f>IF(N232="snížená",J232,0)</f>
        <v>0</v>
      </c>
      <c r="BG232" s="183">
        <f>IF(N232="zákl. přenesená",J232,0)</f>
        <v>0</v>
      </c>
      <c r="BH232" s="183">
        <f>IF(N232="sníž. přenesená",J232,0)</f>
        <v>0</v>
      </c>
      <c r="BI232" s="183">
        <f>IF(N232="nulová",J232,0)</f>
        <v>0</v>
      </c>
      <c r="BJ232" s="15" t="s">
        <v>83</v>
      </c>
      <c r="BK232" s="183">
        <f>ROUND(I232*H232,2)</f>
        <v>0</v>
      </c>
      <c r="BL232" s="15" t="s">
        <v>135</v>
      </c>
      <c r="BM232" s="15" t="s">
        <v>414</v>
      </c>
    </row>
    <row r="233" spans="2:65" s="1" customFormat="1" ht="29.25">
      <c r="B233" s="32"/>
      <c r="C233" s="33"/>
      <c r="D233" s="184" t="s">
        <v>137</v>
      </c>
      <c r="E233" s="33"/>
      <c r="F233" s="185" t="s">
        <v>415</v>
      </c>
      <c r="G233" s="33"/>
      <c r="H233" s="33"/>
      <c r="I233" s="101"/>
      <c r="J233" s="33"/>
      <c r="K233" s="33"/>
      <c r="L233" s="36"/>
      <c r="M233" s="186"/>
      <c r="N233" s="58"/>
      <c r="O233" s="58"/>
      <c r="P233" s="58"/>
      <c r="Q233" s="58"/>
      <c r="R233" s="58"/>
      <c r="S233" s="58"/>
      <c r="T233" s="59"/>
      <c r="AT233" s="15" t="s">
        <v>137</v>
      </c>
      <c r="AU233" s="15" t="s">
        <v>85</v>
      </c>
    </row>
    <row r="234" spans="2:65" s="11" customFormat="1" ht="11.25">
      <c r="B234" s="187"/>
      <c r="C234" s="188"/>
      <c r="D234" s="184" t="s">
        <v>139</v>
      </c>
      <c r="E234" s="189" t="s">
        <v>21</v>
      </c>
      <c r="F234" s="190" t="s">
        <v>323</v>
      </c>
      <c r="G234" s="188"/>
      <c r="H234" s="191">
        <v>43.94</v>
      </c>
      <c r="I234" s="192"/>
      <c r="J234" s="188"/>
      <c r="K234" s="188"/>
      <c r="L234" s="193"/>
      <c r="M234" s="194"/>
      <c r="N234" s="195"/>
      <c r="O234" s="195"/>
      <c r="P234" s="195"/>
      <c r="Q234" s="195"/>
      <c r="R234" s="195"/>
      <c r="S234" s="195"/>
      <c r="T234" s="196"/>
      <c r="AT234" s="197" t="s">
        <v>139</v>
      </c>
      <c r="AU234" s="197" t="s">
        <v>85</v>
      </c>
      <c r="AV234" s="11" t="s">
        <v>85</v>
      </c>
      <c r="AW234" s="11" t="s">
        <v>36</v>
      </c>
      <c r="AX234" s="11" t="s">
        <v>83</v>
      </c>
      <c r="AY234" s="197" t="s">
        <v>128</v>
      </c>
    </row>
    <row r="235" spans="2:65" s="10" customFormat="1" ht="22.9" customHeight="1">
      <c r="B235" s="156"/>
      <c r="C235" s="157"/>
      <c r="D235" s="158" t="s">
        <v>74</v>
      </c>
      <c r="E235" s="170" t="s">
        <v>416</v>
      </c>
      <c r="F235" s="170" t="s">
        <v>417</v>
      </c>
      <c r="G235" s="157"/>
      <c r="H235" s="157"/>
      <c r="I235" s="160"/>
      <c r="J235" s="171">
        <f>BK235</f>
        <v>0</v>
      </c>
      <c r="K235" s="157"/>
      <c r="L235" s="162"/>
      <c r="M235" s="163"/>
      <c r="N235" s="164"/>
      <c r="O235" s="164"/>
      <c r="P235" s="165">
        <f>SUM(P236:P254)</f>
        <v>0</v>
      </c>
      <c r="Q235" s="164"/>
      <c r="R235" s="165">
        <f>SUM(R236:R254)</f>
        <v>0</v>
      </c>
      <c r="S235" s="164"/>
      <c r="T235" s="166">
        <f>SUM(T236:T254)</f>
        <v>0</v>
      </c>
      <c r="AR235" s="167" t="s">
        <v>83</v>
      </c>
      <c r="AT235" s="168" t="s">
        <v>74</v>
      </c>
      <c r="AU235" s="168" t="s">
        <v>83</v>
      </c>
      <c r="AY235" s="167" t="s">
        <v>128</v>
      </c>
      <c r="BK235" s="169">
        <f>SUM(BK236:BK254)</f>
        <v>0</v>
      </c>
    </row>
    <row r="236" spans="2:65" s="1" customFormat="1" ht="22.5" customHeight="1">
      <c r="B236" s="32"/>
      <c r="C236" s="172" t="s">
        <v>418</v>
      </c>
      <c r="D236" s="172" t="s">
        <v>130</v>
      </c>
      <c r="E236" s="173" t="s">
        <v>419</v>
      </c>
      <c r="F236" s="174" t="s">
        <v>420</v>
      </c>
      <c r="G236" s="175" t="s">
        <v>226</v>
      </c>
      <c r="H236" s="176">
        <v>112.108</v>
      </c>
      <c r="I236" s="177"/>
      <c r="J236" s="178">
        <f>ROUND(I236*H236,2)</f>
        <v>0</v>
      </c>
      <c r="K236" s="174" t="s">
        <v>134</v>
      </c>
      <c r="L236" s="36"/>
      <c r="M236" s="179" t="s">
        <v>21</v>
      </c>
      <c r="N236" s="180" t="s">
        <v>46</v>
      </c>
      <c r="O236" s="58"/>
      <c r="P236" s="181">
        <f>O236*H236</f>
        <v>0</v>
      </c>
      <c r="Q236" s="181">
        <v>0</v>
      </c>
      <c r="R236" s="181">
        <f>Q236*H236</f>
        <v>0</v>
      </c>
      <c r="S236" s="181">
        <v>0</v>
      </c>
      <c r="T236" s="182">
        <f>S236*H236</f>
        <v>0</v>
      </c>
      <c r="AR236" s="15" t="s">
        <v>135</v>
      </c>
      <c r="AT236" s="15" t="s">
        <v>130</v>
      </c>
      <c r="AU236" s="15" t="s">
        <v>85</v>
      </c>
      <c r="AY236" s="15" t="s">
        <v>128</v>
      </c>
      <c r="BE236" s="183">
        <f>IF(N236="základní",J236,0)</f>
        <v>0</v>
      </c>
      <c r="BF236" s="183">
        <f>IF(N236="snížená",J236,0)</f>
        <v>0</v>
      </c>
      <c r="BG236" s="183">
        <f>IF(N236="zákl. přenesená",J236,0)</f>
        <v>0</v>
      </c>
      <c r="BH236" s="183">
        <f>IF(N236="sníž. přenesená",J236,0)</f>
        <v>0</v>
      </c>
      <c r="BI236" s="183">
        <f>IF(N236="nulová",J236,0)</f>
        <v>0</v>
      </c>
      <c r="BJ236" s="15" t="s">
        <v>83</v>
      </c>
      <c r="BK236" s="183">
        <f>ROUND(I236*H236,2)</f>
        <v>0</v>
      </c>
      <c r="BL236" s="15" t="s">
        <v>135</v>
      </c>
      <c r="BM236" s="15" t="s">
        <v>421</v>
      </c>
    </row>
    <row r="237" spans="2:65" s="1" customFormat="1" ht="107.25">
      <c r="B237" s="32"/>
      <c r="C237" s="33"/>
      <c r="D237" s="184" t="s">
        <v>137</v>
      </c>
      <c r="E237" s="33"/>
      <c r="F237" s="185" t="s">
        <v>422</v>
      </c>
      <c r="G237" s="33"/>
      <c r="H237" s="33"/>
      <c r="I237" s="101"/>
      <c r="J237" s="33"/>
      <c r="K237" s="33"/>
      <c r="L237" s="36"/>
      <c r="M237" s="186"/>
      <c r="N237" s="58"/>
      <c r="O237" s="58"/>
      <c r="P237" s="58"/>
      <c r="Q237" s="58"/>
      <c r="R237" s="58"/>
      <c r="S237" s="58"/>
      <c r="T237" s="59"/>
      <c r="AT237" s="15" t="s">
        <v>137</v>
      </c>
      <c r="AU237" s="15" t="s">
        <v>85</v>
      </c>
    </row>
    <row r="238" spans="2:65" s="1" customFormat="1" ht="16.5" customHeight="1">
      <c r="B238" s="32"/>
      <c r="C238" s="172" t="s">
        <v>423</v>
      </c>
      <c r="D238" s="172" t="s">
        <v>130</v>
      </c>
      <c r="E238" s="173" t="s">
        <v>424</v>
      </c>
      <c r="F238" s="174" t="s">
        <v>425</v>
      </c>
      <c r="G238" s="175" t="s">
        <v>226</v>
      </c>
      <c r="H238" s="176">
        <v>112.108</v>
      </c>
      <c r="I238" s="177"/>
      <c r="J238" s="178">
        <f>ROUND(I238*H238,2)</f>
        <v>0</v>
      </c>
      <c r="K238" s="174" t="s">
        <v>134</v>
      </c>
      <c r="L238" s="36"/>
      <c r="M238" s="179" t="s">
        <v>21</v>
      </c>
      <c r="N238" s="180" t="s">
        <v>46</v>
      </c>
      <c r="O238" s="58"/>
      <c r="P238" s="181">
        <f>O238*H238</f>
        <v>0</v>
      </c>
      <c r="Q238" s="181">
        <v>0</v>
      </c>
      <c r="R238" s="181">
        <f>Q238*H238</f>
        <v>0</v>
      </c>
      <c r="S238" s="181">
        <v>0</v>
      </c>
      <c r="T238" s="182">
        <f>S238*H238</f>
        <v>0</v>
      </c>
      <c r="AR238" s="15" t="s">
        <v>135</v>
      </c>
      <c r="AT238" s="15" t="s">
        <v>130</v>
      </c>
      <c r="AU238" s="15" t="s">
        <v>85</v>
      </c>
      <c r="AY238" s="15" t="s">
        <v>128</v>
      </c>
      <c r="BE238" s="183">
        <f>IF(N238="základní",J238,0)</f>
        <v>0</v>
      </c>
      <c r="BF238" s="183">
        <f>IF(N238="snížená",J238,0)</f>
        <v>0</v>
      </c>
      <c r="BG238" s="183">
        <f>IF(N238="zákl. přenesená",J238,0)</f>
        <v>0</v>
      </c>
      <c r="BH238" s="183">
        <f>IF(N238="sníž. přenesená",J238,0)</f>
        <v>0</v>
      </c>
      <c r="BI238" s="183">
        <f>IF(N238="nulová",J238,0)</f>
        <v>0</v>
      </c>
      <c r="BJ238" s="15" t="s">
        <v>83</v>
      </c>
      <c r="BK238" s="183">
        <f>ROUND(I238*H238,2)</f>
        <v>0</v>
      </c>
      <c r="BL238" s="15" t="s">
        <v>135</v>
      </c>
      <c r="BM238" s="15" t="s">
        <v>426</v>
      </c>
    </row>
    <row r="239" spans="2:65" s="1" customFormat="1" ht="58.5">
      <c r="B239" s="32"/>
      <c r="C239" s="33"/>
      <c r="D239" s="184" t="s">
        <v>137</v>
      </c>
      <c r="E239" s="33"/>
      <c r="F239" s="185" t="s">
        <v>427</v>
      </c>
      <c r="G239" s="33"/>
      <c r="H239" s="33"/>
      <c r="I239" s="101"/>
      <c r="J239" s="33"/>
      <c r="K239" s="33"/>
      <c r="L239" s="36"/>
      <c r="M239" s="186"/>
      <c r="N239" s="58"/>
      <c r="O239" s="58"/>
      <c r="P239" s="58"/>
      <c r="Q239" s="58"/>
      <c r="R239" s="58"/>
      <c r="S239" s="58"/>
      <c r="T239" s="59"/>
      <c r="AT239" s="15" t="s">
        <v>137</v>
      </c>
      <c r="AU239" s="15" t="s">
        <v>85</v>
      </c>
    </row>
    <row r="240" spans="2:65" s="1" customFormat="1" ht="22.5" customHeight="1">
      <c r="B240" s="32"/>
      <c r="C240" s="172" t="s">
        <v>428</v>
      </c>
      <c r="D240" s="172" t="s">
        <v>130</v>
      </c>
      <c r="E240" s="173" t="s">
        <v>429</v>
      </c>
      <c r="F240" s="174" t="s">
        <v>430</v>
      </c>
      <c r="G240" s="175" t="s">
        <v>226</v>
      </c>
      <c r="H240" s="176">
        <v>1121.08</v>
      </c>
      <c r="I240" s="177"/>
      <c r="J240" s="178">
        <f>ROUND(I240*H240,2)</f>
        <v>0</v>
      </c>
      <c r="K240" s="174" t="s">
        <v>134</v>
      </c>
      <c r="L240" s="36"/>
      <c r="M240" s="179" t="s">
        <v>21</v>
      </c>
      <c r="N240" s="180" t="s">
        <v>46</v>
      </c>
      <c r="O240" s="58"/>
      <c r="P240" s="181">
        <f>O240*H240</f>
        <v>0</v>
      </c>
      <c r="Q240" s="181">
        <v>0</v>
      </c>
      <c r="R240" s="181">
        <f>Q240*H240</f>
        <v>0</v>
      </c>
      <c r="S240" s="181">
        <v>0</v>
      </c>
      <c r="T240" s="182">
        <f>S240*H240</f>
        <v>0</v>
      </c>
      <c r="AR240" s="15" t="s">
        <v>135</v>
      </c>
      <c r="AT240" s="15" t="s">
        <v>130</v>
      </c>
      <c r="AU240" s="15" t="s">
        <v>85</v>
      </c>
      <c r="AY240" s="15" t="s">
        <v>128</v>
      </c>
      <c r="BE240" s="183">
        <f>IF(N240="základní",J240,0)</f>
        <v>0</v>
      </c>
      <c r="BF240" s="183">
        <f>IF(N240="snížená",J240,0)</f>
        <v>0</v>
      </c>
      <c r="BG240" s="183">
        <f>IF(N240="zákl. přenesená",J240,0)</f>
        <v>0</v>
      </c>
      <c r="BH240" s="183">
        <f>IF(N240="sníž. přenesená",J240,0)</f>
        <v>0</v>
      </c>
      <c r="BI240" s="183">
        <f>IF(N240="nulová",J240,0)</f>
        <v>0</v>
      </c>
      <c r="BJ240" s="15" t="s">
        <v>83</v>
      </c>
      <c r="BK240" s="183">
        <f>ROUND(I240*H240,2)</f>
        <v>0</v>
      </c>
      <c r="BL240" s="15" t="s">
        <v>135</v>
      </c>
      <c r="BM240" s="15" t="s">
        <v>431</v>
      </c>
    </row>
    <row r="241" spans="2:65" s="1" customFormat="1" ht="58.5">
      <c r="B241" s="32"/>
      <c r="C241" s="33"/>
      <c r="D241" s="184" t="s">
        <v>137</v>
      </c>
      <c r="E241" s="33"/>
      <c r="F241" s="185" t="s">
        <v>427</v>
      </c>
      <c r="G241" s="33"/>
      <c r="H241" s="33"/>
      <c r="I241" s="101"/>
      <c r="J241" s="33"/>
      <c r="K241" s="33"/>
      <c r="L241" s="36"/>
      <c r="M241" s="186"/>
      <c r="N241" s="58"/>
      <c r="O241" s="58"/>
      <c r="P241" s="58"/>
      <c r="Q241" s="58"/>
      <c r="R241" s="58"/>
      <c r="S241" s="58"/>
      <c r="T241" s="59"/>
      <c r="AT241" s="15" t="s">
        <v>137</v>
      </c>
      <c r="AU241" s="15" t="s">
        <v>85</v>
      </c>
    </row>
    <row r="242" spans="2:65" s="11" customFormat="1" ht="11.25">
      <c r="B242" s="187"/>
      <c r="C242" s="188"/>
      <c r="D242" s="184" t="s">
        <v>139</v>
      </c>
      <c r="E242" s="188"/>
      <c r="F242" s="190" t="s">
        <v>432</v>
      </c>
      <c r="G242" s="188"/>
      <c r="H242" s="191">
        <v>1121.08</v>
      </c>
      <c r="I242" s="192"/>
      <c r="J242" s="188"/>
      <c r="K242" s="188"/>
      <c r="L242" s="193"/>
      <c r="M242" s="194"/>
      <c r="N242" s="195"/>
      <c r="O242" s="195"/>
      <c r="P242" s="195"/>
      <c r="Q242" s="195"/>
      <c r="R242" s="195"/>
      <c r="S242" s="195"/>
      <c r="T242" s="196"/>
      <c r="AT242" s="197" t="s">
        <v>139</v>
      </c>
      <c r="AU242" s="197" t="s">
        <v>85</v>
      </c>
      <c r="AV242" s="11" t="s">
        <v>85</v>
      </c>
      <c r="AW242" s="11" t="s">
        <v>4</v>
      </c>
      <c r="AX242" s="11" t="s">
        <v>83</v>
      </c>
      <c r="AY242" s="197" t="s">
        <v>128</v>
      </c>
    </row>
    <row r="243" spans="2:65" s="1" customFormat="1" ht="22.5" customHeight="1">
      <c r="B243" s="32"/>
      <c r="C243" s="172" t="s">
        <v>433</v>
      </c>
      <c r="D243" s="172" t="s">
        <v>130</v>
      </c>
      <c r="E243" s="173" t="s">
        <v>434</v>
      </c>
      <c r="F243" s="174" t="s">
        <v>435</v>
      </c>
      <c r="G243" s="175" t="s">
        <v>226</v>
      </c>
      <c r="H243" s="176">
        <v>107.753</v>
      </c>
      <c r="I243" s="177"/>
      <c r="J243" s="178">
        <f>ROUND(I243*H243,2)</f>
        <v>0</v>
      </c>
      <c r="K243" s="174" t="s">
        <v>134</v>
      </c>
      <c r="L243" s="36"/>
      <c r="M243" s="179" t="s">
        <v>21</v>
      </c>
      <c r="N243" s="180" t="s">
        <v>46</v>
      </c>
      <c r="O243" s="58"/>
      <c r="P243" s="181">
        <f>O243*H243</f>
        <v>0</v>
      </c>
      <c r="Q243" s="181">
        <v>0</v>
      </c>
      <c r="R243" s="181">
        <f>Q243*H243</f>
        <v>0</v>
      </c>
      <c r="S243" s="181">
        <v>0</v>
      </c>
      <c r="T243" s="182">
        <f>S243*H243</f>
        <v>0</v>
      </c>
      <c r="AR243" s="15" t="s">
        <v>135</v>
      </c>
      <c r="AT243" s="15" t="s">
        <v>130</v>
      </c>
      <c r="AU243" s="15" t="s">
        <v>85</v>
      </c>
      <c r="AY243" s="15" t="s">
        <v>128</v>
      </c>
      <c r="BE243" s="183">
        <f>IF(N243="základní",J243,0)</f>
        <v>0</v>
      </c>
      <c r="BF243" s="183">
        <f>IF(N243="snížená",J243,0)</f>
        <v>0</v>
      </c>
      <c r="BG243" s="183">
        <f>IF(N243="zákl. přenesená",J243,0)</f>
        <v>0</v>
      </c>
      <c r="BH243" s="183">
        <f>IF(N243="sníž. přenesená",J243,0)</f>
        <v>0</v>
      </c>
      <c r="BI243" s="183">
        <f>IF(N243="nulová",J243,0)</f>
        <v>0</v>
      </c>
      <c r="BJ243" s="15" t="s">
        <v>83</v>
      </c>
      <c r="BK243" s="183">
        <f>ROUND(I243*H243,2)</f>
        <v>0</v>
      </c>
      <c r="BL243" s="15" t="s">
        <v>135</v>
      </c>
      <c r="BM243" s="15" t="s">
        <v>436</v>
      </c>
    </row>
    <row r="244" spans="2:65" s="1" customFormat="1" ht="58.5">
      <c r="B244" s="32"/>
      <c r="C244" s="33"/>
      <c r="D244" s="184" t="s">
        <v>137</v>
      </c>
      <c r="E244" s="33"/>
      <c r="F244" s="185" t="s">
        <v>437</v>
      </c>
      <c r="G244" s="33"/>
      <c r="H244" s="33"/>
      <c r="I244" s="101"/>
      <c r="J244" s="33"/>
      <c r="K244" s="33"/>
      <c r="L244" s="36"/>
      <c r="M244" s="186"/>
      <c r="N244" s="58"/>
      <c r="O244" s="58"/>
      <c r="P244" s="58"/>
      <c r="Q244" s="58"/>
      <c r="R244" s="58"/>
      <c r="S244" s="58"/>
      <c r="T244" s="59"/>
      <c r="AT244" s="15" t="s">
        <v>137</v>
      </c>
      <c r="AU244" s="15" t="s">
        <v>85</v>
      </c>
    </row>
    <row r="245" spans="2:65" s="11" customFormat="1" ht="11.25">
      <c r="B245" s="187"/>
      <c r="C245" s="188"/>
      <c r="D245" s="184" t="s">
        <v>139</v>
      </c>
      <c r="E245" s="189" t="s">
        <v>21</v>
      </c>
      <c r="F245" s="190" t="s">
        <v>438</v>
      </c>
      <c r="G245" s="188"/>
      <c r="H245" s="191">
        <v>107.753</v>
      </c>
      <c r="I245" s="192"/>
      <c r="J245" s="188"/>
      <c r="K245" s="188"/>
      <c r="L245" s="193"/>
      <c r="M245" s="194"/>
      <c r="N245" s="195"/>
      <c r="O245" s="195"/>
      <c r="P245" s="195"/>
      <c r="Q245" s="195"/>
      <c r="R245" s="195"/>
      <c r="S245" s="195"/>
      <c r="T245" s="196"/>
      <c r="AT245" s="197" t="s">
        <v>139</v>
      </c>
      <c r="AU245" s="197" t="s">
        <v>85</v>
      </c>
      <c r="AV245" s="11" t="s">
        <v>85</v>
      </c>
      <c r="AW245" s="11" t="s">
        <v>36</v>
      </c>
      <c r="AX245" s="11" t="s">
        <v>83</v>
      </c>
      <c r="AY245" s="197" t="s">
        <v>128</v>
      </c>
    </row>
    <row r="246" spans="2:65" s="1" customFormat="1" ht="22.5" customHeight="1">
      <c r="B246" s="32"/>
      <c r="C246" s="172" t="s">
        <v>439</v>
      </c>
      <c r="D246" s="172" t="s">
        <v>130</v>
      </c>
      <c r="E246" s="173" t="s">
        <v>440</v>
      </c>
      <c r="F246" s="174" t="s">
        <v>441</v>
      </c>
      <c r="G246" s="175" t="s">
        <v>226</v>
      </c>
      <c r="H246" s="176">
        <v>0.64700000000000002</v>
      </c>
      <c r="I246" s="177"/>
      <c r="J246" s="178">
        <f>ROUND(I246*H246,2)</f>
        <v>0</v>
      </c>
      <c r="K246" s="174" t="s">
        <v>134</v>
      </c>
      <c r="L246" s="36"/>
      <c r="M246" s="179" t="s">
        <v>21</v>
      </c>
      <c r="N246" s="180" t="s">
        <v>46</v>
      </c>
      <c r="O246" s="58"/>
      <c r="P246" s="181">
        <f>O246*H246</f>
        <v>0</v>
      </c>
      <c r="Q246" s="181">
        <v>0</v>
      </c>
      <c r="R246" s="181">
        <f>Q246*H246</f>
        <v>0</v>
      </c>
      <c r="S246" s="181">
        <v>0</v>
      </c>
      <c r="T246" s="182">
        <f>S246*H246</f>
        <v>0</v>
      </c>
      <c r="AR246" s="15" t="s">
        <v>135</v>
      </c>
      <c r="AT246" s="15" t="s">
        <v>130</v>
      </c>
      <c r="AU246" s="15" t="s">
        <v>85</v>
      </c>
      <c r="AY246" s="15" t="s">
        <v>128</v>
      </c>
      <c r="BE246" s="183">
        <f>IF(N246="základní",J246,0)</f>
        <v>0</v>
      </c>
      <c r="BF246" s="183">
        <f>IF(N246="snížená",J246,0)</f>
        <v>0</v>
      </c>
      <c r="BG246" s="183">
        <f>IF(N246="zákl. přenesená",J246,0)</f>
        <v>0</v>
      </c>
      <c r="BH246" s="183">
        <f>IF(N246="sníž. přenesená",J246,0)</f>
        <v>0</v>
      </c>
      <c r="BI246" s="183">
        <f>IF(N246="nulová",J246,0)</f>
        <v>0</v>
      </c>
      <c r="BJ246" s="15" t="s">
        <v>83</v>
      </c>
      <c r="BK246" s="183">
        <f>ROUND(I246*H246,2)</f>
        <v>0</v>
      </c>
      <c r="BL246" s="15" t="s">
        <v>135</v>
      </c>
      <c r="BM246" s="15" t="s">
        <v>442</v>
      </c>
    </row>
    <row r="247" spans="2:65" s="1" customFormat="1" ht="58.5">
      <c r="B247" s="32"/>
      <c r="C247" s="33"/>
      <c r="D247" s="184" t="s">
        <v>137</v>
      </c>
      <c r="E247" s="33"/>
      <c r="F247" s="185" t="s">
        <v>437</v>
      </c>
      <c r="G247" s="33"/>
      <c r="H247" s="33"/>
      <c r="I247" s="101"/>
      <c r="J247" s="33"/>
      <c r="K247" s="33"/>
      <c r="L247" s="36"/>
      <c r="M247" s="186"/>
      <c r="N247" s="58"/>
      <c r="O247" s="58"/>
      <c r="P247" s="58"/>
      <c r="Q247" s="58"/>
      <c r="R247" s="58"/>
      <c r="S247" s="58"/>
      <c r="T247" s="59"/>
      <c r="AT247" s="15" t="s">
        <v>137</v>
      </c>
      <c r="AU247" s="15" t="s">
        <v>85</v>
      </c>
    </row>
    <row r="248" spans="2:65" s="11" customFormat="1" ht="11.25">
      <c r="B248" s="187"/>
      <c r="C248" s="188"/>
      <c r="D248" s="184" t="s">
        <v>139</v>
      </c>
      <c r="E248" s="189" t="s">
        <v>21</v>
      </c>
      <c r="F248" s="190" t="s">
        <v>443</v>
      </c>
      <c r="G248" s="188"/>
      <c r="H248" s="191">
        <v>0.64700000000000002</v>
      </c>
      <c r="I248" s="192"/>
      <c r="J248" s="188"/>
      <c r="K248" s="188"/>
      <c r="L248" s="193"/>
      <c r="M248" s="194"/>
      <c r="N248" s="195"/>
      <c r="O248" s="195"/>
      <c r="P248" s="195"/>
      <c r="Q248" s="195"/>
      <c r="R248" s="195"/>
      <c r="S248" s="195"/>
      <c r="T248" s="196"/>
      <c r="AT248" s="197" t="s">
        <v>139</v>
      </c>
      <c r="AU248" s="197" t="s">
        <v>85</v>
      </c>
      <c r="AV248" s="11" t="s">
        <v>85</v>
      </c>
      <c r="AW248" s="11" t="s">
        <v>36</v>
      </c>
      <c r="AX248" s="11" t="s">
        <v>83</v>
      </c>
      <c r="AY248" s="197" t="s">
        <v>128</v>
      </c>
    </row>
    <row r="249" spans="2:65" s="1" customFormat="1" ht="22.5" customHeight="1">
      <c r="B249" s="32"/>
      <c r="C249" s="172" t="s">
        <v>444</v>
      </c>
      <c r="D249" s="172" t="s">
        <v>130</v>
      </c>
      <c r="E249" s="173" t="s">
        <v>445</v>
      </c>
      <c r="F249" s="174" t="s">
        <v>446</v>
      </c>
      <c r="G249" s="175" t="s">
        <v>226</v>
      </c>
      <c r="H249" s="176">
        <v>1.6870000000000001</v>
      </c>
      <c r="I249" s="177"/>
      <c r="J249" s="178">
        <f>ROUND(I249*H249,2)</f>
        <v>0</v>
      </c>
      <c r="K249" s="174" t="s">
        <v>134</v>
      </c>
      <c r="L249" s="36"/>
      <c r="M249" s="179" t="s">
        <v>21</v>
      </c>
      <c r="N249" s="180" t="s">
        <v>46</v>
      </c>
      <c r="O249" s="58"/>
      <c r="P249" s="181">
        <f>O249*H249</f>
        <v>0</v>
      </c>
      <c r="Q249" s="181">
        <v>0</v>
      </c>
      <c r="R249" s="181">
        <f>Q249*H249</f>
        <v>0</v>
      </c>
      <c r="S249" s="181">
        <v>0</v>
      </c>
      <c r="T249" s="182">
        <f>S249*H249</f>
        <v>0</v>
      </c>
      <c r="AR249" s="15" t="s">
        <v>135</v>
      </c>
      <c r="AT249" s="15" t="s">
        <v>130</v>
      </c>
      <c r="AU249" s="15" t="s">
        <v>85</v>
      </c>
      <c r="AY249" s="15" t="s">
        <v>128</v>
      </c>
      <c r="BE249" s="183">
        <f>IF(N249="základní",J249,0)</f>
        <v>0</v>
      </c>
      <c r="BF249" s="183">
        <f>IF(N249="snížená",J249,0)</f>
        <v>0</v>
      </c>
      <c r="BG249" s="183">
        <f>IF(N249="zákl. přenesená",J249,0)</f>
        <v>0</v>
      </c>
      <c r="BH249" s="183">
        <f>IF(N249="sníž. přenesená",J249,0)</f>
        <v>0</v>
      </c>
      <c r="BI249" s="183">
        <f>IF(N249="nulová",J249,0)</f>
        <v>0</v>
      </c>
      <c r="BJ249" s="15" t="s">
        <v>83</v>
      </c>
      <c r="BK249" s="183">
        <f>ROUND(I249*H249,2)</f>
        <v>0</v>
      </c>
      <c r="BL249" s="15" t="s">
        <v>135</v>
      </c>
      <c r="BM249" s="15" t="s">
        <v>447</v>
      </c>
    </row>
    <row r="250" spans="2:65" s="1" customFormat="1" ht="58.5">
      <c r="B250" s="32"/>
      <c r="C250" s="33"/>
      <c r="D250" s="184" t="s">
        <v>137</v>
      </c>
      <c r="E250" s="33"/>
      <c r="F250" s="185" t="s">
        <v>437</v>
      </c>
      <c r="G250" s="33"/>
      <c r="H250" s="33"/>
      <c r="I250" s="101"/>
      <c r="J250" s="33"/>
      <c r="K250" s="33"/>
      <c r="L250" s="36"/>
      <c r="M250" s="186"/>
      <c r="N250" s="58"/>
      <c r="O250" s="58"/>
      <c r="P250" s="58"/>
      <c r="Q250" s="58"/>
      <c r="R250" s="58"/>
      <c r="S250" s="58"/>
      <c r="T250" s="59"/>
      <c r="AT250" s="15" t="s">
        <v>137</v>
      </c>
      <c r="AU250" s="15" t="s">
        <v>85</v>
      </c>
    </row>
    <row r="251" spans="2:65" s="11" customFormat="1" ht="11.25">
      <c r="B251" s="187"/>
      <c r="C251" s="188"/>
      <c r="D251" s="184" t="s">
        <v>139</v>
      </c>
      <c r="E251" s="189" t="s">
        <v>21</v>
      </c>
      <c r="F251" s="190" t="s">
        <v>448</v>
      </c>
      <c r="G251" s="188"/>
      <c r="H251" s="191">
        <v>1.6870000000000001</v>
      </c>
      <c r="I251" s="192"/>
      <c r="J251" s="188"/>
      <c r="K251" s="188"/>
      <c r="L251" s="193"/>
      <c r="M251" s="194"/>
      <c r="N251" s="195"/>
      <c r="O251" s="195"/>
      <c r="P251" s="195"/>
      <c r="Q251" s="195"/>
      <c r="R251" s="195"/>
      <c r="S251" s="195"/>
      <c r="T251" s="196"/>
      <c r="AT251" s="197" t="s">
        <v>139</v>
      </c>
      <c r="AU251" s="197" t="s">
        <v>85</v>
      </c>
      <c r="AV251" s="11" t="s">
        <v>85</v>
      </c>
      <c r="AW251" s="11" t="s">
        <v>36</v>
      </c>
      <c r="AX251" s="11" t="s">
        <v>83</v>
      </c>
      <c r="AY251" s="197" t="s">
        <v>128</v>
      </c>
    </row>
    <row r="252" spans="2:65" s="1" customFormat="1" ht="22.5" customHeight="1">
      <c r="B252" s="32"/>
      <c r="C252" s="172" t="s">
        <v>449</v>
      </c>
      <c r="D252" s="172" t="s">
        <v>130</v>
      </c>
      <c r="E252" s="173" t="s">
        <v>450</v>
      </c>
      <c r="F252" s="174" t="s">
        <v>451</v>
      </c>
      <c r="G252" s="175" t="s">
        <v>226</v>
      </c>
      <c r="H252" s="176">
        <v>2.0209999999999999</v>
      </c>
      <c r="I252" s="177"/>
      <c r="J252" s="178">
        <f>ROUND(I252*H252,2)</f>
        <v>0</v>
      </c>
      <c r="K252" s="174" t="s">
        <v>134</v>
      </c>
      <c r="L252" s="36"/>
      <c r="M252" s="179" t="s">
        <v>21</v>
      </c>
      <c r="N252" s="180" t="s">
        <v>46</v>
      </c>
      <c r="O252" s="58"/>
      <c r="P252" s="181">
        <f>O252*H252</f>
        <v>0</v>
      </c>
      <c r="Q252" s="181">
        <v>0</v>
      </c>
      <c r="R252" s="181">
        <f>Q252*H252</f>
        <v>0</v>
      </c>
      <c r="S252" s="181">
        <v>0</v>
      </c>
      <c r="T252" s="182">
        <f>S252*H252</f>
        <v>0</v>
      </c>
      <c r="AR252" s="15" t="s">
        <v>135</v>
      </c>
      <c r="AT252" s="15" t="s">
        <v>130</v>
      </c>
      <c r="AU252" s="15" t="s">
        <v>85</v>
      </c>
      <c r="AY252" s="15" t="s">
        <v>128</v>
      </c>
      <c r="BE252" s="183">
        <f>IF(N252="základní",J252,0)</f>
        <v>0</v>
      </c>
      <c r="BF252" s="183">
        <f>IF(N252="snížená",J252,0)</f>
        <v>0</v>
      </c>
      <c r="BG252" s="183">
        <f>IF(N252="zákl. přenesená",J252,0)</f>
        <v>0</v>
      </c>
      <c r="BH252" s="183">
        <f>IF(N252="sníž. přenesená",J252,0)</f>
        <v>0</v>
      </c>
      <c r="BI252" s="183">
        <f>IF(N252="nulová",J252,0)</f>
        <v>0</v>
      </c>
      <c r="BJ252" s="15" t="s">
        <v>83</v>
      </c>
      <c r="BK252" s="183">
        <f>ROUND(I252*H252,2)</f>
        <v>0</v>
      </c>
      <c r="BL252" s="15" t="s">
        <v>135</v>
      </c>
      <c r="BM252" s="15" t="s">
        <v>452</v>
      </c>
    </row>
    <row r="253" spans="2:65" s="1" customFormat="1" ht="58.5">
      <c r="B253" s="32"/>
      <c r="C253" s="33"/>
      <c r="D253" s="184" t="s">
        <v>137</v>
      </c>
      <c r="E253" s="33"/>
      <c r="F253" s="185" t="s">
        <v>437</v>
      </c>
      <c r="G253" s="33"/>
      <c r="H253" s="33"/>
      <c r="I253" s="101"/>
      <c r="J253" s="33"/>
      <c r="K253" s="33"/>
      <c r="L253" s="36"/>
      <c r="M253" s="186"/>
      <c r="N253" s="58"/>
      <c r="O253" s="58"/>
      <c r="P253" s="58"/>
      <c r="Q253" s="58"/>
      <c r="R253" s="58"/>
      <c r="S253" s="58"/>
      <c r="T253" s="59"/>
      <c r="AT253" s="15" t="s">
        <v>137</v>
      </c>
      <c r="AU253" s="15" t="s">
        <v>85</v>
      </c>
    </row>
    <row r="254" spans="2:65" s="11" customFormat="1" ht="11.25">
      <c r="B254" s="187"/>
      <c r="C254" s="188"/>
      <c r="D254" s="184" t="s">
        <v>139</v>
      </c>
      <c r="E254" s="189" t="s">
        <v>21</v>
      </c>
      <c r="F254" s="190" t="s">
        <v>453</v>
      </c>
      <c r="G254" s="188"/>
      <c r="H254" s="191">
        <v>2.0209999999999999</v>
      </c>
      <c r="I254" s="192"/>
      <c r="J254" s="188"/>
      <c r="K254" s="188"/>
      <c r="L254" s="193"/>
      <c r="M254" s="194"/>
      <c r="N254" s="195"/>
      <c r="O254" s="195"/>
      <c r="P254" s="195"/>
      <c r="Q254" s="195"/>
      <c r="R254" s="195"/>
      <c r="S254" s="195"/>
      <c r="T254" s="196"/>
      <c r="AT254" s="197" t="s">
        <v>139</v>
      </c>
      <c r="AU254" s="197" t="s">
        <v>85</v>
      </c>
      <c r="AV254" s="11" t="s">
        <v>85</v>
      </c>
      <c r="AW254" s="11" t="s">
        <v>36</v>
      </c>
      <c r="AX254" s="11" t="s">
        <v>83</v>
      </c>
      <c r="AY254" s="197" t="s">
        <v>128</v>
      </c>
    </row>
    <row r="255" spans="2:65" s="10" customFormat="1" ht="22.9" customHeight="1">
      <c r="B255" s="156"/>
      <c r="C255" s="157"/>
      <c r="D255" s="158" t="s">
        <v>74</v>
      </c>
      <c r="E255" s="170" t="s">
        <v>454</v>
      </c>
      <c r="F255" s="170" t="s">
        <v>455</v>
      </c>
      <c r="G255" s="157"/>
      <c r="H255" s="157"/>
      <c r="I255" s="160"/>
      <c r="J255" s="171">
        <f>BK255</f>
        <v>0</v>
      </c>
      <c r="K255" s="157"/>
      <c r="L255" s="162"/>
      <c r="M255" s="163"/>
      <c r="N255" s="164"/>
      <c r="O255" s="164"/>
      <c r="P255" s="165">
        <f>SUM(P256:P257)</f>
        <v>0</v>
      </c>
      <c r="Q255" s="164"/>
      <c r="R255" s="165">
        <f>SUM(R256:R257)</f>
        <v>0</v>
      </c>
      <c r="S255" s="164"/>
      <c r="T255" s="166">
        <f>SUM(T256:T257)</f>
        <v>0</v>
      </c>
      <c r="AR255" s="167" t="s">
        <v>83</v>
      </c>
      <c r="AT255" s="168" t="s">
        <v>74</v>
      </c>
      <c r="AU255" s="168" t="s">
        <v>83</v>
      </c>
      <c r="AY255" s="167" t="s">
        <v>128</v>
      </c>
      <c r="BK255" s="169">
        <f>SUM(BK256:BK257)</f>
        <v>0</v>
      </c>
    </row>
    <row r="256" spans="2:65" s="1" customFormat="1" ht="22.5" customHeight="1">
      <c r="B256" s="32"/>
      <c r="C256" s="172" t="s">
        <v>456</v>
      </c>
      <c r="D256" s="172" t="s">
        <v>130</v>
      </c>
      <c r="E256" s="173" t="s">
        <v>457</v>
      </c>
      <c r="F256" s="174" t="s">
        <v>458</v>
      </c>
      <c r="G256" s="175" t="s">
        <v>226</v>
      </c>
      <c r="H256" s="176">
        <v>192.01300000000001</v>
      </c>
      <c r="I256" s="177"/>
      <c r="J256" s="178">
        <f>ROUND(I256*H256,2)</f>
        <v>0</v>
      </c>
      <c r="K256" s="174" t="s">
        <v>134</v>
      </c>
      <c r="L256" s="36"/>
      <c r="M256" s="179" t="s">
        <v>21</v>
      </c>
      <c r="N256" s="180" t="s">
        <v>46</v>
      </c>
      <c r="O256" s="58"/>
      <c r="P256" s="181">
        <f>O256*H256</f>
        <v>0</v>
      </c>
      <c r="Q256" s="181">
        <v>0</v>
      </c>
      <c r="R256" s="181">
        <f>Q256*H256</f>
        <v>0</v>
      </c>
      <c r="S256" s="181">
        <v>0</v>
      </c>
      <c r="T256" s="182">
        <f>S256*H256</f>
        <v>0</v>
      </c>
      <c r="AR256" s="15" t="s">
        <v>135</v>
      </c>
      <c r="AT256" s="15" t="s">
        <v>130</v>
      </c>
      <c r="AU256" s="15" t="s">
        <v>85</v>
      </c>
      <c r="AY256" s="15" t="s">
        <v>128</v>
      </c>
      <c r="BE256" s="183">
        <f>IF(N256="základní",J256,0)</f>
        <v>0</v>
      </c>
      <c r="BF256" s="183">
        <f>IF(N256="snížená",J256,0)</f>
        <v>0</v>
      </c>
      <c r="BG256" s="183">
        <f>IF(N256="zákl. přenesená",J256,0)</f>
        <v>0</v>
      </c>
      <c r="BH256" s="183">
        <f>IF(N256="sníž. přenesená",J256,0)</f>
        <v>0</v>
      </c>
      <c r="BI256" s="183">
        <f>IF(N256="nulová",J256,0)</f>
        <v>0</v>
      </c>
      <c r="BJ256" s="15" t="s">
        <v>83</v>
      </c>
      <c r="BK256" s="183">
        <f>ROUND(I256*H256,2)</f>
        <v>0</v>
      </c>
      <c r="BL256" s="15" t="s">
        <v>135</v>
      </c>
      <c r="BM256" s="15" t="s">
        <v>459</v>
      </c>
    </row>
    <row r="257" spans="2:65" s="1" customFormat="1" ht="58.5">
      <c r="B257" s="32"/>
      <c r="C257" s="33"/>
      <c r="D257" s="184" t="s">
        <v>137</v>
      </c>
      <c r="E257" s="33"/>
      <c r="F257" s="185" t="s">
        <v>460</v>
      </c>
      <c r="G257" s="33"/>
      <c r="H257" s="33"/>
      <c r="I257" s="101"/>
      <c r="J257" s="33"/>
      <c r="K257" s="33"/>
      <c r="L257" s="36"/>
      <c r="M257" s="186"/>
      <c r="N257" s="58"/>
      <c r="O257" s="58"/>
      <c r="P257" s="58"/>
      <c r="Q257" s="58"/>
      <c r="R257" s="58"/>
      <c r="S257" s="58"/>
      <c r="T257" s="59"/>
      <c r="AT257" s="15" t="s">
        <v>137</v>
      </c>
      <c r="AU257" s="15" t="s">
        <v>85</v>
      </c>
    </row>
    <row r="258" spans="2:65" s="10" customFormat="1" ht="25.9" customHeight="1">
      <c r="B258" s="156"/>
      <c r="C258" s="157"/>
      <c r="D258" s="158" t="s">
        <v>74</v>
      </c>
      <c r="E258" s="159" t="s">
        <v>461</v>
      </c>
      <c r="F258" s="159" t="s">
        <v>462</v>
      </c>
      <c r="G258" s="157"/>
      <c r="H258" s="157"/>
      <c r="I258" s="160"/>
      <c r="J258" s="161">
        <f>BK258</f>
        <v>0</v>
      </c>
      <c r="K258" s="157"/>
      <c r="L258" s="162"/>
      <c r="M258" s="163"/>
      <c r="N258" s="164"/>
      <c r="O258" s="164"/>
      <c r="P258" s="165">
        <f>P259+P273+P284+P286</f>
        <v>0</v>
      </c>
      <c r="Q258" s="164"/>
      <c r="R258" s="165">
        <f>R259+R273+R284+R286</f>
        <v>0.36380760000000001</v>
      </c>
      <c r="S258" s="164"/>
      <c r="T258" s="166">
        <f>T259+T273+T284+T286</f>
        <v>1.7792399999999999</v>
      </c>
      <c r="AR258" s="167" t="s">
        <v>85</v>
      </c>
      <c r="AT258" s="168" t="s">
        <v>74</v>
      </c>
      <c r="AU258" s="168" t="s">
        <v>75</v>
      </c>
      <c r="AY258" s="167" t="s">
        <v>128</v>
      </c>
      <c r="BK258" s="169">
        <f>BK259+BK273+BK284+BK286</f>
        <v>0</v>
      </c>
    </row>
    <row r="259" spans="2:65" s="10" customFormat="1" ht="22.9" customHeight="1">
      <c r="B259" s="156"/>
      <c r="C259" s="157"/>
      <c r="D259" s="158" t="s">
        <v>74</v>
      </c>
      <c r="E259" s="170" t="s">
        <v>463</v>
      </c>
      <c r="F259" s="170" t="s">
        <v>464</v>
      </c>
      <c r="G259" s="157"/>
      <c r="H259" s="157"/>
      <c r="I259" s="160"/>
      <c r="J259" s="171">
        <f>BK259</f>
        <v>0</v>
      </c>
      <c r="K259" s="157"/>
      <c r="L259" s="162"/>
      <c r="M259" s="163"/>
      <c r="N259" s="164"/>
      <c r="O259" s="164"/>
      <c r="P259" s="165">
        <f>SUM(P260:P272)</f>
        <v>0</v>
      </c>
      <c r="Q259" s="164"/>
      <c r="R259" s="165">
        <f>SUM(R260:R272)</f>
        <v>0.29428199999999999</v>
      </c>
      <c r="S259" s="164"/>
      <c r="T259" s="166">
        <f>SUM(T260:T272)</f>
        <v>0</v>
      </c>
      <c r="AR259" s="167" t="s">
        <v>85</v>
      </c>
      <c r="AT259" s="168" t="s">
        <v>74</v>
      </c>
      <c r="AU259" s="168" t="s">
        <v>83</v>
      </c>
      <c r="AY259" s="167" t="s">
        <v>128</v>
      </c>
      <c r="BK259" s="169">
        <f>SUM(BK260:BK272)</f>
        <v>0</v>
      </c>
    </row>
    <row r="260" spans="2:65" s="1" customFormat="1" ht="16.5" customHeight="1">
      <c r="B260" s="32"/>
      <c r="C260" s="172" t="s">
        <v>465</v>
      </c>
      <c r="D260" s="172" t="s">
        <v>130</v>
      </c>
      <c r="E260" s="173" t="s">
        <v>466</v>
      </c>
      <c r="F260" s="174" t="s">
        <v>467</v>
      </c>
      <c r="G260" s="175" t="s">
        <v>133</v>
      </c>
      <c r="H260" s="176">
        <v>45.2</v>
      </c>
      <c r="I260" s="177"/>
      <c r="J260" s="178">
        <f>ROUND(I260*H260,2)</f>
        <v>0</v>
      </c>
      <c r="K260" s="174" t="s">
        <v>134</v>
      </c>
      <c r="L260" s="36"/>
      <c r="M260" s="179" t="s">
        <v>21</v>
      </c>
      <c r="N260" s="180" t="s">
        <v>46</v>
      </c>
      <c r="O260" s="58"/>
      <c r="P260" s="181">
        <f>O260*H260</f>
        <v>0</v>
      </c>
      <c r="Q260" s="181">
        <v>0</v>
      </c>
      <c r="R260" s="181">
        <f>Q260*H260</f>
        <v>0</v>
      </c>
      <c r="S260" s="181">
        <v>0</v>
      </c>
      <c r="T260" s="182">
        <f>S260*H260</f>
        <v>0</v>
      </c>
      <c r="AR260" s="15" t="s">
        <v>216</v>
      </c>
      <c r="AT260" s="15" t="s">
        <v>130</v>
      </c>
      <c r="AU260" s="15" t="s">
        <v>85</v>
      </c>
      <c r="AY260" s="15" t="s">
        <v>128</v>
      </c>
      <c r="BE260" s="183">
        <f>IF(N260="základní",J260,0)</f>
        <v>0</v>
      </c>
      <c r="BF260" s="183">
        <f>IF(N260="snížená",J260,0)</f>
        <v>0</v>
      </c>
      <c r="BG260" s="183">
        <f>IF(N260="zákl. přenesená",J260,0)</f>
        <v>0</v>
      </c>
      <c r="BH260" s="183">
        <f>IF(N260="sníž. přenesená",J260,0)</f>
        <v>0</v>
      </c>
      <c r="BI260" s="183">
        <f>IF(N260="nulová",J260,0)</f>
        <v>0</v>
      </c>
      <c r="BJ260" s="15" t="s">
        <v>83</v>
      </c>
      <c r="BK260" s="183">
        <f>ROUND(I260*H260,2)</f>
        <v>0</v>
      </c>
      <c r="BL260" s="15" t="s">
        <v>216</v>
      </c>
      <c r="BM260" s="15" t="s">
        <v>468</v>
      </c>
    </row>
    <row r="261" spans="2:65" s="1" customFormat="1" ht="29.25">
      <c r="B261" s="32"/>
      <c r="C261" s="33"/>
      <c r="D261" s="184" t="s">
        <v>137</v>
      </c>
      <c r="E261" s="33"/>
      <c r="F261" s="185" t="s">
        <v>469</v>
      </c>
      <c r="G261" s="33"/>
      <c r="H261" s="33"/>
      <c r="I261" s="101"/>
      <c r="J261" s="33"/>
      <c r="K261" s="33"/>
      <c r="L261" s="36"/>
      <c r="M261" s="186"/>
      <c r="N261" s="58"/>
      <c r="O261" s="58"/>
      <c r="P261" s="58"/>
      <c r="Q261" s="58"/>
      <c r="R261" s="58"/>
      <c r="S261" s="58"/>
      <c r="T261" s="59"/>
      <c r="AT261" s="15" t="s">
        <v>137</v>
      </c>
      <c r="AU261" s="15" t="s">
        <v>85</v>
      </c>
    </row>
    <row r="262" spans="2:65" s="11" customFormat="1" ht="11.25">
      <c r="B262" s="187"/>
      <c r="C262" s="188"/>
      <c r="D262" s="184" t="s">
        <v>139</v>
      </c>
      <c r="E262" s="189" t="s">
        <v>21</v>
      </c>
      <c r="F262" s="190" t="s">
        <v>470</v>
      </c>
      <c r="G262" s="188"/>
      <c r="H262" s="191">
        <v>45.2</v>
      </c>
      <c r="I262" s="192"/>
      <c r="J262" s="188"/>
      <c r="K262" s="188"/>
      <c r="L262" s="193"/>
      <c r="M262" s="194"/>
      <c r="N262" s="195"/>
      <c r="O262" s="195"/>
      <c r="P262" s="195"/>
      <c r="Q262" s="195"/>
      <c r="R262" s="195"/>
      <c r="S262" s="195"/>
      <c r="T262" s="196"/>
      <c r="AT262" s="197" t="s">
        <v>139</v>
      </c>
      <c r="AU262" s="197" t="s">
        <v>85</v>
      </c>
      <c r="AV262" s="11" t="s">
        <v>85</v>
      </c>
      <c r="AW262" s="11" t="s">
        <v>36</v>
      </c>
      <c r="AX262" s="11" t="s">
        <v>83</v>
      </c>
      <c r="AY262" s="197" t="s">
        <v>128</v>
      </c>
    </row>
    <row r="263" spans="2:65" s="1" customFormat="1" ht="16.5" customHeight="1">
      <c r="B263" s="32"/>
      <c r="C263" s="209" t="s">
        <v>471</v>
      </c>
      <c r="D263" s="209" t="s">
        <v>223</v>
      </c>
      <c r="E263" s="210" t="s">
        <v>472</v>
      </c>
      <c r="F263" s="211" t="s">
        <v>473</v>
      </c>
      <c r="G263" s="212" t="s">
        <v>226</v>
      </c>
      <c r="H263" s="213">
        <v>1.4E-2</v>
      </c>
      <c r="I263" s="214"/>
      <c r="J263" s="215">
        <f>ROUND(I263*H263,2)</f>
        <v>0</v>
      </c>
      <c r="K263" s="211" t="s">
        <v>134</v>
      </c>
      <c r="L263" s="216"/>
      <c r="M263" s="217" t="s">
        <v>21</v>
      </c>
      <c r="N263" s="218" t="s">
        <v>46</v>
      </c>
      <c r="O263" s="58"/>
      <c r="P263" s="181">
        <f>O263*H263</f>
        <v>0</v>
      </c>
      <c r="Q263" s="181">
        <v>1</v>
      </c>
      <c r="R263" s="181">
        <f>Q263*H263</f>
        <v>1.4E-2</v>
      </c>
      <c r="S263" s="181">
        <v>0</v>
      </c>
      <c r="T263" s="182">
        <f>S263*H263</f>
        <v>0</v>
      </c>
      <c r="AR263" s="15" t="s">
        <v>307</v>
      </c>
      <c r="AT263" s="15" t="s">
        <v>223</v>
      </c>
      <c r="AU263" s="15" t="s">
        <v>85</v>
      </c>
      <c r="AY263" s="15" t="s">
        <v>128</v>
      </c>
      <c r="BE263" s="183">
        <f>IF(N263="základní",J263,0)</f>
        <v>0</v>
      </c>
      <c r="BF263" s="183">
        <f>IF(N263="snížená",J263,0)</f>
        <v>0</v>
      </c>
      <c r="BG263" s="183">
        <f>IF(N263="zákl. přenesená",J263,0)</f>
        <v>0</v>
      </c>
      <c r="BH263" s="183">
        <f>IF(N263="sníž. přenesená",J263,0)</f>
        <v>0</v>
      </c>
      <c r="BI263" s="183">
        <f>IF(N263="nulová",J263,0)</f>
        <v>0</v>
      </c>
      <c r="BJ263" s="15" t="s">
        <v>83</v>
      </c>
      <c r="BK263" s="183">
        <f>ROUND(I263*H263,2)</f>
        <v>0</v>
      </c>
      <c r="BL263" s="15" t="s">
        <v>216</v>
      </c>
      <c r="BM263" s="15" t="s">
        <v>474</v>
      </c>
    </row>
    <row r="264" spans="2:65" s="11" customFormat="1" ht="11.25">
      <c r="B264" s="187"/>
      <c r="C264" s="188"/>
      <c r="D264" s="184" t="s">
        <v>139</v>
      </c>
      <c r="E264" s="188"/>
      <c r="F264" s="190" t="s">
        <v>475</v>
      </c>
      <c r="G264" s="188"/>
      <c r="H264" s="191">
        <v>1.4E-2</v>
      </c>
      <c r="I264" s="192"/>
      <c r="J264" s="188"/>
      <c r="K264" s="188"/>
      <c r="L264" s="193"/>
      <c r="M264" s="194"/>
      <c r="N264" s="195"/>
      <c r="O264" s="195"/>
      <c r="P264" s="195"/>
      <c r="Q264" s="195"/>
      <c r="R264" s="195"/>
      <c r="S264" s="195"/>
      <c r="T264" s="196"/>
      <c r="AT264" s="197" t="s">
        <v>139</v>
      </c>
      <c r="AU264" s="197" t="s">
        <v>85</v>
      </c>
      <c r="AV264" s="11" t="s">
        <v>85</v>
      </c>
      <c r="AW264" s="11" t="s">
        <v>4</v>
      </c>
      <c r="AX264" s="11" t="s">
        <v>83</v>
      </c>
      <c r="AY264" s="197" t="s">
        <v>128</v>
      </c>
    </row>
    <row r="265" spans="2:65" s="1" customFormat="1" ht="16.5" customHeight="1">
      <c r="B265" s="32"/>
      <c r="C265" s="172" t="s">
        <v>476</v>
      </c>
      <c r="D265" s="172" t="s">
        <v>130</v>
      </c>
      <c r="E265" s="173" t="s">
        <v>477</v>
      </c>
      <c r="F265" s="174" t="s">
        <v>478</v>
      </c>
      <c r="G265" s="175" t="s">
        <v>133</v>
      </c>
      <c r="H265" s="176">
        <v>45.2</v>
      </c>
      <c r="I265" s="177"/>
      <c r="J265" s="178">
        <f>ROUND(I265*H265,2)</f>
        <v>0</v>
      </c>
      <c r="K265" s="174" t="s">
        <v>134</v>
      </c>
      <c r="L265" s="36"/>
      <c r="M265" s="179" t="s">
        <v>21</v>
      </c>
      <c r="N265" s="180" t="s">
        <v>46</v>
      </c>
      <c r="O265" s="58"/>
      <c r="P265" s="181">
        <f>O265*H265</f>
        <v>0</v>
      </c>
      <c r="Q265" s="181">
        <v>4.0000000000000002E-4</v>
      </c>
      <c r="R265" s="181">
        <f>Q265*H265</f>
        <v>1.8080000000000002E-2</v>
      </c>
      <c r="S265" s="181">
        <v>0</v>
      </c>
      <c r="T265" s="182">
        <f>S265*H265</f>
        <v>0</v>
      </c>
      <c r="AR265" s="15" t="s">
        <v>216</v>
      </c>
      <c r="AT265" s="15" t="s">
        <v>130</v>
      </c>
      <c r="AU265" s="15" t="s">
        <v>85</v>
      </c>
      <c r="AY265" s="15" t="s">
        <v>128</v>
      </c>
      <c r="BE265" s="183">
        <f>IF(N265="základní",J265,0)</f>
        <v>0</v>
      </c>
      <c r="BF265" s="183">
        <f>IF(N265="snížená",J265,0)</f>
        <v>0</v>
      </c>
      <c r="BG265" s="183">
        <f>IF(N265="zákl. přenesená",J265,0)</f>
        <v>0</v>
      </c>
      <c r="BH265" s="183">
        <f>IF(N265="sníž. přenesená",J265,0)</f>
        <v>0</v>
      </c>
      <c r="BI265" s="183">
        <f>IF(N265="nulová",J265,0)</f>
        <v>0</v>
      </c>
      <c r="BJ265" s="15" t="s">
        <v>83</v>
      </c>
      <c r="BK265" s="183">
        <f>ROUND(I265*H265,2)</f>
        <v>0</v>
      </c>
      <c r="BL265" s="15" t="s">
        <v>216</v>
      </c>
      <c r="BM265" s="15" t="s">
        <v>479</v>
      </c>
    </row>
    <row r="266" spans="2:65" s="1" customFormat="1" ht="29.25">
      <c r="B266" s="32"/>
      <c r="C266" s="33"/>
      <c r="D266" s="184" t="s">
        <v>137</v>
      </c>
      <c r="E266" s="33"/>
      <c r="F266" s="185" t="s">
        <v>480</v>
      </c>
      <c r="G266" s="33"/>
      <c r="H266" s="33"/>
      <c r="I266" s="101"/>
      <c r="J266" s="33"/>
      <c r="K266" s="33"/>
      <c r="L266" s="36"/>
      <c r="M266" s="186"/>
      <c r="N266" s="58"/>
      <c r="O266" s="58"/>
      <c r="P266" s="58"/>
      <c r="Q266" s="58"/>
      <c r="R266" s="58"/>
      <c r="S266" s="58"/>
      <c r="T266" s="59"/>
      <c r="AT266" s="15" t="s">
        <v>137</v>
      </c>
      <c r="AU266" s="15" t="s">
        <v>85</v>
      </c>
    </row>
    <row r="267" spans="2:65" s="1" customFormat="1" ht="16.5" customHeight="1">
      <c r="B267" s="32"/>
      <c r="C267" s="209" t="s">
        <v>481</v>
      </c>
      <c r="D267" s="209" t="s">
        <v>223</v>
      </c>
      <c r="E267" s="210" t="s">
        <v>482</v>
      </c>
      <c r="F267" s="211" t="s">
        <v>483</v>
      </c>
      <c r="G267" s="212" t="s">
        <v>133</v>
      </c>
      <c r="H267" s="213">
        <v>51.98</v>
      </c>
      <c r="I267" s="214"/>
      <c r="J267" s="215">
        <f>ROUND(I267*H267,2)</f>
        <v>0</v>
      </c>
      <c r="K267" s="211" t="s">
        <v>134</v>
      </c>
      <c r="L267" s="216"/>
      <c r="M267" s="217" t="s">
        <v>21</v>
      </c>
      <c r="N267" s="218" t="s">
        <v>46</v>
      </c>
      <c r="O267" s="58"/>
      <c r="P267" s="181">
        <f>O267*H267</f>
        <v>0</v>
      </c>
      <c r="Q267" s="181">
        <v>4.8999999999999998E-3</v>
      </c>
      <c r="R267" s="181">
        <f>Q267*H267</f>
        <v>0.25470199999999998</v>
      </c>
      <c r="S267" s="181">
        <v>0</v>
      </c>
      <c r="T267" s="182">
        <f>S267*H267</f>
        <v>0</v>
      </c>
      <c r="AR267" s="15" t="s">
        <v>307</v>
      </c>
      <c r="AT267" s="15" t="s">
        <v>223</v>
      </c>
      <c r="AU267" s="15" t="s">
        <v>85</v>
      </c>
      <c r="AY267" s="15" t="s">
        <v>128</v>
      </c>
      <c r="BE267" s="183">
        <f>IF(N267="základní",J267,0)</f>
        <v>0</v>
      </c>
      <c r="BF267" s="183">
        <f>IF(N267="snížená",J267,0)</f>
        <v>0</v>
      </c>
      <c r="BG267" s="183">
        <f>IF(N267="zákl. přenesená",J267,0)</f>
        <v>0</v>
      </c>
      <c r="BH267" s="183">
        <f>IF(N267="sníž. přenesená",J267,0)</f>
        <v>0</v>
      </c>
      <c r="BI267" s="183">
        <f>IF(N267="nulová",J267,0)</f>
        <v>0</v>
      </c>
      <c r="BJ267" s="15" t="s">
        <v>83</v>
      </c>
      <c r="BK267" s="183">
        <f>ROUND(I267*H267,2)</f>
        <v>0</v>
      </c>
      <c r="BL267" s="15" t="s">
        <v>216</v>
      </c>
      <c r="BM267" s="15" t="s">
        <v>484</v>
      </c>
    </row>
    <row r="268" spans="2:65" s="11" customFormat="1" ht="11.25">
      <c r="B268" s="187"/>
      <c r="C268" s="188"/>
      <c r="D268" s="184" t="s">
        <v>139</v>
      </c>
      <c r="E268" s="188"/>
      <c r="F268" s="190" t="s">
        <v>485</v>
      </c>
      <c r="G268" s="188"/>
      <c r="H268" s="191">
        <v>51.98</v>
      </c>
      <c r="I268" s="192"/>
      <c r="J268" s="188"/>
      <c r="K268" s="188"/>
      <c r="L268" s="193"/>
      <c r="M268" s="194"/>
      <c r="N268" s="195"/>
      <c r="O268" s="195"/>
      <c r="P268" s="195"/>
      <c r="Q268" s="195"/>
      <c r="R268" s="195"/>
      <c r="S268" s="195"/>
      <c r="T268" s="196"/>
      <c r="AT268" s="197" t="s">
        <v>139</v>
      </c>
      <c r="AU268" s="197" t="s">
        <v>85</v>
      </c>
      <c r="AV268" s="11" t="s">
        <v>85</v>
      </c>
      <c r="AW268" s="11" t="s">
        <v>4</v>
      </c>
      <c r="AX268" s="11" t="s">
        <v>83</v>
      </c>
      <c r="AY268" s="197" t="s">
        <v>128</v>
      </c>
    </row>
    <row r="269" spans="2:65" s="1" customFormat="1" ht="16.5" customHeight="1">
      <c r="B269" s="32"/>
      <c r="C269" s="209" t="s">
        <v>486</v>
      </c>
      <c r="D269" s="209" t="s">
        <v>223</v>
      </c>
      <c r="E269" s="210" t="s">
        <v>487</v>
      </c>
      <c r="F269" s="211" t="s">
        <v>488</v>
      </c>
      <c r="G269" s="212" t="s">
        <v>184</v>
      </c>
      <c r="H269" s="213">
        <v>13</v>
      </c>
      <c r="I269" s="214"/>
      <c r="J269" s="215">
        <f>ROUND(I269*H269,2)</f>
        <v>0</v>
      </c>
      <c r="K269" s="211" t="s">
        <v>21</v>
      </c>
      <c r="L269" s="216"/>
      <c r="M269" s="217" t="s">
        <v>21</v>
      </c>
      <c r="N269" s="218" t="s">
        <v>46</v>
      </c>
      <c r="O269" s="58"/>
      <c r="P269" s="181">
        <f>O269*H269</f>
        <v>0</v>
      </c>
      <c r="Q269" s="181">
        <v>5.0000000000000001E-4</v>
      </c>
      <c r="R269" s="181">
        <f>Q269*H269</f>
        <v>6.5000000000000006E-3</v>
      </c>
      <c r="S269" s="181">
        <v>0</v>
      </c>
      <c r="T269" s="182">
        <f>S269*H269</f>
        <v>0</v>
      </c>
      <c r="AR269" s="15" t="s">
        <v>307</v>
      </c>
      <c r="AT269" s="15" t="s">
        <v>223</v>
      </c>
      <c r="AU269" s="15" t="s">
        <v>85</v>
      </c>
      <c r="AY269" s="15" t="s">
        <v>128</v>
      </c>
      <c r="BE269" s="183">
        <f>IF(N269="základní",J269,0)</f>
        <v>0</v>
      </c>
      <c r="BF269" s="183">
        <f>IF(N269="snížená",J269,0)</f>
        <v>0</v>
      </c>
      <c r="BG269" s="183">
        <f>IF(N269="zákl. přenesená",J269,0)</f>
        <v>0</v>
      </c>
      <c r="BH269" s="183">
        <f>IF(N269="sníž. přenesená",J269,0)</f>
        <v>0</v>
      </c>
      <c r="BI269" s="183">
        <f>IF(N269="nulová",J269,0)</f>
        <v>0</v>
      </c>
      <c r="BJ269" s="15" t="s">
        <v>83</v>
      </c>
      <c r="BK269" s="183">
        <f>ROUND(I269*H269,2)</f>
        <v>0</v>
      </c>
      <c r="BL269" s="15" t="s">
        <v>216</v>
      </c>
      <c r="BM269" s="15" t="s">
        <v>489</v>
      </c>
    </row>
    <row r="270" spans="2:65" s="1" customFormat="1" ht="16.5" customHeight="1">
      <c r="B270" s="32"/>
      <c r="C270" s="209" t="s">
        <v>490</v>
      </c>
      <c r="D270" s="209" t="s">
        <v>223</v>
      </c>
      <c r="E270" s="210" t="s">
        <v>491</v>
      </c>
      <c r="F270" s="211" t="s">
        <v>492</v>
      </c>
      <c r="G270" s="212" t="s">
        <v>184</v>
      </c>
      <c r="H270" s="213">
        <v>2</v>
      </c>
      <c r="I270" s="214"/>
      <c r="J270" s="215">
        <f>ROUND(I270*H270,2)</f>
        <v>0</v>
      </c>
      <c r="K270" s="211" t="s">
        <v>21</v>
      </c>
      <c r="L270" s="216"/>
      <c r="M270" s="217" t="s">
        <v>21</v>
      </c>
      <c r="N270" s="218" t="s">
        <v>46</v>
      </c>
      <c r="O270" s="58"/>
      <c r="P270" s="181">
        <f>O270*H270</f>
        <v>0</v>
      </c>
      <c r="Q270" s="181">
        <v>5.0000000000000001E-4</v>
      </c>
      <c r="R270" s="181">
        <f>Q270*H270</f>
        <v>1E-3</v>
      </c>
      <c r="S270" s="181">
        <v>0</v>
      </c>
      <c r="T270" s="182">
        <f>S270*H270</f>
        <v>0</v>
      </c>
      <c r="AR270" s="15" t="s">
        <v>307</v>
      </c>
      <c r="AT270" s="15" t="s">
        <v>223</v>
      </c>
      <c r="AU270" s="15" t="s">
        <v>85</v>
      </c>
      <c r="AY270" s="15" t="s">
        <v>128</v>
      </c>
      <c r="BE270" s="183">
        <f>IF(N270="základní",J270,0)</f>
        <v>0</v>
      </c>
      <c r="BF270" s="183">
        <f>IF(N270="snížená",J270,0)</f>
        <v>0</v>
      </c>
      <c r="BG270" s="183">
        <f>IF(N270="zákl. přenesená",J270,0)</f>
        <v>0</v>
      </c>
      <c r="BH270" s="183">
        <f>IF(N270="sníž. přenesená",J270,0)</f>
        <v>0</v>
      </c>
      <c r="BI270" s="183">
        <f>IF(N270="nulová",J270,0)</f>
        <v>0</v>
      </c>
      <c r="BJ270" s="15" t="s">
        <v>83</v>
      </c>
      <c r="BK270" s="183">
        <f>ROUND(I270*H270,2)</f>
        <v>0</v>
      </c>
      <c r="BL270" s="15" t="s">
        <v>216</v>
      </c>
      <c r="BM270" s="15" t="s">
        <v>493</v>
      </c>
    </row>
    <row r="271" spans="2:65" s="1" customFormat="1" ht="22.5" customHeight="1">
      <c r="B271" s="32"/>
      <c r="C271" s="172" t="s">
        <v>494</v>
      </c>
      <c r="D271" s="172" t="s">
        <v>130</v>
      </c>
      <c r="E271" s="173" t="s">
        <v>495</v>
      </c>
      <c r="F271" s="174" t="s">
        <v>496</v>
      </c>
      <c r="G271" s="175" t="s">
        <v>226</v>
      </c>
      <c r="H271" s="176">
        <v>0.29399999999999998</v>
      </c>
      <c r="I271" s="177"/>
      <c r="J271" s="178">
        <f>ROUND(I271*H271,2)</f>
        <v>0</v>
      </c>
      <c r="K271" s="174" t="s">
        <v>134</v>
      </c>
      <c r="L271" s="36"/>
      <c r="M271" s="179" t="s">
        <v>21</v>
      </c>
      <c r="N271" s="180" t="s">
        <v>46</v>
      </c>
      <c r="O271" s="58"/>
      <c r="P271" s="181">
        <f>O271*H271</f>
        <v>0</v>
      </c>
      <c r="Q271" s="181">
        <v>0</v>
      </c>
      <c r="R271" s="181">
        <f>Q271*H271</f>
        <v>0</v>
      </c>
      <c r="S271" s="181">
        <v>0</v>
      </c>
      <c r="T271" s="182">
        <f>S271*H271</f>
        <v>0</v>
      </c>
      <c r="AR271" s="15" t="s">
        <v>216</v>
      </c>
      <c r="AT271" s="15" t="s">
        <v>130</v>
      </c>
      <c r="AU271" s="15" t="s">
        <v>85</v>
      </c>
      <c r="AY271" s="15" t="s">
        <v>128</v>
      </c>
      <c r="BE271" s="183">
        <f>IF(N271="základní",J271,0)</f>
        <v>0</v>
      </c>
      <c r="BF271" s="183">
        <f>IF(N271="snížená",J271,0)</f>
        <v>0</v>
      </c>
      <c r="BG271" s="183">
        <f>IF(N271="zákl. přenesená",J271,0)</f>
        <v>0</v>
      </c>
      <c r="BH271" s="183">
        <f>IF(N271="sníž. přenesená",J271,0)</f>
        <v>0</v>
      </c>
      <c r="BI271" s="183">
        <f>IF(N271="nulová",J271,0)</f>
        <v>0</v>
      </c>
      <c r="BJ271" s="15" t="s">
        <v>83</v>
      </c>
      <c r="BK271" s="183">
        <f>ROUND(I271*H271,2)</f>
        <v>0</v>
      </c>
      <c r="BL271" s="15" t="s">
        <v>216</v>
      </c>
      <c r="BM271" s="15" t="s">
        <v>497</v>
      </c>
    </row>
    <row r="272" spans="2:65" s="1" customFormat="1" ht="78">
      <c r="B272" s="32"/>
      <c r="C272" s="33"/>
      <c r="D272" s="184" t="s">
        <v>137</v>
      </c>
      <c r="E272" s="33"/>
      <c r="F272" s="185" t="s">
        <v>498</v>
      </c>
      <c r="G272" s="33"/>
      <c r="H272" s="33"/>
      <c r="I272" s="101"/>
      <c r="J272" s="33"/>
      <c r="K272" s="33"/>
      <c r="L272" s="36"/>
      <c r="M272" s="186"/>
      <c r="N272" s="58"/>
      <c r="O272" s="58"/>
      <c r="P272" s="58"/>
      <c r="Q272" s="58"/>
      <c r="R272" s="58"/>
      <c r="S272" s="58"/>
      <c r="T272" s="59"/>
      <c r="AT272" s="15" t="s">
        <v>137</v>
      </c>
      <c r="AU272" s="15" t="s">
        <v>85</v>
      </c>
    </row>
    <row r="273" spans="2:65" s="10" customFormat="1" ht="22.9" customHeight="1">
      <c r="B273" s="156"/>
      <c r="C273" s="157"/>
      <c r="D273" s="158" t="s">
        <v>74</v>
      </c>
      <c r="E273" s="170" t="s">
        <v>499</v>
      </c>
      <c r="F273" s="170" t="s">
        <v>500</v>
      </c>
      <c r="G273" s="157"/>
      <c r="H273" s="157"/>
      <c r="I273" s="160"/>
      <c r="J273" s="171">
        <f>BK273</f>
        <v>0</v>
      </c>
      <c r="K273" s="157"/>
      <c r="L273" s="162"/>
      <c r="M273" s="163"/>
      <c r="N273" s="164"/>
      <c r="O273" s="164"/>
      <c r="P273" s="165">
        <f>SUM(P274:P283)</f>
        <v>0</v>
      </c>
      <c r="Q273" s="164"/>
      <c r="R273" s="165">
        <f>SUM(R274:R283)</f>
        <v>6.9525599999999993E-2</v>
      </c>
      <c r="S273" s="164"/>
      <c r="T273" s="166">
        <f>SUM(T274:T283)</f>
        <v>0</v>
      </c>
      <c r="AR273" s="167" t="s">
        <v>85</v>
      </c>
      <c r="AT273" s="168" t="s">
        <v>74</v>
      </c>
      <c r="AU273" s="168" t="s">
        <v>83</v>
      </c>
      <c r="AY273" s="167" t="s">
        <v>128</v>
      </c>
      <c r="BK273" s="169">
        <f>SUM(BK274:BK283)</f>
        <v>0</v>
      </c>
    </row>
    <row r="274" spans="2:65" s="1" customFormat="1" ht="22.5" customHeight="1">
      <c r="B274" s="32"/>
      <c r="C274" s="172" t="s">
        <v>501</v>
      </c>
      <c r="D274" s="172" t="s">
        <v>130</v>
      </c>
      <c r="E274" s="173" t="s">
        <v>502</v>
      </c>
      <c r="F274" s="174" t="s">
        <v>503</v>
      </c>
      <c r="G274" s="175" t="s">
        <v>133</v>
      </c>
      <c r="H274" s="176">
        <v>47.2</v>
      </c>
      <c r="I274" s="177"/>
      <c r="J274" s="178">
        <f>ROUND(I274*H274,2)</f>
        <v>0</v>
      </c>
      <c r="K274" s="174" t="s">
        <v>367</v>
      </c>
      <c r="L274" s="36"/>
      <c r="M274" s="179" t="s">
        <v>21</v>
      </c>
      <c r="N274" s="180" t="s">
        <v>46</v>
      </c>
      <c r="O274" s="58"/>
      <c r="P274" s="181">
        <f>O274*H274</f>
        <v>0</v>
      </c>
      <c r="Q274" s="181">
        <v>0</v>
      </c>
      <c r="R274" s="181">
        <f>Q274*H274</f>
        <v>0</v>
      </c>
      <c r="S274" s="181">
        <v>0</v>
      </c>
      <c r="T274" s="182">
        <f>S274*H274</f>
        <v>0</v>
      </c>
      <c r="AR274" s="15" t="s">
        <v>216</v>
      </c>
      <c r="AT274" s="15" t="s">
        <v>130</v>
      </c>
      <c r="AU274" s="15" t="s">
        <v>85</v>
      </c>
      <c r="AY274" s="15" t="s">
        <v>128</v>
      </c>
      <c r="BE274" s="183">
        <f>IF(N274="základní",J274,0)</f>
        <v>0</v>
      </c>
      <c r="BF274" s="183">
        <f>IF(N274="snížená",J274,0)</f>
        <v>0</v>
      </c>
      <c r="BG274" s="183">
        <f>IF(N274="zákl. přenesená",J274,0)</f>
        <v>0</v>
      </c>
      <c r="BH274" s="183">
        <f>IF(N274="sníž. přenesená",J274,0)</f>
        <v>0</v>
      </c>
      <c r="BI274" s="183">
        <f>IF(N274="nulová",J274,0)</f>
        <v>0</v>
      </c>
      <c r="BJ274" s="15" t="s">
        <v>83</v>
      </c>
      <c r="BK274" s="183">
        <f>ROUND(I274*H274,2)</f>
        <v>0</v>
      </c>
      <c r="BL274" s="15" t="s">
        <v>216</v>
      </c>
      <c r="BM274" s="15" t="s">
        <v>504</v>
      </c>
    </row>
    <row r="275" spans="2:65" s="1" customFormat="1" ht="39">
      <c r="B275" s="32"/>
      <c r="C275" s="33"/>
      <c r="D275" s="184" t="s">
        <v>137</v>
      </c>
      <c r="E275" s="33"/>
      <c r="F275" s="185" t="s">
        <v>505</v>
      </c>
      <c r="G275" s="33"/>
      <c r="H275" s="33"/>
      <c r="I275" s="101"/>
      <c r="J275" s="33"/>
      <c r="K275" s="33"/>
      <c r="L275" s="36"/>
      <c r="M275" s="186"/>
      <c r="N275" s="58"/>
      <c r="O275" s="58"/>
      <c r="P275" s="58"/>
      <c r="Q275" s="58"/>
      <c r="R275" s="58"/>
      <c r="S275" s="58"/>
      <c r="T275" s="59"/>
      <c r="AT275" s="15" t="s">
        <v>137</v>
      </c>
      <c r="AU275" s="15" t="s">
        <v>85</v>
      </c>
    </row>
    <row r="276" spans="2:65" s="11" customFormat="1" ht="11.25">
      <c r="B276" s="187"/>
      <c r="C276" s="188"/>
      <c r="D276" s="184" t="s">
        <v>139</v>
      </c>
      <c r="E276" s="189" t="s">
        <v>21</v>
      </c>
      <c r="F276" s="190" t="s">
        <v>506</v>
      </c>
      <c r="G276" s="188"/>
      <c r="H276" s="191">
        <v>47.2</v>
      </c>
      <c r="I276" s="192"/>
      <c r="J276" s="188"/>
      <c r="K276" s="188"/>
      <c r="L276" s="193"/>
      <c r="M276" s="194"/>
      <c r="N276" s="195"/>
      <c r="O276" s="195"/>
      <c r="P276" s="195"/>
      <c r="Q276" s="195"/>
      <c r="R276" s="195"/>
      <c r="S276" s="195"/>
      <c r="T276" s="196"/>
      <c r="AT276" s="197" t="s">
        <v>139</v>
      </c>
      <c r="AU276" s="197" t="s">
        <v>85</v>
      </c>
      <c r="AV276" s="11" t="s">
        <v>85</v>
      </c>
      <c r="AW276" s="11" t="s">
        <v>36</v>
      </c>
      <c r="AX276" s="11" t="s">
        <v>83</v>
      </c>
      <c r="AY276" s="197" t="s">
        <v>128</v>
      </c>
    </row>
    <row r="277" spans="2:65" s="1" customFormat="1" ht="16.5" customHeight="1">
      <c r="B277" s="32"/>
      <c r="C277" s="209" t="s">
        <v>507</v>
      </c>
      <c r="D277" s="209" t="s">
        <v>223</v>
      </c>
      <c r="E277" s="210" t="s">
        <v>508</v>
      </c>
      <c r="F277" s="211" t="s">
        <v>509</v>
      </c>
      <c r="G277" s="212" t="s">
        <v>133</v>
      </c>
      <c r="H277" s="213">
        <v>48.143999999999998</v>
      </c>
      <c r="I277" s="214"/>
      <c r="J277" s="215">
        <f>ROUND(I277*H277,2)</f>
        <v>0</v>
      </c>
      <c r="K277" s="211" t="s">
        <v>367</v>
      </c>
      <c r="L277" s="216"/>
      <c r="M277" s="217" t="s">
        <v>21</v>
      </c>
      <c r="N277" s="218" t="s">
        <v>46</v>
      </c>
      <c r="O277" s="58"/>
      <c r="P277" s="181">
        <f>O277*H277</f>
        <v>0</v>
      </c>
      <c r="Q277" s="181">
        <v>1.25E-3</v>
      </c>
      <c r="R277" s="181">
        <f>Q277*H277</f>
        <v>6.0179999999999997E-2</v>
      </c>
      <c r="S277" s="181">
        <v>0</v>
      </c>
      <c r="T277" s="182">
        <f>S277*H277</f>
        <v>0</v>
      </c>
      <c r="AR277" s="15" t="s">
        <v>307</v>
      </c>
      <c r="AT277" s="15" t="s">
        <v>223</v>
      </c>
      <c r="AU277" s="15" t="s">
        <v>85</v>
      </c>
      <c r="AY277" s="15" t="s">
        <v>128</v>
      </c>
      <c r="BE277" s="183">
        <f>IF(N277="základní",J277,0)</f>
        <v>0</v>
      </c>
      <c r="BF277" s="183">
        <f>IF(N277="snížená",J277,0)</f>
        <v>0</v>
      </c>
      <c r="BG277" s="183">
        <f>IF(N277="zákl. přenesená",J277,0)</f>
        <v>0</v>
      </c>
      <c r="BH277" s="183">
        <f>IF(N277="sníž. přenesená",J277,0)</f>
        <v>0</v>
      </c>
      <c r="BI277" s="183">
        <f>IF(N277="nulová",J277,0)</f>
        <v>0</v>
      </c>
      <c r="BJ277" s="15" t="s">
        <v>83</v>
      </c>
      <c r="BK277" s="183">
        <f>ROUND(I277*H277,2)</f>
        <v>0</v>
      </c>
      <c r="BL277" s="15" t="s">
        <v>216</v>
      </c>
      <c r="BM277" s="15" t="s">
        <v>510</v>
      </c>
    </row>
    <row r="278" spans="2:65" s="11" customFormat="1" ht="11.25">
      <c r="B278" s="187"/>
      <c r="C278" s="188"/>
      <c r="D278" s="184" t="s">
        <v>139</v>
      </c>
      <c r="E278" s="188"/>
      <c r="F278" s="190" t="s">
        <v>511</v>
      </c>
      <c r="G278" s="188"/>
      <c r="H278" s="191">
        <v>48.143999999999998</v>
      </c>
      <c r="I278" s="192"/>
      <c r="J278" s="188"/>
      <c r="K278" s="188"/>
      <c r="L278" s="193"/>
      <c r="M278" s="194"/>
      <c r="N278" s="195"/>
      <c r="O278" s="195"/>
      <c r="P278" s="195"/>
      <c r="Q278" s="195"/>
      <c r="R278" s="195"/>
      <c r="S278" s="195"/>
      <c r="T278" s="196"/>
      <c r="AT278" s="197" t="s">
        <v>139</v>
      </c>
      <c r="AU278" s="197" t="s">
        <v>85</v>
      </c>
      <c r="AV278" s="11" t="s">
        <v>85</v>
      </c>
      <c r="AW278" s="11" t="s">
        <v>4</v>
      </c>
      <c r="AX278" s="11" t="s">
        <v>83</v>
      </c>
      <c r="AY278" s="197" t="s">
        <v>128</v>
      </c>
    </row>
    <row r="279" spans="2:65" s="1" customFormat="1" ht="22.5" customHeight="1">
      <c r="B279" s="32"/>
      <c r="C279" s="172" t="s">
        <v>512</v>
      </c>
      <c r="D279" s="172" t="s">
        <v>130</v>
      </c>
      <c r="E279" s="173" t="s">
        <v>513</v>
      </c>
      <c r="F279" s="174" t="s">
        <v>514</v>
      </c>
      <c r="G279" s="175" t="s">
        <v>133</v>
      </c>
      <c r="H279" s="176">
        <v>47.2</v>
      </c>
      <c r="I279" s="177"/>
      <c r="J279" s="178">
        <f>ROUND(I279*H279,2)</f>
        <v>0</v>
      </c>
      <c r="K279" s="174" t="s">
        <v>134</v>
      </c>
      <c r="L279" s="36"/>
      <c r="M279" s="179" t="s">
        <v>21</v>
      </c>
      <c r="N279" s="180" t="s">
        <v>46</v>
      </c>
      <c r="O279" s="58"/>
      <c r="P279" s="181">
        <f>O279*H279</f>
        <v>0</v>
      </c>
      <c r="Q279" s="181">
        <v>0</v>
      </c>
      <c r="R279" s="181">
        <f>Q279*H279</f>
        <v>0</v>
      </c>
      <c r="S279" s="181">
        <v>0</v>
      </c>
      <c r="T279" s="182">
        <f>S279*H279</f>
        <v>0</v>
      </c>
      <c r="AR279" s="15" t="s">
        <v>216</v>
      </c>
      <c r="AT279" s="15" t="s">
        <v>130</v>
      </c>
      <c r="AU279" s="15" t="s">
        <v>85</v>
      </c>
      <c r="AY279" s="15" t="s">
        <v>128</v>
      </c>
      <c r="BE279" s="183">
        <f>IF(N279="základní",J279,0)</f>
        <v>0</v>
      </c>
      <c r="BF279" s="183">
        <f>IF(N279="snížená",J279,0)</f>
        <v>0</v>
      </c>
      <c r="BG279" s="183">
        <f>IF(N279="zákl. přenesená",J279,0)</f>
        <v>0</v>
      </c>
      <c r="BH279" s="183">
        <f>IF(N279="sníž. přenesená",J279,0)</f>
        <v>0</v>
      </c>
      <c r="BI279" s="183">
        <f>IF(N279="nulová",J279,0)</f>
        <v>0</v>
      </c>
      <c r="BJ279" s="15" t="s">
        <v>83</v>
      </c>
      <c r="BK279" s="183">
        <f>ROUND(I279*H279,2)</f>
        <v>0</v>
      </c>
      <c r="BL279" s="15" t="s">
        <v>216</v>
      </c>
      <c r="BM279" s="15" t="s">
        <v>515</v>
      </c>
    </row>
    <row r="280" spans="2:65" s="1" customFormat="1" ht="16.5" customHeight="1">
      <c r="B280" s="32"/>
      <c r="C280" s="209" t="s">
        <v>516</v>
      </c>
      <c r="D280" s="209" t="s">
        <v>223</v>
      </c>
      <c r="E280" s="210" t="s">
        <v>517</v>
      </c>
      <c r="F280" s="211" t="s">
        <v>518</v>
      </c>
      <c r="G280" s="212" t="s">
        <v>133</v>
      </c>
      <c r="H280" s="213">
        <v>51.92</v>
      </c>
      <c r="I280" s="214"/>
      <c r="J280" s="215">
        <f>ROUND(I280*H280,2)</f>
        <v>0</v>
      </c>
      <c r="K280" s="211" t="s">
        <v>134</v>
      </c>
      <c r="L280" s="216"/>
      <c r="M280" s="217" t="s">
        <v>21</v>
      </c>
      <c r="N280" s="218" t="s">
        <v>46</v>
      </c>
      <c r="O280" s="58"/>
      <c r="P280" s="181">
        <f>O280*H280</f>
        <v>0</v>
      </c>
      <c r="Q280" s="181">
        <v>1.8000000000000001E-4</v>
      </c>
      <c r="R280" s="181">
        <f>Q280*H280</f>
        <v>9.3456000000000008E-3</v>
      </c>
      <c r="S280" s="181">
        <v>0</v>
      </c>
      <c r="T280" s="182">
        <f>S280*H280</f>
        <v>0</v>
      </c>
      <c r="AR280" s="15" t="s">
        <v>307</v>
      </c>
      <c r="AT280" s="15" t="s">
        <v>223</v>
      </c>
      <c r="AU280" s="15" t="s">
        <v>85</v>
      </c>
      <c r="AY280" s="15" t="s">
        <v>128</v>
      </c>
      <c r="BE280" s="183">
        <f>IF(N280="základní",J280,0)</f>
        <v>0</v>
      </c>
      <c r="BF280" s="183">
        <f>IF(N280="snížená",J280,0)</f>
        <v>0</v>
      </c>
      <c r="BG280" s="183">
        <f>IF(N280="zákl. přenesená",J280,0)</f>
        <v>0</v>
      </c>
      <c r="BH280" s="183">
        <f>IF(N280="sníž. přenesená",J280,0)</f>
        <v>0</v>
      </c>
      <c r="BI280" s="183">
        <f>IF(N280="nulová",J280,0)</f>
        <v>0</v>
      </c>
      <c r="BJ280" s="15" t="s">
        <v>83</v>
      </c>
      <c r="BK280" s="183">
        <f>ROUND(I280*H280,2)</f>
        <v>0</v>
      </c>
      <c r="BL280" s="15" t="s">
        <v>216</v>
      </c>
      <c r="BM280" s="15" t="s">
        <v>519</v>
      </c>
    </row>
    <row r="281" spans="2:65" s="11" customFormat="1" ht="11.25">
      <c r="B281" s="187"/>
      <c r="C281" s="188"/>
      <c r="D281" s="184" t="s">
        <v>139</v>
      </c>
      <c r="E281" s="188"/>
      <c r="F281" s="190" t="s">
        <v>520</v>
      </c>
      <c r="G281" s="188"/>
      <c r="H281" s="191">
        <v>51.92</v>
      </c>
      <c r="I281" s="192"/>
      <c r="J281" s="188"/>
      <c r="K281" s="188"/>
      <c r="L281" s="193"/>
      <c r="M281" s="194"/>
      <c r="N281" s="195"/>
      <c r="O281" s="195"/>
      <c r="P281" s="195"/>
      <c r="Q281" s="195"/>
      <c r="R281" s="195"/>
      <c r="S281" s="195"/>
      <c r="T281" s="196"/>
      <c r="AT281" s="197" t="s">
        <v>139</v>
      </c>
      <c r="AU281" s="197" t="s">
        <v>85</v>
      </c>
      <c r="AV281" s="11" t="s">
        <v>85</v>
      </c>
      <c r="AW281" s="11" t="s">
        <v>4</v>
      </c>
      <c r="AX281" s="11" t="s">
        <v>83</v>
      </c>
      <c r="AY281" s="197" t="s">
        <v>128</v>
      </c>
    </row>
    <row r="282" spans="2:65" s="1" customFormat="1" ht="22.5" customHeight="1">
      <c r="B282" s="32"/>
      <c r="C282" s="172" t="s">
        <v>521</v>
      </c>
      <c r="D282" s="172" t="s">
        <v>130</v>
      </c>
      <c r="E282" s="173" t="s">
        <v>522</v>
      </c>
      <c r="F282" s="174" t="s">
        <v>523</v>
      </c>
      <c r="G282" s="175" t="s">
        <v>226</v>
      </c>
      <c r="H282" s="176">
        <v>7.0000000000000007E-2</v>
      </c>
      <c r="I282" s="177"/>
      <c r="J282" s="178">
        <f>ROUND(I282*H282,2)</f>
        <v>0</v>
      </c>
      <c r="K282" s="174" t="s">
        <v>134</v>
      </c>
      <c r="L282" s="36"/>
      <c r="M282" s="179" t="s">
        <v>21</v>
      </c>
      <c r="N282" s="180" t="s">
        <v>46</v>
      </c>
      <c r="O282" s="58"/>
      <c r="P282" s="181">
        <f>O282*H282</f>
        <v>0</v>
      </c>
      <c r="Q282" s="181">
        <v>0</v>
      </c>
      <c r="R282" s="181">
        <f>Q282*H282</f>
        <v>0</v>
      </c>
      <c r="S282" s="181">
        <v>0</v>
      </c>
      <c r="T282" s="182">
        <f>S282*H282</f>
        <v>0</v>
      </c>
      <c r="AR282" s="15" t="s">
        <v>216</v>
      </c>
      <c r="AT282" s="15" t="s">
        <v>130</v>
      </c>
      <c r="AU282" s="15" t="s">
        <v>85</v>
      </c>
      <c r="AY282" s="15" t="s">
        <v>128</v>
      </c>
      <c r="BE282" s="183">
        <f>IF(N282="základní",J282,0)</f>
        <v>0</v>
      </c>
      <c r="BF282" s="183">
        <f>IF(N282="snížená",J282,0)</f>
        <v>0</v>
      </c>
      <c r="BG282" s="183">
        <f>IF(N282="zákl. přenesená",J282,0)</f>
        <v>0</v>
      </c>
      <c r="BH282" s="183">
        <f>IF(N282="sníž. přenesená",J282,0)</f>
        <v>0</v>
      </c>
      <c r="BI282" s="183">
        <f>IF(N282="nulová",J282,0)</f>
        <v>0</v>
      </c>
      <c r="BJ282" s="15" t="s">
        <v>83</v>
      </c>
      <c r="BK282" s="183">
        <f>ROUND(I282*H282,2)</f>
        <v>0</v>
      </c>
      <c r="BL282" s="15" t="s">
        <v>216</v>
      </c>
      <c r="BM282" s="15" t="s">
        <v>524</v>
      </c>
    </row>
    <row r="283" spans="2:65" s="1" customFormat="1" ht="78">
      <c r="B283" s="32"/>
      <c r="C283" s="33"/>
      <c r="D283" s="184" t="s">
        <v>137</v>
      </c>
      <c r="E283" s="33"/>
      <c r="F283" s="185" t="s">
        <v>525</v>
      </c>
      <c r="G283" s="33"/>
      <c r="H283" s="33"/>
      <c r="I283" s="101"/>
      <c r="J283" s="33"/>
      <c r="K283" s="33"/>
      <c r="L283" s="36"/>
      <c r="M283" s="186"/>
      <c r="N283" s="58"/>
      <c r="O283" s="58"/>
      <c r="P283" s="58"/>
      <c r="Q283" s="58"/>
      <c r="R283" s="58"/>
      <c r="S283" s="58"/>
      <c r="T283" s="59"/>
      <c r="AT283" s="15" t="s">
        <v>137</v>
      </c>
      <c r="AU283" s="15" t="s">
        <v>85</v>
      </c>
    </row>
    <row r="284" spans="2:65" s="10" customFormat="1" ht="22.9" customHeight="1">
      <c r="B284" s="156"/>
      <c r="C284" s="157"/>
      <c r="D284" s="158" t="s">
        <v>74</v>
      </c>
      <c r="E284" s="170" t="s">
        <v>526</v>
      </c>
      <c r="F284" s="170" t="s">
        <v>527</v>
      </c>
      <c r="G284" s="157"/>
      <c r="H284" s="157"/>
      <c r="I284" s="160"/>
      <c r="J284" s="171">
        <f>BK284</f>
        <v>0</v>
      </c>
      <c r="K284" s="157"/>
      <c r="L284" s="162"/>
      <c r="M284" s="163"/>
      <c r="N284" s="164"/>
      <c r="O284" s="164"/>
      <c r="P284" s="165">
        <f>P285</f>
        <v>0</v>
      </c>
      <c r="Q284" s="164"/>
      <c r="R284" s="165">
        <f>R285</f>
        <v>0</v>
      </c>
      <c r="S284" s="164"/>
      <c r="T284" s="166">
        <f>T285</f>
        <v>9.1950000000000004E-2</v>
      </c>
      <c r="AR284" s="167" t="s">
        <v>85</v>
      </c>
      <c r="AT284" s="168" t="s">
        <v>74</v>
      </c>
      <c r="AU284" s="168" t="s">
        <v>83</v>
      </c>
      <c r="AY284" s="167" t="s">
        <v>128</v>
      </c>
      <c r="BK284" s="169">
        <f>BK285</f>
        <v>0</v>
      </c>
    </row>
    <row r="285" spans="2:65" s="1" customFormat="1" ht="16.5" customHeight="1">
      <c r="B285" s="32"/>
      <c r="C285" s="172" t="s">
        <v>528</v>
      </c>
      <c r="D285" s="172" t="s">
        <v>130</v>
      </c>
      <c r="E285" s="173" t="s">
        <v>529</v>
      </c>
      <c r="F285" s="174" t="s">
        <v>530</v>
      </c>
      <c r="G285" s="175" t="s">
        <v>148</v>
      </c>
      <c r="H285" s="176">
        <v>3</v>
      </c>
      <c r="I285" s="177"/>
      <c r="J285" s="178">
        <f>ROUND(I285*H285,2)</f>
        <v>0</v>
      </c>
      <c r="K285" s="174" t="s">
        <v>134</v>
      </c>
      <c r="L285" s="36"/>
      <c r="M285" s="179" t="s">
        <v>21</v>
      </c>
      <c r="N285" s="180" t="s">
        <v>46</v>
      </c>
      <c r="O285" s="58"/>
      <c r="P285" s="181">
        <f>O285*H285</f>
        <v>0</v>
      </c>
      <c r="Q285" s="181">
        <v>0</v>
      </c>
      <c r="R285" s="181">
        <f>Q285*H285</f>
        <v>0</v>
      </c>
      <c r="S285" s="181">
        <v>3.065E-2</v>
      </c>
      <c r="T285" s="182">
        <f>S285*H285</f>
        <v>9.1950000000000004E-2</v>
      </c>
      <c r="AR285" s="15" t="s">
        <v>216</v>
      </c>
      <c r="AT285" s="15" t="s">
        <v>130</v>
      </c>
      <c r="AU285" s="15" t="s">
        <v>85</v>
      </c>
      <c r="AY285" s="15" t="s">
        <v>128</v>
      </c>
      <c r="BE285" s="183">
        <f>IF(N285="základní",J285,0)</f>
        <v>0</v>
      </c>
      <c r="BF285" s="183">
        <f>IF(N285="snížená",J285,0)</f>
        <v>0</v>
      </c>
      <c r="BG285" s="183">
        <f>IF(N285="zákl. přenesená",J285,0)</f>
        <v>0</v>
      </c>
      <c r="BH285" s="183">
        <f>IF(N285="sníž. přenesená",J285,0)</f>
        <v>0</v>
      </c>
      <c r="BI285" s="183">
        <f>IF(N285="nulová",J285,0)</f>
        <v>0</v>
      </c>
      <c r="BJ285" s="15" t="s">
        <v>83</v>
      </c>
      <c r="BK285" s="183">
        <f>ROUND(I285*H285,2)</f>
        <v>0</v>
      </c>
      <c r="BL285" s="15" t="s">
        <v>216</v>
      </c>
      <c r="BM285" s="15" t="s">
        <v>531</v>
      </c>
    </row>
    <row r="286" spans="2:65" s="10" customFormat="1" ht="22.9" customHeight="1">
      <c r="B286" s="156"/>
      <c r="C286" s="157"/>
      <c r="D286" s="158" t="s">
        <v>74</v>
      </c>
      <c r="E286" s="170" t="s">
        <v>532</v>
      </c>
      <c r="F286" s="170" t="s">
        <v>533</v>
      </c>
      <c r="G286" s="157"/>
      <c r="H286" s="157"/>
      <c r="I286" s="160"/>
      <c r="J286" s="171">
        <f>BK286</f>
        <v>0</v>
      </c>
      <c r="K286" s="157"/>
      <c r="L286" s="162"/>
      <c r="M286" s="163"/>
      <c r="N286" s="164"/>
      <c r="O286" s="164"/>
      <c r="P286" s="165">
        <f>SUM(P287:P292)</f>
        <v>0</v>
      </c>
      <c r="Q286" s="164"/>
      <c r="R286" s="165">
        <f>SUM(R287:R292)</f>
        <v>0</v>
      </c>
      <c r="S286" s="164"/>
      <c r="T286" s="166">
        <f>SUM(T287:T292)</f>
        <v>1.68729</v>
      </c>
      <c r="AR286" s="167" t="s">
        <v>85</v>
      </c>
      <c r="AT286" s="168" t="s">
        <v>74</v>
      </c>
      <c r="AU286" s="168" t="s">
        <v>83</v>
      </c>
      <c r="AY286" s="167" t="s">
        <v>128</v>
      </c>
      <c r="BK286" s="169">
        <f>SUM(BK287:BK292)</f>
        <v>0</v>
      </c>
    </row>
    <row r="287" spans="2:65" s="1" customFormat="1" ht="16.5" customHeight="1">
      <c r="B287" s="32"/>
      <c r="C287" s="172" t="s">
        <v>534</v>
      </c>
      <c r="D287" s="172" t="s">
        <v>130</v>
      </c>
      <c r="E287" s="173" t="s">
        <v>535</v>
      </c>
      <c r="F287" s="174" t="s">
        <v>536</v>
      </c>
      <c r="G287" s="175" t="s">
        <v>133</v>
      </c>
      <c r="H287" s="176">
        <v>17.655000000000001</v>
      </c>
      <c r="I287" s="177"/>
      <c r="J287" s="178">
        <f>ROUND(I287*H287,2)</f>
        <v>0</v>
      </c>
      <c r="K287" s="174" t="s">
        <v>134</v>
      </c>
      <c r="L287" s="36"/>
      <c r="M287" s="179" t="s">
        <v>21</v>
      </c>
      <c r="N287" s="180" t="s">
        <v>46</v>
      </c>
      <c r="O287" s="58"/>
      <c r="P287" s="181">
        <f>O287*H287</f>
        <v>0</v>
      </c>
      <c r="Q287" s="181">
        <v>0</v>
      </c>
      <c r="R287" s="181">
        <f>Q287*H287</f>
        <v>0</v>
      </c>
      <c r="S287" s="181">
        <v>1.7999999999999999E-2</v>
      </c>
      <c r="T287" s="182">
        <f>S287*H287</f>
        <v>0.31779000000000002</v>
      </c>
      <c r="AR287" s="15" t="s">
        <v>216</v>
      </c>
      <c r="AT287" s="15" t="s">
        <v>130</v>
      </c>
      <c r="AU287" s="15" t="s">
        <v>85</v>
      </c>
      <c r="AY287" s="15" t="s">
        <v>128</v>
      </c>
      <c r="BE287" s="183">
        <f>IF(N287="základní",J287,0)</f>
        <v>0</v>
      </c>
      <c r="BF287" s="183">
        <f>IF(N287="snížená",J287,0)</f>
        <v>0</v>
      </c>
      <c r="BG287" s="183">
        <f>IF(N287="zákl. přenesená",J287,0)</f>
        <v>0</v>
      </c>
      <c r="BH287" s="183">
        <f>IF(N287="sníž. přenesená",J287,0)</f>
        <v>0</v>
      </c>
      <c r="BI287" s="183">
        <f>IF(N287="nulová",J287,0)</f>
        <v>0</v>
      </c>
      <c r="BJ287" s="15" t="s">
        <v>83</v>
      </c>
      <c r="BK287" s="183">
        <f>ROUND(I287*H287,2)</f>
        <v>0</v>
      </c>
      <c r="BL287" s="15" t="s">
        <v>216</v>
      </c>
      <c r="BM287" s="15" t="s">
        <v>537</v>
      </c>
    </row>
    <row r="288" spans="2:65" s="11" customFormat="1" ht="11.25">
      <c r="B288" s="187"/>
      <c r="C288" s="188"/>
      <c r="D288" s="184" t="s">
        <v>139</v>
      </c>
      <c r="E288" s="189" t="s">
        <v>21</v>
      </c>
      <c r="F288" s="190" t="s">
        <v>538</v>
      </c>
      <c r="G288" s="188"/>
      <c r="H288" s="191">
        <v>17.655000000000001</v>
      </c>
      <c r="I288" s="192"/>
      <c r="J288" s="188"/>
      <c r="K288" s="188"/>
      <c r="L288" s="193"/>
      <c r="M288" s="194"/>
      <c r="N288" s="195"/>
      <c r="O288" s="195"/>
      <c r="P288" s="195"/>
      <c r="Q288" s="195"/>
      <c r="R288" s="195"/>
      <c r="S288" s="195"/>
      <c r="T288" s="196"/>
      <c r="AT288" s="197" t="s">
        <v>139</v>
      </c>
      <c r="AU288" s="197" t="s">
        <v>85</v>
      </c>
      <c r="AV288" s="11" t="s">
        <v>85</v>
      </c>
      <c r="AW288" s="11" t="s">
        <v>36</v>
      </c>
      <c r="AX288" s="11" t="s">
        <v>83</v>
      </c>
      <c r="AY288" s="197" t="s">
        <v>128</v>
      </c>
    </row>
    <row r="289" spans="2:65" s="1" customFormat="1" ht="16.5" customHeight="1">
      <c r="B289" s="32"/>
      <c r="C289" s="172" t="s">
        <v>539</v>
      </c>
      <c r="D289" s="172" t="s">
        <v>130</v>
      </c>
      <c r="E289" s="173" t="s">
        <v>540</v>
      </c>
      <c r="F289" s="174" t="s">
        <v>541</v>
      </c>
      <c r="G289" s="175" t="s">
        <v>133</v>
      </c>
      <c r="H289" s="176">
        <v>45.65</v>
      </c>
      <c r="I289" s="177"/>
      <c r="J289" s="178">
        <f>ROUND(I289*H289,2)</f>
        <v>0</v>
      </c>
      <c r="K289" s="174" t="s">
        <v>134</v>
      </c>
      <c r="L289" s="36"/>
      <c r="M289" s="179" t="s">
        <v>21</v>
      </c>
      <c r="N289" s="180" t="s">
        <v>46</v>
      </c>
      <c r="O289" s="58"/>
      <c r="P289" s="181">
        <f>O289*H289</f>
        <v>0</v>
      </c>
      <c r="Q289" s="181">
        <v>0</v>
      </c>
      <c r="R289" s="181">
        <f>Q289*H289</f>
        <v>0</v>
      </c>
      <c r="S289" s="181">
        <v>0.03</v>
      </c>
      <c r="T289" s="182">
        <f>S289*H289</f>
        <v>1.3694999999999999</v>
      </c>
      <c r="AR289" s="15" t="s">
        <v>216</v>
      </c>
      <c r="AT289" s="15" t="s">
        <v>130</v>
      </c>
      <c r="AU289" s="15" t="s">
        <v>85</v>
      </c>
      <c r="AY289" s="15" t="s">
        <v>128</v>
      </c>
      <c r="BE289" s="183">
        <f>IF(N289="základní",J289,0)</f>
        <v>0</v>
      </c>
      <c r="BF289" s="183">
        <f>IF(N289="snížená",J289,0)</f>
        <v>0</v>
      </c>
      <c r="BG289" s="183">
        <f>IF(N289="zákl. přenesená",J289,0)</f>
        <v>0</v>
      </c>
      <c r="BH289" s="183">
        <f>IF(N289="sníž. přenesená",J289,0)</f>
        <v>0</v>
      </c>
      <c r="BI289" s="183">
        <f>IF(N289="nulová",J289,0)</f>
        <v>0</v>
      </c>
      <c r="BJ289" s="15" t="s">
        <v>83</v>
      </c>
      <c r="BK289" s="183">
        <f>ROUND(I289*H289,2)</f>
        <v>0</v>
      </c>
      <c r="BL289" s="15" t="s">
        <v>216</v>
      </c>
      <c r="BM289" s="15" t="s">
        <v>542</v>
      </c>
    </row>
    <row r="290" spans="2:65" s="11" customFormat="1" ht="11.25">
      <c r="B290" s="187"/>
      <c r="C290" s="188"/>
      <c r="D290" s="184" t="s">
        <v>139</v>
      </c>
      <c r="E290" s="189" t="s">
        <v>21</v>
      </c>
      <c r="F290" s="190" t="s">
        <v>543</v>
      </c>
      <c r="G290" s="188"/>
      <c r="H290" s="191">
        <v>16.399999999999999</v>
      </c>
      <c r="I290" s="192"/>
      <c r="J290" s="188"/>
      <c r="K290" s="188"/>
      <c r="L290" s="193"/>
      <c r="M290" s="194"/>
      <c r="N290" s="195"/>
      <c r="O290" s="195"/>
      <c r="P290" s="195"/>
      <c r="Q290" s="195"/>
      <c r="R290" s="195"/>
      <c r="S290" s="195"/>
      <c r="T290" s="196"/>
      <c r="AT290" s="197" t="s">
        <v>139</v>
      </c>
      <c r="AU290" s="197" t="s">
        <v>85</v>
      </c>
      <c r="AV290" s="11" t="s">
        <v>85</v>
      </c>
      <c r="AW290" s="11" t="s">
        <v>36</v>
      </c>
      <c r="AX290" s="11" t="s">
        <v>75</v>
      </c>
      <c r="AY290" s="197" t="s">
        <v>128</v>
      </c>
    </row>
    <row r="291" spans="2:65" s="11" customFormat="1" ht="11.25">
      <c r="B291" s="187"/>
      <c r="C291" s="188"/>
      <c r="D291" s="184" t="s">
        <v>139</v>
      </c>
      <c r="E291" s="189" t="s">
        <v>21</v>
      </c>
      <c r="F291" s="190" t="s">
        <v>544</v>
      </c>
      <c r="G291" s="188"/>
      <c r="H291" s="191">
        <v>29.25</v>
      </c>
      <c r="I291" s="192"/>
      <c r="J291" s="188"/>
      <c r="K291" s="188"/>
      <c r="L291" s="193"/>
      <c r="M291" s="194"/>
      <c r="N291" s="195"/>
      <c r="O291" s="195"/>
      <c r="P291" s="195"/>
      <c r="Q291" s="195"/>
      <c r="R291" s="195"/>
      <c r="S291" s="195"/>
      <c r="T291" s="196"/>
      <c r="AT291" s="197" t="s">
        <v>139</v>
      </c>
      <c r="AU291" s="197" t="s">
        <v>85</v>
      </c>
      <c r="AV291" s="11" t="s">
        <v>85</v>
      </c>
      <c r="AW291" s="11" t="s">
        <v>36</v>
      </c>
      <c r="AX291" s="11" t="s">
        <v>75</v>
      </c>
      <c r="AY291" s="197" t="s">
        <v>128</v>
      </c>
    </row>
    <row r="292" spans="2:65" s="12" customFormat="1" ht="11.25">
      <c r="B292" s="198"/>
      <c r="C292" s="199"/>
      <c r="D292" s="184" t="s">
        <v>139</v>
      </c>
      <c r="E292" s="200" t="s">
        <v>21</v>
      </c>
      <c r="F292" s="201" t="s">
        <v>170</v>
      </c>
      <c r="G292" s="199"/>
      <c r="H292" s="202">
        <v>45.65</v>
      </c>
      <c r="I292" s="203"/>
      <c r="J292" s="199"/>
      <c r="K292" s="199"/>
      <c r="L292" s="204"/>
      <c r="M292" s="219"/>
      <c r="N292" s="220"/>
      <c r="O292" s="220"/>
      <c r="P292" s="220"/>
      <c r="Q292" s="220"/>
      <c r="R292" s="220"/>
      <c r="S292" s="220"/>
      <c r="T292" s="221"/>
      <c r="AT292" s="208" t="s">
        <v>139</v>
      </c>
      <c r="AU292" s="208" t="s">
        <v>85</v>
      </c>
      <c r="AV292" s="12" t="s">
        <v>135</v>
      </c>
      <c r="AW292" s="12" t="s">
        <v>36</v>
      </c>
      <c r="AX292" s="12" t="s">
        <v>83</v>
      </c>
      <c r="AY292" s="208" t="s">
        <v>128</v>
      </c>
    </row>
    <row r="293" spans="2:65" s="1" customFormat="1" ht="6.95" customHeight="1">
      <c r="B293" s="44"/>
      <c r="C293" s="45"/>
      <c r="D293" s="45"/>
      <c r="E293" s="45"/>
      <c r="F293" s="45"/>
      <c r="G293" s="45"/>
      <c r="H293" s="45"/>
      <c r="I293" s="123"/>
      <c r="J293" s="45"/>
      <c r="K293" s="45"/>
      <c r="L293" s="36"/>
    </row>
  </sheetData>
  <sheetProtection algorithmName="SHA-512" hashValue="G7FJg1GXgrcxk7pxa2aVTVGeODM/PnK55UeDHGyoNVYTsob6iCeDGV2nYMYPQ9zv8WzxCTSqCxqk6h/Tb74VRg==" saltValue="/JSgp5fuG8T86ptdNLwS9b5kA0qbQtjrQTgo48JrDwVs4Bl8UTtccEv/EOB+ynbUtK6IVkdBHadNm/o6TXZgzQ==" spinCount="100000" sheet="1" objects="1" scenarios="1" formatColumns="0" formatRows="0" autoFilter="0"/>
  <autoFilter ref="C92:K292"/>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62"/>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8"/>
      <c r="M2" s="318"/>
      <c r="N2" s="318"/>
      <c r="O2" s="318"/>
      <c r="P2" s="318"/>
      <c r="Q2" s="318"/>
      <c r="R2" s="318"/>
      <c r="S2" s="318"/>
      <c r="T2" s="318"/>
      <c r="U2" s="318"/>
      <c r="V2" s="318"/>
      <c r="AT2" s="15" t="s">
        <v>88</v>
      </c>
    </row>
    <row r="3" spans="2:46" ht="6.95" customHeight="1">
      <c r="B3" s="96"/>
      <c r="C3" s="97"/>
      <c r="D3" s="97"/>
      <c r="E3" s="97"/>
      <c r="F3" s="97"/>
      <c r="G3" s="97"/>
      <c r="H3" s="97"/>
      <c r="I3" s="98"/>
      <c r="J3" s="97"/>
      <c r="K3" s="97"/>
      <c r="L3" s="18"/>
      <c r="AT3" s="15" t="s">
        <v>85</v>
      </c>
    </row>
    <row r="4" spans="2:46" ht="24.95" customHeight="1">
      <c r="B4" s="18"/>
      <c r="D4" s="99" t="s">
        <v>92</v>
      </c>
      <c r="L4" s="18"/>
      <c r="M4" s="22" t="s">
        <v>10</v>
      </c>
      <c r="AT4" s="15" t="s">
        <v>4</v>
      </c>
    </row>
    <row r="5" spans="2:46" ht="6.95" customHeight="1">
      <c r="B5" s="18"/>
      <c r="L5" s="18"/>
    </row>
    <row r="6" spans="2:46" ht="12" customHeight="1">
      <c r="B6" s="18"/>
      <c r="D6" s="100" t="s">
        <v>16</v>
      </c>
      <c r="L6" s="18"/>
    </row>
    <row r="7" spans="2:46" ht="16.5" customHeight="1">
      <c r="B7" s="18"/>
      <c r="E7" s="347" t="str">
        <f>'Rekapitulace stavby'!K6</f>
        <v>Máchova č.p. 643, Třinec - Ležatá kanalizace</v>
      </c>
      <c r="F7" s="348"/>
      <c r="G7" s="348"/>
      <c r="H7" s="348"/>
      <c r="L7" s="18"/>
    </row>
    <row r="8" spans="2:46" s="1" customFormat="1" ht="12" customHeight="1">
      <c r="B8" s="36"/>
      <c r="D8" s="100" t="s">
        <v>93</v>
      </c>
      <c r="I8" s="101"/>
      <c r="L8" s="36"/>
    </row>
    <row r="9" spans="2:46" s="1" customFormat="1" ht="36.950000000000003" customHeight="1">
      <c r="B9" s="36"/>
      <c r="E9" s="349" t="s">
        <v>545</v>
      </c>
      <c r="F9" s="350"/>
      <c r="G9" s="350"/>
      <c r="H9" s="350"/>
      <c r="I9" s="101"/>
      <c r="L9" s="36"/>
    </row>
    <row r="10" spans="2:46" s="1" customFormat="1" ht="11.25">
      <c r="B10" s="36"/>
      <c r="I10" s="101"/>
      <c r="L10" s="36"/>
    </row>
    <row r="11" spans="2:46" s="1" customFormat="1" ht="12" customHeight="1">
      <c r="B11" s="36"/>
      <c r="D11" s="100" t="s">
        <v>18</v>
      </c>
      <c r="F11" s="15" t="s">
        <v>19</v>
      </c>
      <c r="I11" s="102" t="s">
        <v>20</v>
      </c>
      <c r="J11" s="15" t="s">
        <v>21</v>
      </c>
      <c r="L11" s="36"/>
    </row>
    <row r="12" spans="2:46" s="1" customFormat="1" ht="12" customHeight="1">
      <c r="B12" s="36"/>
      <c r="D12" s="100" t="s">
        <v>22</v>
      </c>
      <c r="F12" s="15" t="s">
        <v>23</v>
      </c>
      <c r="I12" s="102" t="s">
        <v>24</v>
      </c>
      <c r="J12" s="103" t="str">
        <f>'Rekapitulace stavby'!AN8</f>
        <v>17. 3. 2018</v>
      </c>
      <c r="L12" s="36"/>
    </row>
    <row r="13" spans="2:46" s="1" customFormat="1" ht="10.9" customHeight="1">
      <c r="B13" s="36"/>
      <c r="I13" s="101"/>
      <c r="L13" s="36"/>
    </row>
    <row r="14" spans="2:46" s="1" customFormat="1" ht="12" customHeight="1">
      <c r="B14" s="36"/>
      <c r="D14" s="100" t="s">
        <v>26</v>
      </c>
      <c r="I14" s="102" t="s">
        <v>27</v>
      </c>
      <c r="J14" s="15" t="s">
        <v>28</v>
      </c>
      <c r="L14" s="36"/>
    </row>
    <row r="15" spans="2:46" s="1" customFormat="1" ht="18" customHeight="1">
      <c r="B15" s="36"/>
      <c r="E15" s="15" t="s">
        <v>29</v>
      </c>
      <c r="I15" s="102" t="s">
        <v>30</v>
      </c>
      <c r="J15" s="15" t="s">
        <v>21</v>
      </c>
      <c r="L15" s="36"/>
    </row>
    <row r="16" spans="2:46" s="1" customFormat="1" ht="6.95" customHeight="1">
      <c r="B16" s="36"/>
      <c r="I16" s="101"/>
      <c r="L16" s="36"/>
    </row>
    <row r="17" spans="2:12" s="1" customFormat="1" ht="12" customHeight="1">
      <c r="B17" s="36"/>
      <c r="D17" s="100" t="s">
        <v>31</v>
      </c>
      <c r="I17" s="102" t="s">
        <v>27</v>
      </c>
      <c r="J17" s="28" t="str">
        <f>'Rekapitulace stavby'!AN13</f>
        <v>Vyplň údaj</v>
      </c>
      <c r="L17" s="36"/>
    </row>
    <row r="18" spans="2:12" s="1" customFormat="1" ht="18" customHeight="1">
      <c r="B18" s="36"/>
      <c r="E18" s="351" t="str">
        <f>'Rekapitulace stavby'!E14</f>
        <v>Vyplň údaj</v>
      </c>
      <c r="F18" s="352"/>
      <c r="G18" s="352"/>
      <c r="H18" s="352"/>
      <c r="I18" s="102" t="s">
        <v>30</v>
      </c>
      <c r="J18" s="28" t="str">
        <f>'Rekapitulace stavby'!AN14</f>
        <v>Vyplň údaj</v>
      </c>
      <c r="L18" s="36"/>
    </row>
    <row r="19" spans="2:12" s="1" customFormat="1" ht="6.95" customHeight="1">
      <c r="B19" s="36"/>
      <c r="I19" s="101"/>
      <c r="L19" s="36"/>
    </row>
    <row r="20" spans="2:12" s="1" customFormat="1" ht="12" customHeight="1">
      <c r="B20" s="36"/>
      <c r="D20" s="100" t="s">
        <v>33</v>
      </c>
      <c r="I20" s="102" t="s">
        <v>27</v>
      </c>
      <c r="J20" s="15" t="s">
        <v>34</v>
      </c>
      <c r="L20" s="36"/>
    </row>
    <row r="21" spans="2:12" s="1" customFormat="1" ht="18" customHeight="1">
      <c r="B21" s="36"/>
      <c r="E21" s="15" t="s">
        <v>35</v>
      </c>
      <c r="I21" s="102" t="s">
        <v>30</v>
      </c>
      <c r="J21" s="15" t="s">
        <v>21</v>
      </c>
      <c r="L21" s="36"/>
    </row>
    <row r="22" spans="2:12" s="1" customFormat="1" ht="6.95" customHeight="1">
      <c r="B22" s="36"/>
      <c r="I22" s="101"/>
      <c r="L22" s="36"/>
    </row>
    <row r="23" spans="2:12" s="1" customFormat="1" ht="12" customHeight="1">
      <c r="B23" s="36"/>
      <c r="D23" s="100" t="s">
        <v>37</v>
      </c>
      <c r="I23" s="102" t="s">
        <v>27</v>
      </c>
      <c r="J23" s="15" t="s">
        <v>21</v>
      </c>
      <c r="L23" s="36"/>
    </row>
    <row r="24" spans="2:12" s="1" customFormat="1" ht="18" customHeight="1">
      <c r="B24" s="36"/>
      <c r="E24" s="15" t="s">
        <v>38</v>
      </c>
      <c r="I24" s="102" t="s">
        <v>30</v>
      </c>
      <c r="J24" s="15" t="s">
        <v>21</v>
      </c>
      <c r="L24" s="36"/>
    </row>
    <row r="25" spans="2:12" s="1" customFormat="1" ht="6.95" customHeight="1">
      <c r="B25" s="36"/>
      <c r="I25" s="101"/>
      <c r="L25" s="36"/>
    </row>
    <row r="26" spans="2:12" s="1" customFormat="1" ht="12" customHeight="1">
      <c r="B26" s="36"/>
      <c r="D26" s="100" t="s">
        <v>39</v>
      </c>
      <c r="I26" s="101"/>
      <c r="L26" s="36"/>
    </row>
    <row r="27" spans="2:12" s="6" customFormat="1" ht="16.5" customHeight="1">
      <c r="B27" s="104"/>
      <c r="E27" s="353" t="s">
        <v>21</v>
      </c>
      <c r="F27" s="353"/>
      <c r="G27" s="353"/>
      <c r="H27" s="353"/>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41</v>
      </c>
      <c r="I30" s="101"/>
      <c r="J30" s="108">
        <f>ROUND(J91, 2)</f>
        <v>0</v>
      </c>
      <c r="L30" s="36"/>
    </row>
    <row r="31" spans="2:12" s="1" customFormat="1" ht="6.95" customHeight="1">
      <c r="B31" s="36"/>
      <c r="D31" s="54"/>
      <c r="E31" s="54"/>
      <c r="F31" s="54"/>
      <c r="G31" s="54"/>
      <c r="H31" s="54"/>
      <c r="I31" s="106"/>
      <c r="J31" s="54"/>
      <c r="K31" s="54"/>
      <c r="L31" s="36"/>
    </row>
    <row r="32" spans="2:12" s="1" customFormat="1" ht="14.45" customHeight="1">
      <c r="B32" s="36"/>
      <c r="F32" s="109" t="s">
        <v>43</v>
      </c>
      <c r="I32" s="110" t="s">
        <v>42</v>
      </c>
      <c r="J32" s="109" t="s">
        <v>44</v>
      </c>
      <c r="L32" s="36"/>
    </row>
    <row r="33" spans="2:12" s="1" customFormat="1" ht="14.45" customHeight="1">
      <c r="B33" s="36"/>
      <c r="D33" s="100" t="s">
        <v>45</v>
      </c>
      <c r="E33" s="100" t="s">
        <v>46</v>
      </c>
      <c r="F33" s="111">
        <f>ROUND((SUM(BE91:BE261)),  2)</f>
        <v>0</v>
      </c>
      <c r="I33" s="112">
        <v>0.21</v>
      </c>
      <c r="J33" s="111">
        <f>ROUND(((SUM(BE91:BE261))*I33),  2)</f>
        <v>0</v>
      </c>
      <c r="L33" s="36"/>
    </row>
    <row r="34" spans="2:12" s="1" customFormat="1" ht="14.45" customHeight="1">
      <c r="B34" s="36"/>
      <c r="E34" s="100" t="s">
        <v>47</v>
      </c>
      <c r="F34" s="111">
        <f>ROUND((SUM(BF91:BF261)),  2)</f>
        <v>0</v>
      </c>
      <c r="I34" s="112">
        <v>0.15</v>
      </c>
      <c r="J34" s="111">
        <f>ROUND(((SUM(BF91:BF261))*I34),  2)</f>
        <v>0</v>
      </c>
      <c r="L34" s="36"/>
    </row>
    <row r="35" spans="2:12" s="1" customFormat="1" ht="14.45" hidden="1" customHeight="1">
      <c r="B35" s="36"/>
      <c r="E35" s="100" t="s">
        <v>48</v>
      </c>
      <c r="F35" s="111">
        <f>ROUND((SUM(BG91:BG261)),  2)</f>
        <v>0</v>
      </c>
      <c r="I35" s="112">
        <v>0.21</v>
      </c>
      <c r="J35" s="111">
        <f>0</f>
        <v>0</v>
      </c>
      <c r="L35" s="36"/>
    </row>
    <row r="36" spans="2:12" s="1" customFormat="1" ht="14.45" hidden="1" customHeight="1">
      <c r="B36" s="36"/>
      <c r="E36" s="100" t="s">
        <v>49</v>
      </c>
      <c r="F36" s="111">
        <f>ROUND((SUM(BH91:BH261)),  2)</f>
        <v>0</v>
      </c>
      <c r="I36" s="112">
        <v>0.15</v>
      </c>
      <c r="J36" s="111">
        <f>0</f>
        <v>0</v>
      </c>
      <c r="L36" s="36"/>
    </row>
    <row r="37" spans="2:12" s="1" customFormat="1" ht="14.45" hidden="1" customHeight="1">
      <c r="B37" s="36"/>
      <c r="E37" s="100" t="s">
        <v>50</v>
      </c>
      <c r="F37" s="111">
        <f>ROUND((SUM(BI91:BI261)),  2)</f>
        <v>0</v>
      </c>
      <c r="I37" s="112">
        <v>0</v>
      </c>
      <c r="J37" s="111">
        <f>0</f>
        <v>0</v>
      </c>
      <c r="L37" s="36"/>
    </row>
    <row r="38" spans="2:12" s="1" customFormat="1" ht="6.95" customHeight="1">
      <c r="B38" s="36"/>
      <c r="I38" s="101"/>
      <c r="L38" s="36"/>
    </row>
    <row r="39" spans="2:12" s="1" customFormat="1" ht="25.35" customHeight="1">
      <c r="B39" s="36"/>
      <c r="C39" s="113"/>
      <c r="D39" s="114" t="s">
        <v>51</v>
      </c>
      <c r="E39" s="115"/>
      <c r="F39" s="115"/>
      <c r="G39" s="116" t="s">
        <v>52</v>
      </c>
      <c r="H39" s="117" t="s">
        <v>53</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95</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6.5" customHeight="1">
      <c r="B48" s="32"/>
      <c r="C48" s="33"/>
      <c r="D48" s="33"/>
      <c r="E48" s="354" t="str">
        <f>E7</f>
        <v>Máchova č.p. 643, Třinec - Ležatá kanalizace</v>
      </c>
      <c r="F48" s="355"/>
      <c r="G48" s="355"/>
      <c r="H48" s="355"/>
      <c r="I48" s="101"/>
      <c r="J48" s="33"/>
      <c r="K48" s="33"/>
      <c r="L48" s="36"/>
    </row>
    <row r="49" spans="2:47" s="1" customFormat="1" ht="12" customHeight="1">
      <c r="B49" s="32"/>
      <c r="C49" s="27" t="s">
        <v>93</v>
      </c>
      <c r="D49" s="33"/>
      <c r="E49" s="33"/>
      <c r="F49" s="33"/>
      <c r="G49" s="33"/>
      <c r="H49" s="33"/>
      <c r="I49" s="101"/>
      <c r="J49" s="33"/>
      <c r="K49" s="33"/>
      <c r="L49" s="36"/>
    </row>
    <row r="50" spans="2:47" s="1" customFormat="1" ht="16.5" customHeight="1">
      <c r="B50" s="32"/>
      <c r="C50" s="33"/>
      <c r="D50" s="33"/>
      <c r="E50" s="327" t="str">
        <f>E9</f>
        <v>02 - Dešťová kanalizace s opravou ležatého svodu vnitřní kanalizace</v>
      </c>
      <c r="F50" s="326"/>
      <c r="G50" s="326"/>
      <c r="H50" s="326"/>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22</v>
      </c>
      <c r="D52" s="33"/>
      <c r="E52" s="33"/>
      <c r="F52" s="25" t="str">
        <f>F12</f>
        <v>Obec Třinec</v>
      </c>
      <c r="G52" s="33"/>
      <c r="H52" s="33"/>
      <c r="I52" s="102" t="s">
        <v>24</v>
      </c>
      <c r="J52" s="53" t="str">
        <f>IF(J12="","",J12)</f>
        <v>17. 3. 2018</v>
      </c>
      <c r="K52" s="33"/>
      <c r="L52" s="36"/>
    </row>
    <row r="53" spans="2:47" s="1" customFormat="1" ht="6.95" customHeight="1">
      <c r="B53" s="32"/>
      <c r="C53" s="33"/>
      <c r="D53" s="33"/>
      <c r="E53" s="33"/>
      <c r="F53" s="33"/>
      <c r="G53" s="33"/>
      <c r="H53" s="33"/>
      <c r="I53" s="101"/>
      <c r="J53" s="33"/>
      <c r="K53" s="33"/>
      <c r="L53" s="36"/>
    </row>
    <row r="54" spans="2:47" s="1" customFormat="1" ht="24.95" customHeight="1">
      <c r="B54" s="32"/>
      <c r="C54" s="27" t="s">
        <v>26</v>
      </c>
      <c r="D54" s="33"/>
      <c r="E54" s="33"/>
      <c r="F54" s="25" t="str">
        <f>E15</f>
        <v>Město Třinec</v>
      </c>
      <c r="G54" s="33"/>
      <c r="H54" s="33"/>
      <c r="I54" s="102" t="s">
        <v>33</v>
      </c>
      <c r="J54" s="30" t="str">
        <f>E21</f>
        <v>Projekční kancelář lay-out s.r.o.</v>
      </c>
      <c r="K54" s="33"/>
      <c r="L54" s="36"/>
    </row>
    <row r="55" spans="2:47" s="1" customFormat="1" ht="13.7" customHeight="1">
      <c r="B55" s="32"/>
      <c r="C55" s="27" t="s">
        <v>31</v>
      </c>
      <c r="D55" s="33"/>
      <c r="E55" s="33"/>
      <c r="F55" s="25" t="str">
        <f>IF(E18="","",E18)</f>
        <v>Vyplň údaj</v>
      </c>
      <c r="G55" s="33"/>
      <c r="H55" s="33"/>
      <c r="I55" s="102" t="s">
        <v>37</v>
      </c>
      <c r="J55" s="30" t="str">
        <f>E24</f>
        <v>Přemysl Cieslar</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96</v>
      </c>
      <c r="D57" s="128"/>
      <c r="E57" s="128"/>
      <c r="F57" s="128"/>
      <c r="G57" s="128"/>
      <c r="H57" s="128"/>
      <c r="I57" s="129"/>
      <c r="J57" s="130" t="s">
        <v>97</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73</v>
      </c>
      <c r="D59" s="33"/>
      <c r="E59" s="33"/>
      <c r="F59" s="33"/>
      <c r="G59" s="33"/>
      <c r="H59" s="33"/>
      <c r="I59" s="101"/>
      <c r="J59" s="71">
        <f>J91</f>
        <v>0</v>
      </c>
      <c r="K59" s="33"/>
      <c r="L59" s="36"/>
      <c r="AU59" s="15" t="s">
        <v>98</v>
      </c>
    </row>
    <row r="60" spans="2:47" s="7" customFormat="1" ht="24.95" customHeight="1">
      <c r="B60" s="132"/>
      <c r="C60" s="133"/>
      <c r="D60" s="134" t="s">
        <v>99</v>
      </c>
      <c r="E60" s="135"/>
      <c r="F60" s="135"/>
      <c r="G60" s="135"/>
      <c r="H60" s="135"/>
      <c r="I60" s="136"/>
      <c r="J60" s="137">
        <f>J92</f>
        <v>0</v>
      </c>
      <c r="K60" s="133"/>
      <c r="L60" s="138"/>
    </row>
    <row r="61" spans="2:47" s="8" customFormat="1" ht="19.899999999999999" customHeight="1">
      <c r="B61" s="139"/>
      <c r="C61" s="140"/>
      <c r="D61" s="141" t="s">
        <v>100</v>
      </c>
      <c r="E61" s="142"/>
      <c r="F61" s="142"/>
      <c r="G61" s="142"/>
      <c r="H61" s="142"/>
      <c r="I61" s="143"/>
      <c r="J61" s="144">
        <f>J93</f>
        <v>0</v>
      </c>
      <c r="K61" s="140"/>
      <c r="L61" s="145"/>
    </row>
    <row r="62" spans="2:47" s="8" customFormat="1" ht="19.899999999999999" customHeight="1">
      <c r="B62" s="139"/>
      <c r="C62" s="140"/>
      <c r="D62" s="141" t="s">
        <v>101</v>
      </c>
      <c r="E62" s="142"/>
      <c r="F62" s="142"/>
      <c r="G62" s="142"/>
      <c r="H62" s="142"/>
      <c r="I62" s="143"/>
      <c r="J62" s="144">
        <f>J133</f>
        <v>0</v>
      </c>
      <c r="K62" s="140"/>
      <c r="L62" s="145"/>
    </row>
    <row r="63" spans="2:47" s="8" customFormat="1" ht="19.899999999999999" customHeight="1">
      <c r="B63" s="139"/>
      <c r="C63" s="140"/>
      <c r="D63" s="141" t="s">
        <v>546</v>
      </c>
      <c r="E63" s="142"/>
      <c r="F63" s="142"/>
      <c r="G63" s="142"/>
      <c r="H63" s="142"/>
      <c r="I63" s="143"/>
      <c r="J63" s="144">
        <f>J137</f>
        <v>0</v>
      </c>
      <c r="K63" s="140"/>
      <c r="L63" s="145"/>
    </row>
    <row r="64" spans="2:47" s="8" customFormat="1" ht="19.899999999999999" customHeight="1">
      <c r="B64" s="139"/>
      <c r="C64" s="140"/>
      <c r="D64" s="141" t="s">
        <v>547</v>
      </c>
      <c r="E64" s="142"/>
      <c r="F64" s="142"/>
      <c r="G64" s="142"/>
      <c r="H64" s="142"/>
      <c r="I64" s="143"/>
      <c r="J64" s="144">
        <f>J143</f>
        <v>0</v>
      </c>
      <c r="K64" s="140"/>
      <c r="L64" s="145"/>
    </row>
    <row r="65" spans="2:12" s="8" customFormat="1" ht="19.899999999999999" customHeight="1">
      <c r="B65" s="139"/>
      <c r="C65" s="140"/>
      <c r="D65" s="141" t="s">
        <v>105</v>
      </c>
      <c r="E65" s="142"/>
      <c r="F65" s="142"/>
      <c r="G65" s="142"/>
      <c r="H65" s="142"/>
      <c r="I65" s="143"/>
      <c r="J65" s="144">
        <f>J205</f>
        <v>0</v>
      </c>
      <c r="K65" s="140"/>
      <c r="L65" s="145"/>
    </row>
    <row r="66" spans="2:12" s="8" customFormat="1" ht="19.899999999999999" customHeight="1">
      <c r="B66" s="139"/>
      <c r="C66" s="140"/>
      <c r="D66" s="141" t="s">
        <v>106</v>
      </c>
      <c r="E66" s="142"/>
      <c r="F66" s="142"/>
      <c r="G66" s="142"/>
      <c r="H66" s="142"/>
      <c r="I66" s="143"/>
      <c r="J66" s="144">
        <f>J207</f>
        <v>0</v>
      </c>
      <c r="K66" s="140"/>
      <c r="L66" s="145"/>
    </row>
    <row r="67" spans="2:12" s="8" customFormat="1" ht="19.899999999999999" customHeight="1">
      <c r="B67" s="139"/>
      <c r="C67" s="140"/>
      <c r="D67" s="141" t="s">
        <v>107</v>
      </c>
      <c r="E67" s="142"/>
      <c r="F67" s="142"/>
      <c r="G67" s="142"/>
      <c r="H67" s="142"/>
      <c r="I67" s="143"/>
      <c r="J67" s="144">
        <f>J217</f>
        <v>0</v>
      </c>
      <c r="K67" s="140"/>
      <c r="L67" s="145"/>
    </row>
    <row r="68" spans="2:12" s="7" customFormat="1" ht="24.95" customHeight="1">
      <c r="B68" s="132"/>
      <c r="C68" s="133"/>
      <c r="D68" s="134" t="s">
        <v>108</v>
      </c>
      <c r="E68" s="135"/>
      <c r="F68" s="135"/>
      <c r="G68" s="135"/>
      <c r="H68" s="135"/>
      <c r="I68" s="136"/>
      <c r="J68" s="137">
        <f>J220</f>
        <v>0</v>
      </c>
      <c r="K68" s="133"/>
      <c r="L68" s="138"/>
    </row>
    <row r="69" spans="2:12" s="8" customFormat="1" ht="19.899999999999999" customHeight="1">
      <c r="B69" s="139"/>
      <c r="C69" s="140"/>
      <c r="D69" s="141" t="s">
        <v>111</v>
      </c>
      <c r="E69" s="142"/>
      <c r="F69" s="142"/>
      <c r="G69" s="142"/>
      <c r="H69" s="142"/>
      <c r="I69" s="143"/>
      <c r="J69" s="144">
        <f>J221</f>
        <v>0</v>
      </c>
      <c r="K69" s="140"/>
      <c r="L69" s="145"/>
    </row>
    <row r="70" spans="2:12" s="7" customFormat="1" ht="24.95" customHeight="1">
      <c r="B70" s="132"/>
      <c r="C70" s="133"/>
      <c r="D70" s="134" t="s">
        <v>548</v>
      </c>
      <c r="E70" s="135"/>
      <c r="F70" s="135"/>
      <c r="G70" s="135"/>
      <c r="H70" s="135"/>
      <c r="I70" s="136"/>
      <c r="J70" s="137">
        <f>J258</f>
        <v>0</v>
      </c>
      <c r="K70" s="133"/>
      <c r="L70" s="138"/>
    </row>
    <row r="71" spans="2:12" s="8" customFormat="1" ht="19.899999999999999" customHeight="1">
      <c r="B71" s="139"/>
      <c r="C71" s="140"/>
      <c r="D71" s="141" t="s">
        <v>549</v>
      </c>
      <c r="E71" s="142"/>
      <c r="F71" s="142"/>
      <c r="G71" s="142"/>
      <c r="H71" s="142"/>
      <c r="I71" s="143"/>
      <c r="J71" s="144">
        <f>J259</f>
        <v>0</v>
      </c>
      <c r="K71" s="140"/>
      <c r="L71" s="145"/>
    </row>
    <row r="72" spans="2:12" s="1" customFormat="1" ht="21.75" customHeight="1">
      <c r="B72" s="32"/>
      <c r="C72" s="33"/>
      <c r="D72" s="33"/>
      <c r="E72" s="33"/>
      <c r="F72" s="33"/>
      <c r="G72" s="33"/>
      <c r="H72" s="33"/>
      <c r="I72" s="101"/>
      <c r="J72" s="33"/>
      <c r="K72" s="33"/>
      <c r="L72" s="36"/>
    </row>
    <row r="73" spans="2:12" s="1" customFormat="1" ht="6.95" customHeight="1">
      <c r="B73" s="44"/>
      <c r="C73" s="45"/>
      <c r="D73" s="45"/>
      <c r="E73" s="45"/>
      <c r="F73" s="45"/>
      <c r="G73" s="45"/>
      <c r="H73" s="45"/>
      <c r="I73" s="123"/>
      <c r="J73" s="45"/>
      <c r="K73" s="45"/>
      <c r="L73" s="36"/>
    </row>
    <row r="77" spans="2:12" s="1" customFormat="1" ht="6.95" customHeight="1">
      <c r="B77" s="46"/>
      <c r="C77" s="47"/>
      <c r="D77" s="47"/>
      <c r="E77" s="47"/>
      <c r="F77" s="47"/>
      <c r="G77" s="47"/>
      <c r="H77" s="47"/>
      <c r="I77" s="126"/>
      <c r="J77" s="47"/>
      <c r="K77" s="47"/>
      <c r="L77" s="36"/>
    </row>
    <row r="78" spans="2:12" s="1" customFormat="1" ht="24.95" customHeight="1">
      <c r="B78" s="32"/>
      <c r="C78" s="21" t="s">
        <v>113</v>
      </c>
      <c r="D78" s="33"/>
      <c r="E78" s="33"/>
      <c r="F78" s="33"/>
      <c r="G78" s="33"/>
      <c r="H78" s="33"/>
      <c r="I78" s="101"/>
      <c r="J78" s="33"/>
      <c r="K78" s="33"/>
      <c r="L78" s="36"/>
    </row>
    <row r="79" spans="2:12" s="1" customFormat="1" ht="6.95" customHeight="1">
      <c r="B79" s="32"/>
      <c r="C79" s="33"/>
      <c r="D79" s="33"/>
      <c r="E79" s="33"/>
      <c r="F79" s="33"/>
      <c r="G79" s="33"/>
      <c r="H79" s="33"/>
      <c r="I79" s="101"/>
      <c r="J79" s="33"/>
      <c r="K79" s="33"/>
      <c r="L79" s="36"/>
    </row>
    <row r="80" spans="2:12" s="1" customFormat="1" ht="12" customHeight="1">
      <c r="B80" s="32"/>
      <c r="C80" s="27" t="s">
        <v>16</v>
      </c>
      <c r="D80" s="33"/>
      <c r="E80" s="33"/>
      <c r="F80" s="33"/>
      <c r="G80" s="33"/>
      <c r="H80" s="33"/>
      <c r="I80" s="101"/>
      <c r="J80" s="33"/>
      <c r="K80" s="33"/>
      <c r="L80" s="36"/>
    </row>
    <row r="81" spans="2:65" s="1" customFormat="1" ht="16.5" customHeight="1">
      <c r="B81" s="32"/>
      <c r="C81" s="33"/>
      <c r="D81" s="33"/>
      <c r="E81" s="354" t="str">
        <f>E7</f>
        <v>Máchova č.p. 643, Třinec - Ležatá kanalizace</v>
      </c>
      <c r="F81" s="355"/>
      <c r="G81" s="355"/>
      <c r="H81" s="355"/>
      <c r="I81" s="101"/>
      <c r="J81" s="33"/>
      <c r="K81" s="33"/>
      <c r="L81" s="36"/>
    </row>
    <row r="82" spans="2:65" s="1" customFormat="1" ht="12" customHeight="1">
      <c r="B82" s="32"/>
      <c r="C82" s="27" t="s">
        <v>93</v>
      </c>
      <c r="D82" s="33"/>
      <c r="E82" s="33"/>
      <c r="F82" s="33"/>
      <c r="G82" s="33"/>
      <c r="H82" s="33"/>
      <c r="I82" s="101"/>
      <c r="J82" s="33"/>
      <c r="K82" s="33"/>
      <c r="L82" s="36"/>
    </row>
    <row r="83" spans="2:65" s="1" customFormat="1" ht="16.5" customHeight="1">
      <c r="B83" s="32"/>
      <c r="C83" s="33"/>
      <c r="D83" s="33"/>
      <c r="E83" s="327" t="str">
        <f>E9</f>
        <v>02 - Dešťová kanalizace s opravou ležatého svodu vnitřní kanalizace</v>
      </c>
      <c r="F83" s="326"/>
      <c r="G83" s="326"/>
      <c r="H83" s="326"/>
      <c r="I83" s="101"/>
      <c r="J83" s="33"/>
      <c r="K83" s="33"/>
      <c r="L83" s="36"/>
    </row>
    <row r="84" spans="2:65" s="1" customFormat="1" ht="6.95" customHeight="1">
      <c r="B84" s="32"/>
      <c r="C84" s="33"/>
      <c r="D84" s="33"/>
      <c r="E84" s="33"/>
      <c r="F84" s="33"/>
      <c r="G84" s="33"/>
      <c r="H84" s="33"/>
      <c r="I84" s="101"/>
      <c r="J84" s="33"/>
      <c r="K84" s="33"/>
      <c r="L84" s="36"/>
    </row>
    <row r="85" spans="2:65" s="1" customFormat="1" ht="12" customHeight="1">
      <c r="B85" s="32"/>
      <c r="C85" s="27" t="s">
        <v>22</v>
      </c>
      <c r="D85" s="33"/>
      <c r="E85" s="33"/>
      <c r="F85" s="25" t="str">
        <f>F12</f>
        <v>Obec Třinec</v>
      </c>
      <c r="G85" s="33"/>
      <c r="H85" s="33"/>
      <c r="I85" s="102" t="s">
        <v>24</v>
      </c>
      <c r="J85" s="53" t="str">
        <f>IF(J12="","",J12)</f>
        <v>17. 3. 2018</v>
      </c>
      <c r="K85" s="33"/>
      <c r="L85" s="36"/>
    </row>
    <row r="86" spans="2:65" s="1" customFormat="1" ht="6.95" customHeight="1">
      <c r="B86" s="32"/>
      <c r="C86" s="33"/>
      <c r="D86" s="33"/>
      <c r="E86" s="33"/>
      <c r="F86" s="33"/>
      <c r="G86" s="33"/>
      <c r="H86" s="33"/>
      <c r="I86" s="101"/>
      <c r="J86" s="33"/>
      <c r="K86" s="33"/>
      <c r="L86" s="36"/>
    </row>
    <row r="87" spans="2:65" s="1" customFormat="1" ht="24.95" customHeight="1">
      <c r="B87" s="32"/>
      <c r="C87" s="27" t="s">
        <v>26</v>
      </c>
      <c r="D87" s="33"/>
      <c r="E87" s="33"/>
      <c r="F87" s="25" t="str">
        <f>E15</f>
        <v>Město Třinec</v>
      </c>
      <c r="G87" s="33"/>
      <c r="H87" s="33"/>
      <c r="I87" s="102" t="s">
        <v>33</v>
      </c>
      <c r="J87" s="30" t="str">
        <f>E21</f>
        <v>Projekční kancelář lay-out s.r.o.</v>
      </c>
      <c r="K87" s="33"/>
      <c r="L87" s="36"/>
    </row>
    <row r="88" spans="2:65" s="1" customFormat="1" ht="13.7" customHeight="1">
      <c r="B88" s="32"/>
      <c r="C88" s="27" t="s">
        <v>31</v>
      </c>
      <c r="D88" s="33"/>
      <c r="E88" s="33"/>
      <c r="F88" s="25" t="str">
        <f>IF(E18="","",E18)</f>
        <v>Vyplň údaj</v>
      </c>
      <c r="G88" s="33"/>
      <c r="H88" s="33"/>
      <c r="I88" s="102" t="s">
        <v>37</v>
      </c>
      <c r="J88" s="30" t="str">
        <f>E24</f>
        <v>Přemysl Cieslar</v>
      </c>
      <c r="K88" s="33"/>
      <c r="L88" s="36"/>
    </row>
    <row r="89" spans="2:65" s="1" customFormat="1" ht="10.35" customHeight="1">
      <c r="B89" s="32"/>
      <c r="C89" s="33"/>
      <c r="D89" s="33"/>
      <c r="E89" s="33"/>
      <c r="F89" s="33"/>
      <c r="G89" s="33"/>
      <c r="H89" s="33"/>
      <c r="I89" s="101"/>
      <c r="J89" s="33"/>
      <c r="K89" s="33"/>
      <c r="L89" s="36"/>
    </row>
    <row r="90" spans="2:65" s="9" customFormat="1" ht="29.25" customHeight="1">
      <c r="B90" s="146"/>
      <c r="C90" s="147" t="s">
        <v>114</v>
      </c>
      <c r="D90" s="148" t="s">
        <v>60</v>
      </c>
      <c r="E90" s="148" t="s">
        <v>56</v>
      </c>
      <c r="F90" s="148" t="s">
        <v>57</v>
      </c>
      <c r="G90" s="148" t="s">
        <v>115</v>
      </c>
      <c r="H90" s="148" t="s">
        <v>116</v>
      </c>
      <c r="I90" s="149" t="s">
        <v>117</v>
      </c>
      <c r="J90" s="148" t="s">
        <v>97</v>
      </c>
      <c r="K90" s="150" t="s">
        <v>118</v>
      </c>
      <c r="L90" s="151"/>
      <c r="M90" s="62" t="s">
        <v>21</v>
      </c>
      <c r="N90" s="63" t="s">
        <v>45</v>
      </c>
      <c r="O90" s="63" t="s">
        <v>119</v>
      </c>
      <c r="P90" s="63" t="s">
        <v>120</v>
      </c>
      <c r="Q90" s="63" t="s">
        <v>121</v>
      </c>
      <c r="R90" s="63" t="s">
        <v>122</v>
      </c>
      <c r="S90" s="63" t="s">
        <v>123</v>
      </c>
      <c r="T90" s="64" t="s">
        <v>124</v>
      </c>
    </row>
    <row r="91" spans="2:65" s="1" customFormat="1" ht="22.9" customHeight="1">
      <c r="B91" s="32"/>
      <c r="C91" s="69" t="s">
        <v>125</v>
      </c>
      <c r="D91" s="33"/>
      <c r="E91" s="33"/>
      <c r="F91" s="33"/>
      <c r="G91" s="33"/>
      <c r="H91" s="33"/>
      <c r="I91" s="101"/>
      <c r="J91" s="152">
        <f>BK91</f>
        <v>0</v>
      </c>
      <c r="K91" s="33"/>
      <c r="L91" s="36"/>
      <c r="M91" s="65"/>
      <c r="N91" s="66"/>
      <c r="O91" s="66"/>
      <c r="P91" s="153">
        <f>P92+P220+P258</f>
        <v>0</v>
      </c>
      <c r="Q91" s="66"/>
      <c r="R91" s="153">
        <f>R92+R220+R258</f>
        <v>55.715575399999992</v>
      </c>
      <c r="S91" s="66"/>
      <c r="T91" s="154">
        <f>T92+T220+T258</f>
        <v>4.4141999999999992</v>
      </c>
      <c r="AT91" s="15" t="s">
        <v>74</v>
      </c>
      <c r="AU91" s="15" t="s">
        <v>98</v>
      </c>
      <c r="BK91" s="155">
        <f>BK92+BK220+BK258</f>
        <v>0</v>
      </c>
    </row>
    <row r="92" spans="2:65" s="10" customFormat="1" ht="25.9" customHeight="1">
      <c r="B92" s="156"/>
      <c r="C92" s="157"/>
      <c r="D92" s="158" t="s">
        <v>74</v>
      </c>
      <c r="E92" s="159" t="s">
        <v>126</v>
      </c>
      <c r="F92" s="159" t="s">
        <v>127</v>
      </c>
      <c r="G92" s="157"/>
      <c r="H92" s="157"/>
      <c r="I92" s="160"/>
      <c r="J92" s="161">
        <f>BK92</f>
        <v>0</v>
      </c>
      <c r="K92" s="157"/>
      <c r="L92" s="162"/>
      <c r="M92" s="163"/>
      <c r="N92" s="164"/>
      <c r="O92" s="164"/>
      <c r="P92" s="165">
        <f>P93+P133+P137+P143+P205+P207+P217</f>
        <v>0</v>
      </c>
      <c r="Q92" s="164"/>
      <c r="R92" s="165">
        <f>R93+R133+R137+R143+R205+R207+R217</f>
        <v>55.650495399999997</v>
      </c>
      <c r="S92" s="164"/>
      <c r="T92" s="166">
        <f>T93+T133+T137+T143+T205+T207+T217</f>
        <v>2.4</v>
      </c>
      <c r="AR92" s="167" t="s">
        <v>83</v>
      </c>
      <c r="AT92" s="168" t="s">
        <v>74</v>
      </c>
      <c r="AU92" s="168" t="s">
        <v>75</v>
      </c>
      <c r="AY92" s="167" t="s">
        <v>128</v>
      </c>
      <c r="BK92" s="169">
        <f>BK93+BK133+BK137+BK143+BK205+BK207+BK217</f>
        <v>0</v>
      </c>
    </row>
    <row r="93" spans="2:65" s="10" customFormat="1" ht="22.9" customHeight="1">
      <c r="B93" s="156"/>
      <c r="C93" s="157"/>
      <c r="D93" s="158" t="s">
        <v>74</v>
      </c>
      <c r="E93" s="170" t="s">
        <v>83</v>
      </c>
      <c r="F93" s="170" t="s">
        <v>129</v>
      </c>
      <c r="G93" s="157"/>
      <c r="H93" s="157"/>
      <c r="I93" s="160"/>
      <c r="J93" s="171">
        <f>BK93</f>
        <v>0</v>
      </c>
      <c r="K93" s="157"/>
      <c r="L93" s="162"/>
      <c r="M93" s="163"/>
      <c r="N93" s="164"/>
      <c r="O93" s="164"/>
      <c r="P93" s="165">
        <f>SUM(P94:P132)</f>
        <v>0</v>
      </c>
      <c r="Q93" s="164"/>
      <c r="R93" s="165">
        <f>SUM(R94:R132)</f>
        <v>43.755240000000001</v>
      </c>
      <c r="S93" s="164"/>
      <c r="T93" s="166">
        <f>SUM(T94:T132)</f>
        <v>0</v>
      </c>
      <c r="AR93" s="167" t="s">
        <v>83</v>
      </c>
      <c r="AT93" s="168" t="s">
        <v>74</v>
      </c>
      <c r="AU93" s="168" t="s">
        <v>83</v>
      </c>
      <c r="AY93" s="167" t="s">
        <v>128</v>
      </c>
      <c r="BK93" s="169">
        <f>SUM(BK94:BK132)</f>
        <v>0</v>
      </c>
    </row>
    <row r="94" spans="2:65" s="1" customFormat="1" ht="22.5" customHeight="1">
      <c r="B94" s="32"/>
      <c r="C94" s="172" t="s">
        <v>83</v>
      </c>
      <c r="D94" s="172" t="s">
        <v>130</v>
      </c>
      <c r="E94" s="173" t="s">
        <v>550</v>
      </c>
      <c r="F94" s="174" t="s">
        <v>551</v>
      </c>
      <c r="G94" s="175" t="s">
        <v>210</v>
      </c>
      <c r="H94" s="176">
        <v>39.6</v>
      </c>
      <c r="I94" s="177"/>
      <c r="J94" s="178">
        <f>ROUND(I94*H94,2)</f>
        <v>0</v>
      </c>
      <c r="K94" s="174" t="s">
        <v>134</v>
      </c>
      <c r="L94" s="36"/>
      <c r="M94" s="179" t="s">
        <v>21</v>
      </c>
      <c r="N94" s="180" t="s">
        <v>46</v>
      </c>
      <c r="O94" s="58"/>
      <c r="P94" s="181">
        <f>O94*H94</f>
        <v>0</v>
      </c>
      <c r="Q94" s="181">
        <v>0</v>
      </c>
      <c r="R94" s="181">
        <f>Q94*H94</f>
        <v>0</v>
      </c>
      <c r="S94" s="181">
        <v>0</v>
      </c>
      <c r="T94" s="182">
        <f>S94*H94</f>
        <v>0</v>
      </c>
      <c r="AR94" s="15" t="s">
        <v>135</v>
      </c>
      <c r="AT94" s="15" t="s">
        <v>130</v>
      </c>
      <c r="AU94" s="15" t="s">
        <v>85</v>
      </c>
      <c r="AY94" s="15" t="s">
        <v>128</v>
      </c>
      <c r="BE94" s="183">
        <f>IF(N94="základní",J94,0)</f>
        <v>0</v>
      </c>
      <c r="BF94" s="183">
        <f>IF(N94="snížená",J94,0)</f>
        <v>0</v>
      </c>
      <c r="BG94" s="183">
        <f>IF(N94="zákl. přenesená",J94,0)</f>
        <v>0</v>
      </c>
      <c r="BH94" s="183">
        <f>IF(N94="sníž. přenesená",J94,0)</f>
        <v>0</v>
      </c>
      <c r="BI94" s="183">
        <f>IF(N94="nulová",J94,0)</f>
        <v>0</v>
      </c>
      <c r="BJ94" s="15" t="s">
        <v>83</v>
      </c>
      <c r="BK94" s="183">
        <f>ROUND(I94*H94,2)</f>
        <v>0</v>
      </c>
      <c r="BL94" s="15" t="s">
        <v>135</v>
      </c>
      <c r="BM94" s="15" t="s">
        <v>552</v>
      </c>
    </row>
    <row r="95" spans="2:65" s="1" customFormat="1" ht="48.75">
      <c r="B95" s="32"/>
      <c r="C95" s="33"/>
      <c r="D95" s="184" t="s">
        <v>137</v>
      </c>
      <c r="E95" s="33"/>
      <c r="F95" s="185" t="s">
        <v>553</v>
      </c>
      <c r="G95" s="33"/>
      <c r="H95" s="33"/>
      <c r="I95" s="101"/>
      <c r="J95" s="33"/>
      <c r="K95" s="33"/>
      <c r="L95" s="36"/>
      <c r="M95" s="186"/>
      <c r="N95" s="58"/>
      <c r="O95" s="58"/>
      <c r="P95" s="58"/>
      <c r="Q95" s="58"/>
      <c r="R95" s="58"/>
      <c r="S95" s="58"/>
      <c r="T95" s="59"/>
      <c r="AT95" s="15" t="s">
        <v>137</v>
      </c>
      <c r="AU95" s="15" t="s">
        <v>85</v>
      </c>
    </row>
    <row r="96" spans="2:65" s="11" customFormat="1" ht="11.25">
      <c r="B96" s="187"/>
      <c r="C96" s="188"/>
      <c r="D96" s="184" t="s">
        <v>139</v>
      </c>
      <c r="E96" s="189" t="s">
        <v>21</v>
      </c>
      <c r="F96" s="190" t="s">
        <v>554</v>
      </c>
      <c r="G96" s="188"/>
      <c r="H96" s="191">
        <v>39.6</v>
      </c>
      <c r="I96" s="192"/>
      <c r="J96" s="188"/>
      <c r="K96" s="188"/>
      <c r="L96" s="193"/>
      <c r="M96" s="194"/>
      <c r="N96" s="195"/>
      <c r="O96" s="195"/>
      <c r="P96" s="195"/>
      <c r="Q96" s="195"/>
      <c r="R96" s="195"/>
      <c r="S96" s="195"/>
      <c r="T96" s="196"/>
      <c r="AT96" s="197" t="s">
        <v>139</v>
      </c>
      <c r="AU96" s="197" t="s">
        <v>85</v>
      </c>
      <c r="AV96" s="11" t="s">
        <v>85</v>
      </c>
      <c r="AW96" s="11" t="s">
        <v>36</v>
      </c>
      <c r="AX96" s="11" t="s">
        <v>83</v>
      </c>
      <c r="AY96" s="197" t="s">
        <v>128</v>
      </c>
    </row>
    <row r="97" spans="2:65" s="1" customFormat="1" ht="22.5" customHeight="1">
      <c r="B97" s="32"/>
      <c r="C97" s="172" t="s">
        <v>85</v>
      </c>
      <c r="D97" s="172" t="s">
        <v>130</v>
      </c>
      <c r="E97" s="173" t="s">
        <v>555</v>
      </c>
      <c r="F97" s="174" t="s">
        <v>556</v>
      </c>
      <c r="G97" s="175" t="s">
        <v>210</v>
      </c>
      <c r="H97" s="176">
        <v>39.6</v>
      </c>
      <c r="I97" s="177"/>
      <c r="J97" s="178">
        <f>ROUND(I97*H97,2)</f>
        <v>0</v>
      </c>
      <c r="K97" s="174" t="s">
        <v>134</v>
      </c>
      <c r="L97" s="36"/>
      <c r="M97" s="179" t="s">
        <v>21</v>
      </c>
      <c r="N97" s="180" t="s">
        <v>46</v>
      </c>
      <c r="O97" s="58"/>
      <c r="P97" s="181">
        <f>O97*H97</f>
        <v>0</v>
      </c>
      <c r="Q97" s="181">
        <v>0</v>
      </c>
      <c r="R97" s="181">
        <f>Q97*H97</f>
        <v>0</v>
      </c>
      <c r="S97" s="181">
        <v>0</v>
      </c>
      <c r="T97" s="182">
        <f>S97*H97</f>
        <v>0</v>
      </c>
      <c r="AR97" s="15" t="s">
        <v>135</v>
      </c>
      <c r="AT97" s="15" t="s">
        <v>130</v>
      </c>
      <c r="AU97" s="15" t="s">
        <v>85</v>
      </c>
      <c r="AY97" s="15" t="s">
        <v>128</v>
      </c>
      <c r="BE97" s="183">
        <f>IF(N97="základní",J97,0)</f>
        <v>0</v>
      </c>
      <c r="BF97" s="183">
        <f>IF(N97="snížená",J97,0)</f>
        <v>0</v>
      </c>
      <c r="BG97" s="183">
        <f>IF(N97="zákl. přenesená",J97,0)</f>
        <v>0</v>
      </c>
      <c r="BH97" s="183">
        <f>IF(N97="sníž. přenesená",J97,0)</f>
        <v>0</v>
      </c>
      <c r="BI97" s="183">
        <f>IF(N97="nulová",J97,0)</f>
        <v>0</v>
      </c>
      <c r="BJ97" s="15" t="s">
        <v>83</v>
      </c>
      <c r="BK97" s="183">
        <f>ROUND(I97*H97,2)</f>
        <v>0</v>
      </c>
      <c r="BL97" s="15" t="s">
        <v>135</v>
      </c>
      <c r="BM97" s="15" t="s">
        <v>557</v>
      </c>
    </row>
    <row r="98" spans="2:65" s="1" customFormat="1" ht="48.75">
      <c r="B98" s="32"/>
      <c r="C98" s="33"/>
      <c r="D98" s="184" t="s">
        <v>137</v>
      </c>
      <c r="E98" s="33"/>
      <c r="F98" s="185" t="s">
        <v>553</v>
      </c>
      <c r="G98" s="33"/>
      <c r="H98" s="33"/>
      <c r="I98" s="101"/>
      <c r="J98" s="33"/>
      <c r="K98" s="33"/>
      <c r="L98" s="36"/>
      <c r="M98" s="186"/>
      <c r="N98" s="58"/>
      <c r="O98" s="58"/>
      <c r="P98" s="58"/>
      <c r="Q98" s="58"/>
      <c r="R98" s="58"/>
      <c r="S98" s="58"/>
      <c r="T98" s="59"/>
      <c r="AT98" s="15" t="s">
        <v>137</v>
      </c>
      <c r="AU98" s="15" t="s">
        <v>85</v>
      </c>
    </row>
    <row r="99" spans="2:65" s="1" customFormat="1" ht="16.5" customHeight="1">
      <c r="B99" s="32"/>
      <c r="C99" s="172" t="s">
        <v>145</v>
      </c>
      <c r="D99" s="172" t="s">
        <v>130</v>
      </c>
      <c r="E99" s="173" t="s">
        <v>558</v>
      </c>
      <c r="F99" s="174" t="s">
        <v>559</v>
      </c>
      <c r="G99" s="175" t="s">
        <v>210</v>
      </c>
      <c r="H99" s="176">
        <v>19.72</v>
      </c>
      <c r="I99" s="177"/>
      <c r="J99" s="178">
        <f>ROUND(I99*H99,2)</f>
        <v>0</v>
      </c>
      <c r="K99" s="174" t="s">
        <v>134</v>
      </c>
      <c r="L99" s="36"/>
      <c r="M99" s="179" t="s">
        <v>21</v>
      </c>
      <c r="N99" s="180" t="s">
        <v>46</v>
      </c>
      <c r="O99" s="58"/>
      <c r="P99" s="181">
        <f>O99*H99</f>
        <v>0</v>
      </c>
      <c r="Q99" s="181">
        <v>0</v>
      </c>
      <c r="R99" s="181">
        <f>Q99*H99</f>
        <v>0</v>
      </c>
      <c r="S99" s="181">
        <v>0</v>
      </c>
      <c r="T99" s="182">
        <f>S99*H99</f>
        <v>0</v>
      </c>
      <c r="AR99" s="15" t="s">
        <v>135</v>
      </c>
      <c r="AT99" s="15" t="s">
        <v>130</v>
      </c>
      <c r="AU99" s="15" t="s">
        <v>85</v>
      </c>
      <c r="AY99" s="15" t="s">
        <v>128</v>
      </c>
      <c r="BE99" s="183">
        <f>IF(N99="základní",J99,0)</f>
        <v>0</v>
      </c>
      <c r="BF99" s="183">
        <f>IF(N99="snížená",J99,0)</f>
        <v>0</v>
      </c>
      <c r="BG99" s="183">
        <f>IF(N99="zákl. přenesená",J99,0)</f>
        <v>0</v>
      </c>
      <c r="BH99" s="183">
        <f>IF(N99="sníž. přenesená",J99,0)</f>
        <v>0</v>
      </c>
      <c r="BI99" s="183">
        <f>IF(N99="nulová",J99,0)</f>
        <v>0</v>
      </c>
      <c r="BJ99" s="15" t="s">
        <v>83</v>
      </c>
      <c r="BK99" s="183">
        <f>ROUND(I99*H99,2)</f>
        <v>0</v>
      </c>
      <c r="BL99" s="15" t="s">
        <v>135</v>
      </c>
      <c r="BM99" s="15" t="s">
        <v>560</v>
      </c>
    </row>
    <row r="100" spans="2:65" s="1" customFormat="1" ht="29.25">
      <c r="B100" s="32"/>
      <c r="C100" s="33"/>
      <c r="D100" s="184" t="s">
        <v>137</v>
      </c>
      <c r="E100" s="33"/>
      <c r="F100" s="185" t="s">
        <v>561</v>
      </c>
      <c r="G100" s="33"/>
      <c r="H100" s="33"/>
      <c r="I100" s="101"/>
      <c r="J100" s="33"/>
      <c r="K100" s="33"/>
      <c r="L100" s="36"/>
      <c r="M100" s="186"/>
      <c r="N100" s="58"/>
      <c r="O100" s="58"/>
      <c r="P100" s="58"/>
      <c r="Q100" s="58"/>
      <c r="R100" s="58"/>
      <c r="S100" s="58"/>
      <c r="T100" s="59"/>
      <c r="AT100" s="15" t="s">
        <v>137</v>
      </c>
      <c r="AU100" s="15" t="s">
        <v>85</v>
      </c>
    </row>
    <row r="101" spans="2:65" s="11" customFormat="1" ht="11.25">
      <c r="B101" s="187"/>
      <c r="C101" s="188"/>
      <c r="D101" s="184" t="s">
        <v>139</v>
      </c>
      <c r="E101" s="189" t="s">
        <v>21</v>
      </c>
      <c r="F101" s="190" t="s">
        <v>562</v>
      </c>
      <c r="G101" s="188"/>
      <c r="H101" s="191">
        <v>19</v>
      </c>
      <c r="I101" s="192"/>
      <c r="J101" s="188"/>
      <c r="K101" s="188"/>
      <c r="L101" s="193"/>
      <c r="M101" s="194"/>
      <c r="N101" s="195"/>
      <c r="O101" s="195"/>
      <c r="P101" s="195"/>
      <c r="Q101" s="195"/>
      <c r="R101" s="195"/>
      <c r="S101" s="195"/>
      <c r="T101" s="196"/>
      <c r="AT101" s="197" t="s">
        <v>139</v>
      </c>
      <c r="AU101" s="197" t="s">
        <v>85</v>
      </c>
      <c r="AV101" s="11" t="s">
        <v>85</v>
      </c>
      <c r="AW101" s="11" t="s">
        <v>36</v>
      </c>
      <c r="AX101" s="11" t="s">
        <v>75</v>
      </c>
      <c r="AY101" s="197" t="s">
        <v>128</v>
      </c>
    </row>
    <row r="102" spans="2:65" s="11" customFormat="1" ht="11.25">
      <c r="B102" s="187"/>
      <c r="C102" s="188"/>
      <c r="D102" s="184" t="s">
        <v>139</v>
      </c>
      <c r="E102" s="189" t="s">
        <v>21</v>
      </c>
      <c r="F102" s="190" t="s">
        <v>563</v>
      </c>
      <c r="G102" s="188"/>
      <c r="H102" s="191">
        <v>0.72</v>
      </c>
      <c r="I102" s="192"/>
      <c r="J102" s="188"/>
      <c r="K102" s="188"/>
      <c r="L102" s="193"/>
      <c r="M102" s="194"/>
      <c r="N102" s="195"/>
      <c r="O102" s="195"/>
      <c r="P102" s="195"/>
      <c r="Q102" s="195"/>
      <c r="R102" s="195"/>
      <c r="S102" s="195"/>
      <c r="T102" s="196"/>
      <c r="AT102" s="197" t="s">
        <v>139</v>
      </c>
      <c r="AU102" s="197" t="s">
        <v>85</v>
      </c>
      <c r="AV102" s="11" t="s">
        <v>85</v>
      </c>
      <c r="AW102" s="11" t="s">
        <v>36</v>
      </c>
      <c r="AX102" s="11" t="s">
        <v>75</v>
      </c>
      <c r="AY102" s="197" t="s">
        <v>128</v>
      </c>
    </row>
    <row r="103" spans="2:65" s="12" customFormat="1" ht="11.25">
      <c r="B103" s="198"/>
      <c r="C103" s="199"/>
      <c r="D103" s="184" t="s">
        <v>139</v>
      </c>
      <c r="E103" s="200" t="s">
        <v>21</v>
      </c>
      <c r="F103" s="201" t="s">
        <v>170</v>
      </c>
      <c r="G103" s="199"/>
      <c r="H103" s="202">
        <v>19.72</v>
      </c>
      <c r="I103" s="203"/>
      <c r="J103" s="199"/>
      <c r="K103" s="199"/>
      <c r="L103" s="204"/>
      <c r="M103" s="205"/>
      <c r="N103" s="206"/>
      <c r="O103" s="206"/>
      <c r="P103" s="206"/>
      <c r="Q103" s="206"/>
      <c r="R103" s="206"/>
      <c r="S103" s="206"/>
      <c r="T103" s="207"/>
      <c r="AT103" s="208" t="s">
        <v>139</v>
      </c>
      <c r="AU103" s="208" t="s">
        <v>85</v>
      </c>
      <c r="AV103" s="12" t="s">
        <v>135</v>
      </c>
      <c r="AW103" s="12" t="s">
        <v>36</v>
      </c>
      <c r="AX103" s="12" t="s">
        <v>83</v>
      </c>
      <c r="AY103" s="208" t="s">
        <v>128</v>
      </c>
    </row>
    <row r="104" spans="2:65" s="1" customFormat="1" ht="22.5" customHeight="1">
      <c r="B104" s="32"/>
      <c r="C104" s="172" t="s">
        <v>135</v>
      </c>
      <c r="D104" s="172" t="s">
        <v>130</v>
      </c>
      <c r="E104" s="173" t="s">
        <v>564</v>
      </c>
      <c r="F104" s="174" t="s">
        <v>565</v>
      </c>
      <c r="G104" s="175" t="s">
        <v>133</v>
      </c>
      <c r="H104" s="176">
        <v>66</v>
      </c>
      <c r="I104" s="177"/>
      <c r="J104" s="178">
        <f>ROUND(I104*H104,2)</f>
        <v>0</v>
      </c>
      <c r="K104" s="174" t="s">
        <v>134</v>
      </c>
      <c r="L104" s="36"/>
      <c r="M104" s="179" t="s">
        <v>21</v>
      </c>
      <c r="N104" s="180" t="s">
        <v>46</v>
      </c>
      <c r="O104" s="58"/>
      <c r="P104" s="181">
        <f>O104*H104</f>
        <v>0</v>
      </c>
      <c r="Q104" s="181">
        <v>8.4999999999999995E-4</v>
      </c>
      <c r="R104" s="181">
        <f>Q104*H104</f>
        <v>5.6099999999999997E-2</v>
      </c>
      <c r="S104" s="181">
        <v>0</v>
      </c>
      <c r="T104" s="182">
        <f>S104*H104</f>
        <v>0</v>
      </c>
      <c r="AR104" s="15" t="s">
        <v>135</v>
      </c>
      <c r="AT104" s="15" t="s">
        <v>130</v>
      </c>
      <c r="AU104" s="15" t="s">
        <v>85</v>
      </c>
      <c r="AY104" s="15" t="s">
        <v>128</v>
      </c>
      <c r="BE104" s="183">
        <f>IF(N104="základní",J104,0)</f>
        <v>0</v>
      </c>
      <c r="BF104" s="183">
        <f>IF(N104="snížená",J104,0)</f>
        <v>0</v>
      </c>
      <c r="BG104" s="183">
        <f>IF(N104="zákl. přenesená",J104,0)</f>
        <v>0</v>
      </c>
      <c r="BH104" s="183">
        <f>IF(N104="sníž. přenesená",J104,0)</f>
        <v>0</v>
      </c>
      <c r="BI104" s="183">
        <f>IF(N104="nulová",J104,0)</f>
        <v>0</v>
      </c>
      <c r="BJ104" s="15" t="s">
        <v>83</v>
      </c>
      <c r="BK104" s="183">
        <f>ROUND(I104*H104,2)</f>
        <v>0</v>
      </c>
      <c r="BL104" s="15" t="s">
        <v>135</v>
      </c>
      <c r="BM104" s="15" t="s">
        <v>566</v>
      </c>
    </row>
    <row r="105" spans="2:65" s="1" customFormat="1" ht="126.75">
      <c r="B105" s="32"/>
      <c r="C105" s="33"/>
      <c r="D105" s="184" t="s">
        <v>137</v>
      </c>
      <c r="E105" s="33"/>
      <c r="F105" s="185" t="s">
        <v>567</v>
      </c>
      <c r="G105" s="33"/>
      <c r="H105" s="33"/>
      <c r="I105" s="101"/>
      <c r="J105" s="33"/>
      <c r="K105" s="33"/>
      <c r="L105" s="36"/>
      <c r="M105" s="186"/>
      <c r="N105" s="58"/>
      <c r="O105" s="58"/>
      <c r="P105" s="58"/>
      <c r="Q105" s="58"/>
      <c r="R105" s="58"/>
      <c r="S105" s="58"/>
      <c r="T105" s="59"/>
      <c r="AT105" s="15" t="s">
        <v>137</v>
      </c>
      <c r="AU105" s="15" t="s">
        <v>85</v>
      </c>
    </row>
    <row r="106" spans="2:65" s="11" customFormat="1" ht="11.25">
      <c r="B106" s="187"/>
      <c r="C106" s="188"/>
      <c r="D106" s="184" t="s">
        <v>139</v>
      </c>
      <c r="E106" s="189" t="s">
        <v>21</v>
      </c>
      <c r="F106" s="190" t="s">
        <v>568</v>
      </c>
      <c r="G106" s="188"/>
      <c r="H106" s="191">
        <v>66</v>
      </c>
      <c r="I106" s="192"/>
      <c r="J106" s="188"/>
      <c r="K106" s="188"/>
      <c r="L106" s="193"/>
      <c r="M106" s="194"/>
      <c r="N106" s="195"/>
      <c r="O106" s="195"/>
      <c r="P106" s="195"/>
      <c r="Q106" s="195"/>
      <c r="R106" s="195"/>
      <c r="S106" s="195"/>
      <c r="T106" s="196"/>
      <c r="AT106" s="197" t="s">
        <v>139</v>
      </c>
      <c r="AU106" s="197" t="s">
        <v>85</v>
      </c>
      <c r="AV106" s="11" t="s">
        <v>85</v>
      </c>
      <c r="AW106" s="11" t="s">
        <v>36</v>
      </c>
      <c r="AX106" s="11" t="s">
        <v>83</v>
      </c>
      <c r="AY106" s="197" t="s">
        <v>128</v>
      </c>
    </row>
    <row r="107" spans="2:65" s="1" customFormat="1" ht="22.5" customHeight="1">
      <c r="B107" s="32"/>
      <c r="C107" s="172" t="s">
        <v>156</v>
      </c>
      <c r="D107" s="172" t="s">
        <v>130</v>
      </c>
      <c r="E107" s="173" t="s">
        <v>569</v>
      </c>
      <c r="F107" s="174" t="s">
        <v>570</v>
      </c>
      <c r="G107" s="175" t="s">
        <v>133</v>
      </c>
      <c r="H107" s="176">
        <v>66</v>
      </c>
      <c r="I107" s="177"/>
      <c r="J107" s="178">
        <f>ROUND(I107*H107,2)</f>
        <v>0</v>
      </c>
      <c r="K107" s="174" t="s">
        <v>134</v>
      </c>
      <c r="L107" s="36"/>
      <c r="M107" s="179" t="s">
        <v>21</v>
      </c>
      <c r="N107" s="180" t="s">
        <v>46</v>
      </c>
      <c r="O107" s="58"/>
      <c r="P107" s="181">
        <f>O107*H107</f>
        <v>0</v>
      </c>
      <c r="Q107" s="181">
        <v>0</v>
      </c>
      <c r="R107" s="181">
        <f>Q107*H107</f>
        <v>0</v>
      </c>
      <c r="S107" s="181">
        <v>0</v>
      </c>
      <c r="T107" s="182">
        <f>S107*H107</f>
        <v>0</v>
      </c>
      <c r="AR107" s="15" t="s">
        <v>135</v>
      </c>
      <c r="AT107" s="15" t="s">
        <v>130</v>
      </c>
      <c r="AU107" s="15" t="s">
        <v>85</v>
      </c>
      <c r="AY107" s="15" t="s">
        <v>128</v>
      </c>
      <c r="BE107" s="183">
        <f>IF(N107="základní",J107,0)</f>
        <v>0</v>
      </c>
      <c r="BF107" s="183">
        <f>IF(N107="snížená",J107,0)</f>
        <v>0</v>
      </c>
      <c r="BG107" s="183">
        <f>IF(N107="zákl. přenesená",J107,0)</f>
        <v>0</v>
      </c>
      <c r="BH107" s="183">
        <f>IF(N107="sníž. přenesená",J107,0)</f>
        <v>0</v>
      </c>
      <c r="BI107" s="183">
        <f>IF(N107="nulová",J107,0)</f>
        <v>0</v>
      </c>
      <c r="BJ107" s="15" t="s">
        <v>83</v>
      </c>
      <c r="BK107" s="183">
        <f>ROUND(I107*H107,2)</f>
        <v>0</v>
      </c>
      <c r="BL107" s="15" t="s">
        <v>135</v>
      </c>
      <c r="BM107" s="15" t="s">
        <v>571</v>
      </c>
    </row>
    <row r="108" spans="2:65" s="1" customFormat="1" ht="16.5" customHeight="1">
      <c r="B108" s="32"/>
      <c r="C108" s="172" t="s">
        <v>163</v>
      </c>
      <c r="D108" s="172" t="s">
        <v>130</v>
      </c>
      <c r="E108" s="173" t="s">
        <v>572</v>
      </c>
      <c r="F108" s="174" t="s">
        <v>573</v>
      </c>
      <c r="G108" s="175" t="s">
        <v>133</v>
      </c>
      <c r="H108" s="176">
        <v>33</v>
      </c>
      <c r="I108" s="177"/>
      <c r="J108" s="178">
        <f>ROUND(I108*H108,2)</f>
        <v>0</v>
      </c>
      <c r="K108" s="174" t="s">
        <v>134</v>
      </c>
      <c r="L108" s="36"/>
      <c r="M108" s="179" t="s">
        <v>21</v>
      </c>
      <c r="N108" s="180" t="s">
        <v>46</v>
      </c>
      <c r="O108" s="58"/>
      <c r="P108" s="181">
        <f>O108*H108</f>
        <v>0</v>
      </c>
      <c r="Q108" s="181">
        <v>5.8E-4</v>
      </c>
      <c r="R108" s="181">
        <f>Q108*H108</f>
        <v>1.9140000000000001E-2</v>
      </c>
      <c r="S108" s="181">
        <v>0</v>
      </c>
      <c r="T108" s="182">
        <f>S108*H108</f>
        <v>0</v>
      </c>
      <c r="AR108" s="15" t="s">
        <v>135</v>
      </c>
      <c r="AT108" s="15" t="s">
        <v>130</v>
      </c>
      <c r="AU108" s="15" t="s">
        <v>85</v>
      </c>
      <c r="AY108" s="15" t="s">
        <v>128</v>
      </c>
      <c r="BE108" s="183">
        <f>IF(N108="základní",J108,0)</f>
        <v>0</v>
      </c>
      <c r="BF108" s="183">
        <f>IF(N108="snížená",J108,0)</f>
        <v>0</v>
      </c>
      <c r="BG108" s="183">
        <f>IF(N108="zákl. přenesená",J108,0)</f>
        <v>0</v>
      </c>
      <c r="BH108" s="183">
        <f>IF(N108="sníž. přenesená",J108,0)</f>
        <v>0</v>
      </c>
      <c r="BI108" s="183">
        <f>IF(N108="nulová",J108,0)</f>
        <v>0</v>
      </c>
      <c r="BJ108" s="15" t="s">
        <v>83</v>
      </c>
      <c r="BK108" s="183">
        <f>ROUND(I108*H108,2)</f>
        <v>0</v>
      </c>
      <c r="BL108" s="15" t="s">
        <v>135</v>
      </c>
      <c r="BM108" s="15" t="s">
        <v>574</v>
      </c>
    </row>
    <row r="109" spans="2:65" s="1" customFormat="1" ht="29.25">
      <c r="B109" s="32"/>
      <c r="C109" s="33"/>
      <c r="D109" s="184" t="s">
        <v>137</v>
      </c>
      <c r="E109" s="33"/>
      <c r="F109" s="185" t="s">
        <v>575</v>
      </c>
      <c r="G109" s="33"/>
      <c r="H109" s="33"/>
      <c r="I109" s="101"/>
      <c r="J109" s="33"/>
      <c r="K109" s="33"/>
      <c r="L109" s="36"/>
      <c r="M109" s="186"/>
      <c r="N109" s="58"/>
      <c r="O109" s="58"/>
      <c r="P109" s="58"/>
      <c r="Q109" s="58"/>
      <c r="R109" s="58"/>
      <c r="S109" s="58"/>
      <c r="T109" s="59"/>
      <c r="AT109" s="15" t="s">
        <v>137</v>
      </c>
      <c r="AU109" s="15" t="s">
        <v>85</v>
      </c>
    </row>
    <row r="110" spans="2:65" s="11" customFormat="1" ht="11.25">
      <c r="B110" s="187"/>
      <c r="C110" s="188"/>
      <c r="D110" s="184" t="s">
        <v>139</v>
      </c>
      <c r="E110" s="189" t="s">
        <v>21</v>
      </c>
      <c r="F110" s="190" t="s">
        <v>576</v>
      </c>
      <c r="G110" s="188"/>
      <c r="H110" s="191">
        <v>33</v>
      </c>
      <c r="I110" s="192"/>
      <c r="J110" s="188"/>
      <c r="K110" s="188"/>
      <c r="L110" s="193"/>
      <c r="M110" s="194"/>
      <c r="N110" s="195"/>
      <c r="O110" s="195"/>
      <c r="P110" s="195"/>
      <c r="Q110" s="195"/>
      <c r="R110" s="195"/>
      <c r="S110" s="195"/>
      <c r="T110" s="196"/>
      <c r="AT110" s="197" t="s">
        <v>139</v>
      </c>
      <c r="AU110" s="197" t="s">
        <v>85</v>
      </c>
      <c r="AV110" s="11" t="s">
        <v>85</v>
      </c>
      <c r="AW110" s="11" t="s">
        <v>36</v>
      </c>
      <c r="AX110" s="11" t="s">
        <v>83</v>
      </c>
      <c r="AY110" s="197" t="s">
        <v>128</v>
      </c>
    </row>
    <row r="111" spans="2:65" s="1" customFormat="1" ht="16.5" customHeight="1">
      <c r="B111" s="32"/>
      <c r="C111" s="172" t="s">
        <v>171</v>
      </c>
      <c r="D111" s="172" t="s">
        <v>130</v>
      </c>
      <c r="E111" s="173" t="s">
        <v>577</v>
      </c>
      <c r="F111" s="174" t="s">
        <v>578</v>
      </c>
      <c r="G111" s="175" t="s">
        <v>133</v>
      </c>
      <c r="H111" s="176">
        <v>33</v>
      </c>
      <c r="I111" s="177"/>
      <c r="J111" s="178">
        <f>ROUND(I111*H111,2)</f>
        <v>0</v>
      </c>
      <c r="K111" s="174" t="s">
        <v>134</v>
      </c>
      <c r="L111" s="36"/>
      <c r="M111" s="179" t="s">
        <v>21</v>
      </c>
      <c r="N111" s="180" t="s">
        <v>46</v>
      </c>
      <c r="O111" s="58"/>
      <c r="P111" s="181">
        <f>O111*H111</f>
        <v>0</v>
      </c>
      <c r="Q111" s="181">
        <v>0</v>
      </c>
      <c r="R111" s="181">
        <f>Q111*H111</f>
        <v>0</v>
      </c>
      <c r="S111" s="181">
        <v>0</v>
      </c>
      <c r="T111" s="182">
        <f>S111*H111</f>
        <v>0</v>
      </c>
      <c r="AR111" s="15" t="s">
        <v>135</v>
      </c>
      <c r="AT111" s="15" t="s">
        <v>130</v>
      </c>
      <c r="AU111" s="15" t="s">
        <v>85</v>
      </c>
      <c r="AY111" s="15" t="s">
        <v>128</v>
      </c>
      <c r="BE111" s="183">
        <f>IF(N111="základní",J111,0)</f>
        <v>0</v>
      </c>
      <c r="BF111" s="183">
        <f>IF(N111="snížená",J111,0)</f>
        <v>0</v>
      </c>
      <c r="BG111" s="183">
        <f>IF(N111="zákl. přenesená",J111,0)</f>
        <v>0</v>
      </c>
      <c r="BH111" s="183">
        <f>IF(N111="sníž. přenesená",J111,0)</f>
        <v>0</v>
      </c>
      <c r="BI111" s="183">
        <f>IF(N111="nulová",J111,0)</f>
        <v>0</v>
      </c>
      <c r="BJ111" s="15" t="s">
        <v>83</v>
      </c>
      <c r="BK111" s="183">
        <f>ROUND(I111*H111,2)</f>
        <v>0</v>
      </c>
      <c r="BL111" s="15" t="s">
        <v>135</v>
      </c>
      <c r="BM111" s="15" t="s">
        <v>579</v>
      </c>
    </row>
    <row r="112" spans="2:65" s="1" customFormat="1" ht="22.5" customHeight="1">
      <c r="B112" s="32"/>
      <c r="C112" s="172" t="s">
        <v>176</v>
      </c>
      <c r="D112" s="172" t="s">
        <v>130</v>
      </c>
      <c r="E112" s="173" t="s">
        <v>580</v>
      </c>
      <c r="F112" s="174" t="s">
        <v>581</v>
      </c>
      <c r="G112" s="175" t="s">
        <v>210</v>
      </c>
      <c r="H112" s="176">
        <v>19.72</v>
      </c>
      <c r="I112" s="177"/>
      <c r="J112" s="178">
        <f>ROUND(I112*H112,2)</f>
        <v>0</v>
      </c>
      <c r="K112" s="174" t="s">
        <v>134</v>
      </c>
      <c r="L112" s="36"/>
      <c r="M112" s="179" t="s">
        <v>21</v>
      </c>
      <c r="N112" s="180" t="s">
        <v>46</v>
      </c>
      <c r="O112" s="58"/>
      <c r="P112" s="181">
        <f>O112*H112</f>
        <v>0</v>
      </c>
      <c r="Q112" s="181">
        <v>0</v>
      </c>
      <c r="R112" s="181">
        <f>Q112*H112</f>
        <v>0</v>
      </c>
      <c r="S112" s="181">
        <v>0</v>
      </c>
      <c r="T112" s="182">
        <f>S112*H112</f>
        <v>0</v>
      </c>
      <c r="AR112" s="15" t="s">
        <v>135</v>
      </c>
      <c r="AT112" s="15" t="s">
        <v>130</v>
      </c>
      <c r="AU112" s="15" t="s">
        <v>85</v>
      </c>
      <c r="AY112" s="15" t="s">
        <v>128</v>
      </c>
      <c r="BE112" s="183">
        <f>IF(N112="základní",J112,0)</f>
        <v>0</v>
      </c>
      <c r="BF112" s="183">
        <f>IF(N112="snížená",J112,0)</f>
        <v>0</v>
      </c>
      <c r="BG112" s="183">
        <f>IF(N112="zákl. přenesená",J112,0)</f>
        <v>0</v>
      </c>
      <c r="BH112" s="183">
        <f>IF(N112="sníž. přenesená",J112,0)</f>
        <v>0</v>
      </c>
      <c r="BI112" s="183">
        <f>IF(N112="nulová",J112,0)</f>
        <v>0</v>
      </c>
      <c r="BJ112" s="15" t="s">
        <v>83</v>
      </c>
      <c r="BK112" s="183">
        <f>ROUND(I112*H112,2)</f>
        <v>0</v>
      </c>
      <c r="BL112" s="15" t="s">
        <v>135</v>
      </c>
      <c r="BM112" s="15" t="s">
        <v>582</v>
      </c>
    </row>
    <row r="113" spans="2:65" s="11" customFormat="1" ht="11.25">
      <c r="B113" s="187"/>
      <c r="C113" s="188"/>
      <c r="D113" s="184" t="s">
        <v>139</v>
      </c>
      <c r="E113" s="189" t="s">
        <v>21</v>
      </c>
      <c r="F113" s="190" t="s">
        <v>583</v>
      </c>
      <c r="G113" s="188"/>
      <c r="H113" s="191">
        <v>19.72</v>
      </c>
      <c r="I113" s="192"/>
      <c r="J113" s="188"/>
      <c r="K113" s="188"/>
      <c r="L113" s="193"/>
      <c r="M113" s="194"/>
      <c r="N113" s="195"/>
      <c r="O113" s="195"/>
      <c r="P113" s="195"/>
      <c r="Q113" s="195"/>
      <c r="R113" s="195"/>
      <c r="S113" s="195"/>
      <c r="T113" s="196"/>
      <c r="AT113" s="197" t="s">
        <v>139</v>
      </c>
      <c r="AU113" s="197" t="s">
        <v>85</v>
      </c>
      <c r="AV113" s="11" t="s">
        <v>85</v>
      </c>
      <c r="AW113" s="11" t="s">
        <v>36</v>
      </c>
      <c r="AX113" s="11" t="s">
        <v>83</v>
      </c>
      <c r="AY113" s="197" t="s">
        <v>128</v>
      </c>
    </row>
    <row r="114" spans="2:65" s="1" customFormat="1" ht="22.5" customHeight="1">
      <c r="B114" s="32"/>
      <c r="C114" s="172" t="s">
        <v>181</v>
      </c>
      <c r="D114" s="172" t="s">
        <v>130</v>
      </c>
      <c r="E114" s="173" t="s">
        <v>584</v>
      </c>
      <c r="F114" s="174" t="s">
        <v>585</v>
      </c>
      <c r="G114" s="175" t="s">
        <v>210</v>
      </c>
      <c r="H114" s="176">
        <v>59.32</v>
      </c>
      <c r="I114" s="177"/>
      <c r="J114" s="178">
        <f>ROUND(I114*H114,2)</f>
        <v>0</v>
      </c>
      <c r="K114" s="174" t="s">
        <v>134</v>
      </c>
      <c r="L114" s="36"/>
      <c r="M114" s="179" t="s">
        <v>21</v>
      </c>
      <c r="N114" s="180" t="s">
        <v>46</v>
      </c>
      <c r="O114" s="58"/>
      <c r="P114" s="181">
        <f>O114*H114</f>
        <v>0</v>
      </c>
      <c r="Q114" s="181">
        <v>0</v>
      </c>
      <c r="R114" s="181">
        <f>Q114*H114</f>
        <v>0</v>
      </c>
      <c r="S114" s="181">
        <v>0</v>
      </c>
      <c r="T114" s="182">
        <f>S114*H114</f>
        <v>0</v>
      </c>
      <c r="AR114" s="15" t="s">
        <v>135</v>
      </c>
      <c r="AT114" s="15" t="s">
        <v>130</v>
      </c>
      <c r="AU114" s="15" t="s">
        <v>85</v>
      </c>
      <c r="AY114" s="15" t="s">
        <v>128</v>
      </c>
      <c r="BE114" s="183">
        <f>IF(N114="základní",J114,0)</f>
        <v>0</v>
      </c>
      <c r="BF114" s="183">
        <f>IF(N114="snížená",J114,0)</f>
        <v>0</v>
      </c>
      <c r="BG114" s="183">
        <f>IF(N114="zákl. přenesená",J114,0)</f>
        <v>0</v>
      </c>
      <c r="BH114" s="183">
        <f>IF(N114="sníž. přenesená",J114,0)</f>
        <v>0</v>
      </c>
      <c r="BI114" s="183">
        <f>IF(N114="nulová",J114,0)</f>
        <v>0</v>
      </c>
      <c r="BJ114" s="15" t="s">
        <v>83</v>
      </c>
      <c r="BK114" s="183">
        <f>ROUND(I114*H114,2)</f>
        <v>0</v>
      </c>
      <c r="BL114" s="15" t="s">
        <v>135</v>
      </c>
      <c r="BM114" s="15" t="s">
        <v>586</v>
      </c>
    </row>
    <row r="115" spans="2:65" s="1" customFormat="1" ht="136.5">
      <c r="B115" s="32"/>
      <c r="C115" s="33"/>
      <c r="D115" s="184" t="s">
        <v>137</v>
      </c>
      <c r="E115" s="33"/>
      <c r="F115" s="185" t="s">
        <v>587</v>
      </c>
      <c r="G115" s="33"/>
      <c r="H115" s="33"/>
      <c r="I115" s="101"/>
      <c r="J115" s="33"/>
      <c r="K115" s="33"/>
      <c r="L115" s="36"/>
      <c r="M115" s="186"/>
      <c r="N115" s="58"/>
      <c r="O115" s="58"/>
      <c r="P115" s="58"/>
      <c r="Q115" s="58"/>
      <c r="R115" s="58"/>
      <c r="S115" s="58"/>
      <c r="T115" s="59"/>
      <c r="AT115" s="15" t="s">
        <v>137</v>
      </c>
      <c r="AU115" s="15" t="s">
        <v>85</v>
      </c>
    </row>
    <row r="116" spans="2:65" s="11" customFormat="1" ht="11.25">
      <c r="B116" s="187"/>
      <c r="C116" s="188"/>
      <c r="D116" s="184" t="s">
        <v>139</v>
      </c>
      <c r="E116" s="189" t="s">
        <v>21</v>
      </c>
      <c r="F116" s="190" t="s">
        <v>588</v>
      </c>
      <c r="G116" s="188"/>
      <c r="H116" s="191">
        <v>59.32</v>
      </c>
      <c r="I116" s="192"/>
      <c r="J116" s="188"/>
      <c r="K116" s="188"/>
      <c r="L116" s="193"/>
      <c r="M116" s="194"/>
      <c r="N116" s="195"/>
      <c r="O116" s="195"/>
      <c r="P116" s="195"/>
      <c r="Q116" s="195"/>
      <c r="R116" s="195"/>
      <c r="S116" s="195"/>
      <c r="T116" s="196"/>
      <c r="AT116" s="197" t="s">
        <v>139</v>
      </c>
      <c r="AU116" s="197" t="s">
        <v>85</v>
      </c>
      <c r="AV116" s="11" t="s">
        <v>85</v>
      </c>
      <c r="AW116" s="11" t="s">
        <v>36</v>
      </c>
      <c r="AX116" s="11" t="s">
        <v>83</v>
      </c>
      <c r="AY116" s="197" t="s">
        <v>128</v>
      </c>
    </row>
    <row r="117" spans="2:65" s="1" customFormat="1" ht="16.5" customHeight="1">
      <c r="B117" s="32"/>
      <c r="C117" s="172" t="s">
        <v>187</v>
      </c>
      <c r="D117" s="172" t="s">
        <v>130</v>
      </c>
      <c r="E117" s="173" t="s">
        <v>589</v>
      </c>
      <c r="F117" s="174" t="s">
        <v>590</v>
      </c>
      <c r="G117" s="175" t="s">
        <v>210</v>
      </c>
      <c r="H117" s="176">
        <v>59.32</v>
      </c>
      <c r="I117" s="177"/>
      <c r="J117" s="178">
        <f>ROUND(I117*H117,2)</f>
        <v>0</v>
      </c>
      <c r="K117" s="174" t="s">
        <v>134</v>
      </c>
      <c r="L117" s="36"/>
      <c r="M117" s="179" t="s">
        <v>21</v>
      </c>
      <c r="N117" s="180" t="s">
        <v>46</v>
      </c>
      <c r="O117" s="58"/>
      <c r="P117" s="181">
        <f>O117*H117</f>
        <v>0</v>
      </c>
      <c r="Q117" s="181">
        <v>0</v>
      </c>
      <c r="R117" s="181">
        <f>Q117*H117</f>
        <v>0</v>
      </c>
      <c r="S117" s="181">
        <v>0</v>
      </c>
      <c r="T117" s="182">
        <f>S117*H117</f>
        <v>0</v>
      </c>
      <c r="AR117" s="15" t="s">
        <v>135</v>
      </c>
      <c r="AT117" s="15" t="s">
        <v>130</v>
      </c>
      <c r="AU117" s="15" t="s">
        <v>85</v>
      </c>
      <c r="AY117" s="15" t="s">
        <v>128</v>
      </c>
      <c r="BE117" s="183">
        <f>IF(N117="základní",J117,0)</f>
        <v>0</v>
      </c>
      <c r="BF117" s="183">
        <f>IF(N117="snížená",J117,0)</f>
        <v>0</v>
      </c>
      <c r="BG117" s="183">
        <f>IF(N117="zákl. přenesená",J117,0)</f>
        <v>0</v>
      </c>
      <c r="BH117" s="183">
        <f>IF(N117="sníž. přenesená",J117,0)</f>
        <v>0</v>
      </c>
      <c r="BI117" s="183">
        <f>IF(N117="nulová",J117,0)</f>
        <v>0</v>
      </c>
      <c r="BJ117" s="15" t="s">
        <v>83</v>
      </c>
      <c r="BK117" s="183">
        <f>ROUND(I117*H117,2)</f>
        <v>0</v>
      </c>
      <c r="BL117" s="15" t="s">
        <v>135</v>
      </c>
      <c r="BM117" s="15" t="s">
        <v>591</v>
      </c>
    </row>
    <row r="118" spans="2:65" s="1" customFormat="1" ht="214.5">
      <c r="B118" s="32"/>
      <c r="C118" s="33"/>
      <c r="D118" s="184" t="s">
        <v>137</v>
      </c>
      <c r="E118" s="33"/>
      <c r="F118" s="185" t="s">
        <v>592</v>
      </c>
      <c r="G118" s="33"/>
      <c r="H118" s="33"/>
      <c r="I118" s="101"/>
      <c r="J118" s="33"/>
      <c r="K118" s="33"/>
      <c r="L118" s="36"/>
      <c r="M118" s="186"/>
      <c r="N118" s="58"/>
      <c r="O118" s="58"/>
      <c r="P118" s="58"/>
      <c r="Q118" s="58"/>
      <c r="R118" s="58"/>
      <c r="S118" s="58"/>
      <c r="T118" s="59"/>
      <c r="AT118" s="15" t="s">
        <v>137</v>
      </c>
      <c r="AU118" s="15" t="s">
        <v>85</v>
      </c>
    </row>
    <row r="119" spans="2:65" s="1" customFormat="1" ht="22.5" customHeight="1">
      <c r="B119" s="32"/>
      <c r="C119" s="172" t="s">
        <v>191</v>
      </c>
      <c r="D119" s="172" t="s">
        <v>130</v>
      </c>
      <c r="E119" s="173" t="s">
        <v>593</v>
      </c>
      <c r="F119" s="174" t="s">
        <v>594</v>
      </c>
      <c r="G119" s="175" t="s">
        <v>226</v>
      </c>
      <c r="H119" s="176">
        <v>118.64</v>
      </c>
      <c r="I119" s="177"/>
      <c r="J119" s="178">
        <f>ROUND(I119*H119,2)</f>
        <v>0</v>
      </c>
      <c r="K119" s="174" t="s">
        <v>134</v>
      </c>
      <c r="L119" s="36"/>
      <c r="M119" s="179" t="s">
        <v>21</v>
      </c>
      <c r="N119" s="180" t="s">
        <v>46</v>
      </c>
      <c r="O119" s="58"/>
      <c r="P119" s="181">
        <f>O119*H119</f>
        <v>0</v>
      </c>
      <c r="Q119" s="181">
        <v>0</v>
      </c>
      <c r="R119" s="181">
        <f>Q119*H119</f>
        <v>0</v>
      </c>
      <c r="S119" s="181">
        <v>0</v>
      </c>
      <c r="T119" s="182">
        <f>S119*H119</f>
        <v>0</v>
      </c>
      <c r="AR119" s="15" t="s">
        <v>135</v>
      </c>
      <c r="AT119" s="15" t="s">
        <v>130</v>
      </c>
      <c r="AU119" s="15" t="s">
        <v>85</v>
      </c>
      <c r="AY119" s="15" t="s">
        <v>128</v>
      </c>
      <c r="BE119" s="183">
        <f>IF(N119="základní",J119,0)</f>
        <v>0</v>
      </c>
      <c r="BF119" s="183">
        <f>IF(N119="snížená",J119,0)</f>
        <v>0</v>
      </c>
      <c r="BG119" s="183">
        <f>IF(N119="zákl. přenesená",J119,0)</f>
        <v>0</v>
      </c>
      <c r="BH119" s="183">
        <f>IF(N119="sníž. přenesená",J119,0)</f>
        <v>0</v>
      </c>
      <c r="BI119" s="183">
        <f>IF(N119="nulová",J119,0)</f>
        <v>0</v>
      </c>
      <c r="BJ119" s="15" t="s">
        <v>83</v>
      </c>
      <c r="BK119" s="183">
        <f>ROUND(I119*H119,2)</f>
        <v>0</v>
      </c>
      <c r="BL119" s="15" t="s">
        <v>135</v>
      </c>
      <c r="BM119" s="15" t="s">
        <v>595</v>
      </c>
    </row>
    <row r="120" spans="2:65" s="1" customFormat="1" ht="29.25">
      <c r="B120" s="32"/>
      <c r="C120" s="33"/>
      <c r="D120" s="184" t="s">
        <v>137</v>
      </c>
      <c r="E120" s="33"/>
      <c r="F120" s="185" t="s">
        <v>596</v>
      </c>
      <c r="G120" s="33"/>
      <c r="H120" s="33"/>
      <c r="I120" s="101"/>
      <c r="J120" s="33"/>
      <c r="K120" s="33"/>
      <c r="L120" s="36"/>
      <c r="M120" s="186"/>
      <c r="N120" s="58"/>
      <c r="O120" s="58"/>
      <c r="P120" s="58"/>
      <c r="Q120" s="58"/>
      <c r="R120" s="58"/>
      <c r="S120" s="58"/>
      <c r="T120" s="59"/>
      <c r="AT120" s="15" t="s">
        <v>137</v>
      </c>
      <c r="AU120" s="15" t="s">
        <v>85</v>
      </c>
    </row>
    <row r="121" spans="2:65" s="11" customFormat="1" ht="11.25">
      <c r="B121" s="187"/>
      <c r="C121" s="188"/>
      <c r="D121" s="184" t="s">
        <v>139</v>
      </c>
      <c r="E121" s="189" t="s">
        <v>21</v>
      </c>
      <c r="F121" s="190" t="s">
        <v>597</v>
      </c>
      <c r="G121" s="188"/>
      <c r="H121" s="191">
        <v>59.32</v>
      </c>
      <c r="I121" s="192"/>
      <c r="J121" s="188"/>
      <c r="K121" s="188"/>
      <c r="L121" s="193"/>
      <c r="M121" s="194"/>
      <c r="N121" s="195"/>
      <c r="O121" s="195"/>
      <c r="P121" s="195"/>
      <c r="Q121" s="195"/>
      <c r="R121" s="195"/>
      <c r="S121" s="195"/>
      <c r="T121" s="196"/>
      <c r="AT121" s="197" t="s">
        <v>139</v>
      </c>
      <c r="AU121" s="197" t="s">
        <v>85</v>
      </c>
      <c r="AV121" s="11" t="s">
        <v>85</v>
      </c>
      <c r="AW121" s="11" t="s">
        <v>36</v>
      </c>
      <c r="AX121" s="11" t="s">
        <v>83</v>
      </c>
      <c r="AY121" s="197" t="s">
        <v>128</v>
      </c>
    </row>
    <row r="122" spans="2:65" s="11" customFormat="1" ht="11.25">
      <c r="B122" s="187"/>
      <c r="C122" s="188"/>
      <c r="D122" s="184" t="s">
        <v>139</v>
      </c>
      <c r="E122" s="188"/>
      <c r="F122" s="190" t="s">
        <v>598</v>
      </c>
      <c r="G122" s="188"/>
      <c r="H122" s="191">
        <v>118.64</v>
      </c>
      <c r="I122" s="192"/>
      <c r="J122" s="188"/>
      <c r="K122" s="188"/>
      <c r="L122" s="193"/>
      <c r="M122" s="194"/>
      <c r="N122" s="195"/>
      <c r="O122" s="195"/>
      <c r="P122" s="195"/>
      <c r="Q122" s="195"/>
      <c r="R122" s="195"/>
      <c r="S122" s="195"/>
      <c r="T122" s="196"/>
      <c r="AT122" s="197" t="s">
        <v>139</v>
      </c>
      <c r="AU122" s="197" t="s">
        <v>85</v>
      </c>
      <c r="AV122" s="11" t="s">
        <v>85</v>
      </c>
      <c r="AW122" s="11" t="s">
        <v>4</v>
      </c>
      <c r="AX122" s="11" t="s">
        <v>83</v>
      </c>
      <c r="AY122" s="197" t="s">
        <v>128</v>
      </c>
    </row>
    <row r="123" spans="2:65" s="1" customFormat="1" ht="22.5" customHeight="1">
      <c r="B123" s="32"/>
      <c r="C123" s="172" t="s">
        <v>195</v>
      </c>
      <c r="D123" s="172" t="s">
        <v>130</v>
      </c>
      <c r="E123" s="173" t="s">
        <v>208</v>
      </c>
      <c r="F123" s="174" t="s">
        <v>209</v>
      </c>
      <c r="G123" s="175" t="s">
        <v>210</v>
      </c>
      <c r="H123" s="176">
        <v>33</v>
      </c>
      <c r="I123" s="177"/>
      <c r="J123" s="178">
        <f>ROUND(I123*H123,2)</f>
        <v>0</v>
      </c>
      <c r="K123" s="174" t="s">
        <v>134</v>
      </c>
      <c r="L123" s="36"/>
      <c r="M123" s="179" t="s">
        <v>21</v>
      </c>
      <c r="N123" s="180" t="s">
        <v>46</v>
      </c>
      <c r="O123" s="58"/>
      <c r="P123" s="181">
        <f>O123*H123</f>
        <v>0</v>
      </c>
      <c r="Q123" s="181">
        <v>0</v>
      </c>
      <c r="R123" s="181">
        <f>Q123*H123</f>
        <v>0</v>
      </c>
      <c r="S123" s="181">
        <v>0</v>
      </c>
      <c r="T123" s="182">
        <f>S123*H123</f>
        <v>0</v>
      </c>
      <c r="AR123" s="15" t="s">
        <v>135</v>
      </c>
      <c r="AT123" s="15" t="s">
        <v>130</v>
      </c>
      <c r="AU123" s="15" t="s">
        <v>85</v>
      </c>
      <c r="AY123" s="15" t="s">
        <v>128</v>
      </c>
      <c r="BE123" s="183">
        <f>IF(N123="základní",J123,0)</f>
        <v>0</v>
      </c>
      <c r="BF123" s="183">
        <f>IF(N123="snížená",J123,0)</f>
        <v>0</v>
      </c>
      <c r="BG123" s="183">
        <f>IF(N123="zákl. přenesená",J123,0)</f>
        <v>0</v>
      </c>
      <c r="BH123" s="183">
        <f>IF(N123="sníž. přenesená",J123,0)</f>
        <v>0</v>
      </c>
      <c r="BI123" s="183">
        <f>IF(N123="nulová",J123,0)</f>
        <v>0</v>
      </c>
      <c r="BJ123" s="15" t="s">
        <v>83</v>
      </c>
      <c r="BK123" s="183">
        <f>ROUND(I123*H123,2)</f>
        <v>0</v>
      </c>
      <c r="BL123" s="15" t="s">
        <v>135</v>
      </c>
      <c r="BM123" s="15" t="s">
        <v>599</v>
      </c>
    </row>
    <row r="124" spans="2:65" s="1" customFormat="1" ht="321.75">
      <c r="B124" s="32"/>
      <c r="C124" s="33"/>
      <c r="D124" s="184" t="s">
        <v>137</v>
      </c>
      <c r="E124" s="33"/>
      <c r="F124" s="185" t="s">
        <v>212</v>
      </c>
      <c r="G124" s="33"/>
      <c r="H124" s="33"/>
      <c r="I124" s="101"/>
      <c r="J124" s="33"/>
      <c r="K124" s="33"/>
      <c r="L124" s="36"/>
      <c r="M124" s="186"/>
      <c r="N124" s="58"/>
      <c r="O124" s="58"/>
      <c r="P124" s="58"/>
      <c r="Q124" s="58"/>
      <c r="R124" s="58"/>
      <c r="S124" s="58"/>
      <c r="T124" s="59"/>
      <c r="AT124" s="15" t="s">
        <v>137</v>
      </c>
      <c r="AU124" s="15" t="s">
        <v>85</v>
      </c>
    </row>
    <row r="125" spans="2:65" s="11" customFormat="1" ht="11.25">
      <c r="B125" s="187"/>
      <c r="C125" s="188"/>
      <c r="D125" s="184" t="s">
        <v>139</v>
      </c>
      <c r="E125" s="189" t="s">
        <v>21</v>
      </c>
      <c r="F125" s="190" t="s">
        <v>600</v>
      </c>
      <c r="G125" s="188"/>
      <c r="H125" s="191">
        <v>33</v>
      </c>
      <c r="I125" s="192"/>
      <c r="J125" s="188"/>
      <c r="K125" s="188"/>
      <c r="L125" s="193"/>
      <c r="M125" s="194"/>
      <c r="N125" s="195"/>
      <c r="O125" s="195"/>
      <c r="P125" s="195"/>
      <c r="Q125" s="195"/>
      <c r="R125" s="195"/>
      <c r="S125" s="195"/>
      <c r="T125" s="196"/>
      <c r="AT125" s="197" t="s">
        <v>139</v>
      </c>
      <c r="AU125" s="197" t="s">
        <v>85</v>
      </c>
      <c r="AV125" s="11" t="s">
        <v>85</v>
      </c>
      <c r="AW125" s="11" t="s">
        <v>36</v>
      </c>
      <c r="AX125" s="11" t="s">
        <v>83</v>
      </c>
      <c r="AY125" s="197" t="s">
        <v>128</v>
      </c>
    </row>
    <row r="126" spans="2:65" s="1" customFormat="1" ht="22.5" customHeight="1">
      <c r="B126" s="32"/>
      <c r="C126" s="172" t="s">
        <v>199</v>
      </c>
      <c r="D126" s="172" t="s">
        <v>130</v>
      </c>
      <c r="E126" s="173" t="s">
        <v>217</v>
      </c>
      <c r="F126" s="174" t="s">
        <v>218</v>
      </c>
      <c r="G126" s="175" t="s">
        <v>210</v>
      </c>
      <c r="H126" s="176">
        <v>20.8</v>
      </c>
      <c r="I126" s="177"/>
      <c r="J126" s="178">
        <f>ROUND(I126*H126,2)</f>
        <v>0</v>
      </c>
      <c r="K126" s="174" t="s">
        <v>134</v>
      </c>
      <c r="L126" s="36"/>
      <c r="M126" s="179" t="s">
        <v>21</v>
      </c>
      <c r="N126" s="180" t="s">
        <v>46</v>
      </c>
      <c r="O126" s="58"/>
      <c r="P126" s="181">
        <f>O126*H126</f>
        <v>0</v>
      </c>
      <c r="Q126" s="181">
        <v>0</v>
      </c>
      <c r="R126" s="181">
        <f>Q126*H126</f>
        <v>0</v>
      </c>
      <c r="S126" s="181">
        <v>0</v>
      </c>
      <c r="T126" s="182">
        <f>S126*H126</f>
        <v>0</v>
      </c>
      <c r="AR126" s="15" t="s">
        <v>135</v>
      </c>
      <c r="AT126" s="15" t="s">
        <v>130</v>
      </c>
      <c r="AU126" s="15" t="s">
        <v>85</v>
      </c>
      <c r="AY126" s="15" t="s">
        <v>128</v>
      </c>
      <c r="BE126" s="183">
        <f>IF(N126="základní",J126,0)</f>
        <v>0</v>
      </c>
      <c r="BF126" s="183">
        <f>IF(N126="snížená",J126,0)</f>
        <v>0</v>
      </c>
      <c r="BG126" s="183">
        <f>IF(N126="zákl. přenesená",J126,0)</f>
        <v>0</v>
      </c>
      <c r="BH126" s="183">
        <f>IF(N126="sníž. přenesená",J126,0)</f>
        <v>0</v>
      </c>
      <c r="BI126" s="183">
        <f>IF(N126="nulová",J126,0)</f>
        <v>0</v>
      </c>
      <c r="BJ126" s="15" t="s">
        <v>83</v>
      </c>
      <c r="BK126" s="183">
        <f>ROUND(I126*H126,2)</f>
        <v>0</v>
      </c>
      <c r="BL126" s="15" t="s">
        <v>135</v>
      </c>
      <c r="BM126" s="15" t="s">
        <v>601</v>
      </c>
    </row>
    <row r="127" spans="2:65" s="1" customFormat="1" ht="68.25">
      <c r="B127" s="32"/>
      <c r="C127" s="33"/>
      <c r="D127" s="184" t="s">
        <v>137</v>
      </c>
      <c r="E127" s="33"/>
      <c r="F127" s="185" t="s">
        <v>220</v>
      </c>
      <c r="G127" s="33"/>
      <c r="H127" s="33"/>
      <c r="I127" s="101"/>
      <c r="J127" s="33"/>
      <c r="K127" s="33"/>
      <c r="L127" s="36"/>
      <c r="M127" s="186"/>
      <c r="N127" s="58"/>
      <c r="O127" s="58"/>
      <c r="P127" s="58"/>
      <c r="Q127" s="58"/>
      <c r="R127" s="58"/>
      <c r="S127" s="58"/>
      <c r="T127" s="59"/>
      <c r="AT127" s="15" t="s">
        <v>137</v>
      </c>
      <c r="AU127" s="15" t="s">
        <v>85</v>
      </c>
    </row>
    <row r="128" spans="2:65" s="11" customFormat="1" ht="11.25">
      <c r="B128" s="187"/>
      <c r="C128" s="188"/>
      <c r="D128" s="184" t="s">
        <v>139</v>
      </c>
      <c r="E128" s="189" t="s">
        <v>21</v>
      </c>
      <c r="F128" s="190" t="s">
        <v>602</v>
      </c>
      <c r="G128" s="188"/>
      <c r="H128" s="191">
        <v>6.6</v>
      </c>
      <c r="I128" s="192"/>
      <c r="J128" s="188"/>
      <c r="K128" s="188"/>
      <c r="L128" s="193"/>
      <c r="M128" s="194"/>
      <c r="N128" s="195"/>
      <c r="O128" s="195"/>
      <c r="P128" s="195"/>
      <c r="Q128" s="195"/>
      <c r="R128" s="195"/>
      <c r="S128" s="195"/>
      <c r="T128" s="196"/>
      <c r="AT128" s="197" t="s">
        <v>139</v>
      </c>
      <c r="AU128" s="197" t="s">
        <v>85</v>
      </c>
      <c r="AV128" s="11" t="s">
        <v>85</v>
      </c>
      <c r="AW128" s="11" t="s">
        <v>36</v>
      </c>
      <c r="AX128" s="11" t="s">
        <v>75</v>
      </c>
      <c r="AY128" s="197" t="s">
        <v>128</v>
      </c>
    </row>
    <row r="129" spans="2:65" s="11" customFormat="1" ht="11.25">
      <c r="B129" s="187"/>
      <c r="C129" s="188"/>
      <c r="D129" s="184" t="s">
        <v>139</v>
      </c>
      <c r="E129" s="189" t="s">
        <v>21</v>
      </c>
      <c r="F129" s="190" t="s">
        <v>603</v>
      </c>
      <c r="G129" s="188"/>
      <c r="H129" s="191">
        <v>14.2</v>
      </c>
      <c r="I129" s="192"/>
      <c r="J129" s="188"/>
      <c r="K129" s="188"/>
      <c r="L129" s="193"/>
      <c r="M129" s="194"/>
      <c r="N129" s="195"/>
      <c r="O129" s="195"/>
      <c r="P129" s="195"/>
      <c r="Q129" s="195"/>
      <c r="R129" s="195"/>
      <c r="S129" s="195"/>
      <c r="T129" s="196"/>
      <c r="AT129" s="197" t="s">
        <v>139</v>
      </c>
      <c r="AU129" s="197" t="s">
        <v>85</v>
      </c>
      <c r="AV129" s="11" t="s">
        <v>85</v>
      </c>
      <c r="AW129" s="11" t="s">
        <v>36</v>
      </c>
      <c r="AX129" s="11" t="s">
        <v>75</v>
      </c>
      <c r="AY129" s="197" t="s">
        <v>128</v>
      </c>
    </row>
    <row r="130" spans="2:65" s="12" customFormat="1" ht="11.25">
      <c r="B130" s="198"/>
      <c r="C130" s="199"/>
      <c r="D130" s="184" t="s">
        <v>139</v>
      </c>
      <c r="E130" s="200" t="s">
        <v>21</v>
      </c>
      <c r="F130" s="201" t="s">
        <v>170</v>
      </c>
      <c r="G130" s="199"/>
      <c r="H130" s="202">
        <v>20.8</v>
      </c>
      <c r="I130" s="203"/>
      <c r="J130" s="199"/>
      <c r="K130" s="199"/>
      <c r="L130" s="204"/>
      <c r="M130" s="205"/>
      <c r="N130" s="206"/>
      <c r="O130" s="206"/>
      <c r="P130" s="206"/>
      <c r="Q130" s="206"/>
      <c r="R130" s="206"/>
      <c r="S130" s="206"/>
      <c r="T130" s="207"/>
      <c r="AT130" s="208" t="s">
        <v>139</v>
      </c>
      <c r="AU130" s="208" t="s">
        <v>85</v>
      </c>
      <c r="AV130" s="12" t="s">
        <v>135</v>
      </c>
      <c r="AW130" s="12" t="s">
        <v>36</v>
      </c>
      <c r="AX130" s="12" t="s">
        <v>83</v>
      </c>
      <c r="AY130" s="208" t="s">
        <v>128</v>
      </c>
    </row>
    <row r="131" spans="2:65" s="1" customFormat="1" ht="16.5" customHeight="1">
      <c r="B131" s="32"/>
      <c r="C131" s="209" t="s">
        <v>204</v>
      </c>
      <c r="D131" s="209" t="s">
        <v>223</v>
      </c>
      <c r="E131" s="210" t="s">
        <v>604</v>
      </c>
      <c r="F131" s="211" t="s">
        <v>605</v>
      </c>
      <c r="G131" s="212" t="s">
        <v>226</v>
      </c>
      <c r="H131" s="213">
        <v>43.68</v>
      </c>
      <c r="I131" s="214"/>
      <c r="J131" s="215">
        <f>ROUND(I131*H131,2)</f>
        <v>0</v>
      </c>
      <c r="K131" s="211" t="s">
        <v>134</v>
      </c>
      <c r="L131" s="216"/>
      <c r="M131" s="217" t="s">
        <v>21</v>
      </c>
      <c r="N131" s="218" t="s">
        <v>46</v>
      </c>
      <c r="O131" s="58"/>
      <c r="P131" s="181">
        <f>O131*H131</f>
        <v>0</v>
      </c>
      <c r="Q131" s="181">
        <v>1</v>
      </c>
      <c r="R131" s="181">
        <f>Q131*H131</f>
        <v>43.68</v>
      </c>
      <c r="S131" s="181">
        <v>0</v>
      </c>
      <c r="T131" s="182">
        <f>S131*H131</f>
        <v>0</v>
      </c>
      <c r="AR131" s="15" t="s">
        <v>176</v>
      </c>
      <c r="AT131" s="15" t="s">
        <v>223</v>
      </c>
      <c r="AU131" s="15" t="s">
        <v>85</v>
      </c>
      <c r="AY131" s="15" t="s">
        <v>128</v>
      </c>
      <c r="BE131" s="183">
        <f>IF(N131="základní",J131,0)</f>
        <v>0</v>
      </c>
      <c r="BF131" s="183">
        <f>IF(N131="snížená",J131,0)</f>
        <v>0</v>
      </c>
      <c r="BG131" s="183">
        <f>IF(N131="zákl. přenesená",J131,0)</f>
        <v>0</v>
      </c>
      <c r="BH131" s="183">
        <f>IF(N131="sníž. přenesená",J131,0)</f>
        <v>0</v>
      </c>
      <c r="BI131" s="183">
        <f>IF(N131="nulová",J131,0)</f>
        <v>0</v>
      </c>
      <c r="BJ131" s="15" t="s">
        <v>83</v>
      </c>
      <c r="BK131" s="183">
        <f>ROUND(I131*H131,2)</f>
        <v>0</v>
      </c>
      <c r="BL131" s="15" t="s">
        <v>135</v>
      </c>
      <c r="BM131" s="15" t="s">
        <v>606</v>
      </c>
    </row>
    <row r="132" spans="2:65" s="11" customFormat="1" ht="11.25">
      <c r="B132" s="187"/>
      <c r="C132" s="188"/>
      <c r="D132" s="184" t="s">
        <v>139</v>
      </c>
      <c r="E132" s="188"/>
      <c r="F132" s="190" t="s">
        <v>607</v>
      </c>
      <c r="G132" s="188"/>
      <c r="H132" s="191">
        <v>43.68</v>
      </c>
      <c r="I132" s="192"/>
      <c r="J132" s="188"/>
      <c r="K132" s="188"/>
      <c r="L132" s="193"/>
      <c r="M132" s="194"/>
      <c r="N132" s="195"/>
      <c r="O132" s="195"/>
      <c r="P132" s="195"/>
      <c r="Q132" s="195"/>
      <c r="R132" s="195"/>
      <c r="S132" s="195"/>
      <c r="T132" s="196"/>
      <c r="AT132" s="197" t="s">
        <v>139</v>
      </c>
      <c r="AU132" s="197" t="s">
        <v>85</v>
      </c>
      <c r="AV132" s="11" t="s">
        <v>85</v>
      </c>
      <c r="AW132" s="11" t="s">
        <v>4</v>
      </c>
      <c r="AX132" s="11" t="s">
        <v>83</v>
      </c>
      <c r="AY132" s="197" t="s">
        <v>128</v>
      </c>
    </row>
    <row r="133" spans="2:65" s="10" customFormat="1" ht="22.9" customHeight="1">
      <c r="B133" s="156"/>
      <c r="C133" s="157"/>
      <c r="D133" s="158" t="s">
        <v>74</v>
      </c>
      <c r="E133" s="170" t="s">
        <v>85</v>
      </c>
      <c r="F133" s="170" t="s">
        <v>263</v>
      </c>
      <c r="G133" s="157"/>
      <c r="H133" s="157"/>
      <c r="I133" s="160"/>
      <c r="J133" s="171">
        <f>BK133</f>
        <v>0</v>
      </c>
      <c r="K133" s="157"/>
      <c r="L133" s="162"/>
      <c r="M133" s="163"/>
      <c r="N133" s="164"/>
      <c r="O133" s="164"/>
      <c r="P133" s="165">
        <f>SUM(P134:P136)</f>
        <v>0</v>
      </c>
      <c r="Q133" s="164"/>
      <c r="R133" s="165">
        <f>SUM(R134:R136)</f>
        <v>0.11399999999999999</v>
      </c>
      <c r="S133" s="164"/>
      <c r="T133" s="166">
        <f>SUM(T134:T136)</f>
        <v>0</v>
      </c>
      <c r="AR133" s="167" t="s">
        <v>83</v>
      </c>
      <c r="AT133" s="168" t="s">
        <v>74</v>
      </c>
      <c r="AU133" s="168" t="s">
        <v>83</v>
      </c>
      <c r="AY133" s="167" t="s">
        <v>128</v>
      </c>
      <c r="BK133" s="169">
        <f>SUM(BK134:BK136)</f>
        <v>0</v>
      </c>
    </row>
    <row r="134" spans="2:65" s="1" customFormat="1" ht="22.5" customHeight="1">
      <c r="B134" s="32"/>
      <c r="C134" s="172" t="s">
        <v>8</v>
      </c>
      <c r="D134" s="172" t="s">
        <v>130</v>
      </c>
      <c r="E134" s="173" t="s">
        <v>608</v>
      </c>
      <c r="F134" s="174" t="s">
        <v>609</v>
      </c>
      <c r="G134" s="175" t="s">
        <v>148</v>
      </c>
      <c r="H134" s="176">
        <v>100</v>
      </c>
      <c r="I134" s="177"/>
      <c r="J134" s="178">
        <f>ROUND(I134*H134,2)</f>
        <v>0</v>
      </c>
      <c r="K134" s="174" t="s">
        <v>21</v>
      </c>
      <c r="L134" s="36"/>
      <c r="M134" s="179" t="s">
        <v>21</v>
      </c>
      <c r="N134" s="180" t="s">
        <v>46</v>
      </c>
      <c r="O134" s="58"/>
      <c r="P134" s="181">
        <f>O134*H134</f>
        <v>0</v>
      </c>
      <c r="Q134" s="181">
        <v>1.14E-3</v>
      </c>
      <c r="R134" s="181">
        <f>Q134*H134</f>
        <v>0.11399999999999999</v>
      </c>
      <c r="S134" s="181">
        <v>0</v>
      </c>
      <c r="T134" s="182">
        <f>S134*H134</f>
        <v>0</v>
      </c>
      <c r="AR134" s="15" t="s">
        <v>135</v>
      </c>
      <c r="AT134" s="15" t="s">
        <v>130</v>
      </c>
      <c r="AU134" s="15" t="s">
        <v>85</v>
      </c>
      <c r="AY134" s="15" t="s">
        <v>128</v>
      </c>
      <c r="BE134" s="183">
        <f>IF(N134="základní",J134,0)</f>
        <v>0</v>
      </c>
      <c r="BF134" s="183">
        <f>IF(N134="snížená",J134,0)</f>
        <v>0</v>
      </c>
      <c r="BG134" s="183">
        <f>IF(N134="zákl. přenesená",J134,0)</f>
        <v>0</v>
      </c>
      <c r="BH134" s="183">
        <f>IF(N134="sníž. přenesená",J134,0)</f>
        <v>0</v>
      </c>
      <c r="BI134" s="183">
        <f>IF(N134="nulová",J134,0)</f>
        <v>0</v>
      </c>
      <c r="BJ134" s="15" t="s">
        <v>83</v>
      </c>
      <c r="BK134" s="183">
        <f>ROUND(I134*H134,2)</f>
        <v>0</v>
      </c>
      <c r="BL134" s="15" t="s">
        <v>135</v>
      </c>
      <c r="BM134" s="15" t="s">
        <v>610</v>
      </c>
    </row>
    <row r="135" spans="2:65" s="1" customFormat="1" ht="78">
      <c r="B135" s="32"/>
      <c r="C135" s="33"/>
      <c r="D135" s="184" t="s">
        <v>137</v>
      </c>
      <c r="E135" s="33"/>
      <c r="F135" s="185" t="s">
        <v>611</v>
      </c>
      <c r="G135" s="33"/>
      <c r="H135" s="33"/>
      <c r="I135" s="101"/>
      <c r="J135" s="33"/>
      <c r="K135" s="33"/>
      <c r="L135" s="36"/>
      <c r="M135" s="186"/>
      <c r="N135" s="58"/>
      <c r="O135" s="58"/>
      <c r="P135" s="58"/>
      <c r="Q135" s="58"/>
      <c r="R135" s="58"/>
      <c r="S135" s="58"/>
      <c r="T135" s="59"/>
      <c r="AT135" s="15" t="s">
        <v>137</v>
      </c>
      <c r="AU135" s="15" t="s">
        <v>85</v>
      </c>
    </row>
    <row r="136" spans="2:65" s="11" customFormat="1" ht="11.25">
      <c r="B136" s="187"/>
      <c r="C136" s="188"/>
      <c r="D136" s="184" t="s">
        <v>139</v>
      </c>
      <c r="E136" s="189" t="s">
        <v>21</v>
      </c>
      <c r="F136" s="190" t="s">
        <v>612</v>
      </c>
      <c r="G136" s="188"/>
      <c r="H136" s="191">
        <v>100</v>
      </c>
      <c r="I136" s="192"/>
      <c r="J136" s="188"/>
      <c r="K136" s="188"/>
      <c r="L136" s="193"/>
      <c r="M136" s="194"/>
      <c r="N136" s="195"/>
      <c r="O136" s="195"/>
      <c r="P136" s="195"/>
      <c r="Q136" s="195"/>
      <c r="R136" s="195"/>
      <c r="S136" s="195"/>
      <c r="T136" s="196"/>
      <c r="AT136" s="197" t="s">
        <v>139</v>
      </c>
      <c r="AU136" s="197" t="s">
        <v>85</v>
      </c>
      <c r="AV136" s="11" t="s">
        <v>85</v>
      </c>
      <c r="AW136" s="11" t="s">
        <v>36</v>
      </c>
      <c r="AX136" s="11" t="s">
        <v>83</v>
      </c>
      <c r="AY136" s="197" t="s">
        <v>128</v>
      </c>
    </row>
    <row r="137" spans="2:65" s="10" customFormat="1" ht="22.9" customHeight="1">
      <c r="B137" s="156"/>
      <c r="C137" s="157"/>
      <c r="D137" s="158" t="s">
        <v>74</v>
      </c>
      <c r="E137" s="170" t="s">
        <v>135</v>
      </c>
      <c r="F137" s="170" t="s">
        <v>613</v>
      </c>
      <c r="G137" s="157"/>
      <c r="H137" s="157"/>
      <c r="I137" s="160"/>
      <c r="J137" s="171">
        <f>BK137</f>
        <v>0</v>
      </c>
      <c r="K137" s="157"/>
      <c r="L137" s="162"/>
      <c r="M137" s="163"/>
      <c r="N137" s="164"/>
      <c r="O137" s="164"/>
      <c r="P137" s="165">
        <f>SUM(P138:P142)</f>
        <v>0</v>
      </c>
      <c r="Q137" s="164"/>
      <c r="R137" s="165">
        <f>SUM(R138:R142)</f>
        <v>11.3824354</v>
      </c>
      <c r="S137" s="164"/>
      <c r="T137" s="166">
        <f>SUM(T138:T142)</f>
        <v>0</v>
      </c>
      <c r="AR137" s="167" t="s">
        <v>83</v>
      </c>
      <c r="AT137" s="168" t="s">
        <v>74</v>
      </c>
      <c r="AU137" s="168" t="s">
        <v>83</v>
      </c>
      <c r="AY137" s="167" t="s">
        <v>128</v>
      </c>
      <c r="BK137" s="169">
        <f>SUM(BK138:BK142)</f>
        <v>0</v>
      </c>
    </row>
    <row r="138" spans="2:65" s="1" customFormat="1" ht="16.5" customHeight="1">
      <c r="B138" s="32"/>
      <c r="C138" s="172" t="s">
        <v>216</v>
      </c>
      <c r="D138" s="172" t="s">
        <v>130</v>
      </c>
      <c r="E138" s="173" t="s">
        <v>614</v>
      </c>
      <c r="F138" s="174" t="s">
        <v>615</v>
      </c>
      <c r="G138" s="175" t="s">
        <v>210</v>
      </c>
      <c r="H138" s="176">
        <v>6.02</v>
      </c>
      <c r="I138" s="177"/>
      <c r="J138" s="178">
        <f>ROUND(I138*H138,2)</f>
        <v>0</v>
      </c>
      <c r="K138" s="174" t="s">
        <v>134</v>
      </c>
      <c r="L138" s="36"/>
      <c r="M138" s="179" t="s">
        <v>21</v>
      </c>
      <c r="N138" s="180" t="s">
        <v>46</v>
      </c>
      <c r="O138" s="58"/>
      <c r="P138" s="181">
        <f>O138*H138</f>
        <v>0</v>
      </c>
      <c r="Q138" s="181">
        <v>1.8907700000000001</v>
      </c>
      <c r="R138" s="181">
        <f>Q138*H138</f>
        <v>11.3824354</v>
      </c>
      <c r="S138" s="181">
        <v>0</v>
      </c>
      <c r="T138" s="182">
        <f>S138*H138</f>
        <v>0</v>
      </c>
      <c r="AR138" s="15" t="s">
        <v>135</v>
      </c>
      <c r="AT138" s="15" t="s">
        <v>130</v>
      </c>
      <c r="AU138" s="15" t="s">
        <v>85</v>
      </c>
      <c r="AY138" s="15" t="s">
        <v>128</v>
      </c>
      <c r="BE138" s="183">
        <f>IF(N138="základní",J138,0)</f>
        <v>0</v>
      </c>
      <c r="BF138" s="183">
        <f>IF(N138="snížená",J138,0)</f>
        <v>0</v>
      </c>
      <c r="BG138" s="183">
        <f>IF(N138="zákl. přenesená",J138,0)</f>
        <v>0</v>
      </c>
      <c r="BH138" s="183">
        <f>IF(N138="sníž. přenesená",J138,0)</f>
        <v>0</v>
      </c>
      <c r="BI138" s="183">
        <f>IF(N138="nulová",J138,0)</f>
        <v>0</v>
      </c>
      <c r="BJ138" s="15" t="s">
        <v>83</v>
      </c>
      <c r="BK138" s="183">
        <f>ROUND(I138*H138,2)</f>
        <v>0</v>
      </c>
      <c r="BL138" s="15" t="s">
        <v>135</v>
      </c>
      <c r="BM138" s="15" t="s">
        <v>616</v>
      </c>
    </row>
    <row r="139" spans="2:65" s="1" customFormat="1" ht="39">
      <c r="B139" s="32"/>
      <c r="C139" s="33"/>
      <c r="D139" s="184" t="s">
        <v>137</v>
      </c>
      <c r="E139" s="33"/>
      <c r="F139" s="185" t="s">
        <v>617</v>
      </c>
      <c r="G139" s="33"/>
      <c r="H139" s="33"/>
      <c r="I139" s="101"/>
      <c r="J139" s="33"/>
      <c r="K139" s="33"/>
      <c r="L139" s="36"/>
      <c r="M139" s="186"/>
      <c r="N139" s="58"/>
      <c r="O139" s="58"/>
      <c r="P139" s="58"/>
      <c r="Q139" s="58"/>
      <c r="R139" s="58"/>
      <c r="S139" s="58"/>
      <c r="T139" s="59"/>
      <c r="AT139" s="15" t="s">
        <v>137</v>
      </c>
      <c r="AU139" s="15" t="s">
        <v>85</v>
      </c>
    </row>
    <row r="140" spans="2:65" s="11" customFormat="1" ht="11.25">
      <c r="B140" s="187"/>
      <c r="C140" s="188"/>
      <c r="D140" s="184" t="s">
        <v>139</v>
      </c>
      <c r="E140" s="189" t="s">
        <v>21</v>
      </c>
      <c r="F140" s="190" t="s">
        <v>618</v>
      </c>
      <c r="G140" s="188"/>
      <c r="H140" s="191">
        <v>1.32</v>
      </c>
      <c r="I140" s="192"/>
      <c r="J140" s="188"/>
      <c r="K140" s="188"/>
      <c r="L140" s="193"/>
      <c r="M140" s="194"/>
      <c r="N140" s="195"/>
      <c r="O140" s="195"/>
      <c r="P140" s="195"/>
      <c r="Q140" s="195"/>
      <c r="R140" s="195"/>
      <c r="S140" s="195"/>
      <c r="T140" s="196"/>
      <c r="AT140" s="197" t="s">
        <v>139</v>
      </c>
      <c r="AU140" s="197" t="s">
        <v>85</v>
      </c>
      <c r="AV140" s="11" t="s">
        <v>85</v>
      </c>
      <c r="AW140" s="11" t="s">
        <v>36</v>
      </c>
      <c r="AX140" s="11" t="s">
        <v>75</v>
      </c>
      <c r="AY140" s="197" t="s">
        <v>128</v>
      </c>
    </row>
    <row r="141" spans="2:65" s="11" customFormat="1" ht="11.25">
      <c r="B141" s="187"/>
      <c r="C141" s="188"/>
      <c r="D141" s="184" t="s">
        <v>139</v>
      </c>
      <c r="E141" s="189" t="s">
        <v>21</v>
      </c>
      <c r="F141" s="190" t="s">
        <v>619</v>
      </c>
      <c r="G141" s="188"/>
      <c r="H141" s="191">
        <v>4.7</v>
      </c>
      <c r="I141" s="192"/>
      <c r="J141" s="188"/>
      <c r="K141" s="188"/>
      <c r="L141" s="193"/>
      <c r="M141" s="194"/>
      <c r="N141" s="195"/>
      <c r="O141" s="195"/>
      <c r="P141" s="195"/>
      <c r="Q141" s="195"/>
      <c r="R141" s="195"/>
      <c r="S141" s="195"/>
      <c r="T141" s="196"/>
      <c r="AT141" s="197" t="s">
        <v>139</v>
      </c>
      <c r="AU141" s="197" t="s">
        <v>85</v>
      </c>
      <c r="AV141" s="11" t="s">
        <v>85</v>
      </c>
      <c r="AW141" s="11" t="s">
        <v>36</v>
      </c>
      <c r="AX141" s="11" t="s">
        <v>75</v>
      </c>
      <c r="AY141" s="197" t="s">
        <v>128</v>
      </c>
    </row>
    <row r="142" spans="2:65" s="12" customFormat="1" ht="11.25">
      <c r="B142" s="198"/>
      <c r="C142" s="199"/>
      <c r="D142" s="184" t="s">
        <v>139</v>
      </c>
      <c r="E142" s="200" t="s">
        <v>21</v>
      </c>
      <c r="F142" s="201" t="s">
        <v>170</v>
      </c>
      <c r="G142" s="199"/>
      <c r="H142" s="202">
        <v>6.02</v>
      </c>
      <c r="I142" s="203"/>
      <c r="J142" s="199"/>
      <c r="K142" s="199"/>
      <c r="L142" s="204"/>
      <c r="M142" s="205"/>
      <c r="N142" s="206"/>
      <c r="O142" s="206"/>
      <c r="P142" s="206"/>
      <c r="Q142" s="206"/>
      <c r="R142" s="206"/>
      <c r="S142" s="206"/>
      <c r="T142" s="207"/>
      <c r="AT142" s="208" t="s">
        <v>139</v>
      </c>
      <c r="AU142" s="208" t="s">
        <v>85</v>
      </c>
      <c r="AV142" s="12" t="s">
        <v>135</v>
      </c>
      <c r="AW142" s="12" t="s">
        <v>36</v>
      </c>
      <c r="AX142" s="12" t="s">
        <v>83</v>
      </c>
      <c r="AY142" s="208" t="s">
        <v>128</v>
      </c>
    </row>
    <row r="143" spans="2:65" s="10" customFormat="1" ht="22.9" customHeight="1">
      <c r="B143" s="156"/>
      <c r="C143" s="157"/>
      <c r="D143" s="158" t="s">
        <v>74</v>
      </c>
      <c r="E143" s="170" t="s">
        <v>176</v>
      </c>
      <c r="F143" s="170" t="s">
        <v>620</v>
      </c>
      <c r="G143" s="157"/>
      <c r="H143" s="157"/>
      <c r="I143" s="160"/>
      <c r="J143" s="171">
        <f>BK143</f>
        <v>0</v>
      </c>
      <c r="K143" s="157"/>
      <c r="L143" s="162"/>
      <c r="M143" s="163"/>
      <c r="N143" s="164"/>
      <c r="O143" s="164"/>
      <c r="P143" s="165">
        <f>SUM(P144:P204)</f>
        <v>0</v>
      </c>
      <c r="Q143" s="164"/>
      <c r="R143" s="165">
        <f>SUM(R144:R204)</f>
        <v>0.39882000000000001</v>
      </c>
      <c r="S143" s="164"/>
      <c r="T143" s="166">
        <f>SUM(T144:T204)</f>
        <v>0</v>
      </c>
      <c r="AR143" s="167" t="s">
        <v>83</v>
      </c>
      <c r="AT143" s="168" t="s">
        <v>74</v>
      </c>
      <c r="AU143" s="168" t="s">
        <v>83</v>
      </c>
      <c r="AY143" s="167" t="s">
        <v>128</v>
      </c>
      <c r="BK143" s="169">
        <f>SUM(BK144:BK204)</f>
        <v>0</v>
      </c>
    </row>
    <row r="144" spans="2:65" s="1" customFormat="1" ht="22.5" customHeight="1">
      <c r="B144" s="32"/>
      <c r="C144" s="172" t="s">
        <v>222</v>
      </c>
      <c r="D144" s="172" t="s">
        <v>130</v>
      </c>
      <c r="E144" s="173" t="s">
        <v>621</v>
      </c>
      <c r="F144" s="174" t="s">
        <v>622</v>
      </c>
      <c r="G144" s="175" t="s">
        <v>148</v>
      </c>
      <c r="H144" s="176">
        <v>8</v>
      </c>
      <c r="I144" s="177"/>
      <c r="J144" s="178">
        <f>ROUND(I144*H144,2)</f>
        <v>0</v>
      </c>
      <c r="K144" s="174" t="s">
        <v>134</v>
      </c>
      <c r="L144" s="36"/>
      <c r="M144" s="179" t="s">
        <v>21</v>
      </c>
      <c r="N144" s="180" t="s">
        <v>46</v>
      </c>
      <c r="O144" s="58"/>
      <c r="P144" s="181">
        <f>O144*H144</f>
        <v>0</v>
      </c>
      <c r="Q144" s="181">
        <v>1.2800000000000001E-3</v>
      </c>
      <c r="R144" s="181">
        <f>Q144*H144</f>
        <v>1.0240000000000001E-2</v>
      </c>
      <c r="S144" s="181">
        <v>0</v>
      </c>
      <c r="T144" s="182">
        <f>S144*H144</f>
        <v>0</v>
      </c>
      <c r="AR144" s="15" t="s">
        <v>135</v>
      </c>
      <c r="AT144" s="15" t="s">
        <v>130</v>
      </c>
      <c r="AU144" s="15" t="s">
        <v>85</v>
      </c>
      <c r="AY144" s="15" t="s">
        <v>128</v>
      </c>
      <c r="BE144" s="183">
        <f>IF(N144="základní",J144,0)</f>
        <v>0</v>
      </c>
      <c r="BF144" s="183">
        <f>IF(N144="snížená",J144,0)</f>
        <v>0</v>
      </c>
      <c r="BG144" s="183">
        <f>IF(N144="zákl. přenesená",J144,0)</f>
        <v>0</v>
      </c>
      <c r="BH144" s="183">
        <f>IF(N144="sníž. přenesená",J144,0)</f>
        <v>0</v>
      </c>
      <c r="BI144" s="183">
        <f>IF(N144="nulová",J144,0)</f>
        <v>0</v>
      </c>
      <c r="BJ144" s="15" t="s">
        <v>83</v>
      </c>
      <c r="BK144" s="183">
        <f>ROUND(I144*H144,2)</f>
        <v>0</v>
      </c>
      <c r="BL144" s="15" t="s">
        <v>135</v>
      </c>
      <c r="BM144" s="15" t="s">
        <v>623</v>
      </c>
    </row>
    <row r="145" spans="2:65" s="1" customFormat="1" ht="87.75">
      <c r="B145" s="32"/>
      <c r="C145" s="33"/>
      <c r="D145" s="184" t="s">
        <v>137</v>
      </c>
      <c r="E145" s="33"/>
      <c r="F145" s="185" t="s">
        <v>624</v>
      </c>
      <c r="G145" s="33"/>
      <c r="H145" s="33"/>
      <c r="I145" s="101"/>
      <c r="J145" s="33"/>
      <c r="K145" s="33"/>
      <c r="L145" s="36"/>
      <c r="M145" s="186"/>
      <c r="N145" s="58"/>
      <c r="O145" s="58"/>
      <c r="P145" s="58"/>
      <c r="Q145" s="58"/>
      <c r="R145" s="58"/>
      <c r="S145" s="58"/>
      <c r="T145" s="59"/>
      <c r="AT145" s="15" t="s">
        <v>137</v>
      </c>
      <c r="AU145" s="15" t="s">
        <v>85</v>
      </c>
    </row>
    <row r="146" spans="2:65" s="11" customFormat="1" ht="11.25">
      <c r="B146" s="187"/>
      <c r="C146" s="188"/>
      <c r="D146" s="184" t="s">
        <v>139</v>
      </c>
      <c r="E146" s="189" t="s">
        <v>21</v>
      </c>
      <c r="F146" s="190" t="s">
        <v>625</v>
      </c>
      <c r="G146" s="188"/>
      <c r="H146" s="191">
        <v>6</v>
      </c>
      <c r="I146" s="192"/>
      <c r="J146" s="188"/>
      <c r="K146" s="188"/>
      <c r="L146" s="193"/>
      <c r="M146" s="194"/>
      <c r="N146" s="195"/>
      <c r="O146" s="195"/>
      <c r="P146" s="195"/>
      <c r="Q146" s="195"/>
      <c r="R146" s="195"/>
      <c r="S146" s="195"/>
      <c r="T146" s="196"/>
      <c r="AT146" s="197" t="s">
        <v>139</v>
      </c>
      <c r="AU146" s="197" t="s">
        <v>85</v>
      </c>
      <c r="AV146" s="11" t="s">
        <v>85</v>
      </c>
      <c r="AW146" s="11" t="s">
        <v>36</v>
      </c>
      <c r="AX146" s="11" t="s">
        <v>75</v>
      </c>
      <c r="AY146" s="197" t="s">
        <v>128</v>
      </c>
    </row>
    <row r="147" spans="2:65" s="11" customFormat="1" ht="11.25">
      <c r="B147" s="187"/>
      <c r="C147" s="188"/>
      <c r="D147" s="184" t="s">
        <v>139</v>
      </c>
      <c r="E147" s="189" t="s">
        <v>21</v>
      </c>
      <c r="F147" s="190" t="s">
        <v>626</v>
      </c>
      <c r="G147" s="188"/>
      <c r="H147" s="191">
        <v>2</v>
      </c>
      <c r="I147" s="192"/>
      <c r="J147" s="188"/>
      <c r="K147" s="188"/>
      <c r="L147" s="193"/>
      <c r="M147" s="194"/>
      <c r="N147" s="195"/>
      <c r="O147" s="195"/>
      <c r="P147" s="195"/>
      <c r="Q147" s="195"/>
      <c r="R147" s="195"/>
      <c r="S147" s="195"/>
      <c r="T147" s="196"/>
      <c r="AT147" s="197" t="s">
        <v>139</v>
      </c>
      <c r="AU147" s="197" t="s">
        <v>85</v>
      </c>
      <c r="AV147" s="11" t="s">
        <v>85</v>
      </c>
      <c r="AW147" s="11" t="s">
        <v>36</v>
      </c>
      <c r="AX147" s="11" t="s">
        <v>75</v>
      </c>
      <c r="AY147" s="197" t="s">
        <v>128</v>
      </c>
    </row>
    <row r="148" spans="2:65" s="12" customFormat="1" ht="11.25">
      <c r="B148" s="198"/>
      <c r="C148" s="199"/>
      <c r="D148" s="184" t="s">
        <v>139</v>
      </c>
      <c r="E148" s="200" t="s">
        <v>21</v>
      </c>
      <c r="F148" s="201" t="s">
        <v>170</v>
      </c>
      <c r="G148" s="199"/>
      <c r="H148" s="202">
        <v>8</v>
      </c>
      <c r="I148" s="203"/>
      <c r="J148" s="199"/>
      <c r="K148" s="199"/>
      <c r="L148" s="204"/>
      <c r="M148" s="205"/>
      <c r="N148" s="206"/>
      <c r="O148" s="206"/>
      <c r="P148" s="206"/>
      <c r="Q148" s="206"/>
      <c r="R148" s="206"/>
      <c r="S148" s="206"/>
      <c r="T148" s="207"/>
      <c r="AT148" s="208" t="s">
        <v>139</v>
      </c>
      <c r="AU148" s="208" t="s">
        <v>85</v>
      </c>
      <c r="AV148" s="12" t="s">
        <v>135</v>
      </c>
      <c r="AW148" s="12" t="s">
        <v>36</v>
      </c>
      <c r="AX148" s="12" t="s">
        <v>83</v>
      </c>
      <c r="AY148" s="208" t="s">
        <v>128</v>
      </c>
    </row>
    <row r="149" spans="2:65" s="1" customFormat="1" ht="22.5" customHeight="1">
      <c r="B149" s="32"/>
      <c r="C149" s="172" t="s">
        <v>229</v>
      </c>
      <c r="D149" s="172" t="s">
        <v>130</v>
      </c>
      <c r="E149" s="173" t="s">
        <v>627</v>
      </c>
      <c r="F149" s="174" t="s">
        <v>628</v>
      </c>
      <c r="G149" s="175" t="s">
        <v>148</v>
      </c>
      <c r="H149" s="176">
        <v>61</v>
      </c>
      <c r="I149" s="177"/>
      <c r="J149" s="178">
        <f>ROUND(I149*H149,2)</f>
        <v>0</v>
      </c>
      <c r="K149" s="174" t="s">
        <v>134</v>
      </c>
      <c r="L149" s="36"/>
      <c r="M149" s="179" t="s">
        <v>21</v>
      </c>
      <c r="N149" s="180" t="s">
        <v>46</v>
      </c>
      <c r="O149" s="58"/>
      <c r="P149" s="181">
        <f>O149*H149</f>
        <v>0</v>
      </c>
      <c r="Q149" s="181">
        <v>1.7799999999999999E-3</v>
      </c>
      <c r="R149" s="181">
        <f>Q149*H149</f>
        <v>0.10858</v>
      </c>
      <c r="S149" s="181">
        <v>0</v>
      </c>
      <c r="T149" s="182">
        <f>S149*H149</f>
        <v>0</v>
      </c>
      <c r="AR149" s="15" t="s">
        <v>135</v>
      </c>
      <c r="AT149" s="15" t="s">
        <v>130</v>
      </c>
      <c r="AU149" s="15" t="s">
        <v>85</v>
      </c>
      <c r="AY149" s="15" t="s">
        <v>128</v>
      </c>
      <c r="BE149" s="183">
        <f>IF(N149="základní",J149,0)</f>
        <v>0</v>
      </c>
      <c r="BF149" s="183">
        <f>IF(N149="snížená",J149,0)</f>
        <v>0</v>
      </c>
      <c r="BG149" s="183">
        <f>IF(N149="zákl. přenesená",J149,0)</f>
        <v>0</v>
      </c>
      <c r="BH149" s="183">
        <f>IF(N149="sníž. přenesená",J149,0)</f>
        <v>0</v>
      </c>
      <c r="BI149" s="183">
        <f>IF(N149="nulová",J149,0)</f>
        <v>0</v>
      </c>
      <c r="BJ149" s="15" t="s">
        <v>83</v>
      </c>
      <c r="BK149" s="183">
        <f>ROUND(I149*H149,2)</f>
        <v>0</v>
      </c>
      <c r="BL149" s="15" t="s">
        <v>135</v>
      </c>
      <c r="BM149" s="15" t="s">
        <v>629</v>
      </c>
    </row>
    <row r="150" spans="2:65" s="1" customFormat="1" ht="87.75">
      <c r="B150" s="32"/>
      <c r="C150" s="33"/>
      <c r="D150" s="184" t="s">
        <v>137</v>
      </c>
      <c r="E150" s="33"/>
      <c r="F150" s="185" t="s">
        <v>624</v>
      </c>
      <c r="G150" s="33"/>
      <c r="H150" s="33"/>
      <c r="I150" s="101"/>
      <c r="J150" s="33"/>
      <c r="K150" s="33"/>
      <c r="L150" s="36"/>
      <c r="M150" s="186"/>
      <c r="N150" s="58"/>
      <c r="O150" s="58"/>
      <c r="P150" s="58"/>
      <c r="Q150" s="58"/>
      <c r="R150" s="58"/>
      <c r="S150" s="58"/>
      <c r="T150" s="59"/>
      <c r="AT150" s="15" t="s">
        <v>137</v>
      </c>
      <c r="AU150" s="15" t="s">
        <v>85</v>
      </c>
    </row>
    <row r="151" spans="2:65" s="11" customFormat="1" ht="11.25">
      <c r="B151" s="187"/>
      <c r="C151" s="188"/>
      <c r="D151" s="184" t="s">
        <v>139</v>
      </c>
      <c r="E151" s="189" t="s">
        <v>21</v>
      </c>
      <c r="F151" s="190" t="s">
        <v>630</v>
      </c>
      <c r="G151" s="188"/>
      <c r="H151" s="191">
        <v>61</v>
      </c>
      <c r="I151" s="192"/>
      <c r="J151" s="188"/>
      <c r="K151" s="188"/>
      <c r="L151" s="193"/>
      <c r="M151" s="194"/>
      <c r="N151" s="195"/>
      <c r="O151" s="195"/>
      <c r="P151" s="195"/>
      <c r="Q151" s="195"/>
      <c r="R151" s="195"/>
      <c r="S151" s="195"/>
      <c r="T151" s="196"/>
      <c r="AT151" s="197" t="s">
        <v>139</v>
      </c>
      <c r="AU151" s="197" t="s">
        <v>85</v>
      </c>
      <c r="AV151" s="11" t="s">
        <v>85</v>
      </c>
      <c r="AW151" s="11" t="s">
        <v>36</v>
      </c>
      <c r="AX151" s="11" t="s">
        <v>75</v>
      </c>
      <c r="AY151" s="197" t="s">
        <v>128</v>
      </c>
    </row>
    <row r="152" spans="2:65" s="12" customFormat="1" ht="11.25">
      <c r="B152" s="198"/>
      <c r="C152" s="199"/>
      <c r="D152" s="184" t="s">
        <v>139</v>
      </c>
      <c r="E152" s="200" t="s">
        <v>21</v>
      </c>
      <c r="F152" s="201" t="s">
        <v>170</v>
      </c>
      <c r="G152" s="199"/>
      <c r="H152" s="202">
        <v>61</v>
      </c>
      <c r="I152" s="203"/>
      <c r="J152" s="199"/>
      <c r="K152" s="199"/>
      <c r="L152" s="204"/>
      <c r="M152" s="205"/>
      <c r="N152" s="206"/>
      <c r="O152" s="206"/>
      <c r="P152" s="206"/>
      <c r="Q152" s="206"/>
      <c r="R152" s="206"/>
      <c r="S152" s="206"/>
      <c r="T152" s="207"/>
      <c r="AT152" s="208" t="s">
        <v>139</v>
      </c>
      <c r="AU152" s="208" t="s">
        <v>85</v>
      </c>
      <c r="AV152" s="12" t="s">
        <v>135</v>
      </c>
      <c r="AW152" s="12" t="s">
        <v>36</v>
      </c>
      <c r="AX152" s="12" t="s">
        <v>83</v>
      </c>
      <c r="AY152" s="208" t="s">
        <v>128</v>
      </c>
    </row>
    <row r="153" spans="2:65" s="1" customFormat="1" ht="22.5" customHeight="1">
      <c r="B153" s="32"/>
      <c r="C153" s="172" t="s">
        <v>234</v>
      </c>
      <c r="D153" s="172" t="s">
        <v>130</v>
      </c>
      <c r="E153" s="173" t="s">
        <v>631</v>
      </c>
      <c r="F153" s="174" t="s">
        <v>632</v>
      </c>
      <c r="G153" s="175" t="s">
        <v>148</v>
      </c>
      <c r="H153" s="176">
        <v>16</v>
      </c>
      <c r="I153" s="177"/>
      <c r="J153" s="178">
        <f>ROUND(I153*H153,2)</f>
        <v>0</v>
      </c>
      <c r="K153" s="174" t="s">
        <v>134</v>
      </c>
      <c r="L153" s="36"/>
      <c r="M153" s="179" t="s">
        <v>21</v>
      </c>
      <c r="N153" s="180" t="s">
        <v>46</v>
      </c>
      <c r="O153" s="58"/>
      <c r="P153" s="181">
        <f>O153*H153</f>
        <v>0</v>
      </c>
      <c r="Q153" s="181">
        <v>2.7399999999999998E-3</v>
      </c>
      <c r="R153" s="181">
        <f>Q153*H153</f>
        <v>4.3839999999999997E-2</v>
      </c>
      <c r="S153" s="181">
        <v>0</v>
      </c>
      <c r="T153" s="182">
        <f>S153*H153</f>
        <v>0</v>
      </c>
      <c r="AR153" s="15" t="s">
        <v>135</v>
      </c>
      <c r="AT153" s="15" t="s">
        <v>130</v>
      </c>
      <c r="AU153" s="15" t="s">
        <v>85</v>
      </c>
      <c r="AY153" s="15" t="s">
        <v>128</v>
      </c>
      <c r="BE153" s="183">
        <f>IF(N153="základní",J153,0)</f>
        <v>0</v>
      </c>
      <c r="BF153" s="183">
        <f>IF(N153="snížená",J153,0)</f>
        <v>0</v>
      </c>
      <c r="BG153" s="183">
        <f>IF(N153="zákl. přenesená",J153,0)</f>
        <v>0</v>
      </c>
      <c r="BH153" s="183">
        <f>IF(N153="sníž. přenesená",J153,0)</f>
        <v>0</v>
      </c>
      <c r="BI153" s="183">
        <f>IF(N153="nulová",J153,0)</f>
        <v>0</v>
      </c>
      <c r="BJ153" s="15" t="s">
        <v>83</v>
      </c>
      <c r="BK153" s="183">
        <f>ROUND(I153*H153,2)</f>
        <v>0</v>
      </c>
      <c r="BL153" s="15" t="s">
        <v>135</v>
      </c>
      <c r="BM153" s="15" t="s">
        <v>633</v>
      </c>
    </row>
    <row r="154" spans="2:65" s="1" customFormat="1" ht="87.75">
      <c r="B154" s="32"/>
      <c r="C154" s="33"/>
      <c r="D154" s="184" t="s">
        <v>137</v>
      </c>
      <c r="E154" s="33"/>
      <c r="F154" s="185" t="s">
        <v>624</v>
      </c>
      <c r="G154" s="33"/>
      <c r="H154" s="33"/>
      <c r="I154" s="101"/>
      <c r="J154" s="33"/>
      <c r="K154" s="33"/>
      <c r="L154" s="36"/>
      <c r="M154" s="186"/>
      <c r="N154" s="58"/>
      <c r="O154" s="58"/>
      <c r="P154" s="58"/>
      <c r="Q154" s="58"/>
      <c r="R154" s="58"/>
      <c r="S154" s="58"/>
      <c r="T154" s="59"/>
      <c r="AT154" s="15" t="s">
        <v>137</v>
      </c>
      <c r="AU154" s="15" t="s">
        <v>85</v>
      </c>
    </row>
    <row r="155" spans="2:65" s="11" customFormat="1" ht="11.25">
      <c r="B155" s="187"/>
      <c r="C155" s="188"/>
      <c r="D155" s="184" t="s">
        <v>139</v>
      </c>
      <c r="E155" s="189" t="s">
        <v>21</v>
      </c>
      <c r="F155" s="190" t="s">
        <v>634</v>
      </c>
      <c r="G155" s="188"/>
      <c r="H155" s="191">
        <v>16</v>
      </c>
      <c r="I155" s="192"/>
      <c r="J155" s="188"/>
      <c r="K155" s="188"/>
      <c r="L155" s="193"/>
      <c r="M155" s="194"/>
      <c r="N155" s="195"/>
      <c r="O155" s="195"/>
      <c r="P155" s="195"/>
      <c r="Q155" s="195"/>
      <c r="R155" s="195"/>
      <c r="S155" s="195"/>
      <c r="T155" s="196"/>
      <c r="AT155" s="197" t="s">
        <v>139</v>
      </c>
      <c r="AU155" s="197" t="s">
        <v>85</v>
      </c>
      <c r="AV155" s="11" t="s">
        <v>85</v>
      </c>
      <c r="AW155" s="11" t="s">
        <v>36</v>
      </c>
      <c r="AX155" s="11" t="s">
        <v>75</v>
      </c>
      <c r="AY155" s="197" t="s">
        <v>128</v>
      </c>
    </row>
    <row r="156" spans="2:65" s="12" customFormat="1" ht="11.25">
      <c r="B156" s="198"/>
      <c r="C156" s="199"/>
      <c r="D156" s="184" t="s">
        <v>139</v>
      </c>
      <c r="E156" s="200" t="s">
        <v>21</v>
      </c>
      <c r="F156" s="201" t="s">
        <v>170</v>
      </c>
      <c r="G156" s="199"/>
      <c r="H156" s="202">
        <v>16</v>
      </c>
      <c r="I156" s="203"/>
      <c r="J156" s="199"/>
      <c r="K156" s="199"/>
      <c r="L156" s="204"/>
      <c r="M156" s="205"/>
      <c r="N156" s="206"/>
      <c r="O156" s="206"/>
      <c r="P156" s="206"/>
      <c r="Q156" s="206"/>
      <c r="R156" s="206"/>
      <c r="S156" s="206"/>
      <c r="T156" s="207"/>
      <c r="AT156" s="208" t="s">
        <v>139</v>
      </c>
      <c r="AU156" s="208" t="s">
        <v>85</v>
      </c>
      <c r="AV156" s="12" t="s">
        <v>135</v>
      </c>
      <c r="AW156" s="12" t="s">
        <v>36</v>
      </c>
      <c r="AX156" s="12" t="s">
        <v>83</v>
      </c>
      <c r="AY156" s="208" t="s">
        <v>128</v>
      </c>
    </row>
    <row r="157" spans="2:65" s="1" customFormat="1" ht="22.5" customHeight="1">
      <c r="B157" s="32"/>
      <c r="C157" s="172" t="s">
        <v>240</v>
      </c>
      <c r="D157" s="172" t="s">
        <v>130</v>
      </c>
      <c r="E157" s="173" t="s">
        <v>635</v>
      </c>
      <c r="F157" s="174" t="s">
        <v>636</v>
      </c>
      <c r="G157" s="175" t="s">
        <v>148</v>
      </c>
      <c r="H157" s="176">
        <v>5</v>
      </c>
      <c r="I157" s="177"/>
      <c r="J157" s="178">
        <f>ROUND(I157*H157,2)</f>
        <v>0</v>
      </c>
      <c r="K157" s="174" t="s">
        <v>134</v>
      </c>
      <c r="L157" s="36"/>
      <c r="M157" s="179" t="s">
        <v>21</v>
      </c>
      <c r="N157" s="180" t="s">
        <v>46</v>
      </c>
      <c r="O157" s="58"/>
      <c r="P157" s="181">
        <f>O157*H157</f>
        <v>0</v>
      </c>
      <c r="Q157" s="181">
        <v>4.28E-3</v>
      </c>
      <c r="R157" s="181">
        <f>Q157*H157</f>
        <v>2.1399999999999999E-2</v>
      </c>
      <c r="S157" s="181">
        <v>0</v>
      </c>
      <c r="T157" s="182">
        <f>S157*H157</f>
        <v>0</v>
      </c>
      <c r="AR157" s="15" t="s">
        <v>135</v>
      </c>
      <c r="AT157" s="15" t="s">
        <v>130</v>
      </c>
      <c r="AU157" s="15" t="s">
        <v>85</v>
      </c>
      <c r="AY157" s="15" t="s">
        <v>128</v>
      </c>
      <c r="BE157" s="183">
        <f>IF(N157="základní",J157,0)</f>
        <v>0</v>
      </c>
      <c r="BF157" s="183">
        <f>IF(N157="snížená",J157,0)</f>
        <v>0</v>
      </c>
      <c r="BG157" s="183">
        <f>IF(N157="zákl. přenesená",J157,0)</f>
        <v>0</v>
      </c>
      <c r="BH157" s="183">
        <f>IF(N157="sníž. přenesená",J157,0)</f>
        <v>0</v>
      </c>
      <c r="BI157" s="183">
        <f>IF(N157="nulová",J157,0)</f>
        <v>0</v>
      </c>
      <c r="BJ157" s="15" t="s">
        <v>83</v>
      </c>
      <c r="BK157" s="183">
        <f>ROUND(I157*H157,2)</f>
        <v>0</v>
      </c>
      <c r="BL157" s="15" t="s">
        <v>135</v>
      </c>
      <c r="BM157" s="15" t="s">
        <v>637</v>
      </c>
    </row>
    <row r="158" spans="2:65" s="1" customFormat="1" ht="87.75">
      <c r="B158" s="32"/>
      <c r="C158" s="33"/>
      <c r="D158" s="184" t="s">
        <v>137</v>
      </c>
      <c r="E158" s="33"/>
      <c r="F158" s="185" t="s">
        <v>624</v>
      </c>
      <c r="G158" s="33"/>
      <c r="H158" s="33"/>
      <c r="I158" s="101"/>
      <c r="J158" s="33"/>
      <c r="K158" s="33"/>
      <c r="L158" s="36"/>
      <c r="M158" s="186"/>
      <c r="N158" s="58"/>
      <c r="O158" s="58"/>
      <c r="P158" s="58"/>
      <c r="Q158" s="58"/>
      <c r="R158" s="58"/>
      <c r="S158" s="58"/>
      <c r="T158" s="59"/>
      <c r="AT158" s="15" t="s">
        <v>137</v>
      </c>
      <c r="AU158" s="15" t="s">
        <v>85</v>
      </c>
    </row>
    <row r="159" spans="2:65" s="11" customFormat="1" ht="11.25">
      <c r="B159" s="187"/>
      <c r="C159" s="188"/>
      <c r="D159" s="184" t="s">
        <v>139</v>
      </c>
      <c r="E159" s="189" t="s">
        <v>21</v>
      </c>
      <c r="F159" s="190" t="s">
        <v>638</v>
      </c>
      <c r="G159" s="188"/>
      <c r="H159" s="191">
        <v>4</v>
      </c>
      <c r="I159" s="192"/>
      <c r="J159" s="188"/>
      <c r="K159" s="188"/>
      <c r="L159" s="193"/>
      <c r="M159" s="194"/>
      <c r="N159" s="195"/>
      <c r="O159" s="195"/>
      <c r="P159" s="195"/>
      <c r="Q159" s="195"/>
      <c r="R159" s="195"/>
      <c r="S159" s="195"/>
      <c r="T159" s="196"/>
      <c r="AT159" s="197" t="s">
        <v>139</v>
      </c>
      <c r="AU159" s="197" t="s">
        <v>85</v>
      </c>
      <c r="AV159" s="11" t="s">
        <v>85</v>
      </c>
      <c r="AW159" s="11" t="s">
        <v>36</v>
      </c>
      <c r="AX159" s="11" t="s">
        <v>75</v>
      </c>
      <c r="AY159" s="197" t="s">
        <v>128</v>
      </c>
    </row>
    <row r="160" spans="2:65" s="11" customFormat="1" ht="11.25">
      <c r="B160" s="187"/>
      <c r="C160" s="188"/>
      <c r="D160" s="184" t="s">
        <v>139</v>
      </c>
      <c r="E160" s="189" t="s">
        <v>21</v>
      </c>
      <c r="F160" s="190" t="s">
        <v>639</v>
      </c>
      <c r="G160" s="188"/>
      <c r="H160" s="191">
        <v>1</v>
      </c>
      <c r="I160" s="192"/>
      <c r="J160" s="188"/>
      <c r="K160" s="188"/>
      <c r="L160" s="193"/>
      <c r="M160" s="194"/>
      <c r="N160" s="195"/>
      <c r="O160" s="195"/>
      <c r="P160" s="195"/>
      <c r="Q160" s="195"/>
      <c r="R160" s="195"/>
      <c r="S160" s="195"/>
      <c r="T160" s="196"/>
      <c r="AT160" s="197" t="s">
        <v>139</v>
      </c>
      <c r="AU160" s="197" t="s">
        <v>85</v>
      </c>
      <c r="AV160" s="11" t="s">
        <v>85</v>
      </c>
      <c r="AW160" s="11" t="s">
        <v>36</v>
      </c>
      <c r="AX160" s="11" t="s">
        <v>75</v>
      </c>
      <c r="AY160" s="197" t="s">
        <v>128</v>
      </c>
    </row>
    <row r="161" spans="2:65" s="12" customFormat="1" ht="11.25">
      <c r="B161" s="198"/>
      <c r="C161" s="199"/>
      <c r="D161" s="184" t="s">
        <v>139</v>
      </c>
      <c r="E161" s="200" t="s">
        <v>21</v>
      </c>
      <c r="F161" s="201" t="s">
        <v>170</v>
      </c>
      <c r="G161" s="199"/>
      <c r="H161" s="202">
        <v>5</v>
      </c>
      <c r="I161" s="203"/>
      <c r="J161" s="199"/>
      <c r="K161" s="199"/>
      <c r="L161" s="204"/>
      <c r="M161" s="205"/>
      <c r="N161" s="206"/>
      <c r="O161" s="206"/>
      <c r="P161" s="206"/>
      <c r="Q161" s="206"/>
      <c r="R161" s="206"/>
      <c r="S161" s="206"/>
      <c r="T161" s="207"/>
      <c r="AT161" s="208" t="s">
        <v>139</v>
      </c>
      <c r="AU161" s="208" t="s">
        <v>85</v>
      </c>
      <c r="AV161" s="12" t="s">
        <v>135</v>
      </c>
      <c r="AW161" s="12" t="s">
        <v>36</v>
      </c>
      <c r="AX161" s="12" t="s">
        <v>83</v>
      </c>
      <c r="AY161" s="208" t="s">
        <v>128</v>
      </c>
    </row>
    <row r="162" spans="2:65" s="1" customFormat="1" ht="22.5" customHeight="1">
      <c r="B162" s="32"/>
      <c r="C162" s="172" t="s">
        <v>7</v>
      </c>
      <c r="D162" s="172" t="s">
        <v>130</v>
      </c>
      <c r="E162" s="173" t="s">
        <v>640</v>
      </c>
      <c r="F162" s="174" t="s">
        <v>641</v>
      </c>
      <c r="G162" s="175" t="s">
        <v>148</v>
      </c>
      <c r="H162" s="176">
        <v>11</v>
      </c>
      <c r="I162" s="177"/>
      <c r="J162" s="178">
        <f>ROUND(I162*H162,2)</f>
        <v>0</v>
      </c>
      <c r="K162" s="174" t="s">
        <v>134</v>
      </c>
      <c r="L162" s="36"/>
      <c r="M162" s="179" t="s">
        <v>21</v>
      </c>
      <c r="N162" s="180" t="s">
        <v>46</v>
      </c>
      <c r="O162" s="58"/>
      <c r="P162" s="181">
        <f>O162*H162</f>
        <v>0</v>
      </c>
      <c r="Q162" s="181">
        <v>6.3600000000000002E-3</v>
      </c>
      <c r="R162" s="181">
        <f>Q162*H162</f>
        <v>6.9960000000000008E-2</v>
      </c>
      <c r="S162" s="181">
        <v>0</v>
      </c>
      <c r="T162" s="182">
        <f>S162*H162</f>
        <v>0</v>
      </c>
      <c r="AR162" s="15" t="s">
        <v>135</v>
      </c>
      <c r="AT162" s="15" t="s">
        <v>130</v>
      </c>
      <c r="AU162" s="15" t="s">
        <v>85</v>
      </c>
      <c r="AY162" s="15" t="s">
        <v>128</v>
      </c>
      <c r="BE162" s="183">
        <f>IF(N162="základní",J162,0)</f>
        <v>0</v>
      </c>
      <c r="BF162" s="183">
        <f>IF(N162="snížená",J162,0)</f>
        <v>0</v>
      </c>
      <c r="BG162" s="183">
        <f>IF(N162="zákl. přenesená",J162,0)</f>
        <v>0</v>
      </c>
      <c r="BH162" s="183">
        <f>IF(N162="sníž. přenesená",J162,0)</f>
        <v>0</v>
      </c>
      <c r="BI162" s="183">
        <f>IF(N162="nulová",J162,0)</f>
        <v>0</v>
      </c>
      <c r="BJ162" s="15" t="s">
        <v>83</v>
      </c>
      <c r="BK162" s="183">
        <f>ROUND(I162*H162,2)</f>
        <v>0</v>
      </c>
      <c r="BL162" s="15" t="s">
        <v>135</v>
      </c>
      <c r="BM162" s="15" t="s">
        <v>642</v>
      </c>
    </row>
    <row r="163" spans="2:65" s="1" customFormat="1" ht="87.75">
      <c r="B163" s="32"/>
      <c r="C163" s="33"/>
      <c r="D163" s="184" t="s">
        <v>137</v>
      </c>
      <c r="E163" s="33"/>
      <c r="F163" s="185" t="s">
        <v>624</v>
      </c>
      <c r="G163" s="33"/>
      <c r="H163" s="33"/>
      <c r="I163" s="101"/>
      <c r="J163" s="33"/>
      <c r="K163" s="33"/>
      <c r="L163" s="36"/>
      <c r="M163" s="186"/>
      <c r="N163" s="58"/>
      <c r="O163" s="58"/>
      <c r="P163" s="58"/>
      <c r="Q163" s="58"/>
      <c r="R163" s="58"/>
      <c r="S163" s="58"/>
      <c r="T163" s="59"/>
      <c r="AT163" s="15" t="s">
        <v>137</v>
      </c>
      <c r="AU163" s="15" t="s">
        <v>85</v>
      </c>
    </row>
    <row r="164" spans="2:65" s="11" customFormat="1" ht="11.25">
      <c r="B164" s="187"/>
      <c r="C164" s="188"/>
      <c r="D164" s="184" t="s">
        <v>139</v>
      </c>
      <c r="E164" s="189" t="s">
        <v>21</v>
      </c>
      <c r="F164" s="190" t="s">
        <v>643</v>
      </c>
      <c r="G164" s="188"/>
      <c r="H164" s="191">
        <v>11</v>
      </c>
      <c r="I164" s="192"/>
      <c r="J164" s="188"/>
      <c r="K164" s="188"/>
      <c r="L164" s="193"/>
      <c r="M164" s="194"/>
      <c r="N164" s="195"/>
      <c r="O164" s="195"/>
      <c r="P164" s="195"/>
      <c r="Q164" s="195"/>
      <c r="R164" s="195"/>
      <c r="S164" s="195"/>
      <c r="T164" s="196"/>
      <c r="AT164" s="197" t="s">
        <v>139</v>
      </c>
      <c r="AU164" s="197" t="s">
        <v>85</v>
      </c>
      <c r="AV164" s="11" t="s">
        <v>85</v>
      </c>
      <c r="AW164" s="11" t="s">
        <v>36</v>
      </c>
      <c r="AX164" s="11" t="s">
        <v>83</v>
      </c>
      <c r="AY164" s="197" t="s">
        <v>128</v>
      </c>
    </row>
    <row r="165" spans="2:65" s="1" customFormat="1" ht="22.5" customHeight="1">
      <c r="B165" s="32"/>
      <c r="C165" s="172" t="s">
        <v>249</v>
      </c>
      <c r="D165" s="172" t="s">
        <v>130</v>
      </c>
      <c r="E165" s="173" t="s">
        <v>644</v>
      </c>
      <c r="F165" s="174" t="s">
        <v>645</v>
      </c>
      <c r="G165" s="175" t="s">
        <v>184</v>
      </c>
      <c r="H165" s="176">
        <v>2</v>
      </c>
      <c r="I165" s="177"/>
      <c r="J165" s="178">
        <f>ROUND(I165*H165,2)</f>
        <v>0</v>
      </c>
      <c r="K165" s="174" t="s">
        <v>134</v>
      </c>
      <c r="L165" s="36"/>
      <c r="M165" s="179" t="s">
        <v>21</v>
      </c>
      <c r="N165" s="180" t="s">
        <v>46</v>
      </c>
      <c r="O165" s="58"/>
      <c r="P165" s="181">
        <f>O165*H165</f>
        <v>0</v>
      </c>
      <c r="Q165" s="181">
        <v>0</v>
      </c>
      <c r="R165" s="181">
        <f>Q165*H165</f>
        <v>0</v>
      </c>
      <c r="S165" s="181">
        <v>0</v>
      </c>
      <c r="T165" s="182">
        <f>S165*H165</f>
        <v>0</v>
      </c>
      <c r="AR165" s="15" t="s">
        <v>135</v>
      </c>
      <c r="AT165" s="15" t="s">
        <v>130</v>
      </c>
      <c r="AU165" s="15" t="s">
        <v>85</v>
      </c>
      <c r="AY165" s="15" t="s">
        <v>128</v>
      </c>
      <c r="BE165" s="183">
        <f>IF(N165="základní",J165,0)</f>
        <v>0</v>
      </c>
      <c r="BF165" s="183">
        <f>IF(N165="snížená",J165,0)</f>
        <v>0</v>
      </c>
      <c r="BG165" s="183">
        <f>IF(N165="zákl. přenesená",J165,0)</f>
        <v>0</v>
      </c>
      <c r="BH165" s="183">
        <f>IF(N165="sníž. přenesená",J165,0)</f>
        <v>0</v>
      </c>
      <c r="BI165" s="183">
        <f>IF(N165="nulová",J165,0)</f>
        <v>0</v>
      </c>
      <c r="BJ165" s="15" t="s">
        <v>83</v>
      </c>
      <c r="BK165" s="183">
        <f>ROUND(I165*H165,2)</f>
        <v>0</v>
      </c>
      <c r="BL165" s="15" t="s">
        <v>135</v>
      </c>
      <c r="BM165" s="15" t="s">
        <v>646</v>
      </c>
    </row>
    <row r="166" spans="2:65" s="1" customFormat="1" ht="29.25">
      <c r="B166" s="32"/>
      <c r="C166" s="33"/>
      <c r="D166" s="184" t="s">
        <v>137</v>
      </c>
      <c r="E166" s="33"/>
      <c r="F166" s="185" t="s">
        <v>647</v>
      </c>
      <c r="G166" s="33"/>
      <c r="H166" s="33"/>
      <c r="I166" s="101"/>
      <c r="J166" s="33"/>
      <c r="K166" s="33"/>
      <c r="L166" s="36"/>
      <c r="M166" s="186"/>
      <c r="N166" s="58"/>
      <c r="O166" s="58"/>
      <c r="P166" s="58"/>
      <c r="Q166" s="58"/>
      <c r="R166" s="58"/>
      <c r="S166" s="58"/>
      <c r="T166" s="59"/>
      <c r="AT166" s="15" t="s">
        <v>137</v>
      </c>
      <c r="AU166" s="15" t="s">
        <v>85</v>
      </c>
    </row>
    <row r="167" spans="2:65" s="11" customFormat="1" ht="11.25">
      <c r="B167" s="187"/>
      <c r="C167" s="188"/>
      <c r="D167" s="184" t="s">
        <v>139</v>
      </c>
      <c r="E167" s="189" t="s">
        <v>21</v>
      </c>
      <c r="F167" s="190" t="s">
        <v>648</v>
      </c>
      <c r="G167" s="188"/>
      <c r="H167" s="191">
        <v>2</v>
      </c>
      <c r="I167" s="192"/>
      <c r="J167" s="188"/>
      <c r="K167" s="188"/>
      <c r="L167" s="193"/>
      <c r="M167" s="194"/>
      <c r="N167" s="195"/>
      <c r="O167" s="195"/>
      <c r="P167" s="195"/>
      <c r="Q167" s="195"/>
      <c r="R167" s="195"/>
      <c r="S167" s="195"/>
      <c r="T167" s="196"/>
      <c r="AT167" s="197" t="s">
        <v>139</v>
      </c>
      <c r="AU167" s="197" t="s">
        <v>85</v>
      </c>
      <c r="AV167" s="11" t="s">
        <v>85</v>
      </c>
      <c r="AW167" s="11" t="s">
        <v>36</v>
      </c>
      <c r="AX167" s="11" t="s">
        <v>83</v>
      </c>
      <c r="AY167" s="197" t="s">
        <v>128</v>
      </c>
    </row>
    <row r="168" spans="2:65" s="1" customFormat="1" ht="16.5" customHeight="1">
      <c r="B168" s="32"/>
      <c r="C168" s="209" t="s">
        <v>254</v>
      </c>
      <c r="D168" s="209" t="s">
        <v>223</v>
      </c>
      <c r="E168" s="210" t="s">
        <v>649</v>
      </c>
      <c r="F168" s="211" t="s">
        <v>650</v>
      </c>
      <c r="G168" s="212" t="s">
        <v>184</v>
      </c>
      <c r="H168" s="213">
        <v>2</v>
      </c>
      <c r="I168" s="214"/>
      <c r="J168" s="215">
        <f>ROUND(I168*H168,2)</f>
        <v>0</v>
      </c>
      <c r="K168" s="211" t="s">
        <v>134</v>
      </c>
      <c r="L168" s="216"/>
      <c r="M168" s="217" t="s">
        <v>21</v>
      </c>
      <c r="N168" s="218" t="s">
        <v>46</v>
      </c>
      <c r="O168" s="58"/>
      <c r="P168" s="181">
        <f>O168*H168</f>
        <v>0</v>
      </c>
      <c r="Q168" s="181">
        <v>2.7999999999999998E-4</v>
      </c>
      <c r="R168" s="181">
        <f>Q168*H168</f>
        <v>5.5999999999999995E-4</v>
      </c>
      <c r="S168" s="181">
        <v>0</v>
      </c>
      <c r="T168" s="182">
        <f>S168*H168</f>
        <v>0</v>
      </c>
      <c r="AR168" s="15" t="s">
        <v>176</v>
      </c>
      <c r="AT168" s="15" t="s">
        <v>223</v>
      </c>
      <c r="AU168" s="15" t="s">
        <v>85</v>
      </c>
      <c r="AY168" s="15" t="s">
        <v>128</v>
      </c>
      <c r="BE168" s="183">
        <f>IF(N168="základní",J168,0)</f>
        <v>0</v>
      </c>
      <c r="BF168" s="183">
        <f>IF(N168="snížená",J168,0)</f>
        <v>0</v>
      </c>
      <c r="BG168" s="183">
        <f>IF(N168="zákl. přenesená",J168,0)</f>
        <v>0</v>
      </c>
      <c r="BH168" s="183">
        <f>IF(N168="sníž. přenesená",J168,0)</f>
        <v>0</v>
      </c>
      <c r="BI168" s="183">
        <f>IF(N168="nulová",J168,0)</f>
        <v>0</v>
      </c>
      <c r="BJ168" s="15" t="s">
        <v>83</v>
      </c>
      <c r="BK168" s="183">
        <f>ROUND(I168*H168,2)</f>
        <v>0</v>
      </c>
      <c r="BL168" s="15" t="s">
        <v>135</v>
      </c>
      <c r="BM168" s="15" t="s">
        <v>651</v>
      </c>
    </row>
    <row r="169" spans="2:65" s="1" customFormat="1" ht="22.5" customHeight="1">
      <c r="B169" s="32"/>
      <c r="C169" s="172" t="s">
        <v>258</v>
      </c>
      <c r="D169" s="172" t="s">
        <v>130</v>
      </c>
      <c r="E169" s="173" t="s">
        <v>652</v>
      </c>
      <c r="F169" s="174" t="s">
        <v>653</v>
      </c>
      <c r="G169" s="175" t="s">
        <v>184</v>
      </c>
      <c r="H169" s="176">
        <v>46</v>
      </c>
      <c r="I169" s="177"/>
      <c r="J169" s="178">
        <f>ROUND(I169*H169,2)</f>
        <v>0</v>
      </c>
      <c r="K169" s="174" t="s">
        <v>134</v>
      </c>
      <c r="L169" s="36"/>
      <c r="M169" s="179" t="s">
        <v>21</v>
      </c>
      <c r="N169" s="180" t="s">
        <v>46</v>
      </c>
      <c r="O169" s="58"/>
      <c r="P169" s="181">
        <f>O169*H169</f>
        <v>0</v>
      </c>
      <c r="Q169" s="181">
        <v>0</v>
      </c>
      <c r="R169" s="181">
        <f>Q169*H169</f>
        <v>0</v>
      </c>
      <c r="S169" s="181">
        <v>0</v>
      </c>
      <c r="T169" s="182">
        <f>S169*H169</f>
        <v>0</v>
      </c>
      <c r="AR169" s="15" t="s">
        <v>135</v>
      </c>
      <c r="AT169" s="15" t="s">
        <v>130</v>
      </c>
      <c r="AU169" s="15" t="s">
        <v>85</v>
      </c>
      <c r="AY169" s="15" t="s">
        <v>128</v>
      </c>
      <c r="BE169" s="183">
        <f>IF(N169="základní",J169,0)</f>
        <v>0</v>
      </c>
      <c r="BF169" s="183">
        <f>IF(N169="snížená",J169,0)</f>
        <v>0</v>
      </c>
      <c r="BG169" s="183">
        <f>IF(N169="zákl. přenesená",J169,0)</f>
        <v>0</v>
      </c>
      <c r="BH169" s="183">
        <f>IF(N169="sníž. přenesená",J169,0)</f>
        <v>0</v>
      </c>
      <c r="BI169" s="183">
        <f>IF(N169="nulová",J169,0)</f>
        <v>0</v>
      </c>
      <c r="BJ169" s="15" t="s">
        <v>83</v>
      </c>
      <c r="BK169" s="183">
        <f>ROUND(I169*H169,2)</f>
        <v>0</v>
      </c>
      <c r="BL169" s="15" t="s">
        <v>135</v>
      </c>
      <c r="BM169" s="15" t="s">
        <v>654</v>
      </c>
    </row>
    <row r="170" spans="2:65" s="1" customFormat="1" ht="29.25">
      <c r="B170" s="32"/>
      <c r="C170" s="33"/>
      <c r="D170" s="184" t="s">
        <v>137</v>
      </c>
      <c r="E170" s="33"/>
      <c r="F170" s="185" t="s">
        <v>647</v>
      </c>
      <c r="G170" s="33"/>
      <c r="H170" s="33"/>
      <c r="I170" s="101"/>
      <c r="J170" s="33"/>
      <c r="K170" s="33"/>
      <c r="L170" s="36"/>
      <c r="M170" s="186"/>
      <c r="N170" s="58"/>
      <c r="O170" s="58"/>
      <c r="P170" s="58"/>
      <c r="Q170" s="58"/>
      <c r="R170" s="58"/>
      <c r="S170" s="58"/>
      <c r="T170" s="59"/>
      <c r="AT170" s="15" t="s">
        <v>137</v>
      </c>
      <c r="AU170" s="15" t="s">
        <v>85</v>
      </c>
    </row>
    <row r="171" spans="2:65" s="11" customFormat="1" ht="11.25">
      <c r="B171" s="187"/>
      <c r="C171" s="188"/>
      <c r="D171" s="184" t="s">
        <v>139</v>
      </c>
      <c r="E171" s="189" t="s">
        <v>21</v>
      </c>
      <c r="F171" s="190" t="s">
        <v>655</v>
      </c>
      <c r="G171" s="188"/>
      <c r="H171" s="191">
        <v>46</v>
      </c>
      <c r="I171" s="192"/>
      <c r="J171" s="188"/>
      <c r="K171" s="188"/>
      <c r="L171" s="193"/>
      <c r="M171" s="194"/>
      <c r="N171" s="195"/>
      <c r="O171" s="195"/>
      <c r="P171" s="195"/>
      <c r="Q171" s="195"/>
      <c r="R171" s="195"/>
      <c r="S171" s="195"/>
      <c r="T171" s="196"/>
      <c r="AT171" s="197" t="s">
        <v>139</v>
      </c>
      <c r="AU171" s="197" t="s">
        <v>85</v>
      </c>
      <c r="AV171" s="11" t="s">
        <v>85</v>
      </c>
      <c r="AW171" s="11" t="s">
        <v>36</v>
      </c>
      <c r="AX171" s="11" t="s">
        <v>75</v>
      </c>
      <c r="AY171" s="197" t="s">
        <v>128</v>
      </c>
    </row>
    <row r="172" spans="2:65" s="12" customFormat="1" ht="11.25">
      <c r="B172" s="198"/>
      <c r="C172" s="199"/>
      <c r="D172" s="184" t="s">
        <v>139</v>
      </c>
      <c r="E172" s="200" t="s">
        <v>21</v>
      </c>
      <c r="F172" s="201" t="s">
        <v>170</v>
      </c>
      <c r="G172" s="199"/>
      <c r="H172" s="202">
        <v>46</v>
      </c>
      <c r="I172" s="203"/>
      <c r="J172" s="199"/>
      <c r="K172" s="199"/>
      <c r="L172" s="204"/>
      <c r="M172" s="205"/>
      <c r="N172" s="206"/>
      <c r="O172" s="206"/>
      <c r="P172" s="206"/>
      <c r="Q172" s="206"/>
      <c r="R172" s="206"/>
      <c r="S172" s="206"/>
      <c r="T172" s="207"/>
      <c r="AT172" s="208" t="s">
        <v>139</v>
      </c>
      <c r="AU172" s="208" t="s">
        <v>85</v>
      </c>
      <c r="AV172" s="12" t="s">
        <v>135</v>
      </c>
      <c r="AW172" s="12" t="s">
        <v>36</v>
      </c>
      <c r="AX172" s="12" t="s">
        <v>83</v>
      </c>
      <c r="AY172" s="208" t="s">
        <v>128</v>
      </c>
    </row>
    <row r="173" spans="2:65" s="1" customFormat="1" ht="16.5" customHeight="1">
      <c r="B173" s="32"/>
      <c r="C173" s="209" t="s">
        <v>264</v>
      </c>
      <c r="D173" s="209" t="s">
        <v>223</v>
      </c>
      <c r="E173" s="210" t="s">
        <v>656</v>
      </c>
      <c r="F173" s="211" t="s">
        <v>657</v>
      </c>
      <c r="G173" s="212" t="s">
        <v>184</v>
      </c>
      <c r="H173" s="213">
        <v>45</v>
      </c>
      <c r="I173" s="214"/>
      <c r="J173" s="215">
        <f>ROUND(I173*H173,2)</f>
        <v>0</v>
      </c>
      <c r="K173" s="211" t="s">
        <v>134</v>
      </c>
      <c r="L173" s="216"/>
      <c r="M173" s="217" t="s">
        <v>21</v>
      </c>
      <c r="N173" s="218" t="s">
        <v>46</v>
      </c>
      <c r="O173" s="58"/>
      <c r="P173" s="181">
        <f>O173*H173</f>
        <v>0</v>
      </c>
      <c r="Q173" s="181">
        <v>3.5E-4</v>
      </c>
      <c r="R173" s="181">
        <f>Q173*H173</f>
        <v>1.575E-2</v>
      </c>
      <c r="S173" s="181">
        <v>0</v>
      </c>
      <c r="T173" s="182">
        <f>S173*H173</f>
        <v>0</v>
      </c>
      <c r="AR173" s="15" t="s">
        <v>176</v>
      </c>
      <c r="AT173" s="15" t="s">
        <v>223</v>
      </c>
      <c r="AU173" s="15" t="s">
        <v>85</v>
      </c>
      <c r="AY173" s="15" t="s">
        <v>128</v>
      </c>
      <c r="BE173" s="183">
        <f>IF(N173="základní",J173,0)</f>
        <v>0</v>
      </c>
      <c r="BF173" s="183">
        <f>IF(N173="snížená",J173,0)</f>
        <v>0</v>
      </c>
      <c r="BG173" s="183">
        <f>IF(N173="zákl. přenesená",J173,0)</f>
        <v>0</v>
      </c>
      <c r="BH173" s="183">
        <f>IF(N173="sníž. přenesená",J173,0)</f>
        <v>0</v>
      </c>
      <c r="BI173" s="183">
        <f>IF(N173="nulová",J173,0)</f>
        <v>0</v>
      </c>
      <c r="BJ173" s="15" t="s">
        <v>83</v>
      </c>
      <c r="BK173" s="183">
        <f>ROUND(I173*H173,2)</f>
        <v>0</v>
      </c>
      <c r="BL173" s="15" t="s">
        <v>135</v>
      </c>
      <c r="BM173" s="15" t="s">
        <v>658</v>
      </c>
    </row>
    <row r="174" spans="2:65" s="11" customFormat="1" ht="11.25">
      <c r="B174" s="187"/>
      <c r="C174" s="188"/>
      <c r="D174" s="184" t="s">
        <v>139</v>
      </c>
      <c r="E174" s="189" t="s">
        <v>21</v>
      </c>
      <c r="F174" s="190" t="s">
        <v>376</v>
      </c>
      <c r="G174" s="188"/>
      <c r="H174" s="191">
        <v>45</v>
      </c>
      <c r="I174" s="192"/>
      <c r="J174" s="188"/>
      <c r="K174" s="188"/>
      <c r="L174" s="193"/>
      <c r="M174" s="194"/>
      <c r="N174" s="195"/>
      <c r="O174" s="195"/>
      <c r="P174" s="195"/>
      <c r="Q174" s="195"/>
      <c r="R174" s="195"/>
      <c r="S174" s="195"/>
      <c r="T174" s="196"/>
      <c r="AT174" s="197" t="s">
        <v>139</v>
      </c>
      <c r="AU174" s="197" t="s">
        <v>85</v>
      </c>
      <c r="AV174" s="11" t="s">
        <v>85</v>
      </c>
      <c r="AW174" s="11" t="s">
        <v>36</v>
      </c>
      <c r="AX174" s="11" t="s">
        <v>83</v>
      </c>
      <c r="AY174" s="197" t="s">
        <v>128</v>
      </c>
    </row>
    <row r="175" spans="2:65" s="1" customFormat="1" ht="16.5" customHeight="1">
      <c r="B175" s="32"/>
      <c r="C175" s="209" t="s">
        <v>271</v>
      </c>
      <c r="D175" s="209" t="s">
        <v>223</v>
      </c>
      <c r="E175" s="210" t="s">
        <v>659</v>
      </c>
      <c r="F175" s="211" t="s">
        <v>660</v>
      </c>
      <c r="G175" s="212" t="s">
        <v>184</v>
      </c>
      <c r="H175" s="213">
        <v>1</v>
      </c>
      <c r="I175" s="214"/>
      <c r="J175" s="215">
        <f>ROUND(I175*H175,2)</f>
        <v>0</v>
      </c>
      <c r="K175" s="211" t="s">
        <v>134</v>
      </c>
      <c r="L175" s="216"/>
      <c r="M175" s="217" t="s">
        <v>21</v>
      </c>
      <c r="N175" s="218" t="s">
        <v>46</v>
      </c>
      <c r="O175" s="58"/>
      <c r="P175" s="181">
        <f>O175*H175</f>
        <v>0</v>
      </c>
      <c r="Q175" s="181">
        <v>2.5999999999999998E-4</v>
      </c>
      <c r="R175" s="181">
        <f>Q175*H175</f>
        <v>2.5999999999999998E-4</v>
      </c>
      <c r="S175" s="181">
        <v>0</v>
      </c>
      <c r="T175" s="182">
        <f>S175*H175</f>
        <v>0</v>
      </c>
      <c r="AR175" s="15" t="s">
        <v>176</v>
      </c>
      <c r="AT175" s="15" t="s">
        <v>223</v>
      </c>
      <c r="AU175" s="15" t="s">
        <v>85</v>
      </c>
      <c r="AY175" s="15" t="s">
        <v>128</v>
      </c>
      <c r="BE175" s="183">
        <f>IF(N175="základní",J175,0)</f>
        <v>0</v>
      </c>
      <c r="BF175" s="183">
        <f>IF(N175="snížená",J175,0)</f>
        <v>0</v>
      </c>
      <c r="BG175" s="183">
        <f>IF(N175="zákl. přenesená",J175,0)</f>
        <v>0</v>
      </c>
      <c r="BH175" s="183">
        <f>IF(N175="sníž. přenesená",J175,0)</f>
        <v>0</v>
      </c>
      <c r="BI175" s="183">
        <f>IF(N175="nulová",J175,0)</f>
        <v>0</v>
      </c>
      <c r="BJ175" s="15" t="s">
        <v>83</v>
      </c>
      <c r="BK175" s="183">
        <f>ROUND(I175*H175,2)</f>
        <v>0</v>
      </c>
      <c r="BL175" s="15" t="s">
        <v>135</v>
      </c>
      <c r="BM175" s="15" t="s">
        <v>661</v>
      </c>
    </row>
    <row r="176" spans="2:65" s="11" customFormat="1" ht="11.25">
      <c r="B176" s="187"/>
      <c r="C176" s="188"/>
      <c r="D176" s="184" t="s">
        <v>139</v>
      </c>
      <c r="E176" s="189" t="s">
        <v>21</v>
      </c>
      <c r="F176" s="190" t="s">
        <v>83</v>
      </c>
      <c r="G176" s="188"/>
      <c r="H176" s="191">
        <v>1</v>
      </c>
      <c r="I176" s="192"/>
      <c r="J176" s="188"/>
      <c r="K176" s="188"/>
      <c r="L176" s="193"/>
      <c r="M176" s="194"/>
      <c r="N176" s="195"/>
      <c r="O176" s="195"/>
      <c r="P176" s="195"/>
      <c r="Q176" s="195"/>
      <c r="R176" s="195"/>
      <c r="S176" s="195"/>
      <c r="T176" s="196"/>
      <c r="AT176" s="197" t="s">
        <v>139</v>
      </c>
      <c r="AU176" s="197" t="s">
        <v>85</v>
      </c>
      <c r="AV176" s="11" t="s">
        <v>85</v>
      </c>
      <c r="AW176" s="11" t="s">
        <v>36</v>
      </c>
      <c r="AX176" s="11" t="s">
        <v>83</v>
      </c>
      <c r="AY176" s="197" t="s">
        <v>128</v>
      </c>
    </row>
    <row r="177" spans="2:65" s="1" customFormat="1" ht="22.5" customHeight="1">
      <c r="B177" s="32"/>
      <c r="C177" s="172" t="s">
        <v>277</v>
      </c>
      <c r="D177" s="172" t="s">
        <v>130</v>
      </c>
      <c r="E177" s="173" t="s">
        <v>662</v>
      </c>
      <c r="F177" s="174" t="s">
        <v>663</v>
      </c>
      <c r="G177" s="175" t="s">
        <v>184</v>
      </c>
      <c r="H177" s="176">
        <v>9</v>
      </c>
      <c r="I177" s="177"/>
      <c r="J177" s="178">
        <f>ROUND(I177*H177,2)</f>
        <v>0</v>
      </c>
      <c r="K177" s="174" t="s">
        <v>134</v>
      </c>
      <c r="L177" s="36"/>
      <c r="M177" s="179" t="s">
        <v>21</v>
      </c>
      <c r="N177" s="180" t="s">
        <v>46</v>
      </c>
      <c r="O177" s="58"/>
      <c r="P177" s="181">
        <f>O177*H177</f>
        <v>0</v>
      </c>
      <c r="Q177" s="181">
        <v>1.0000000000000001E-5</v>
      </c>
      <c r="R177" s="181">
        <f>Q177*H177</f>
        <v>9.0000000000000006E-5</v>
      </c>
      <c r="S177" s="181">
        <v>0</v>
      </c>
      <c r="T177" s="182">
        <f>S177*H177</f>
        <v>0</v>
      </c>
      <c r="AR177" s="15" t="s">
        <v>135</v>
      </c>
      <c r="AT177" s="15" t="s">
        <v>130</v>
      </c>
      <c r="AU177" s="15" t="s">
        <v>85</v>
      </c>
      <c r="AY177" s="15" t="s">
        <v>128</v>
      </c>
      <c r="BE177" s="183">
        <f>IF(N177="základní",J177,0)</f>
        <v>0</v>
      </c>
      <c r="BF177" s="183">
        <f>IF(N177="snížená",J177,0)</f>
        <v>0</v>
      </c>
      <c r="BG177" s="183">
        <f>IF(N177="zákl. přenesená",J177,0)</f>
        <v>0</v>
      </c>
      <c r="BH177" s="183">
        <f>IF(N177="sníž. přenesená",J177,0)</f>
        <v>0</v>
      </c>
      <c r="BI177" s="183">
        <f>IF(N177="nulová",J177,0)</f>
        <v>0</v>
      </c>
      <c r="BJ177" s="15" t="s">
        <v>83</v>
      </c>
      <c r="BK177" s="183">
        <f>ROUND(I177*H177,2)</f>
        <v>0</v>
      </c>
      <c r="BL177" s="15" t="s">
        <v>135</v>
      </c>
      <c r="BM177" s="15" t="s">
        <v>664</v>
      </c>
    </row>
    <row r="178" spans="2:65" s="1" customFormat="1" ht="29.25">
      <c r="B178" s="32"/>
      <c r="C178" s="33"/>
      <c r="D178" s="184" t="s">
        <v>137</v>
      </c>
      <c r="E178" s="33"/>
      <c r="F178" s="185" t="s">
        <v>647</v>
      </c>
      <c r="G178" s="33"/>
      <c r="H178" s="33"/>
      <c r="I178" s="101"/>
      <c r="J178" s="33"/>
      <c r="K178" s="33"/>
      <c r="L178" s="36"/>
      <c r="M178" s="186"/>
      <c r="N178" s="58"/>
      <c r="O178" s="58"/>
      <c r="P178" s="58"/>
      <c r="Q178" s="58"/>
      <c r="R178" s="58"/>
      <c r="S178" s="58"/>
      <c r="T178" s="59"/>
      <c r="AT178" s="15" t="s">
        <v>137</v>
      </c>
      <c r="AU178" s="15" t="s">
        <v>85</v>
      </c>
    </row>
    <row r="179" spans="2:65" s="11" customFormat="1" ht="11.25">
      <c r="B179" s="187"/>
      <c r="C179" s="188"/>
      <c r="D179" s="184" t="s">
        <v>139</v>
      </c>
      <c r="E179" s="189" t="s">
        <v>21</v>
      </c>
      <c r="F179" s="190" t="s">
        <v>665</v>
      </c>
      <c r="G179" s="188"/>
      <c r="H179" s="191">
        <v>9</v>
      </c>
      <c r="I179" s="192"/>
      <c r="J179" s="188"/>
      <c r="K179" s="188"/>
      <c r="L179" s="193"/>
      <c r="M179" s="194"/>
      <c r="N179" s="195"/>
      <c r="O179" s="195"/>
      <c r="P179" s="195"/>
      <c r="Q179" s="195"/>
      <c r="R179" s="195"/>
      <c r="S179" s="195"/>
      <c r="T179" s="196"/>
      <c r="AT179" s="197" t="s">
        <v>139</v>
      </c>
      <c r="AU179" s="197" t="s">
        <v>85</v>
      </c>
      <c r="AV179" s="11" t="s">
        <v>85</v>
      </c>
      <c r="AW179" s="11" t="s">
        <v>36</v>
      </c>
      <c r="AX179" s="11" t="s">
        <v>75</v>
      </c>
      <c r="AY179" s="197" t="s">
        <v>128</v>
      </c>
    </row>
    <row r="180" spans="2:65" s="12" customFormat="1" ht="11.25">
      <c r="B180" s="198"/>
      <c r="C180" s="199"/>
      <c r="D180" s="184" t="s">
        <v>139</v>
      </c>
      <c r="E180" s="200" t="s">
        <v>21</v>
      </c>
      <c r="F180" s="201" t="s">
        <v>170</v>
      </c>
      <c r="G180" s="199"/>
      <c r="H180" s="202">
        <v>9</v>
      </c>
      <c r="I180" s="203"/>
      <c r="J180" s="199"/>
      <c r="K180" s="199"/>
      <c r="L180" s="204"/>
      <c r="M180" s="205"/>
      <c r="N180" s="206"/>
      <c r="O180" s="206"/>
      <c r="P180" s="206"/>
      <c r="Q180" s="206"/>
      <c r="R180" s="206"/>
      <c r="S180" s="206"/>
      <c r="T180" s="207"/>
      <c r="AT180" s="208" t="s">
        <v>139</v>
      </c>
      <c r="AU180" s="208" t="s">
        <v>85</v>
      </c>
      <c r="AV180" s="12" t="s">
        <v>135</v>
      </c>
      <c r="AW180" s="12" t="s">
        <v>36</v>
      </c>
      <c r="AX180" s="12" t="s">
        <v>83</v>
      </c>
      <c r="AY180" s="208" t="s">
        <v>128</v>
      </c>
    </row>
    <row r="181" spans="2:65" s="1" customFormat="1" ht="16.5" customHeight="1">
      <c r="B181" s="32"/>
      <c r="C181" s="209" t="s">
        <v>282</v>
      </c>
      <c r="D181" s="209" t="s">
        <v>223</v>
      </c>
      <c r="E181" s="210" t="s">
        <v>666</v>
      </c>
      <c r="F181" s="211" t="s">
        <v>667</v>
      </c>
      <c r="G181" s="212" t="s">
        <v>184</v>
      </c>
      <c r="H181" s="213">
        <v>9</v>
      </c>
      <c r="I181" s="214"/>
      <c r="J181" s="215">
        <f>ROUND(I181*H181,2)</f>
        <v>0</v>
      </c>
      <c r="K181" s="211" t="s">
        <v>21</v>
      </c>
      <c r="L181" s="216"/>
      <c r="M181" s="217" t="s">
        <v>21</v>
      </c>
      <c r="N181" s="218" t="s">
        <v>46</v>
      </c>
      <c r="O181" s="58"/>
      <c r="P181" s="181">
        <f>O181*H181</f>
        <v>0</v>
      </c>
      <c r="Q181" s="181">
        <v>5.0000000000000001E-4</v>
      </c>
      <c r="R181" s="181">
        <f>Q181*H181</f>
        <v>4.5000000000000005E-3</v>
      </c>
      <c r="S181" s="181">
        <v>0</v>
      </c>
      <c r="T181" s="182">
        <f>S181*H181</f>
        <v>0</v>
      </c>
      <c r="AR181" s="15" t="s">
        <v>176</v>
      </c>
      <c r="AT181" s="15" t="s">
        <v>223</v>
      </c>
      <c r="AU181" s="15" t="s">
        <v>85</v>
      </c>
      <c r="AY181" s="15" t="s">
        <v>128</v>
      </c>
      <c r="BE181" s="183">
        <f>IF(N181="základní",J181,0)</f>
        <v>0</v>
      </c>
      <c r="BF181" s="183">
        <f>IF(N181="snížená",J181,0)</f>
        <v>0</v>
      </c>
      <c r="BG181" s="183">
        <f>IF(N181="zákl. přenesená",J181,0)</f>
        <v>0</v>
      </c>
      <c r="BH181" s="183">
        <f>IF(N181="sníž. přenesená",J181,0)</f>
        <v>0</v>
      </c>
      <c r="BI181" s="183">
        <f>IF(N181="nulová",J181,0)</f>
        <v>0</v>
      </c>
      <c r="BJ181" s="15" t="s">
        <v>83</v>
      </c>
      <c r="BK181" s="183">
        <f>ROUND(I181*H181,2)</f>
        <v>0</v>
      </c>
      <c r="BL181" s="15" t="s">
        <v>135</v>
      </c>
      <c r="BM181" s="15" t="s">
        <v>668</v>
      </c>
    </row>
    <row r="182" spans="2:65" s="1" customFormat="1" ht="22.5" customHeight="1">
      <c r="B182" s="32"/>
      <c r="C182" s="172" t="s">
        <v>289</v>
      </c>
      <c r="D182" s="172" t="s">
        <v>130</v>
      </c>
      <c r="E182" s="173" t="s">
        <v>669</v>
      </c>
      <c r="F182" s="174" t="s">
        <v>670</v>
      </c>
      <c r="G182" s="175" t="s">
        <v>184</v>
      </c>
      <c r="H182" s="176">
        <v>6</v>
      </c>
      <c r="I182" s="177"/>
      <c r="J182" s="178">
        <f>ROUND(I182*H182,2)</f>
        <v>0</v>
      </c>
      <c r="K182" s="174" t="s">
        <v>134</v>
      </c>
      <c r="L182" s="36"/>
      <c r="M182" s="179" t="s">
        <v>21</v>
      </c>
      <c r="N182" s="180" t="s">
        <v>46</v>
      </c>
      <c r="O182" s="58"/>
      <c r="P182" s="181">
        <f>O182*H182</f>
        <v>0</v>
      </c>
      <c r="Q182" s="181">
        <v>0</v>
      </c>
      <c r="R182" s="181">
        <f>Q182*H182</f>
        <v>0</v>
      </c>
      <c r="S182" s="181">
        <v>0</v>
      </c>
      <c r="T182" s="182">
        <f>S182*H182</f>
        <v>0</v>
      </c>
      <c r="AR182" s="15" t="s">
        <v>135</v>
      </c>
      <c r="AT182" s="15" t="s">
        <v>130</v>
      </c>
      <c r="AU182" s="15" t="s">
        <v>85</v>
      </c>
      <c r="AY182" s="15" t="s">
        <v>128</v>
      </c>
      <c r="BE182" s="183">
        <f>IF(N182="základní",J182,0)</f>
        <v>0</v>
      </c>
      <c r="BF182" s="183">
        <f>IF(N182="snížená",J182,0)</f>
        <v>0</v>
      </c>
      <c r="BG182" s="183">
        <f>IF(N182="zákl. přenesená",J182,0)</f>
        <v>0</v>
      </c>
      <c r="BH182" s="183">
        <f>IF(N182="sníž. přenesená",J182,0)</f>
        <v>0</v>
      </c>
      <c r="BI182" s="183">
        <f>IF(N182="nulová",J182,0)</f>
        <v>0</v>
      </c>
      <c r="BJ182" s="15" t="s">
        <v>83</v>
      </c>
      <c r="BK182" s="183">
        <f>ROUND(I182*H182,2)</f>
        <v>0</v>
      </c>
      <c r="BL182" s="15" t="s">
        <v>135</v>
      </c>
      <c r="BM182" s="15" t="s">
        <v>671</v>
      </c>
    </row>
    <row r="183" spans="2:65" s="1" customFormat="1" ht="29.25">
      <c r="B183" s="32"/>
      <c r="C183" s="33"/>
      <c r="D183" s="184" t="s">
        <v>137</v>
      </c>
      <c r="E183" s="33"/>
      <c r="F183" s="185" t="s">
        <v>647</v>
      </c>
      <c r="G183" s="33"/>
      <c r="H183" s="33"/>
      <c r="I183" s="101"/>
      <c r="J183" s="33"/>
      <c r="K183" s="33"/>
      <c r="L183" s="36"/>
      <c r="M183" s="186"/>
      <c r="N183" s="58"/>
      <c r="O183" s="58"/>
      <c r="P183" s="58"/>
      <c r="Q183" s="58"/>
      <c r="R183" s="58"/>
      <c r="S183" s="58"/>
      <c r="T183" s="59"/>
      <c r="AT183" s="15" t="s">
        <v>137</v>
      </c>
      <c r="AU183" s="15" t="s">
        <v>85</v>
      </c>
    </row>
    <row r="184" spans="2:65" s="11" customFormat="1" ht="11.25">
      <c r="B184" s="187"/>
      <c r="C184" s="188"/>
      <c r="D184" s="184" t="s">
        <v>139</v>
      </c>
      <c r="E184" s="189" t="s">
        <v>21</v>
      </c>
      <c r="F184" s="190" t="s">
        <v>672</v>
      </c>
      <c r="G184" s="188"/>
      <c r="H184" s="191">
        <v>6</v>
      </c>
      <c r="I184" s="192"/>
      <c r="J184" s="188"/>
      <c r="K184" s="188"/>
      <c r="L184" s="193"/>
      <c r="M184" s="194"/>
      <c r="N184" s="195"/>
      <c r="O184" s="195"/>
      <c r="P184" s="195"/>
      <c r="Q184" s="195"/>
      <c r="R184" s="195"/>
      <c r="S184" s="195"/>
      <c r="T184" s="196"/>
      <c r="AT184" s="197" t="s">
        <v>139</v>
      </c>
      <c r="AU184" s="197" t="s">
        <v>85</v>
      </c>
      <c r="AV184" s="11" t="s">
        <v>85</v>
      </c>
      <c r="AW184" s="11" t="s">
        <v>36</v>
      </c>
      <c r="AX184" s="11" t="s">
        <v>75</v>
      </c>
      <c r="AY184" s="197" t="s">
        <v>128</v>
      </c>
    </row>
    <row r="185" spans="2:65" s="12" customFormat="1" ht="11.25">
      <c r="B185" s="198"/>
      <c r="C185" s="199"/>
      <c r="D185" s="184" t="s">
        <v>139</v>
      </c>
      <c r="E185" s="200" t="s">
        <v>21</v>
      </c>
      <c r="F185" s="201" t="s">
        <v>170</v>
      </c>
      <c r="G185" s="199"/>
      <c r="H185" s="202">
        <v>6</v>
      </c>
      <c r="I185" s="203"/>
      <c r="J185" s="199"/>
      <c r="K185" s="199"/>
      <c r="L185" s="204"/>
      <c r="M185" s="205"/>
      <c r="N185" s="206"/>
      <c r="O185" s="206"/>
      <c r="P185" s="206"/>
      <c r="Q185" s="206"/>
      <c r="R185" s="206"/>
      <c r="S185" s="206"/>
      <c r="T185" s="207"/>
      <c r="AT185" s="208" t="s">
        <v>139</v>
      </c>
      <c r="AU185" s="208" t="s">
        <v>85</v>
      </c>
      <c r="AV185" s="12" t="s">
        <v>135</v>
      </c>
      <c r="AW185" s="12" t="s">
        <v>36</v>
      </c>
      <c r="AX185" s="12" t="s">
        <v>83</v>
      </c>
      <c r="AY185" s="208" t="s">
        <v>128</v>
      </c>
    </row>
    <row r="186" spans="2:65" s="1" customFormat="1" ht="16.5" customHeight="1">
      <c r="B186" s="32"/>
      <c r="C186" s="209" t="s">
        <v>295</v>
      </c>
      <c r="D186" s="209" t="s">
        <v>223</v>
      </c>
      <c r="E186" s="210" t="s">
        <v>673</v>
      </c>
      <c r="F186" s="211" t="s">
        <v>674</v>
      </c>
      <c r="G186" s="212" t="s">
        <v>184</v>
      </c>
      <c r="H186" s="213">
        <v>3</v>
      </c>
      <c r="I186" s="214"/>
      <c r="J186" s="215">
        <f>ROUND(I186*H186,2)</f>
        <v>0</v>
      </c>
      <c r="K186" s="211" t="s">
        <v>134</v>
      </c>
      <c r="L186" s="216"/>
      <c r="M186" s="217" t="s">
        <v>21</v>
      </c>
      <c r="N186" s="218" t="s">
        <v>46</v>
      </c>
      <c r="O186" s="58"/>
      <c r="P186" s="181">
        <f>O186*H186</f>
        <v>0</v>
      </c>
      <c r="Q186" s="181">
        <v>6.4999999999999997E-4</v>
      </c>
      <c r="R186" s="181">
        <f>Q186*H186</f>
        <v>1.9499999999999999E-3</v>
      </c>
      <c r="S186" s="181">
        <v>0</v>
      </c>
      <c r="T186" s="182">
        <f>S186*H186</f>
        <v>0</v>
      </c>
      <c r="AR186" s="15" t="s">
        <v>176</v>
      </c>
      <c r="AT186" s="15" t="s">
        <v>223</v>
      </c>
      <c r="AU186" s="15" t="s">
        <v>85</v>
      </c>
      <c r="AY186" s="15" t="s">
        <v>128</v>
      </c>
      <c r="BE186" s="183">
        <f>IF(N186="základní",J186,0)</f>
        <v>0</v>
      </c>
      <c r="BF186" s="183">
        <f>IF(N186="snížená",J186,0)</f>
        <v>0</v>
      </c>
      <c r="BG186" s="183">
        <f>IF(N186="zákl. přenesená",J186,0)</f>
        <v>0</v>
      </c>
      <c r="BH186" s="183">
        <f>IF(N186="sníž. přenesená",J186,0)</f>
        <v>0</v>
      </c>
      <c r="BI186" s="183">
        <f>IF(N186="nulová",J186,0)</f>
        <v>0</v>
      </c>
      <c r="BJ186" s="15" t="s">
        <v>83</v>
      </c>
      <c r="BK186" s="183">
        <f>ROUND(I186*H186,2)</f>
        <v>0</v>
      </c>
      <c r="BL186" s="15" t="s">
        <v>135</v>
      </c>
      <c r="BM186" s="15" t="s">
        <v>675</v>
      </c>
    </row>
    <row r="187" spans="2:65" s="1" customFormat="1" ht="16.5" customHeight="1">
      <c r="B187" s="32"/>
      <c r="C187" s="209" t="s">
        <v>302</v>
      </c>
      <c r="D187" s="209" t="s">
        <v>223</v>
      </c>
      <c r="E187" s="210" t="s">
        <v>676</v>
      </c>
      <c r="F187" s="211" t="s">
        <v>677</v>
      </c>
      <c r="G187" s="212" t="s">
        <v>184</v>
      </c>
      <c r="H187" s="213">
        <v>2</v>
      </c>
      <c r="I187" s="214"/>
      <c r="J187" s="215">
        <f>ROUND(I187*H187,2)</f>
        <v>0</v>
      </c>
      <c r="K187" s="211" t="s">
        <v>134</v>
      </c>
      <c r="L187" s="216"/>
      <c r="M187" s="217" t="s">
        <v>21</v>
      </c>
      <c r="N187" s="218" t="s">
        <v>46</v>
      </c>
      <c r="O187" s="58"/>
      <c r="P187" s="181">
        <f>O187*H187</f>
        <v>0</v>
      </c>
      <c r="Q187" s="181">
        <v>4.6000000000000001E-4</v>
      </c>
      <c r="R187" s="181">
        <f>Q187*H187</f>
        <v>9.2000000000000003E-4</v>
      </c>
      <c r="S187" s="181">
        <v>0</v>
      </c>
      <c r="T187" s="182">
        <f>S187*H187</f>
        <v>0</v>
      </c>
      <c r="AR187" s="15" t="s">
        <v>176</v>
      </c>
      <c r="AT187" s="15" t="s">
        <v>223</v>
      </c>
      <c r="AU187" s="15" t="s">
        <v>85</v>
      </c>
      <c r="AY187" s="15" t="s">
        <v>128</v>
      </c>
      <c r="BE187" s="183">
        <f>IF(N187="základní",J187,0)</f>
        <v>0</v>
      </c>
      <c r="BF187" s="183">
        <f>IF(N187="snížená",J187,0)</f>
        <v>0</v>
      </c>
      <c r="BG187" s="183">
        <f>IF(N187="zákl. přenesená",J187,0)</f>
        <v>0</v>
      </c>
      <c r="BH187" s="183">
        <f>IF(N187="sníž. přenesená",J187,0)</f>
        <v>0</v>
      </c>
      <c r="BI187" s="183">
        <f>IF(N187="nulová",J187,0)</f>
        <v>0</v>
      </c>
      <c r="BJ187" s="15" t="s">
        <v>83</v>
      </c>
      <c r="BK187" s="183">
        <f>ROUND(I187*H187,2)</f>
        <v>0</v>
      </c>
      <c r="BL187" s="15" t="s">
        <v>135</v>
      </c>
      <c r="BM187" s="15" t="s">
        <v>678</v>
      </c>
    </row>
    <row r="188" spans="2:65" s="11" customFormat="1" ht="11.25">
      <c r="B188" s="187"/>
      <c r="C188" s="188"/>
      <c r="D188" s="184" t="s">
        <v>139</v>
      </c>
      <c r="E188" s="189" t="s">
        <v>21</v>
      </c>
      <c r="F188" s="190" t="s">
        <v>85</v>
      </c>
      <c r="G188" s="188"/>
      <c r="H188" s="191">
        <v>2</v>
      </c>
      <c r="I188" s="192"/>
      <c r="J188" s="188"/>
      <c r="K188" s="188"/>
      <c r="L188" s="193"/>
      <c r="M188" s="194"/>
      <c r="N188" s="195"/>
      <c r="O188" s="195"/>
      <c r="P188" s="195"/>
      <c r="Q188" s="195"/>
      <c r="R188" s="195"/>
      <c r="S188" s="195"/>
      <c r="T188" s="196"/>
      <c r="AT188" s="197" t="s">
        <v>139</v>
      </c>
      <c r="AU188" s="197" t="s">
        <v>85</v>
      </c>
      <c r="AV188" s="11" t="s">
        <v>85</v>
      </c>
      <c r="AW188" s="11" t="s">
        <v>36</v>
      </c>
      <c r="AX188" s="11" t="s">
        <v>83</v>
      </c>
      <c r="AY188" s="197" t="s">
        <v>128</v>
      </c>
    </row>
    <row r="189" spans="2:65" s="1" customFormat="1" ht="16.5" customHeight="1">
      <c r="B189" s="32"/>
      <c r="C189" s="209" t="s">
        <v>307</v>
      </c>
      <c r="D189" s="209" t="s">
        <v>223</v>
      </c>
      <c r="E189" s="210" t="s">
        <v>679</v>
      </c>
      <c r="F189" s="211" t="s">
        <v>680</v>
      </c>
      <c r="G189" s="212" t="s">
        <v>184</v>
      </c>
      <c r="H189" s="213">
        <v>1</v>
      </c>
      <c r="I189" s="214"/>
      <c r="J189" s="215">
        <f>ROUND(I189*H189,2)</f>
        <v>0</v>
      </c>
      <c r="K189" s="211" t="s">
        <v>134</v>
      </c>
      <c r="L189" s="216"/>
      <c r="M189" s="217" t="s">
        <v>21</v>
      </c>
      <c r="N189" s="218" t="s">
        <v>46</v>
      </c>
      <c r="O189" s="58"/>
      <c r="P189" s="181">
        <f>O189*H189</f>
        <v>0</v>
      </c>
      <c r="Q189" s="181">
        <v>4.0999999999999999E-4</v>
      </c>
      <c r="R189" s="181">
        <f>Q189*H189</f>
        <v>4.0999999999999999E-4</v>
      </c>
      <c r="S189" s="181">
        <v>0</v>
      </c>
      <c r="T189" s="182">
        <f>S189*H189</f>
        <v>0</v>
      </c>
      <c r="AR189" s="15" t="s">
        <v>176</v>
      </c>
      <c r="AT189" s="15" t="s">
        <v>223</v>
      </c>
      <c r="AU189" s="15" t="s">
        <v>85</v>
      </c>
      <c r="AY189" s="15" t="s">
        <v>128</v>
      </c>
      <c r="BE189" s="183">
        <f>IF(N189="základní",J189,0)</f>
        <v>0</v>
      </c>
      <c r="BF189" s="183">
        <f>IF(N189="snížená",J189,0)</f>
        <v>0</v>
      </c>
      <c r="BG189" s="183">
        <f>IF(N189="zákl. přenesená",J189,0)</f>
        <v>0</v>
      </c>
      <c r="BH189" s="183">
        <f>IF(N189="sníž. přenesená",J189,0)</f>
        <v>0</v>
      </c>
      <c r="BI189" s="183">
        <f>IF(N189="nulová",J189,0)</f>
        <v>0</v>
      </c>
      <c r="BJ189" s="15" t="s">
        <v>83</v>
      </c>
      <c r="BK189" s="183">
        <f>ROUND(I189*H189,2)</f>
        <v>0</v>
      </c>
      <c r="BL189" s="15" t="s">
        <v>135</v>
      </c>
      <c r="BM189" s="15" t="s">
        <v>681</v>
      </c>
    </row>
    <row r="190" spans="2:65" s="1" customFormat="1" ht="22.5" customHeight="1">
      <c r="B190" s="32"/>
      <c r="C190" s="172" t="s">
        <v>312</v>
      </c>
      <c r="D190" s="172" t="s">
        <v>130</v>
      </c>
      <c r="E190" s="173" t="s">
        <v>682</v>
      </c>
      <c r="F190" s="174" t="s">
        <v>683</v>
      </c>
      <c r="G190" s="175" t="s">
        <v>184</v>
      </c>
      <c r="H190" s="176">
        <v>6</v>
      </c>
      <c r="I190" s="177"/>
      <c r="J190" s="178">
        <f>ROUND(I190*H190,2)</f>
        <v>0</v>
      </c>
      <c r="K190" s="174" t="s">
        <v>134</v>
      </c>
      <c r="L190" s="36"/>
      <c r="M190" s="179" t="s">
        <v>21</v>
      </c>
      <c r="N190" s="180" t="s">
        <v>46</v>
      </c>
      <c r="O190" s="58"/>
      <c r="P190" s="181">
        <f>O190*H190</f>
        <v>0</v>
      </c>
      <c r="Q190" s="181">
        <v>1.0000000000000001E-5</v>
      </c>
      <c r="R190" s="181">
        <f>Q190*H190</f>
        <v>6.0000000000000008E-5</v>
      </c>
      <c r="S190" s="181">
        <v>0</v>
      </c>
      <c r="T190" s="182">
        <f>S190*H190</f>
        <v>0</v>
      </c>
      <c r="AR190" s="15" t="s">
        <v>135</v>
      </c>
      <c r="AT190" s="15" t="s">
        <v>130</v>
      </c>
      <c r="AU190" s="15" t="s">
        <v>85</v>
      </c>
      <c r="AY190" s="15" t="s">
        <v>128</v>
      </c>
      <c r="BE190" s="183">
        <f>IF(N190="základní",J190,0)</f>
        <v>0</v>
      </c>
      <c r="BF190" s="183">
        <f>IF(N190="snížená",J190,0)</f>
        <v>0</v>
      </c>
      <c r="BG190" s="183">
        <f>IF(N190="zákl. přenesená",J190,0)</f>
        <v>0</v>
      </c>
      <c r="BH190" s="183">
        <f>IF(N190="sníž. přenesená",J190,0)</f>
        <v>0</v>
      </c>
      <c r="BI190" s="183">
        <f>IF(N190="nulová",J190,0)</f>
        <v>0</v>
      </c>
      <c r="BJ190" s="15" t="s">
        <v>83</v>
      </c>
      <c r="BK190" s="183">
        <f>ROUND(I190*H190,2)</f>
        <v>0</v>
      </c>
      <c r="BL190" s="15" t="s">
        <v>135</v>
      </c>
      <c r="BM190" s="15" t="s">
        <v>684</v>
      </c>
    </row>
    <row r="191" spans="2:65" s="1" customFormat="1" ht="29.25">
      <c r="B191" s="32"/>
      <c r="C191" s="33"/>
      <c r="D191" s="184" t="s">
        <v>137</v>
      </c>
      <c r="E191" s="33"/>
      <c r="F191" s="185" t="s">
        <v>647</v>
      </c>
      <c r="G191" s="33"/>
      <c r="H191" s="33"/>
      <c r="I191" s="101"/>
      <c r="J191" s="33"/>
      <c r="K191" s="33"/>
      <c r="L191" s="36"/>
      <c r="M191" s="186"/>
      <c r="N191" s="58"/>
      <c r="O191" s="58"/>
      <c r="P191" s="58"/>
      <c r="Q191" s="58"/>
      <c r="R191" s="58"/>
      <c r="S191" s="58"/>
      <c r="T191" s="59"/>
      <c r="AT191" s="15" t="s">
        <v>137</v>
      </c>
      <c r="AU191" s="15" t="s">
        <v>85</v>
      </c>
    </row>
    <row r="192" spans="2:65" s="11" customFormat="1" ht="11.25">
      <c r="B192" s="187"/>
      <c r="C192" s="188"/>
      <c r="D192" s="184" t="s">
        <v>139</v>
      </c>
      <c r="E192" s="189" t="s">
        <v>21</v>
      </c>
      <c r="F192" s="190" t="s">
        <v>685</v>
      </c>
      <c r="G192" s="188"/>
      <c r="H192" s="191">
        <v>6</v>
      </c>
      <c r="I192" s="192"/>
      <c r="J192" s="188"/>
      <c r="K192" s="188"/>
      <c r="L192" s="193"/>
      <c r="M192" s="194"/>
      <c r="N192" s="195"/>
      <c r="O192" s="195"/>
      <c r="P192" s="195"/>
      <c r="Q192" s="195"/>
      <c r="R192" s="195"/>
      <c r="S192" s="195"/>
      <c r="T192" s="196"/>
      <c r="AT192" s="197" t="s">
        <v>139</v>
      </c>
      <c r="AU192" s="197" t="s">
        <v>85</v>
      </c>
      <c r="AV192" s="11" t="s">
        <v>85</v>
      </c>
      <c r="AW192" s="11" t="s">
        <v>36</v>
      </c>
      <c r="AX192" s="11" t="s">
        <v>75</v>
      </c>
      <c r="AY192" s="197" t="s">
        <v>128</v>
      </c>
    </row>
    <row r="193" spans="2:65" s="12" customFormat="1" ht="11.25">
      <c r="B193" s="198"/>
      <c r="C193" s="199"/>
      <c r="D193" s="184" t="s">
        <v>139</v>
      </c>
      <c r="E193" s="200" t="s">
        <v>21</v>
      </c>
      <c r="F193" s="201" t="s">
        <v>170</v>
      </c>
      <c r="G193" s="199"/>
      <c r="H193" s="202">
        <v>6</v>
      </c>
      <c r="I193" s="203"/>
      <c r="J193" s="199"/>
      <c r="K193" s="199"/>
      <c r="L193" s="204"/>
      <c r="M193" s="205"/>
      <c r="N193" s="206"/>
      <c r="O193" s="206"/>
      <c r="P193" s="206"/>
      <c r="Q193" s="206"/>
      <c r="R193" s="206"/>
      <c r="S193" s="206"/>
      <c r="T193" s="207"/>
      <c r="AT193" s="208" t="s">
        <v>139</v>
      </c>
      <c r="AU193" s="208" t="s">
        <v>85</v>
      </c>
      <c r="AV193" s="12" t="s">
        <v>135</v>
      </c>
      <c r="AW193" s="12" t="s">
        <v>36</v>
      </c>
      <c r="AX193" s="12" t="s">
        <v>83</v>
      </c>
      <c r="AY193" s="208" t="s">
        <v>128</v>
      </c>
    </row>
    <row r="194" spans="2:65" s="1" customFormat="1" ht="16.5" customHeight="1">
      <c r="B194" s="32"/>
      <c r="C194" s="209" t="s">
        <v>318</v>
      </c>
      <c r="D194" s="209" t="s">
        <v>223</v>
      </c>
      <c r="E194" s="210" t="s">
        <v>686</v>
      </c>
      <c r="F194" s="211" t="s">
        <v>687</v>
      </c>
      <c r="G194" s="212" t="s">
        <v>184</v>
      </c>
      <c r="H194" s="213">
        <v>4</v>
      </c>
      <c r="I194" s="214"/>
      <c r="J194" s="215">
        <f>ROUND(I194*H194,2)</f>
        <v>0</v>
      </c>
      <c r="K194" s="211" t="s">
        <v>134</v>
      </c>
      <c r="L194" s="216"/>
      <c r="M194" s="217" t="s">
        <v>21</v>
      </c>
      <c r="N194" s="218" t="s">
        <v>46</v>
      </c>
      <c r="O194" s="58"/>
      <c r="P194" s="181">
        <f>O194*H194</f>
        <v>0</v>
      </c>
      <c r="Q194" s="181">
        <v>1.2099999999999999E-3</v>
      </c>
      <c r="R194" s="181">
        <f>Q194*H194</f>
        <v>4.8399999999999997E-3</v>
      </c>
      <c r="S194" s="181">
        <v>0</v>
      </c>
      <c r="T194" s="182">
        <f>S194*H194</f>
        <v>0</v>
      </c>
      <c r="AR194" s="15" t="s">
        <v>176</v>
      </c>
      <c r="AT194" s="15" t="s">
        <v>223</v>
      </c>
      <c r="AU194" s="15" t="s">
        <v>85</v>
      </c>
      <c r="AY194" s="15" t="s">
        <v>128</v>
      </c>
      <c r="BE194" s="183">
        <f>IF(N194="základní",J194,0)</f>
        <v>0</v>
      </c>
      <c r="BF194" s="183">
        <f>IF(N194="snížená",J194,0)</f>
        <v>0</v>
      </c>
      <c r="BG194" s="183">
        <f>IF(N194="zákl. přenesená",J194,0)</f>
        <v>0</v>
      </c>
      <c r="BH194" s="183">
        <f>IF(N194="sníž. přenesená",J194,0)</f>
        <v>0</v>
      </c>
      <c r="BI194" s="183">
        <f>IF(N194="nulová",J194,0)</f>
        <v>0</v>
      </c>
      <c r="BJ194" s="15" t="s">
        <v>83</v>
      </c>
      <c r="BK194" s="183">
        <f>ROUND(I194*H194,2)</f>
        <v>0</v>
      </c>
      <c r="BL194" s="15" t="s">
        <v>135</v>
      </c>
      <c r="BM194" s="15" t="s">
        <v>688</v>
      </c>
    </row>
    <row r="195" spans="2:65" s="1" customFormat="1" ht="16.5" customHeight="1">
      <c r="B195" s="32"/>
      <c r="C195" s="209" t="s">
        <v>324</v>
      </c>
      <c r="D195" s="209" t="s">
        <v>223</v>
      </c>
      <c r="E195" s="210" t="s">
        <v>689</v>
      </c>
      <c r="F195" s="211" t="s">
        <v>690</v>
      </c>
      <c r="G195" s="212" t="s">
        <v>184</v>
      </c>
      <c r="H195" s="213">
        <v>2</v>
      </c>
      <c r="I195" s="214"/>
      <c r="J195" s="215">
        <f>ROUND(I195*H195,2)</f>
        <v>0</v>
      </c>
      <c r="K195" s="211" t="s">
        <v>134</v>
      </c>
      <c r="L195" s="216"/>
      <c r="M195" s="217" t="s">
        <v>21</v>
      </c>
      <c r="N195" s="218" t="s">
        <v>46</v>
      </c>
      <c r="O195" s="58"/>
      <c r="P195" s="181">
        <f>O195*H195</f>
        <v>0</v>
      </c>
      <c r="Q195" s="181">
        <v>1.5399999999999999E-3</v>
      </c>
      <c r="R195" s="181">
        <f>Q195*H195</f>
        <v>3.0799999999999998E-3</v>
      </c>
      <c r="S195" s="181">
        <v>0</v>
      </c>
      <c r="T195" s="182">
        <f>S195*H195</f>
        <v>0</v>
      </c>
      <c r="AR195" s="15" t="s">
        <v>176</v>
      </c>
      <c r="AT195" s="15" t="s">
        <v>223</v>
      </c>
      <c r="AU195" s="15" t="s">
        <v>85</v>
      </c>
      <c r="AY195" s="15" t="s">
        <v>128</v>
      </c>
      <c r="BE195" s="183">
        <f>IF(N195="základní",J195,0)</f>
        <v>0</v>
      </c>
      <c r="BF195" s="183">
        <f>IF(N195="snížená",J195,0)</f>
        <v>0</v>
      </c>
      <c r="BG195" s="183">
        <f>IF(N195="zákl. přenesená",J195,0)</f>
        <v>0</v>
      </c>
      <c r="BH195" s="183">
        <f>IF(N195="sníž. přenesená",J195,0)</f>
        <v>0</v>
      </c>
      <c r="BI195" s="183">
        <f>IF(N195="nulová",J195,0)</f>
        <v>0</v>
      </c>
      <c r="BJ195" s="15" t="s">
        <v>83</v>
      </c>
      <c r="BK195" s="183">
        <f>ROUND(I195*H195,2)</f>
        <v>0</v>
      </c>
      <c r="BL195" s="15" t="s">
        <v>135</v>
      </c>
      <c r="BM195" s="15" t="s">
        <v>691</v>
      </c>
    </row>
    <row r="196" spans="2:65" s="1" customFormat="1" ht="22.5" customHeight="1">
      <c r="B196" s="32"/>
      <c r="C196" s="172" t="s">
        <v>330</v>
      </c>
      <c r="D196" s="172" t="s">
        <v>130</v>
      </c>
      <c r="E196" s="173" t="s">
        <v>692</v>
      </c>
      <c r="F196" s="174" t="s">
        <v>693</v>
      </c>
      <c r="G196" s="175" t="s">
        <v>184</v>
      </c>
      <c r="H196" s="176">
        <v>3</v>
      </c>
      <c r="I196" s="177"/>
      <c r="J196" s="178">
        <f>ROUND(I196*H196,2)</f>
        <v>0</v>
      </c>
      <c r="K196" s="174" t="s">
        <v>134</v>
      </c>
      <c r="L196" s="36"/>
      <c r="M196" s="179" t="s">
        <v>21</v>
      </c>
      <c r="N196" s="180" t="s">
        <v>46</v>
      </c>
      <c r="O196" s="58"/>
      <c r="P196" s="181">
        <f>O196*H196</f>
        <v>0</v>
      </c>
      <c r="Q196" s="181">
        <v>1.0000000000000001E-5</v>
      </c>
      <c r="R196" s="181">
        <f>Q196*H196</f>
        <v>3.0000000000000004E-5</v>
      </c>
      <c r="S196" s="181">
        <v>0</v>
      </c>
      <c r="T196" s="182">
        <f>S196*H196</f>
        <v>0</v>
      </c>
      <c r="AR196" s="15" t="s">
        <v>135</v>
      </c>
      <c r="AT196" s="15" t="s">
        <v>130</v>
      </c>
      <c r="AU196" s="15" t="s">
        <v>85</v>
      </c>
      <c r="AY196" s="15" t="s">
        <v>128</v>
      </c>
      <c r="BE196" s="183">
        <f>IF(N196="základní",J196,0)</f>
        <v>0</v>
      </c>
      <c r="BF196" s="183">
        <f>IF(N196="snížená",J196,0)</f>
        <v>0</v>
      </c>
      <c r="BG196" s="183">
        <f>IF(N196="zákl. přenesená",J196,0)</f>
        <v>0</v>
      </c>
      <c r="BH196" s="183">
        <f>IF(N196="sníž. přenesená",J196,0)</f>
        <v>0</v>
      </c>
      <c r="BI196" s="183">
        <f>IF(N196="nulová",J196,0)</f>
        <v>0</v>
      </c>
      <c r="BJ196" s="15" t="s">
        <v>83</v>
      </c>
      <c r="BK196" s="183">
        <f>ROUND(I196*H196,2)</f>
        <v>0</v>
      </c>
      <c r="BL196" s="15" t="s">
        <v>135</v>
      </c>
      <c r="BM196" s="15" t="s">
        <v>694</v>
      </c>
    </row>
    <row r="197" spans="2:65" s="1" customFormat="1" ht="29.25">
      <c r="B197" s="32"/>
      <c r="C197" s="33"/>
      <c r="D197" s="184" t="s">
        <v>137</v>
      </c>
      <c r="E197" s="33"/>
      <c r="F197" s="185" t="s">
        <v>647</v>
      </c>
      <c r="G197" s="33"/>
      <c r="H197" s="33"/>
      <c r="I197" s="101"/>
      <c r="J197" s="33"/>
      <c r="K197" s="33"/>
      <c r="L197" s="36"/>
      <c r="M197" s="186"/>
      <c r="N197" s="58"/>
      <c r="O197" s="58"/>
      <c r="P197" s="58"/>
      <c r="Q197" s="58"/>
      <c r="R197" s="58"/>
      <c r="S197" s="58"/>
      <c r="T197" s="59"/>
      <c r="AT197" s="15" t="s">
        <v>137</v>
      </c>
      <c r="AU197" s="15" t="s">
        <v>85</v>
      </c>
    </row>
    <row r="198" spans="2:65" s="11" customFormat="1" ht="11.25">
      <c r="B198" s="187"/>
      <c r="C198" s="188"/>
      <c r="D198" s="184" t="s">
        <v>139</v>
      </c>
      <c r="E198" s="189" t="s">
        <v>21</v>
      </c>
      <c r="F198" s="190" t="s">
        <v>695</v>
      </c>
      <c r="G198" s="188"/>
      <c r="H198" s="191">
        <v>3</v>
      </c>
      <c r="I198" s="192"/>
      <c r="J198" s="188"/>
      <c r="K198" s="188"/>
      <c r="L198" s="193"/>
      <c r="M198" s="194"/>
      <c r="N198" s="195"/>
      <c r="O198" s="195"/>
      <c r="P198" s="195"/>
      <c r="Q198" s="195"/>
      <c r="R198" s="195"/>
      <c r="S198" s="195"/>
      <c r="T198" s="196"/>
      <c r="AT198" s="197" t="s">
        <v>139</v>
      </c>
      <c r="AU198" s="197" t="s">
        <v>85</v>
      </c>
      <c r="AV198" s="11" t="s">
        <v>85</v>
      </c>
      <c r="AW198" s="11" t="s">
        <v>36</v>
      </c>
      <c r="AX198" s="11" t="s">
        <v>75</v>
      </c>
      <c r="AY198" s="197" t="s">
        <v>128</v>
      </c>
    </row>
    <row r="199" spans="2:65" s="12" customFormat="1" ht="11.25">
      <c r="B199" s="198"/>
      <c r="C199" s="199"/>
      <c r="D199" s="184" t="s">
        <v>139</v>
      </c>
      <c r="E199" s="200" t="s">
        <v>21</v>
      </c>
      <c r="F199" s="201" t="s">
        <v>170</v>
      </c>
      <c r="G199" s="199"/>
      <c r="H199" s="202">
        <v>3</v>
      </c>
      <c r="I199" s="203"/>
      <c r="J199" s="199"/>
      <c r="K199" s="199"/>
      <c r="L199" s="204"/>
      <c r="M199" s="205"/>
      <c r="N199" s="206"/>
      <c r="O199" s="206"/>
      <c r="P199" s="206"/>
      <c r="Q199" s="206"/>
      <c r="R199" s="206"/>
      <c r="S199" s="206"/>
      <c r="T199" s="207"/>
      <c r="AT199" s="208" t="s">
        <v>139</v>
      </c>
      <c r="AU199" s="208" t="s">
        <v>85</v>
      </c>
      <c r="AV199" s="12" t="s">
        <v>135</v>
      </c>
      <c r="AW199" s="12" t="s">
        <v>36</v>
      </c>
      <c r="AX199" s="12" t="s">
        <v>83</v>
      </c>
      <c r="AY199" s="208" t="s">
        <v>128</v>
      </c>
    </row>
    <row r="200" spans="2:65" s="1" customFormat="1" ht="16.5" customHeight="1">
      <c r="B200" s="32"/>
      <c r="C200" s="209" t="s">
        <v>335</v>
      </c>
      <c r="D200" s="209" t="s">
        <v>223</v>
      </c>
      <c r="E200" s="210" t="s">
        <v>696</v>
      </c>
      <c r="F200" s="211" t="s">
        <v>697</v>
      </c>
      <c r="G200" s="212" t="s">
        <v>184</v>
      </c>
      <c r="H200" s="213">
        <v>2</v>
      </c>
      <c r="I200" s="214"/>
      <c r="J200" s="215">
        <f>ROUND(I200*H200,2)</f>
        <v>0</v>
      </c>
      <c r="K200" s="211" t="s">
        <v>134</v>
      </c>
      <c r="L200" s="216"/>
      <c r="M200" s="217" t="s">
        <v>21</v>
      </c>
      <c r="N200" s="218" t="s">
        <v>46</v>
      </c>
      <c r="O200" s="58"/>
      <c r="P200" s="181">
        <f>O200*H200</f>
        <v>0</v>
      </c>
      <c r="Q200" s="181">
        <v>1.25E-3</v>
      </c>
      <c r="R200" s="181">
        <f>Q200*H200</f>
        <v>2.5000000000000001E-3</v>
      </c>
      <c r="S200" s="181">
        <v>0</v>
      </c>
      <c r="T200" s="182">
        <f>S200*H200</f>
        <v>0</v>
      </c>
      <c r="AR200" s="15" t="s">
        <v>176</v>
      </c>
      <c r="AT200" s="15" t="s">
        <v>223</v>
      </c>
      <c r="AU200" s="15" t="s">
        <v>85</v>
      </c>
      <c r="AY200" s="15" t="s">
        <v>128</v>
      </c>
      <c r="BE200" s="183">
        <f>IF(N200="základní",J200,0)</f>
        <v>0</v>
      </c>
      <c r="BF200" s="183">
        <f>IF(N200="snížená",J200,0)</f>
        <v>0</v>
      </c>
      <c r="BG200" s="183">
        <f>IF(N200="zákl. přenesená",J200,0)</f>
        <v>0</v>
      </c>
      <c r="BH200" s="183">
        <f>IF(N200="sníž. přenesená",J200,0)</f>
        <v>0</v>
      </c>
      <c r="BI200" s="183">
        <f>IF(N200="nulová",J200,0)</f>
        <v>0</v>
      </c>
      <c r="BJ200" s="15" t="s">
        <v>83</v>
      </c>
      <c r="BK200" s="183">
        <f>ROUND(I200*H200,2)</f>
        <v>0</v>
      </c>
      <c r="BL200" s="15" t="s">
        <v>135</v>
      </c>
      <c r="BM200" s="15" t="s">
        <v>698</v>
      </c>
    </row>
    <row r="201" spans="2:65" s="1" customFormat="1" ht="16.5" customHeight="1">
      <c r="B201" s="32"/>
      <c r="C201" s="209" t="s">
        <v>339</v>
      </c>
      <c r="D201" s="209" t="s">
        <v>223</v>
      </c>
      <c r="E201" s="210" t="s">
        <v>699</v>
      </c>
      <c r="F201" s="211" t="s">
        <v>700</v>
      </c>
      <c r="G201" s="212" t="s">
        <v>184</v>
      </c>
      <c r="H201" s="213">
        <v>1</v>
      </c>
      <c r="I201" s="214"/>
      <c r="J201" s="215">
        <f>ROUND(I201*H201,2)</f>
        <v>0</v>
      </c>
      <c r="K201" s="211" t="s">
        <v>134</v>
      </c>
      <c r="L201" s="216"/>
      <c r="M201" s="217" t="s">
        <v>21</v>
      </c>
      <c r="N201" s="218" t="s">
        <v>46</v>
      </c>
      <c r="O201" s="58"/>
      <c r="P201" s="181">
        <f>O201*H201</f>
        <v>0</v>
      </c>
      <c r="Q201" s="181">
        <v>7.9000000000000001E-4</v>
      </c>
      <c r="R201" s="181">
        <f>Q201*H201</f>
        <v>7.9000000000000001E-4</v>
      </c>
      <c r="S201" s="181">
        <v>0</v>
      </c>
      <c r="T201" s="182">
        <f>S201*H201</f>
        <v>0</v>
      </c>
      <c r="AR201" s="15" t="s">
        <v>176</v>
      </c>
      <c r="AT201" s="15" t="s">
        <v>223</v>
      </c>
      <c r="AU201" s="15" t="s">
        <v>85</v>
      </c>
      <c r="AY201" s="15" t="s">
        <v>128</v>
      </c>
      <c r="BE201" s="183">
        <f>IF(N201="základní",J201,0)</f>
        <v>0</v>
      </c>
      <c r="BF201" s="183">
        <f>IF(N201="snížená",J201,0)</f>
        <v>0</v>
      </c>
      <c r="BG201" s="183">
        <f>IF(N201="zákl. přenesená",J201,0)</f>
        <v>0</v>
      </c>
      <c r="BH201" s="183">
        <f>IF(N201="sníž. přenesená",J201,0)</f>
        <v>0</v>
      </c>
      <c r="BI201" s="183">
        <f>IF(N201="nulová",J201,0)</f>
        <v>0</v>
      </c>
      <c r="BJ201" s="15" t="s">
        <v>83</v>
      </c>
      <c r="BK201" s="183">
        <f>ROUND(I201*H201,2)</f>
        <v>0</v>
      </c>
      <c r="BL201" s="15" t="s">
        <v>135</v>
      </c>
      <c r="BM201" s="15" t="s">
        <v>701</v>
      </c>
    </row>
    <row r="202" spans="2:65" s="11" customFormat="1" ht="11.25">
      <c r="B202" s="187"/>
      <c r="C202" s="188"/>
      <c r="D202" s="184" t="s">
        <v>139</v>
      </c>
      <c r="E202" s="189" t="s">
        <v>21</v>
      </c>
      <c r="F202" s="190" t="s">
        <v>83</v>
      </c>
      <c r="G202" s="188"/>
      <c r="H202" s="191">
        <v>1</v>
      </c>
      <c r="I202" s="192"/>
      <c r="J202" s="188"/>
      <c r="K202" s="188"/>
      <c r="L202" s="193"/>
      <c r="M202" s="194"/>
      <c r="N202" s="195"/>
      <c r="O202" s="195"/>
      <c r="P202" s="195"/>
      <c r="Q202" s="195"/>
      <c r="R202" s="195"/>
      <c r="S202" s="195"/>
      <c r="T202" s="196"/>
      <c r="AT202" s="197" t="s">
        <v>139</v>
      </c>
      <c r="AU202" s="197" t="s">
        <v>85</v>
      </c>
      <c r="AV202" s="11" t="s">
        <v>85</v>
      </c>
      <c r="AW202" s="11" t="s">
        <v>36</v>
      </c>
      <c r="AX202" s="11" t="s">
        <v>83</v>
      </c>
      <c r="AY202" s="197" t="s">
        <v>128</v>
      </c>
    </row>
    <row r="203" spans="2:65" s="1" customFormat="1" ht="22.5" customHeight="1">
      <c r="B203" s="32"/>
      <c r="C203" s="172" t="s">
        <v>345</v>
      </c>
      <c r="D203" s="172" t="s">
        <v>130</v>
      </c>
      <c r="E203" s="173" t="s">
        <v>702</v>
      </c>
      <c r="F203" s="174" t="s">
        <v>703</v>
      </c>
      <c r="G203" s="175" t="s">
        <v>184</v>
      </c>
      <c r="H203" s="176">
        <v>1</v>
      </c>
      <c r="I203" s="177"/>
      <c r="J203" s="178">
        <f>ROUND(I203*H203,2)</f>
        <v>0</v>
      </c>
      <c r="K203" s="174" t="s">
        <v>21</v>
      </c>
      <c r="L203" s="36"/>
      <c r="M203" s="179" t="s">
        <v>21</v>
      </c>
      <c r="N203" s="180" t="s">
        <v>46</v>
      </c>
      <c r="O203" s="58"/>
      <c r="P203" s="181">
        <f>O203*H203</f>
        <v>0</v>
      </c>
      <c r="Q203" s="181">
        <v>0.10906</v>
      </c>
      <c r="R203" s="181">
        <f>Q203*H203</f>
        <v>0.10906</v>
      </c>
      <c r="S203" s="181">
        <v>0</v>
      </c>
      <c r="T203" s="182">
        <f>S203*H203</f>
        <v>0</v>
      </c>
      <c r="AR203" s="15" t="s">
        <v>135</v>
      </c>
      <c r="AT203" s="15" t="s">
        <v>130</v>
      </c>
      <c r="AU203" s="15" t="s">
        <v>85</v>
      </c>
      <c r="AY203" s="15" t="s">
        <v>128</v>
      </c>
      <c r="BE203" s="183">
        <f>IF(N203="základní",J203,0)</f>
        <v>0</v>
      </c>
      <c r="BF203" s="183">
        <f>IF(N203="snížená",J203,0)</f>
        <v>0</v>
      </c>
      <c r="BG203" s="183">
        <f>IF(N203="zákl. přenesená",J203,0)</f>
        <v>0</v>
      </c>
      <c r="BH203" s="183">
        <f>IF(N203="sníž. přenesená",J203,0)</f>
        <v>0</v>
      </c>
      <c r="BI203" s="183">
        <f>IF(N203="nulová",J203,0)</f>
        <v>0</v>
      </c>
      <c r="BJ203" s="15" t="s">
        <v>83</v>
      </c>
      <c r="BK203" s="183">
        <f>ROUND(I203*H203,2)</f>
        <v>0</v>
      </c>
      <c r="BL203" s="15" t="s">
        <v>135</v>
      </c>
      <c r="BM203" s="15" t="s">
        <v>704</v>
      </c>
    </row>
    <row r="204" spans="2:65" s="11" customFormat="1" ht="11.25">
      <c r="B204" s="187"/>
      <c r="C204" s="188"/>
      <c r="D204" s="184" t="s">
        <v>139</v>
      </c>
      <c r="E204" s="189" t="s">
        <v>21</v>
      </c>
      <c r="F204" s="190" t="s">
        <v>705</v>
      </c>
      <c r="G204" s="188"/>
      <c r="H204" s="191">
        <v>1</v>
      </c>
      <c r="I204" s="192"/>
      <c r="J204" s="188"/>
      <c r="K204" s="188"/>
      <c r="L204" s="193"/>
      <c r="M204" s="194"/>
      <c r="N204" s="195"/>
      <c r="O204" s="195"/>
      <c r="P204" s="195"/>
      <c r="Q204" s="195"/>
      <c r="R204" s="195"/>
      <c r="S204" s="195"/>
      <c r="T204" s="196"/>
      <c r="AT204" s="197" t="s">
        <v>139</v>
      </c>
      <c r="AU204" s="197" t="s">
        <v>85</v>
      </c>
      <c r="AV204" s="11" t="s">
        <v>85</v>
      </c>
      <c r="AW204" s="11" t="s">
        <v>36</v>
      </c>
      <c r="AX204" s="11" t="s">
        <v>83</v>
      </c>
      <c r="AY204" s="197" t="s">
        <v>128</v>
      </c>
    </row>
    <row r="205" spans="2:65" s="10" customFormat="1" ht="22.9" customHeight="1">
      <c r="B205" s="156"/>
      <c r="C205" s="157"/>
      <c r="D205" s="158" t="s">
        <v>74</v>
      </c>
      <c r="E205" s="170" t="s">
        <v>181</v>
      </c>
      <c r="F205" s="170" t="s">
        <v>370</v>
      </c>
      <c r="G205" s="157"/>
      <c r="H205" s="157"/>
      <c r="I205" s="160"/>
      <c r="J205" s="171">
        <f>BK205</f>
        <v>0</v>
      </c>
      <c r="K205" s="157"/>
      <c r="L205" s="162"/>
      <c r="M205" s="163"/>
      <c r="N205" s="164"/>
      <c r="O205" s="164"/>
      <c r="P205" s="165">
        <f>P206</f>
        <v>0</v>
      </c>
      <c r="Q205" s="164"/>
      <c r="R205" s="165">
        <f>R206</f>
        <v>0</v>
      </c>
      <c r="S205" s="164"/>
      <c r="T205" s="166">
        <f>T206</f>
        <v>2.4</v>
      </c>
      <c r="AR205" s="167" t="s">
        <v>83</v>
      </c>
      <c r="AT205" s="168" t="s">
        <v>74</v>
      </c>
      <c r="AU205" s="168" t="s">
        <v>83</v>
      </c>
      <c r="AY205" s="167" t="s">
        <v>128</v>
      </c>
      <c r="BK205" s="169">
        <f>BK206</f>
        <v>0</v>
      </c>
    </row>
    <row r="206" spans="2:65" s="1" customFormat="1" ht="16.5" customHeight="1">
      <c r="B206" s="32"/>
      <c r="C206" s="172" t="s">
        <v>350</v>
      </c>
      <c r="D206" s="172" t="s">
        <v>130</v>
      </c>
      <c r="E206" s="173" t="s">
        <v>706</v>
      </c>
      <c r="F206" s="174" t="s">
        <v>707</v>
      </c>
      <c r="G206" s="175" t="s">
        <v>210</v>
      </c>
      <c r="H206" s="176">
        <v>1</v>
      </c>
      <c r="I206" s="177"/>
      <c r="J206" s="178">
        <f>ROUND(I206*H206,2)</f>
        <v>0</v>
      </c>
      <c r="K206" s="174" t="s">
        <v>134</v>
      </c>
      <c r="L206" s="36"/>
      <c r="M206" s="179" t="s">
        <v>21</v>
      </c>
      <c r="N206" s="180" t="s">
        <v>46</v>
      </c>
      <c r="O206" s="58"/>
      <c r="P206" s="181">
        <f>O206*H206</f>
        <v>0</v>
      </c>
      <c r="Q206" s="181">
        <v>0</v>
      </c>
      <c r="R206" s="181">
        <f>Q206*H206</f>
        <v>0</v>
      </c>
      <c r="S206" s="181">
        <v>2.4</v>
      </c>
      <c r="T206" s="182">
        <f>S206*H206</f>
        <v>2.4</v>
      </c>
      <c r="AR206" s="15" t="s">
        <v>135</v>
      </c>
      <c r="AT206" s="15" t="s">
        <v>130</v>
      </c>
      <c r="AU206" s="15" t="s">
        <v>85</v>
      </c>
      <c r="AY206" s="15" t="s">
        <v>128</v>
      </c>
      <c r="BE206" s="183">
        <f>IF(N206="základní",J206,0)</f>
        <v>0</v>
      </c>
      <c r="BF206" s="183">
        <f>IF(N206="snížená",J206,0)</f>
        <v>0</v>
      </c>
      <c r="BG206" s="183">
        <f>IF(N206="zákl. přenesená",J206,0)</f>
        <v>0</v>
      </c>
      <c r="BH206" s="183">
        <f>IF(N206="sníž. přenesená",J206,0)</f>
        <v>0</v>
      </c>
      <c r="BI206" s="183">
        <f>IF(N206="nulová",J206,0)</f>
        <v>0</v>
      </c>
      <c r="BJ206" s="15" t="s">
        <v>83</v>
      </c>
      <c r="BK206" s="183">
        <f>ROUND(I206*H206,2)</f>
        <v>0</v>
      </c>
      <c r="BL206" s="15" t="s">
        <v>135</v>
      </c>
      <c r="BM206" s="15" t="s">
        <v>708</v>
      </c>
    </row>
    <row r="207" spans="2:65" s="10" customFormat="1" ht="22.9" customHeight="1">
      <c r="B207" s="156"/>
      <c r="C207" s="157"/>
      <c r="D207" s="158" t="s">
        <v>74</v>
      </c>
      <c r="E207" s="170" t="s">
        <v>416</v>
      </c>
      <c r="F207" s="170" t="s">
        <v>417</v>
      </c>
      <c r="G207" s="157"/>
      <c r="H207" s="157"/>
      <c r="I207" s="160"/>
      <c r="J207" s="171">
        <f>BK207</f>
        <v>0</v>
      </c>
      <c r="K207" s="157"/>
      <c r="L207" s="162"/>
      <c r="M207" s="163"/>
      <c r="N207" s="164"/>
      <c r="O207" s="164"/>
      <c r="P207" s="165">
        <f>SUM(P208:P216)</f>
        <v>0</v>
      </c>
      <c r="Q207" s="164"/>
      <c r="R207" s="165">
        <f>SUM(R208:R216)</f>
        <v>0</v>
      </c>
      <c r="S207" s="164"/>
      <c r="T207" s="166">
        <f>SUM(T208:T216)</f>
        <v>0</v>
      </c>
      <c r="AR207" s="167" t="s">
        <v>83</v>
      </c>
      <c r="AT207" s="168" t="s">
        <v>74</v>
      </c>
      <c r="AU207" s="168" t="s">
        <v>83</v>
      </c>
      <c r="AY207" s="167" t="s">
        <v>128</v>
      </c>
      <c r="BK207" s="169">
        <f>SUM(BK208:BK216)</f>
        <v>0</v>
      </c>
    </row>
    <row r="208" spans="2:65" s="1" customFormat="1" ht="22.5" customHeight="1">
      <c r="B208" s="32"/>
      <c r="C208" s="172" t="s">
        <v>354</v>
      </c>
      <c r="D208" s="172" t="s">
        <v>130</v>
      </c>
      <c r="E208" s="173" t="s">
        <v>709</v>
      </c>
      <c r="F208" s="174" t="s">
        <v>710</v>
      </c>
      <c r="G208" s="175" t="s">
        <v>226</v>
      </c>
      <c r="H208" s="176">
        <v>4.4139999999999997</v>
      </c>
      <c r="I208" s="177"/>
      <c r="J208" s="178">
        <f>ROUND(I208*H208,2)</f>
        <v>0</v>
      </c>
      <c r="K208" s="174" t="s">
        <v>134</v>
      </c>
      <c r="L208" s="36"/>
      <c r="M208" s="179" t="s">
        <v>21</v>
      </c>
      <c r="N208" s="180" t="s">
        <v>46</v>
      </c>
      <c r="O208" s="58"/>
      <c r="P208" s="181">
        <f>O208*H208</f>
        <v>0</v>
      </c>
      <c r="Q208" s="181">
        <v>0</v>
      </c>
      <c r="R208" s="181">
        <f>Q208*H208</f>
        <v>0</v>
      </c>
      <c r="S208" s="181">
        <v>0</v>
      </c>
      <c r="T208" s="182">
        <f>S208*H208</f>
        <v>0</v>
      </c>
      <c r="AR208" s="15" t="s">
        <v>135</v>
      </c>
      <c r="AT208" s="15" t="s">
        <v>130</v>
      </c>
      <c r="AU208" s="15" t="s">
        <v>85</v>
      </c>
      <c r="AY208" s="15" t="s">
        <v>128</v>
      </c>
      <c r="BE208" s="183">
        <f>IF(N208="základní",J208,0)</f>
        <v>0</v>
      </c>
      <c r="BF208" s="183">
        <f>IF(N208="snížená",J208,0)</f>
        <v>0</v>
      </c>
      <c r="BG208" s="183">
        <f>IF(N208="zákl. přenesená",J208,0)</f>
        <v>0</v>
      </c>
      <c r="BH208" s="183">
        <f>IF(N208="sníž. přenesená",J208,0)</f>
        <v>0</v>
      </c>
      <c r="BI208" s="183">
        <f>IF(N208="nulová",J208,0)</f>
        <v>0</v>
      </c>
      <c r="BJ208" s="15" t="s">
        <v>83</v>
      </c>
      <c r="BK208" s="183">
        <f>ROUND(I208*H208,2)</f>
        <v>0</v>
      </c>
      <c r="BL208" s="15" t="s">
        <v>135</v>
      </c>
      <c r="BM208" s="15" t="s">
        <v>711</v>
      </c>
    </row>
    <row r="209" spans="2:65" s="1" customFormat="1" ht="107.25">
      <c r="B209" s="32"/>
      <c r="C209" s="33"/>
      <c r="D209" s="184" t="s">
        <v>137</v>
      </c>
      <c r="E209" s="33"/>
      <c r="F209" s="185" t="s">
        <v>422</v>
      </c>
      <c r="G209" s="33"/>
      <c r="H209" s="33"/>
      <c r="I209" s="101"/>
      <c r="J209" s="33"/>
      <c r="K209" s="33"/>
      <c r="L209" s="36"/>
      <c r="M209" s="186"/>
      <c r="N209" s="58"/>
      <c r="O209" s="58"/>
      <c r="P209" s="58"/>
      <c r="Q209" s="58"/>
      <c r="R209" s="58"/>
      <c r="S209" s="58"/>
      <c r="T209" s="59"/>
      <c r="AT209" s="15" t="s">
        <v>137</v>
      </c>
      <c r="AU209" s="15" t="s">
        <v>85</v>
      </c>
    </row>
    <row r="210" spans="2:65" s="1" customFormat="1" ht="16.5" customHeight="1">
      <c r="B210" s="32"/>
      <c r="C210" s="172" t="s">
        <v>359</v>
      </c>
      <c r="D210" s="172" t="s">
        <v>130</v>
      </c>
      <c r="E210" s="173" t="s">
        <v>424</v>
      </c>
      <c r="F210" s="174" t="s">
        <v>425</v>
      </c>
      <c r="G210" s="175" t="s">
        <v>226</v>
      </c>
      <c r="H210" s="176">
        <v>4.4139999999999997</v>
      </c>
      <c r="I210" s="177"/>
      <c r="J210" s="178">
        <f>ROUND(I210*H210,2)</f>
        <v>0</v>
      </c>
      <c r="K210" s="174" t="s">
        <v>134</v>
      </c>
      <c r="L210" s="36"/>
      <c r="M210" s="179" t="s">
        <v>21</v>
      </c>
      <c r="N210" s="180" t="s">
        <v>46</v>
      </c>
      <c r="O210" s="58"/>
      <c r="P210" s="181">
        <f>O210*H210</f>
        <v>0</v>
      </c>
      <c r="Q210" s="181">
        <v>0</v>
      </c>
      <c r="R210" s="181">
        <f>Q210*H210</f>
        <v>0</v>
      </c>
      <c r="S210" s="181">
        <v>0</v>
      </c>
      <c r="T210" s="182">
        <f>S210*H210</f>
        <v>0</v>
      </c>
      <c r="AR210" s="15" t="s">
        <v>135</v>
      </c>
      <c r="AT210" s="15" t="s">
        <v>130</v>
      </c>
      <c r="AU210" s="15" t="s">
        <v>85</v>
      </c>
      <c r="AY210" s="15" t="s">
        <v>128</v>
      </c>
      <c r="BE210" s="183">
        <f>IF(N210="základní",J210,0)</f>
        <v>0</v>
      </c>
      <c r="BF210" s="183">
        <f>IF(N210="snížená",J210,0)</f>
        <v>0</v>
      </c>
      <c r="BG210" s="183">
        <f>IF(N210="zákl. přenesená",J210,0)</f>
        <v>0</v>
      </c>
      <c r="BH210" s="183">
        <f>IF(N210="sníž. přenesená",J210,0)</f>
        <v>0</v>
      </c>
      <c r="BI210" s="183">
        <f>IF(N210="nulová",J210,0)</f>
        <v>0</v>
      </c>
      <c r="BJ210" s="15" t="s">
        <v>83</v>
      </c>
      <c r="BK210" s="183">
        <f>ROUND(I210*H210,2)</f>
        <v>0</v>
      </c>
      <c r="BL210" s="15" t="s">
        <v>135</v>
      </c>
      <c r="BM210" s="15" t="s">
        <v>712</v>
      </c>
    </row>
    <row r="211" spans="2:65" s="1" customFormat="1" ht="58.5">
      <c r="B211" s="32"/>
      <c r="C211" s="33"/>
      <c r="D211" s="184" t="s">
        <v>137</v>
      </c>
      <c r="E211" s="33"/>
      <c r="F211" s="185" t="s">
        <v>427</v>
      </c>
      <c r="G211" s="33"/>
      <c r="H211" s="33"/>
      <c r="I211" s="101"/>
      <c r="J211" s="33"/>
      <c r="K211" s="33"/>
      <c r="L211" s="36"/>
      <c r="M211" s="186"/>
      <c r="N211" s="58"/>
      <c r="O211" s="58"/>
      <c r="P211" s="58"/>
      <c r="Q211" s="58"/>
      <c r="R211" s="58"/>
      <c r="S211" s="58"/>
      <c r="T211" s="59"/>
      <c r="AT211" s="15" t="s">
        <v>137</v>
      </c>
      <c r="AU211" s="15" t="s">
        <v>85</v>
      </c>
    </row>
    <row r="212" spans="2:65" s="1" customFormat="1" ht="22.5" customHeight="1">
      <c r="B212" s="32"/>
      <c r="C212" s="172" t="s">
        <v>364</v>
      </c>
      <c r="D212" s="172" t="s">
        <v>130</v>
      </c>
      <c r="E212" s="173" t="s">
        <v>429</v>
      </c>
      <c r="F212" s="174" t="s">
        <v>430</v>
      </c>
      <c r="G212" s="175" t="s">
        <v>226</v>
      </c>
      <c r="H212" s="176">
        <v>44.14</v>
      </c>
      <c r="I212" s="177"/>
      <c r="J212" s="178">
        <f>ROUND(I212*H212,2)</f>
        <v>0</v>
      </c>
      <c r="K212" s="174" t="s">
        <v>134</v>
      </c>
      <c r="L212" s="36"/>
      <c r="M212" s="179" t="s">
        <v>21</v>
      </c>
      <c r="N212" s="180" t="s">
        <v>46</v>
      </c>
      <c r="O212" s="58"/>
      <c r="P212" s="181">
        <f>O212*H212</f>
        <v>0</v>
      </c>
      <c r="Q212" s="181">
        <v>0</v>
      </c>
      <c r="R212" s="181">
        <f>Q212*H212</f>
        <v>0</v>
      </c>
      <c r="S212" s="181">
        <v>0</v>
      </c>
      <c r="T212" s="182">
        <f>S212*H212</f>
        <v>0</v>
      </c>
      <c r="AR212" s="15" t="s">
        <v>135</v>
      </c>
      <c r="AT212" s="15" t="s">
        <v>130</v>
      </c>
      <c r="AU212" s="15" t="s">
        <v>85</v>
      </c>
      <c r="AY212" s="15" t="s">
        <v>128</v>
      </c>
      <c r="BE212" s="183">
        <f>IF(N212="základní",J212,0)</f>
        <v>0</v>
      </c>
      <c r="BF212" s="183">
        <f>IF(N212="snížená",J212,0)</f>
        <v>0</v>
      </c>
      <c r="BG212" s="183">
        <f>IF(N212="zákl. přenesená",J212,0)</f>
        <v>0</v>
      </c>
      <c r="BH212" s="183">
        <f>IF(N212="sníž. přenesená",J212,0)</f>
        <v>0</v>
      </c>
      <c r="BI212" s="183">
        <f>IF(N212="nulová",J212,0)</f>
        <v>0</v>
      </c>
      <c r="BJ212" s="15" t="s">
        <v>83</v>
      </c>
      <c r="BK212" s="183">
        <f>ROUND(I212*H212,2)</f>
        <v>0</v>
      </c>
      <c r="BL212" s="15" t="s">
        <v>135</v>
      </c>
      <c r="BM212" s="15" t="s">
        <v>713</v>
      </c>
    </row>
    <row r="213" spans="2:65" s="1" customFormat="1" ht="58.5">
      <c r="B213" s="32"/>
      <c r="C213" s="33"/>
      <c r="D213" s="184" t="s">
        <v>137</v>
      </c>
      <c r="E213" s="33"/>
      <c r="F213" s="185" t="s">
        <v>427</v>
      </c>
      <c r="G213" s="33"/>
      <c r="H213" s="33"/>
      <c r="I213" s="101"/>
      <c r="J213" s="33"/>
      <c r="K213" s="33"/>
      <c r="L213" s="36"/>
      <c r="M213" s="186"/>
      <c r="N213" s="58"/>
      <c r="O213" s="58"/>
      <c r="P213" s="58"/>
      <c r="Q213" s="58"/>
      <c r="R213" s="58"/>
      <c r="S213" s="58"/>
      <c r="T213" s="59"/>
      <c r="AT213" s="15" t="s">
        <v>137</v>
      </c>
      <c r="AU213" s="15" t="s">
        <v>85</v>
      </c>
    </row>
    <row r="214" spans="2:65" s="11" customFormat="1" ht="11.25">
      <c r="B214" s="187"/>
      <c r="C214" s="188"/>
      <c r="D214" s="184" t="s">
        <v>139</v>
      </c>
      <c r="E214" s="188"/>
      <c r="F214" s="190" t="s">
        <v>714</v>
      </c>
      <c r="G214" s="188"/>
      <c r="H214" s="191">
        <v>44.14</v>
      </c>
      <c r="I214" s="192"/>
      <c r="J214" s="188"/>
      <c r="K214" s="188"/>
      <c r="L214" s="193"/>
      <c r="M214" s="194"/>
      <c r="N214" s="195"/>
      <c r="O214" s="195"/>
      <c r="P214" s="195"/>
      <c r="Q214" s="195"/>
      <c r="R214" s="195"/>
      <c r="S214" s="195"/>
      <c r="T214" s="196"/>
      <c r="AT214" s="197" t="s">
        <v>139</v>
      </c>
      <c r="AU214" s="197" t="s">
        <v>85</v>
      </c>
      <c r="AV214" s="11" t="s">
        <v>85</v>
      </c>
      <c r="AW214" s="11" t="s">
        <v>4</v>
      </c>
      <c r="AX214" s="11" t="s">
        <v>83</v>
      </c>
      <c r="AY214" s="197" t="s">
        <v>128</v>
      </c>
    </row>
    <row r="215" spans="2:65" s="1" customFormat="1" ht="22.5" customHeight="1">
      <c r="B215" s="32"/>
      <c r="C215" s="172" t="s">
        <v>371</v>
      </c>
      <c r="D215" s="172" t="s">
        <v>130</v>
      </c>
      <c r="E215" s="173" t="s">
        <v>715</v>
      </c>
      <c r="F215" s="174" t="s">
        <v>716</v>
      </c>
      <c r="G215" s="175" t="s">
        <v>226</v>
      </c>
      <c r="H215" s="176">
        <v>4.1210000000000004</v>
      </c>
      <c r="I215" s="177"/>
      <c r="J215" s="178">
        <f>ROUND(I215*H215,2)</f>
        <v>0</v>
      </c>
      <c r="K215" s="174" t="s">
        <v>134</v>
      </c>
      <c r="L215" s="36"/>
      <c r="M215" s="179" t="s">
        <v>21</v>
      </c>
      <c r="N215" s="180" t="s">
        <v>46</v>
      </c>
      <c r="O215" s="58"/>
      <c r="P215" s="181">
        <f>O215*H215</f>
        <v>0</v>
      </c>
      <c r="Q215" s="181">
        <v>0</v>
      </c>
      <c r="R215" s="181">
        <f>Q215*H215</f>
        <v>0</v>
      </c>
      <c r="S215" s="181">
        <v>0</v>
      </c>
      <c r="T215" s="182">
        <f>S215*H215</f>
        <v>0</v>
      </c>
      <c r="AR215" s="15" t="s">
        <v>135</v>
      </c>
      <c r="AT215" s="15" t="s">
        <v>130</v>
      </c>
      <c r="AU215" s="15" t="s">
        <v>85</v>
      </c>
      <c r="AY215" s="15" t="s">
        <v>128</v>
      </c>
      <c r="BE215" s="183">
        <f>IF(N215="základní",J215,0)</f>
        <v>0</v>
      </c>
      <c r="BF215" s="183">
        <f>IF(N215="snížená",J215,0)</f>
        <v>0</v>
      </c>
      <c r="BG215" s="183">
        <f>IF(N215="zákl. přenesená",J215,0)</f>
        <v>0</v>
      </c>
      <c r="BH215" s="183">
        <f>IF(N215="sníž. přenesená",J215,0)</f>
        <v>0</v>
      </c>
      <c r="BI215" s="183">
        <f>IF(N215="nulová",J215,0)</f>
        <v>0</v>
      </c>
      <c r="BJ215" s="15" t="s">
        <v>83</v>
      </c>
      <c r="BK215" s="183">
        <f>ROUND(I215*H215,2)</f>
        <v>0</v>
      </c>
      <c r="BL215" s="15" t="s">
        <v>135</v>
      </c>
      <c r="BM215" s="15" t="s">
        <v>717</v>
      </c>
    </row>
    <row r="216" spans="2:65" s="1" customFormat="1" ht="58.5">
      <c r="B216" s="32"/>
      <c r="C216" s="33"/>
      <c r="D216" s="184" t="s">
        <v>137</v>
      </c>
      <c r="E216" s="33"/>
      <c r="F216" s="185" t="s">
        <v>437</v>
      </c>
      <c r="G216" s="33"/>
      <c r="H216" s="33"/>
      <c r="I216" s="101"/>
      <c r="J216" s="33"/>
      <c r="K216" s="33"/>
      <c r="L216" s="36"/>
      <c r="M216" s="186"/>
      <c r="N216" s="58"/>
      <c r="O216" s="58"/>
      <c r="P216" s="58"/>
      <c r="Q216" s="58"/>
      <c r="R216" s="58"/>
      <c r="S216" s="58"/>
      <c r="T216" s="59"/>
      <c r="AT216" s="15" t="s">
        <v>137</v>
      </c>
      <c r="AU216" s="15" t="s">
        <v>85</v>
      </c>
    </row>
    <row r="217" spans="2:65" s="10" customFormat="1" ht="22.9" customHeight="1">
      <c r="B217" s="156"/>
      <c r="C217" s="157"/>
      <c r="D217" s="158" t="s">
        <v>74</v>
      </c>
      <c r="E217" s="170" t="s">
        <v>454</v>
      </c>
      <c r="F217" s="170" t="s">
        <v>455</v>
      </c>
      <c r="G217" s="157"/>
      <c r="H217" s="157"/>
      <c r="I217" s="160"/>
      <c r="J217" s="171">
        <f>BK217</f>
        <v>0</v>
      </c>
      <c r="K217" s="157"/>
      <c r="L217" s="162"/>
      <c r="M217" s="163"/>
      <c r="N217" s="164"/>
      <c r="O217" s="164"/>
      <c r="P217" s="165">
        <f>SUM(P218:P219)</f>
        <v>0</v>
      </c>
      <c r="Q217" s="164"/>
      <c r="R217" s="165">
        <f>SUM(R218:R219)</f>
        <v>0</v>
      </c>
      <c r="S217" s="164"/>
      <c r="T217" s="166">
        <f>SUM(T218:T219)</f>
        <v>0</v>
      </c>
      <c r="AR217" s="167" t="s">
        <v>83</v>
      </c>
      <c r="AT217" s="168" t="s">
        <v>74</v>
      </c>
      <c r="AU217" s="168" t="s">
        <v>83</v>
      </c>
      <c r="AY217" s="167" t="s">
        <v>128</v>
      </c>
      <c r="BK217" s="169">
        <f>SUM(BK218:BK219)</f>
        <v>0</v>
      </c>
    </row>
    <row r="218" spans="2:65" s="1" customFormat="1" ht="22.5" customHeight="1">
      <c r="B218" s="32"/>
      <c r="C218" s="172" t="s">
        <v>376</v>
      </c>
      <c r="D218" s="172" t="s">
        <v>130</v>
      </c>
      <c r="E218" s="173" t="s">
        <v>718</v>
      </c>
      <c r="F218" s="174" t="s">
        <v>719</v>
      </c>
      <c r="G218" s="175" t="s">
        <v>226</v>
      </c>
      <c r="H218" s="176">
        <v>55.65</v>
      </c>
      <c r="I218" s="177"/>
      <c r="J218" s="178">
        <f>ROUND(I218*H218,2)</f>
        <v>0</v>
      </c>
      <c r="K218" s="174" t="s">
        <v>134</v>
      </c>
      <c r="L218" s="36"/>
      <c r="M218" s="179" t="s">
        <v>21</v>
      </c>
      <c r="N218" s="180" t="s">
        <v>46</v>
      </c>
      <c r="O218" s="58"/>
      <c r="P218" s="181">
        <f>O218*H218</f>
        <v>0</v>
      </c>
      <c r="Q218" s="181">
        <v>0</v>
      </c>
      <c r="R218" s="181">
        <f>Q218*H218</f>
        <v>0</v>
      </c>
      <c r="S218" s="181">
        <v>0</v>
      </c>
      <c r="T218" s="182">
        <f>S218*H218</f>
        <v>0</v>
      </c>
      <c r="AR218" s="15" t="s">
        <v>135</v>
      </c>
      <c r="AT218" s="15" t="s">
        <v>130</v>
      </c>
      <c r="AU218" s="15" t="s">
        <v>85</v>
      </c>
      <c r="AY218" s="15" t="s">
        <v>128</v>
      </c>
      <c r="BE218" s="183">
        <f>IF(N218="základní",J218,0)</f>
        <v>0</v>
      </c>
      <c r="BF218" s="183">
        <f>IF(N218="snížená",J218,0)</f>
        <v>0</v>
      </c>
      <c r="BG218" s="183">
        <f>IF(N218="zákl. přenesená",J218,0)</f>
        <v>0</v>
      </c>
      <c r="BH218" s="183">
        <f>IF(N218="sníž. přenesená",J218,0)</f>
        <v>0</v>
      </c>
      <c r="BI218" s="183">
        <f>IF(N218="nulová",J218,0)</f>
        <v>0</v>
      </c>
      <c r="BJ218" s="15" t="s">
        <v>83</v>
      </c>
      <c r="BK218" s="183">
        <f>ROUND(I218*H218,2)</f>
        <v>0</v>
      </c>
      <c r="BL218" s="15" t="s">
        <v>135</v>
      </c>
      <c r="BM218" s="15" t="s">
        <v>720</v>
      </c>
    </row>
    <row r="219" spans="2:65" s="1" customFormat="1" ht="39">
      <c r="B219" s="32"/>
      <c r="C219" s="33"/>
      <c r="D219" s="184" t="s">
        <v>137</v>
      </c>
      <c r="E219" s="33"/>
      <c r="F219" s="185" t="s">
        <v>721</v>
      </c>
      <c r="G219" s="33"/>
      <c r="H219" s="33"/>
      <c r="I219" s="101"/>
      <c r="J219" s="33"/>
      <c r="K219" s="33"/>
      <c r="L219" s="36"/>
      <c r="M219" s="186"/>
      <c r="N219" s="58"/>
      <c r="O219" s="58"/>
      <c r="P219" s="58"/>
      <c r="Q219" s="58"/>
      <c r="R219" s="58"/>
      <c r="S219" s="58"/>
      <c r="T219" s="59"/>
      <c r="AT219" s="15" t="s">
        <v>137</v>
      </c>
      <c r="AU219" s="15" t="s">
        <v>85</v>
      </c>
    </row>
    <row r="220" spans="2:65" s="10" customFormat="1" ht="25.9" customHeight="1">
      <c r="B220" s="156"/>
      <c r="C220" s="157"/>
      <c r="D220" s="158" t="s">
        <v>74</v>
      </c>
      <c r="E220" s="159" t="s">
        <v>461</v>
      </c>
      <c r="F220" s="159" t="s">
        <v>462</v>
      </c>
      <c r="G220" s="157"/>
      <c r="H220" s="157"/>
      <c r="I220" s="160"/>
      <c r="J220" s="161">
        <f>BK220</f>
        <v>0</v>
      </c>
      <c r="K220" s="157"/>
      <c r="L220" s="162"/>
      <c r="M220" s="163"/>
      <c r="N220" s="164"/>
      <c r="O220" s="164"/>
      <c r="P220" s="165">
        <f>P221</f>
        <v>0</v>
      </c>
      <c r="Q220" s="164"/>
      <c r="R220" s="165">
        <f>R221</f>
        <v>6.3880000000000006E-2</v>
      </c>
      <c r="S220" s="164"/>
      <c r="T220" s="166">
        <f>T221</f>
        <v>2.0141999999999998</v>
      </c>
      <c r="AR220" s="167" t="s">
        <v>85</v>
      </c>
      <c r="AT220" s="168" t="s">
        <v>74</v>
      </c>
      <c r="AU220" s="168" t="s">
        <v>75</v>
      </c>
      <c r="AY220" s="167" t="s">
        <v>128</v>
      </c>
      <c r="BK220" s="169">
        <f>BK221</f>
        <v>0</v>
      </c>
    </row>
    <row r="221" spans="2:65" s="10" customFormat="1" ht="22.9" customHeight="1">
      <c r="B221" s="156"/>
      <c r="C221" s="157"/>
      <c r="D221" s="158" t="s">
        <v>74</v>
      </c>
      <c r="E221" s="170" t="s">
        <v>526</v>
      </c>
      <c r="F221" s="170" t="s">
        <v>527</v>
      </c>
      <c r="G221" s="157"/>
      <c r="H221" s="157"/>
      <c r="I221" s="160"/>
      <c r="J221" s="171">
        <f>BK221</f>
        <v>0</v>
      </c>
      <c r="K221" s="157"/>
      <c r="L221" s="162"/>
      <c r="M221" s="163"/>
      <c r="N221" s="164"/>
      <c r="O221" s="164"/>
      <c r="P221" s="165">
        <f>SUM(P222:P257)</f>
        <v>0</v>
      </c>
      <c r="Q221" s="164"/>
      <c r="R221" s="165">
        <f>SUM(R222:R257)</f>
        <v>6.3880000000000006E-2</v>
      </c>
      <c r="S221" s="164"/>
      <c r="T221" s="166">
        <f>SUM(T222:T257)</f>
        <v>2.0141999999999998</v>
      </c>
      <c r="AR221" s="167" t="s">
        <v>85</v>
      </c>
      <c r="AT221" s="168" t="s">
        <v>74</v>
      </c>
      <c r="AU221" s="168" t="s">
        <v>83</v>
      </c>
      <c r="AY221" s="167" t="s">
        <v>128</v>
      </c>
      <c r="BK221" s="169">
        <f>SUM(BK222:BK257)</f>
        <v>0</v>
      </c>
    </row>
    <row r="222" spans="2:65" s="1" customFormat="1" ht="16.5" customHeight="1">
      <c r="B222" s="32"/>
      <c r="C222" s="172" t="s">
        <v>381</v>
      </c>
      <c r="D222" s="172" t="s">
        <v>130</v>
      </c>
      <c r="E222" s="173" t="s">
        <v>722</v>
      </c>
      <c r="F222" s="174" t="s">
        <v>723</v>
      </c>
      <c r="G222" s="175" t="s">
        <v>148</v>
      </c>
      <c r="H222" s="176">
        <v>41</v>
      </c>
      <c r="I222" s="177"/>
      <c r="J222" s="178">
        <f>ROUND(I222*H222,2)</f>
        <v>0</v>
      </c>
      <c r="K222" s="174" t="s">
        <v>134</v>
      </c>
      <c r="L222" s="36"/>
      <c r="M222" s="179" t="s">
        <v>21</v>
      </c>
      <c r="N222" s="180" t="s">
        <v>46</v>
      </c>
      <c r="O222" s="58"/>
      <c r="P222" s="181">
        <f>O222*H222</f>
        <v>0</v>
      </c>
      <c r="Q222" s="181">
        <v>0</v>
      </c>
      <c r="R222" s="181">
        <f>Q222*H222</f>
        <v>0</v>
      </c>
      <c r="S222" s="181">
        <v>2.6700000000000002E-2</v>
      </c>
      <c r="T222" s="182">
        <f>S222*H222</f>
        <v>1.0947</v>
      </c>
      <c r="AR222" s="15" t="s">
        <v>216</v>
      </c>
      <c r="AT222" s="15" t="s">
        <v>130</v>
      </c>
      <c r="AU222" s="15" t="s">
        <v>85</v>
      </c>
      <c r="AY222" s="15" t="s">
        <v>128</v>
      </c>
      <c r="BE222" s="183">
        <f>IF(N222="základní",J222,0)</f>
        <v>0</v>
      </c>
      <c r="BF222" s="183">
        <f>IF(N222="snížená",J222,0)</f>
        <v>0</v>
      </c>
      <c r="BG222" s="183">
        <f>IF(N222="zákl. přenesená",J222,0)</f>
        <v>0</v>
      </c>
      <c r="BH222" s="183">
        <f>IF(N222="sníž. přenesená",J222,0)</f>
        <v>0</v>
      </c>
      <c r="BI222" s="183">
        <f>IF(N222="nulová",J222,0)</f>
        <v>0</v>
      </c>
      <c r="BJ222" s="15" t="s">
        <v>83</v>
      </c>
      <c r="BK222" s="183">
        <f>ROUND(I222*H222,2)</f>
        <v>0</v>
      </c>
      <c r="BL222" s="15" t="s">
        <v>216</v>
      </c>
      <c r="BM222" s="15" t="s">
        <v>724</v>
      </c>
    </row>
    <row r="223" spans="2:65" s="11" customFormat="1" ht="11.25">
      <c r="B223" s="187"/>
      <c r="C223" s="188"/>
      <c r="D223" s="184" t="s">
        <v>139</v>
      </c>
      <c r="E223" s="189" t="s">
        <v>21</v>
      </c>
      <c r="F223" s="190" t="s">
        <v>725</v>
      </c>
      <c r="G223" s="188"/>
      <c r="H223" s="191">
        <v>41</v>
      </c>
      <c r="I223" s="192"/>
      <c r="J223" s="188"/>
      <c r="K223" s="188"/>
      <c r="L223" s="193"/>
      <c r="M223" s="194"/>
      <c r="N223" s="195"/>
      <c r="O223" s="195"/>
      <c r="P223" s="195"/>
      <c r="Q223" s="195"/>
      <c r="R223" s="195"/>
      <c r="S223" s="195"/>
      <c r="T223" s="196"/>
      <c r="AT223" s="197" t="s">
        <v>139</v>
      </c>
      <c r="AU223" s="197" t="s">
        <v>85</v>
      </c>
      <c r="AV223" s="11" t="s">
        <v>85</v>
      </c>
      <c r="AW223" s="11" t="s">
        <v>36</v>
      </c>
      <c r="AX223" s="11" t="s">
        <v>83</v>
      </c>
      <c r="AY223" s="197" t="s">
        <v>128</v>
      </c>
    </row>
    <row r="224" spans="2:65" s="1" customFormat="1" ht="16.5" customHeight="1">
      <c r="B224" s="32"/>
      <c r="C224" s="172" t="s">
        <v>387</v>
      </c>
      <c r="D224" s="172" t="s">
        <v>130</v>
      </c>
      <c r="E224" s="173" t="s">
        <v>726</v>
      </c>
      <c r="F224" s="174" t="s">
        <v>727</v>
      </c>
      <c r="G224" s="175" t="s">
        <v>184</v>
      </c>
      <c r="H224" s="176">
        <v>8</v>
      </c>
      <c r="I224" s="177"/>
      <c r="J224" s="178">
        <f>ROUND(I224*H224,2)</f>
        <v>0</v>
      </c>
      <c r="K224" s="174" t="s">
        <v>21</v>
      </c>
      <c r="L224" s="36"/>
      <c r="M224" s="179" t="s">
        <v>21</v>
      </c>
      <c r="N224" s="180" t="s">
        <v>46</v>
      </c>
      <c r="O224" s="58"/>
      <c r="P224" s="181">
        <f>O224*H224</f>
        <v>0</v>
      </c>
      <c r="Q224" s="181">
        <v>3.8999999999999999E-4</v>
      </c>
      <c r="R224" s="181">
        <f>Q224*H224</f>
        <v>3.1199999999999999E-3</v>
      </c>
      <c r="S224" s="181">
        <v>0</v>
      </c>
      <c r="T224" s="182">
        <f>S224*H224</f>
        <v>0</v>
      </c>
      <c r="AR224" s="15" t="s">
        <v>216</v>
      </c>
      <c r="AT224" s="15" t="s">
        <v>130</v>
      </c>
      <c r="AU224" s="15" t="s">
        <v>85</v>
      </c>
      <c r="AY224" s="15" t="s">
        <v>128</v>
      </c>
      <c r="BE224" s="183">
        <f>IF(N224="základní",J224,0)</f>
        <v>0</v>
      </c>
      <c r="BF224" s="183">
        <f>IF(N224="snížená",J224,0)</f>
        <v>0</v>
      </c>
      <c r="BG224" s="183">
        <f>IF(N224="zákl. přenesená",J224,0)</f>
        <v>0</v>
      </c>
      <c r="BH224" s="183">
        <f>IF(N224="sníž. přenesená",J224,0)</f>
        <v>0</v>
      </c>
      <c r="BI224" s="183">
        <f>IF(N224="nulová",J224,0)</f>
        <v>0</v>
      </c>
      <c r="BJ224" s="15" t="s">
        <v>83</v>
      </c>
      <c r="BK224" s="183">
        <f>ROUND(I224*H224,2)</f>
        <v>0</v>
      </c>
      <c r="BL224" s="15" t="s">
        <v>216</v>
      </c>
      <c r="BM224" s="15" t="s">
        <v>728</v>
      </c>
    </row>
    <row r="225" spans="2:65" s="1" customFormat="1" ht="48.75">
      <c r="B225" s="32"/>
      <c r="C225" s="33"/>
      <c r="D225" s="184" t="s">
        <v>137</v>
      </c>
      <c r="E225" s="33"/>
      <c r="F225" s="185" t="s">
        <v>729</v>
      </c>
      <c r="G225" s="33"/>
      <c r="H225" s="33"/>
      <c r="I225" s="101"/>
      <c r="J225" s="33"/>
      <c r="K225" s="33"/>
      <c r="L225" s="36"/>
      <c r="M225" s="186"/>
      <c r="N225" s="58"/>
      <c r="O225" s="58"/>
      <c r="P225" s="58"/>
      <c r="Q225" s="58"/>
      <c r="R225" s="58"/>
      <c r="S225" s="58"/>
      <c r="T225" s="59"/>
      <c r="AT225" s="15" t="s">
        <v>137</v>
      </c>
      <c r="AU225" s="15" t="s">
        <v>85</v>
      </c>
    </row>
    <row r="226" spans="2:65" s="1" customFormat="1" ht="16.5" customHeight="1">
      <c r="B226" s="32"/>
      <c r="C226" s="172" t="s">
        <v>392</v>
      </c>
      <c r="D226" s="172" t="s">
        <v>130</v>
      </c>
      <c r="E226" s="173" t="s">
        <v>529</v>
      </c>
      <c r="F226" s="174" t="s">
        <v>530</v>
      </c>
      <c r="G226" s="175" t="s">
        <v>148</v>
      </c>
      <c r="H226" s="176">
        <v>30</v>
      </c>
      <c r="I226" s="177"/>
      <c r="J226" s="178">
        <f>ROUND(I226*H226,2)</f>
        <v>0</v>
      </c>
      <c r="K226" s="174" t="s">
        <v>134</v>
      </c>
      <c r="L226" s="36"/>
      <c r="M226" s="179" t="s">
        <v>21</v>
      </c>
      <c r="N226" s="180" t="s">
        <v>46</v>
      </c>
      <c r="O226" s="58"/>
      <c r="P226" s="181">
        <f>O226*H226</f>
        <v>0</v>
      </c>
      <c r="Q226" s="181">
        <v>0</v>
      </c>
      <c r="R226" s="181">
        <f>Q226*H226</f>
        <v>0</v>
      </c>
      <c r="S226" s="181">
        <v>3.065E-2</v>
      </c>
      <c r="T226" s="182">
        <f>S226*H226</f>
        <v>0.91949999999999998</v>
      </c>
      <c r="AR226" s="15" t="s">
        <v>216</v>
      </c>
      <c r="AT226" s="15" t="s">
        <v>130</v>
      </c>
      <c r="AU226" s="15" t="s">
        <v>85</v>
      </c>
      <c r="AY226" s="15" t="s">
        <v>128</v>
      </c>
      <c r="BE226" s="183">
        <f>IF(N226="základní",J226,0)</f>
        <v>0</v>
      </c>
      <c r="BF226" s="183">
        <f>IF(N226="snížená",J226,0)</f>
        <v>0</v>
      </c>
      <c r="BG226" s="183">
        <f>IF(N226="zákl. přenesená",J226,0)</f>
        <v>0</v>
      </c>
      <c r="BH226" s="183">
        <f>IF(N226="sníž. přenesená",J226,0)</f>
        <v>0</v>
      </c>
      <c r="BI226" s="183">
        <f>IF(N226="nulová",J226,0)</f>
        <v>0</v>
      </c>
      <c r="BJ226" s="15" t="s">
        <v>83</v>
      </c>
      <c r="BK226" s="183">
        <f>ROUND(I226*H226,2)</f>
        <v>0</v>
      </c>
      <c r="BL226" s="15" t="s">
        <v>216</v>
      </c>
      <c r="BM226" s="15" t="s">
        <v>730</v>
      </c>
    </row>
    <row r="227" spans="2:65" s="11" customFormat="1" ht="11.25">
      <c r="B227" s="187"/>
      <c r="C227" s="188"/>
      <c r="D227" s="184" t="s">
        <v>139</v>
      </c>
      <c r="E227" s="189" t="s">
        <v>21</v>
      </c>
      <c r="F227" s="190" t="s">
        <v>731</v>
      </c>
      <c r="G227" s="188"/>
      <c r="H227" s="191">
        <v>30</v>
      </c>
      <c r="I227" s="192"/>
      <c r="J227" s="188"/>
      <c r="K227" s="188"/>
      <c r="L227" s="193"/>
      <c r="M227" s="194"/>
      <c r="N227" s="195"/>
      <c r="O227" s="195"/>
      <c r="P227" s="195"/>
      <c r="Q227" s="195"/>
      <c r="R227" s="195"/>
      <c r="S227" s="195"/>
      <c r="T227" s="196"/>
      <c r="AT227" s="197" t="s">
        <v>139</v>
      </c>
      <c r="AU227" s="197" t="s">
        <v>85</v>
      </c>
      <c r="AV227" s="11" t="s">
        <v>85</v>
      </c>
      <c r="AW227" s="11" t="s">
        <v>36</v>
      </c>
      <c r="AX227" s="11" t="s">
        <v>83</v>
      </c>
      <c r="AY227" s="197" t="s">
        <v>128</v>
      </c>
    </row>
    <row r="228" spans="2:65" s="1" customFormat="1" ht="16.5" customHeight="1">
      <c r="B228" s="32"/>
      <c r="C228" s="172" t="s">
        <v>398</v>
      </c>
      <c r="D228" s="172" t="s">
        <v>130</v>
      </c>
      <c r="E228" s="173" t="s">
        <v>732</v>
      </c>
      <c r="F228" s="174" t="s">
        <v>733</v>
      </c>
      <c r="G228" s="175" t="s">
        <v>148</v>
      </c>
      <c r="H228" s="176">
        <v>10</v>
      </c>
      <c r="I228" s="177"/>
      <c r="J228" s="178">
        <f>ROUND(I228*H228,2)</f>
        <v>0</v>
      </c>
      <c r="K228" s="174" t="s">
        <v>134</v>
      </c>
      <c r="L228" s="36"/>
      <c r="M228" s="179" t="s">
        <v>21</v>
      </c>
      <c r="N228" s="180" t="s">
        <v>46</v>
      </c>
      <c r="O228" s="58"/>
      <c r="P228" s="181">
        <f>O228*H228</f>
        <v>0</v>
      </c>
      <c r="Q228" s="181">
        <v>1.2099999999999999E-3</v>
      </c>
      <c r="R228" s="181">
        <f>Q228*H228</f>
        <v>1.21E-2</v>
      </c>
      <c r="S228" s="181">
        <v>0</v>
      </c>
      <c r="T228" s="182">
        <f>S228*H228</f>
        <v>0</v>
      </c>
      <c r="AR228" s="15" t="s">
        <v>216</v>
      </c>
      <c r="AT228" s="15" t="s">
        <v>130</v>
      </c>
      <c r="AU228" s="15" t="s">
        <v>85</v>
      </c>
      <c r="AY228" s="15" t="s">
        <v>128</v>
      </c>
      <c r="BE228" s="183">
        <f>IF(N228="základní",J228,0)</f>
        <v>0</v>
      </c>
      <c r="BF228" s="183">
        <f>IF(N228="snížená",J228,0)</f>
        <v>0</v>
      </c>
      <c r="BG228" s="183">
        <f>IF(N228="zákl. přenesená",J228,0)</f>
        <v>0</v>
      </c>
      <c r="BH228" s="183">
        <f>IF(N228="sníž. přenesená",J228,0)</f>
        <v>0</v>
      </c>
      <c r="BI228" s="183">
        <f>IF(N228="nulová",J228,0)</f>
        <v>0</v>
      </c>
      <c r="BJ228" s="15" t="s">
        <v>83</v>
      </c>
      <c r="BK228" s="183">
        <f>ROUND(I228*H228,2)</f>
        <v>0</v>
      </c>
      <c r="BL228" s="15" t="s">
        <v>216</v>
      </c>
      <c r="BM228" s="15" t="s">
        <v>734</v>
      </c>
    </row>
    <row r="229" spans="2:65" s="1" customFormat="1" ht="48.75">
      <c r="B229" s="32"/>
      <c r="C229" s="33"/>
      <c r="D229" s="184" t="s">
        <v>137</v>
      </c>
      <c r="E229" s="33"/>
      <c r="F229" s="185" t="s">
        <v>735</v>
      </c>
      <c r="G229" s="33"/>
      <c r="H229" s="33"/>
      <c r="I229" s="101"/>
      <c r="J229" s="33"/>
      <c r="K229" s="33"/>
      <c r="L229" s="36"/>
      <c r="M229" s="186"/>
      <c r="N229" s="58"/>
      <c r="O229" s="58"/>
      <c r="P229" s="58"/>
      <c r="Q229" s="58"/>
      <c r="R229" s="58"/>
      <c r="S229" s="58"/>
      <c r="T229" s="59"/>
      <c r="AT229" s="15" t="s">
        <v>137</v>
      </c>
      <c r="AU229" s="15" t="s">
        <v>85</v>
      </c>
    </row>
    <row r="230" spans="2:65" s="11" customFormat="1" ht="11.25">
      <c r="B230" s="187"/>
      <c r="C230" s="188"/>
      <c r="D230" s="184" t="s">
        <v>139</v>
      </c>
      <c r="E230" s="189" t="s">
        <v>21</v>
      </c>
      <c r="F230" s="190" t="s">
        <v>736</v>
      </c>
      <c r="G230" s="188"/>
      <c r="H230" s="191">
        <v>10</v>
      </c>
      <c r="I230" s="192"/>
      <c r="J230" s="188"/>
      <c r="K230" s="188"/>
      <c r="L230" s="193"/>
      <c r="M230" s="194"/>
      <c r="N230" s="195"/>
      <c r="O230" s="195"/>
      <c r="P230" s="195"/>
      <c r="Q230" s="195"/>
      <c r="R230" s="195"/>
      <c r="S230" s="195"/>
      <c r="T230" s="196"/>
      <c r="AT230" s="197" t="s">
        <v>139</v>
      </c>
      <c r="AU230" s="197" t="s">
        <v>85</v>
      </c>
      <c r="AV230" s="11" t="s">
        <v>85</v>
      </c>
      <c r="AW230" s="11" t="s">
        <v>36</v>
      </c>
      <c r="AX230" s="11" t="s">
        <v>83</v>
      </c>
      <c r="AY230" s="197" t="s">
        <v>128</v>
      </c>
    </row>
    <row r="231" spans="2:65" s="1" customFormat="1" ht="16.5" customHeight="1">
      <c r="B231" s="32"/>
      <c r="C231" s="172" t="s">
        <v>402</v>
      </c>
      <c r="D231" s="172" t="s">
        <v>130</v>
      </c>
      <c r="E231" s="173" t="s">
        <v>737</v>
      </c>
      <c r="F231" s="174" t="s">
        <v>738</v>
      </c>
      <c r="G231" s="175" t="s">
        <v>148</v>
      </c>
      <c r="H231" s="176">
        <v>9</v>
      </c>
      <c r="I231" s="177"/>
      <c r="J231" s="178">
        <f>ROUND(I231*H231,2)</f>
        <v>0</v>
      </c>
      <c r="K231" s="174" t="s">
        <v>134</v>
      </c>
      <c r="L231" s="36"/>
      <c r="M231" s="179" t="s">
        <v>21</v>
      </c>
      <c r="N231" s="180" t="s">
        <v>46</v>
      </c>
      <c r="O231" s="58"/>
      <c r="P231" s="181">
        <f>O231*H231</f>
        <v>0</v>
      </c>
      <c r="Q231" s="181">
        <v>1.1000000000000001E-3</v>
      </c>
      <c r="R231" s="181">
        <f>Q231*H231</f>
        <v>9.9000000000000008E-3</v>
      </c>
      <c r="S231" s="181">
        <v>0</v>
      </c>
      <c r="T231" s="182">
        <f>S231*H231</f>
        <v>0</v>
      </c>
      <c r="AR231" s="15" t="s">
        <v>216</v>
      </c>
      <c r="AT231" s="15" t="s">
        <v>130</v>
      </c>
      <c r="AU231" s="15" t="s">
        <v>85</v>
      </c>
      <c r="AY231" s="15" t="s">
        <v>128</v>
      </c>
      <c r="BE231" s="183">
        <f>IF(N231="základní",J231,0)</f>
        <v>0</v>
      </c>
      <c r="BF231" s="183">
        <f>IF(N231="snížená",J231,0)</f>
        <v>0</v>
      </c>
      <c r="BG231" s="183">
        <f>IF(N231="zákl. přenesená",J231,0)</f>
        <v>0</v>
      </c>
      <c r="BH231" s="183">
        <f>IF(N231="sníž. přenesená",J231,0)</f>
        <v>0</v>
      </c>
      <c r="BI231" s="183">
        <f>IF(N231="nulová",J231,0)</f>
        <v>0</v>
      </c>
      <c r="BJ231" s="15" t="s">
        <v>83</v>
      </c>
      <c r="BK231" s="183">
        <f>ROUND(I231*H231,2)</f>
        <v>0</v>
      </c>
      <c r="BL231" s="15" t="s">
        <v>216</v>
      </c>
      <c r="BM231" s="15" t="s">
        <v>739</v>
      </c>
    </row>
    <row r="232" spans="2:65" s="1" customFormat="1" ht="48.75">
      <c r="B232" s="32"/>
      <c r="C232" s="33"/>
      <c r="D232" s="184" t="s">
        <v>137</v>
      </c>
      <c r="E232" s="33"/>
      <c r="F232" s="185" t="s">
        <v>735</v>
      </c>
      <c r="G232" s="33"/>
      <c r="H232" s="33"/>
      <c r="I232" s="101"/>
      <c r="J232" s="33"/>
      <c r="K232" s="33"/>
      <c r="L232" s="36"/>
      <c r="M232" s="186"/>
      <c r="N232" s="58"/>
      <c r="O232" s="58"/>
      <c r="P232" s="58"/>
      <c r="Q232" s="58"/>
      <c r="R232" s="58"/>
      <c r="S232" s="58"/>
      <c r="T232" s="59"/>
      <c r="AT232" s="15" t="s">
        <v>137</v>
      </c>
      <c r="AU232" s="15" t="s">
        <v>85</v>
      </c>
    </row>
    <row r="233" spans="2:65" s="11" customFormat="1" ht="11.25">
      <c r="B233" s="187"/>
      <c r="C233" s="188"/>
      <c r="D233" s="184" t="s">
        <v>139</v>
      </c>
      <c r="E233" s="189" t="s">
        <v>21</v>
      </c>
      <c r="F233" s="190" t="s">
        <v>665</v>
      </c>
      <c r="G233" s="188"/>
      <c r="H233" s="191">
        <v>9</v>
      </c>
      <c r="I233" s="192"/>
      <c r="J233" s="188"/>
      <c r="K233" s="188"/>
      <c r="L233" s="193"/>
      <c r="M233" s="194"/>
      <c r="N233" s="195"/>
      <c r="O233" s="195"/>
      <c r="P233" s="195"/>
      <c r="Q233" s="195"/>
      <c r="R233" s="195"/>
      <c r="S233" s="195"/>
      <c r="T233" s="196"/>
      <c r="AT233" s="197" t="s">
        <v>139</v>
      </c>
      <c r="AU233" s="197" t="s">
        <v>85</v>
      </c>
      <c r="AV233" s="11" t="s">
        <v>85</v>
      </c>
      <c r="AW233" s="11" t="s">
        <v>36</v>
      </c>
      <c r="AX233" s="11" t="s">
        <v>83</v>
      </c>
      <c r="AY233" s="197" t="s">
        <v>128</v>
      </c>
    </row>
    <row r="234" spans="2:65" s="1" customFormat="1" ht="16.5" customHeight="1">
      <c r="B234" s="32"/>
      <c r="C234" s="172" t="s">
        <v>406</v>
      </c>
      <c r="D234" s="172" t="s">
        <v>130</v>
      </c>
      <c r="E234" s="173" t="s">
        <v>740</v>
      </c>
      <c r="F234" s="174" t="s">
        <v>741</v>
      </c>
      <c r="G234" s="175" t="s">
        <v>148</v>
      </c>
      <c r="H234" s="176">
        <v>9</v>
      </c>
      <c r="I234" s="177"/>
      <c r="J234" s="178">
        <f>ROUND(I234*H234,2)</f>
        <v>0</v>
      </c>
      <c r="K234" s="174" t="s">
        <v>134</v>
      </c>
      <c r="L234" s="36"/>
      <c r="M234" s="179" t="s">
        <v>21</v>
      </c>
      <c r="N234" s="180" t="s">
        <v>46</v>
      </c>
      <c r="O234" s="58"/>
      <c r="P234" s="181">
        <f>O234*H234</f>
        <v>0</v>
      </c>
      <c r="Q234" s="181">
        <v>3.5E-4</v>
      </c>
      <c r="R234" s="181">
        <f>Q234*H234</f>
        <v>3.15E-3</v>
      </c>
      <c r="S234" s="181">
        <v>0</v>
      </c>
      <c r="T234" s="182">
        <f>S234*H234</f>
        <v>0</v>
      </c>
      <c r="AR234" s="15" t="s">
        <v>216</v>
      </c>
      <c r="AT234" s="15" t="s">
        <v>130</v>
      </c>
      <c r="AU234" s="15" t="s">
        <v>85</v>
      </c>
      <c r="AY234" s="15" t="s">
        <v>128</v>
      </c>
      <c r="BE234" s="183">
        <f>IF(N234="základní",J234,0)</f>
        <v>0</v>
      </c>
      <c r="BF234" s="183">
        <f>IF(N234="snížená",J234,0)</f>
        <v>0</v>
      </c>
      <c r="BG234" s="183">
        <f>IF(N234="zákl. přenesená",J234,0)</f>
        <v>0</v>
      </c>
      <c r="BH234" s="183">
        <f>IF(N234="sníž. přenesená",J234,0)</f>
        <v>0</v>
      </c>
      <c r="BI234" s="183">
        <f>IF(N234="nulová",J234,0)</f>
        <v>0</v>
      </c>
      <c r="BJ234" s="15" t="s">
        <v>83</v>
      </c>
      <c r="BK234" s="183">
        <f>ROUND(I234*H234,2)</f>
        <v>0</v>
      </c>
      <c r="BL234" s="15" t="s">
        <v>216</v>
      </c>
      <c r="BM234" s="15" t="s">
        <v>742</v>
      </c>
    </row>
    <row r="235" spans="2:65" s="1" customFormat="1" ht="48.75">
      <c r="B235" s="32"/>
      <c r="C235" s="33"/>
      <c r="D235" s="184" t="s">
        <v>137</v>
      </c>
      <c r="E235" s="33"/>
      <c r="F235" s="185" t="s">
        <v>735</v>
      </c>
      <c r="G235" s="33"/>
      <c r="H235" s="33"/>
      <c r="I235" s="101"/>
      <c r="J235" s="33"/>
      <c r="K235" s="33"/>
      <c r="L235" s="36"/>
      <c r="M235" s="186"/>
      <c r="N235" s="58"/>
      <c r="O235" s="58"/>
      <c r="P235" s="58"/>
      <c r="Q235" s="58"/>
      <c r="R235" s="58"/>
      <c r="S235" s="58"/>
      <c r="T235" s="59"/>
      <c r="AT235" s="15" t="s">
        <v>137</v>
      </c>
      <c r="AU235" s="15" t="s">
        <v>85</v>
      </c>
    </row>
    <row r="236" spans="2:65" s="11" customFormat="1" ht="11.25">
      <c r="B236" s="187"/>
      <c r="C236" s="188"/>
      <c r="D236" s="184" t="s">
        <v>139</v>
      </c>
      <c r="E236" s="189" t="s">
        <v>21</v>
      </c>
      <c r="F236" s="190" t="s">
        <v>665</v>
      </c>
      <c r="G236" s="188"/>
      <c r="H236" s="191">
        <v>9</v>
      </c>
      <c r="I236" s="192"/>
      <c r="J236" s="188"/>
      <c r="K236" s="188"/>
      <c r="L236" s="193"/>
      <c r="M236" s="194"/>
      <c r="N236" s="195"/>
      <c r="O236" s="195"/>
      <c r="P236" s="195"/>
      <c r="Q236" s="195"/>
      <c r="R236" s="195"/>
      <c r="S236" s="195"/>
      <c r="T236" s="196"/>
      <c r="AT236" s="197" t="s">
        <v>139</v>
      </c>
      <c r="AU236" s="197" t="s">
        <v>85</v>
      </c>
      <c r="AV236" s="11" t="s">
        <v>85</v>
      </c>
      <c r="AW236" s="11" t="s">
        <v>36</v>
      </c>
      <c r="AX236" s="11" t="s">
        <v>83</v>
      </c>
      <c r="AY236" s="197" t="s">
        <v>128</v>
      </c>
    </row>
    <row r="237" spans="2:65" s="1" customFormat="1" ht="16.5" customHeight="1">
      <c r="B237" s="32"/>
      <c r="C237" s="209" t="s">
        <v>411</v>
      </c>
      <c r="D237" s="209" t="s">
        <v>223</v>
      </c>
      <c r="E237" s="210" t="s">
        <v>743</v>
      </c>
      <c r="F237" s="211" t="s">
        <v>744</v>
      </c>
      <c r="G237" s="212" t="s">
        <v>184</v>
      </c>
      <c r="H237" s="213">
        <v>3</v>
      </c>
      <c r="I237" s="214"/>
      <c r="J237" s="215">
        <f t="shared" ref="J237:J243" si="0">ROUND(I237*H237,2)</f>
        <v>0</v>
      </c>
      <c r="K237" s="211" t="s">
        <v>134</v>
      </c>
      <c r="L237" s="216"/>
      <c r="M237" s="217" t="s">
        <v>21</v>
      </c>
      <c r="N237" s="218" t="s">
        <v>46</v>
      </c>
      <c r="O237" s="58"/>
      <c r="P237" s="181">
        <f t="shared" ref="P237:P243" si="1">O237*H237</f>
        <v>0</v>
      </c>
      <c r="Q237" s="181">
        <v>1.2E-4</v>
      </c>
      <c r="R237" s="181">
        <f t="shared" ref="R237:R243" si="2">Q237*H237</f>
        <v>3.6000000000000002E-4</v>
      </c>
      <c r="S237" s="181">
        <v>0</v>
      </c>
      <c r="T237" s="182">
        <f t="shared" ref="T237:T243" si="3">S237*H237</f>
        <v>0</v>
      </c>
      <c r="AR237" s="15" t="s">
        <v>307</v>
      </c>
      <c r="AT237" s="15" t="s">
        <v>223</v>
      </c>
      <c r="AU237" s="15" t="s">
        <v>85</v>
      </c>
      <c r="AY237" s="15" t="s">
        <v>128</v>
      </c>
      <c r="BE237" s="183">
        <f t="shared" ref="BE237:BE243" si="4">IF(N237="základní",J237,0)</f>
        <v>0</v>
      </c>
      <c r="BF237" s="183">
        <f t="shared" ref="BF237:BF243" si="5">IF(N237="snížená",J237,0)</f>
        <v>0</v>
      </c>
      <c r="BG237" s="183">
        <f t="shared" ref="BG237:BG243" si="6">IF(N237="zákl. přenesená",J237,0)</f>
        <v>0</v>
      </c>
      <c r="BH237" s="183">
        <f t="shared" ref="BH237:BH243" si="7">IF(N237="sníž. přenesená",J237,0)</f>
        <v>0</v>
      </c>
      <c r="BI237" s="183">
        <f t="shared" ref="BI237:BI243" si="8">IF(N237="nulová",J237,0)</f>
        <v>0</v>
      </c>
      <c r="BJ237" s="15" t="s">
        <v>83</v>
      </c>
      <c r="BK237" s="183">
        <f t="shared" ref="BK237:BK243" si="9">ROUND(I237*H237,2)</f>
        <v>0</v>
      </c>
      <c r="BL237" s="15" t="s">
        <v>216</v>
      </c>
      <c r="BM237" s="15" t="s">
        <v>745</v>
      </c>
    </row>
    <row r="238" spans="2:65" s="1" customFormat="1" ht="16.5" customHeight="1">
      <c r="B238" s="32"/>
      <c r="C238" s="209" t="s">
        <v>418</v>
      </c>
      <c r="D238" s="209" t="s">
        <v>223</v>
      </c>
      <c r="E238" s="210" t="s">
        <v>746</v>
      </c>
      <c r="F238" s="211" t="s">
        <v>747</v>
      </c>
      <c r="G238" s="212" t="s">
        <v>184</v>
      </c>
      <c r="H238" s="213">
        <v>1</v>
      </c>
      <c r="I238" s="214"/>
      <c r="J238" s="215">
        <f t="shared" si="0"/>
        <v>0</v>
      </c>
      <c r="K238" s="211" t="s">
        <v>134</v>
      </c>
      <c r="L238" s="216"/>
      <c r="M238" s="217" t="s">
        <v>21</v>
      </c>
      <c r="N238" s="218" t="s">
        <v>46</v>
      </c>
      <c r="O238" s="58"/>
      <c r="P238" s="181">
        <f t="shared" si="1"/>
        <v>0</v>
      </c>
      <c r="Q238" s="181">
        <v>1E-4</v>
      </c>
      <c r="R238" s="181">
        <f t="shared" si="2"/>
        <v>1E-4</v>
      </c>
      <c r="S238" s="181">
        <v>0</v>
      </c>
      <c r="T238" s="182">
        <f t="shared" si="3"/>
        <v>0</v>
      </c>
      <c r="AR238" s="15" t="s">
        <v>307</v>
      </c>
      <c r="AT238" s="15" t="s">
        <v>223</v>
      </c>
      <c r="AU238" s="15" t="s">
        <v>85</v>
      </c>
      <c r="AY238" s="15" t="s">
        <v>128</v>
      </c>
      <c r="BE238" s="183">
        <f t="shared" si="4"/>
        <v>0</v>
      </c>
      <c r="BF238" s="183">
        <f t="shared" si="5"/>
        <v>0</v>
      </c>
      <c r="BG238" s="183">
        <f t="shared" si="6"/>
        <v>0</v>
      </c>
      <c r="BH238" s="183">
        <f t="shared" si="7"/>
        <v>0</v>
      </c>
      <c r="BI238" s="183">
        <f t="shared" si="8"/>
        <v>0</v>
      </c>
      <c r="BJ238" s="15" t="s">
        <v>83</v>
      </c>
      <c r="BK238" s="183">
        <f t="shared" si="9"/>
        <v>0</v>
      </c>
      <c r="BL238" s="15" t="s">
        <v>216</v>
      </c>
      <c r="BM238" s="15" t="s">
        <v>748</v>
      </c>
    </row>
    <row r="239" spans="2:65" s="1" customFormat="1" ht="16.5" customHeight="1">
      <c r="B239" s="32"/>
      <c r="C239" s="209" t="s">
        <v>423</v>
      </c>
      <c r="D239" s="209" t="s">
        <v>223</v>
      </c>
      <c r="E239" s="210" t="s">
        <v>749</v>
      </c>
      <c r="F239" s="211" t="s">
        <v>750</v>
      </c>
      <c r="G239" s="212" t="s">
        <v>184</v>
      </c>
      <c r="H239" s="213">
        <v>1</v>
      </c>
      <c r="I239" s="214"/>
      <c r="J239" s="215">
        <f t="shared" si="0"/>
        <v>0</v>
      </c>
      <c r="K239" s="211" t="s">
        <v>134</v>
      </c>
      <c r="L239" s="216"/>
      <c r="M239" s="217" t="s">
        <v>21</v>
      </c>
      <c r="N239" s="218" t="s">
        <v>46</v>
      </c>
      <c r="O239" s="58"/>
      <c r="P239" s="181">
        <f t="shared" si="1"/>
        <v>0</v>
      </c>
      <c r="Q239" s="181">
        <v>5.2999999999999998E-4</v>
      </c>
      <c r="R239" s="181">
        <f t="shared" si="2"/>
        <v>5.2999999999999998E-4</v>
      </c>
      <c r="S239" s="181">
        <v>0</v>
      </c>
      <c r="T239" s="182">
        <f t="shared" si="3"/>
        <v>0</v>
      </c>
      <c r="AR239" s="15" t="s">
        <v>307</v>
      </c>
      <c r="AT239" s="15" t="s">
        <v>223</v>
      </c>
      <c r="AU239" s="15" t="s">
        <v>85</v>
      </c>
      <c r="AY239" s="15" t="s">
        <v>128</v>
      </c>
      <c r="BE239" s="183">
        <f t="shared" si="4"/>
        <v>0</v>
      </c>
      <c r="BF239" s="183">
        <f t="shared" si="5"/>
        <v>0</v>
      </c>
      <c r="BG239" s="183">
        <f t="shared" si="6"/>
        <v>0</v>
      </c>
      <c r="BH239" s="183">
        <f t="shared" si="7"/>
        <v>0</v>
      </c>
      <c r="BI239" s="183">
        <f t="shared" si="8"/>
        <v>0</v>
      </c>
      <c r="BJ239" s="15" t="s">
        <v>83</v>
      </c>
      <c r="BK239" s="183">
        <f t="shared" si="9"/>
        <v>0</v>
      </c>
      <c r="BL239" s="15" t="s">
        <v>216</v>
      </c>
      <c r="BM239" s="15" t="s">
        <v>751</v>
      </c>
    </row>
    <row r="240" spans="2:65" s="1" customFormat="1" ht="16.5" customHeight="1">
      <c r="B240" s="32"/>
      <c r="C240" s="209" t="s">
        <v>428</v>
      </c>
      <c r="D240" s="209" t="s">
        <v>223</v>
      </c>
      <c r="E240" s="210" t="s">
        <v>752</v>
      </c>
      <c r="F240" s="211" t="s">
        <v>753</v>
      </c>
      <c r="G240" s="212" t="s">
        <v>184</v>
      </c>
      <c r="H240" s="213">
        <v>13</v>
      </c>
      <c r="I240" s="214"/>
      <c r="J240" s="215">
        <f t="shared" si="0"/>
        <v>0</v>
      </c>
      <c r="K240" s="211" t="s">
        <v>134</v>
      </c>
      <c r="L240" s="216"/>
      <c r="M240" s="217" t="s">
        <v>21</v>
      </c>
      <c r="N240" s="218" t="s">
        <v>46</v>
      </c>
      <c r="O240" s="58"/>
      <c r="P240" s="181">
        <f t="shared" si="1"/>
        <v>0</v>
      </c>
      <c r="Q240" s="181">
        <v>1.2099999999999999E-3</v>
      </c>
      <c r="R240" s="181">
        <f t="shared" si="2"/>
        <v>1.5729999999999997E-2</v>
      </c>
      <c r="S240" s="181">
        <v>0</v>
      </c>
      <c r="T240" s="182">
        <f t="shared" si="3"/>
        <v>0</v>
      </c>
      <c r="AR240" s="15" t="s">
        <v>307</v>
      </c>
      <c r="AT240" s="15" t="s">
        <v>223</v>
      </c>
      <c r="AU240" s="15" t="s">
        <v>85</v>
      </c>
      <c r="AY240" s="15" t="s">
        <v>128</v>
      </c>
      <c r="BE240" s="183">
        <f t="shared" si="4"/>
        <v>0</v>
      </c>
      <c r="BF240" s="183">
        <f t="shared" si="5"/>
        <v>0</v>
      </c>
      <c r="BG240" s="183">
        <f t="shared" si="6"/>
        <v>0</v>
      </c>
      <c r="BH240" s="183">
        <f t="shared" si="7"/>
        <v>0</v>
      </c>
      <c r="BI240" s="183">
        <f t="shared" si="8"/>
        <v>0</v>
      </c>
      <c r="BJ240" s="15" t="s">
        <v>83</v>
      </c>
      <c r="BK240" s="183">
        <f t="shared" si="9"/>
        <v>0</v>
      </c>
      <c r="BL240" s="15" t="s">
        <v>216</v>
      </c>
      <c r="BM240" s="15" t="s">
        <v>754</v>
      </c>
    </row>
    <row r="241" spans="2:65" s="1" customFormat="1" ht="16.5" customHeight="1">
      <c r="B241" s="32"/>
      <c r="C241" s="209" t="s">
        <v>433</v>
      </c>
      <c r="D241" s="209" t="s">
        <v>223</v>
      </c>
      <c r="E241" s="210" t="s">
        <v>755</v>
      </c>
      <c r="F241" s="211" t="s">
        <v>756</v>
      </c>
      <c r="G241" s="212" t="s">
        <v>184</v>
      </c>
      <c r="H241" s="213">
        <v>2</v>
      </c>
      <c r="I241" s="214"/>
      <c r="J241" s="215">
        <f t="shared" si="0"/>
        <v>0</v>
      </c>
      <c r="K241" s="211" t="s">
        <v>21</v>
      </c>
      <c r="L241" s="216"/>
      <c r="M241" s="217" t="s">
        <v>21</v>
      </c>
      <c r="N241" s="218" t="s">
        <v>46</v>
      </c>
      <c r="O241" s="58"/>
      <c r="P241" s="181">
        <f t="shared" si="1"/>
        <v>0</v>
      </c>
      <c r="Q241" s="181">
        <v>3.4000000000000002E-4</v>
      </c>
      <c r="R241" s="181">
        <f t="shared" si="2"/>
        <v>6.8000000000000005E-4</v>
      </c>
      <c r="S241" s="181">
        <v>0</v>
      </c>
      <c r="T241" s="182">
        <f t="shared" si="3"/>
        <v>0</v>
      </c>
      <c r="AR241" s="15" t="s">
        <v>307</v>
      </c>
      <c r="AT241" s="15" t="s">
        <v>223</v>
      </c>
      <c r="AU241" s="15" t="s">
        <v>85</v>
      </c>
      <c r="AY241" s="15" t="s">
        <v>128</v>
      </c>
      <c r="BE241" s="183">
        <f t="shared" si="4"/>
        <v>0</v>
      </c>
      <c r="BF241" s="183">
        <f t="shared" si="5"/>
        <v>0</v>
      </c>
      <c r="BG241" s="183">
        <f t="shared" si="6"/>
        <v>0</v>
      </c>
      <c r="BH241" s="183">
        <f t="shared" si="7"/>
        <v>0</v>
      </c>
      <c r="BI241" s="183">
        <f t="shared" si="8"/>
        <v>0</v>
      </c>
      <c r="BJ241" s="15" t="s">
        <v>83</v>
      </c>
      <c r="BK241" s="183">
        <f t="shared" si="9"/>
        <v>0</v>
      </c>
      <c r="BL241" s="15" t="s">
        <v>216</v>
      </c>
      <c r="BM241" s="15" t="s">
        <v>757</v>
      </c>
    </row>
    <row r="242" spans="2:65" s="1" customFormat="1" ht="16.5" customHeight="1">
      <c r="B242" s="32"/>
      <c r="C242" s="209" t="s">
        <v>439</v>
      </c>
      <c r="D242" s="209" t="s">
        <v>223</v>
      </c>
      <c r="E242" s="210" t="s">
        <v>758</v>
      </c>
      <c r="F242" s="211" t="s">
        <v>759</v>
      </c>
      <c r="G242" s="212" t="s">
        <v>184</v>
      </c>
      <c r="H242" s="213">
        <v>15</v>
      </c>
      <c r="I242" s="214"/>
      <c r="J242" s="215">
        <f t="shared" si="0"/>
        <v>0</v>
      </c>
      <c r="K242" s="211" t="s">
        <v>21</v>
      </c>
      <c r="L242" s="216"/>
      <c r="M242" s="217" t="s">
        <v>21</v>
      </c>
      <c r="N242" s="218" t="s">
        <v>46</v>
      </c>
      <c r="O242" s="58"/>
      <c r="P242" s="181">
        <f t="shared" si="1"/>
        <v>0</v>
      </c>
      <c r="Q242" s="181">
        <v>2.0000000000000001E-4</v>
      </c>
      <c r="R242" s="181">
        <f t="shared" si="2"/>
        <v>3.0000000000000001E-3</v>
      </c>
      <c r="S242" s="181">
        <v>0</v>
      </c>
      <c r="T242" s="182">
        <f t="shared" si="3"/>
        <v>0</v>
      </c>
      <c r="AR242" s="15" t="s">
        <v>307</v>
      </c>
      <c r="AT242" s="15" t="s">
        <v>223</v>
      </c>
      <c r="AU242" s="15" t="s">
        <v>85</v>
      </c>
      <c r="AY242" s="15" t="s">
        <v>128</v>
      </c>
      <c r="BE242" s="183">
        <f t="shared" si="4"/>
        <v>0</v>
      </c>
      <c r="BF242" s="183">
        <f t="shared" si="5"/>
        <v>0</v>
      </c>
      <c r="BG242" s="183">
        <f t="shared" si="6"/>
        <v>0</v>
      </c>
      <c r="BH242" s="183">
        <f t="shared" si="7"/>
        <v>0</v>
      </c>
      <c r="BI242" s="183">
        <f t="shared" si="8"/>
        <v>0</v>
      </c>
      <c r="BJ242" s="15" t="s">
        <v>83</v>
      </c>
      <c r="BK242" s="183">
        <f t="shared" si="9"/>
        <v>0</v>
      </c>
      <c r="BL242" s="15" t="s">
        <v>216</v>
      </c>
      <c r="BM242" s="15" t="s">
        <v>760</v>
      </c>
    </row>
    <row r="243" spans="2:65" s="1" customFormat="1" ht="16.5" customHeight="1">
      <c r="B243" s="32"/>
      <c r="C243" s="172" t="s">
        <v>444</v>
      </c>
      <c r="D243" s="172" t="s">
        <v>130</v>
      </c>
      <c r="E243" s="173" t="s">
        <v>761</v>
      </c>
      <c r="F243" s="174" t="s">
        <v>762</v>
      </c>
      <c r="G243" s="175" t="s">
        <v>184</v>
      </c>
      <c r="H243" s="176">
        <v>3</v>
      </c>
      <c r="I243" s="177"/>
      <c r="J243" s="178">
        <f t="shared" si="0"/>
        <v>0</v>
      </c>
      <c r="K243" s="174" t="s">
        <v>134</v>
      </c>
      <c r="L243" s="36"/>
      <c r="M243" s="179" t="s">
        <v>21</v>
      </c>
      <c r="N243" s="180" t="s">
        <v>46</v>
      </c>
      <c r="O243" s="58"/>
      <c r="P243" s="181">
        <f t="shared" si="1"/>
        <v>0</v>
      </c>
      <c r="Q243" s="181">
        <v>0</v>
      </c>
      <c r="R243" s="181">
        <f t="shared" si="2"/>
        <v>0</v>
      </c>
      <c r="S243" s="181">
        <v>0</v>
      </c>
      <c r="T243" s="182">
        <f t="shared" si="3"/>
        <v>0</v>
      </c>
      <c r="AR243" s="15" t="s">
        <v>216</v>
      </c>
      <c r="AT243" s="15" t="s">
        <v>130</v>
      </c>
      <c r="AU243" s="15" t="s">
        <v>85</v>
      </c>
      <c r="AY243" s="15" t="s">
        <v>128</v>
      </c>
      <c r="BE243" s="183">
        <f t="shared" si="4"/>
        <v>0</v>
      </c>
      <c r="BF243" s="183">
        <f t="shared" si="5"/>
        <v>0</v>
      </c>
      <c r="BG243" s="183">
        <f t="shared" si="6"/>
        <v>0</v>
      </c>
      <c r="BH243" s="183">
        <f t="shared" si="7"/>
        <v>0</v>
      </c>
      <c r="BI243" s="183">
        <f t="shared" si="8"/>
        <v>0</v>
      </c>
      <c r="BJ243" s="15" t="s">
        <v>83</v>
      </c>
      <c r="BK243" s="183">
        <f t="shared" si="9"/>
        <v>0</v>
      </c>
      <c r="BL243" s="15" t="s">
        <v>216</v>
      </c>
      <c r="BM243" s="15" t="s">
        <v>763</v>
      </c>
    </row>
    <row r="244" spans="2:65" s="1" customFormat="1" ht="39">
      <c r="B244" s="32"/>
      <c r="C244" s="33"/>
      <c r="D244" s="184" t="s">
        <v>137</v>
      </c>
      <c r="E244" s="33"/>
      <c r="F244" s="185" t="s">
        <v>764</v>
      </c>
      <c r="G244" s="33"/>
      <c r="H244" s="33"/>
      <c r="I244" s="101"/>
      <c r="J244" s="33"/>
      <c r="K244" s="33"/>
      <c r="L244" s="36"/>
      <c r="M244" s="186"/>
      <c r="N244" s="58"/>
      <c r="O244" s="58"/>
      <c r="P244" s="58"/>
      <c r="Q244" s="58"/>
      <c r="R244" s="58"/>
      <c r="S244" s="58"/>
      <c r="T244" s="59"/>
      <c r="AT244" s="15" t="s">
        <v>137</v>
      </c>
      <c r="AU244" s="15" t="s">
        <v>85</v>
      </c>
    </row>
    <row r="245" spans="2:65" s="1" customFormat="1" ht="16.5" customHeight="1">
      <c r="B245" s="32"/>
      <c r="C245" s="172" t="s">
        <v>449</v>
      </c>
      <c r="D245" s="172" t="s">
        <v>130</v>
      </c>
      <c r="E245" s="173" t="s">
        <v>765</v>
      </c>
      <c r="F245" s="174" t="s">
        <v>766</v>
      </c>
      <c r="G245" s="175" t="s">
        <v>184</v>
      </c>
      <c r="H245" s="176">
        <v>13</v>
      </c>
      <c r="I245" s="177"/>
      <c r="J245" s="178">
        <f>ROUND(I245*H245,2)</f>
        <v>0</v>
      </c>
      <c r="K245" s="174" t="s">
        <v>134</v>
      </c>
      <c r="L245" s="36"/>
      <c r="M245" s="179" t="s">
        <v>21</v>
      </c>
      <c r="N245" s="180" t="s">
        <v>46</v>
      </c>
      <c r="O245" s="58"/>
      <c r="P245" s="181">
        <f>O245*H245</f>
        <v>0</v>
      </c>
      <c r="Q245" s="181">
        <v>0</v>
      </c>
      <c r="R245" s="181">
        <f>Q245*H245</f>
        <v>0</v>
      </c>
      <c r="S245" s="181">
        <v>0</v>
      </c>
      <c r="T245" s="182">
        <f>S245*H245</f>
        <v>0</v>
      </c>
      <c r="AR245" s="15" t="s">
        <v>216</v>
      </c>
      <c r="AT245" s="15" t="s">
        <v>130</v>
      </c>
      <c r="AU245" s="15" t="s">
        <v>85</v>
      </c>
      <c r="AY245" s="15" t="s">
        <v>128</v>
      </c>
      <c r="BE245" s="183">
        <f>IF(N245="základní",J245,0)</f>
        <v>0</v>
      </c>
      <c r="BF245" s="183">
        <f>IF(N245="snížená",J245,0)</f>
        <v>0</v>
      </c>
      <c r="BG245" s="183">
        <f>IF(N245="zákl. přenesená",J245,0)</f>
        <v>0</v>
      </c>
      <c r="BH245" s="183">
        <f>IF(N245="sníž. přenesená",J245,0)</f>
        <v>0</v>
      </c>
      <c r="BI245" s="183">
        <f>IF(N245="nulová",J245,0)</f>
        <v>0</v>
      </c>
      <c r="BJ245" s="15" t="s">
        <v>83</v>
      </c>
      <c r="BK245" s="183">
        <f>ROUND(I245*H245,2)</f>
        <v>0</v>
      </c>
      <c r="BL245" s="15" t="s">
        <v>216</v>
      </c>
      <c r="BM245" s="15" t="s">
        <v>767</v>
      </c>
    </row>
    <row r="246" spans="2:65" s="1" customFormat="1" ht="39">
      <c r="B246" s="32"/>
      <c r="C246" s="33"/>
      <c r="D246" s="184" t="s">
        <v>137</v>
      </c>
      <c r="E246" s="33"/>
      <c r="F246" s="185" t="s">
        <v>764</v>
      </c>
      <c r="G246" s="33"/>
      <c r="H246" s="33"/>
      <c r="I246" s="101"/>
      <c r="J246" s="33"/>
      <c r="K246" s="33"/>
      <c r="L246" s="36"/>
      <c r="M246" s="186"/>
      <c r="N246" s="58"/>
      <c r="O246" s="58"/>
      <c r="P246" s="58"/>
      <c r="Q246" s="58"/>
      <c r="R246" s="58"/>
      <c r="S246" s="58"/>
      <c r="T246" s="59"/>
      <c r="AT246" s="15" t="s">
        <v>137</v>
      </c>
      <c r="AU246" s="15" t="s">
        <v>85</v>
      </c>
    </row>
    <row r="247" spans="2:65" s="1" customFormat="1" ht="22.5" customHeight="1">
      <c r="B247" s="32"/>
      <c r="C247" s="172" t="s">
        <v>456</v>
      </c>
      <c r="D247" s="172" t="s">
        <v>130</v>
      </c>
      <c r="E247" s="173" t="s">
        <v>768</v>
      </c>
      <c r="F247" s="174" t="s">
        <v>769</v>
      </c>
      <c r="G247" s="175" t="s">
        <v>184</v>
      </c>
      <c r="H247" s="176">
        <v>3</v>
      </c>
      <c r="I247" s="177"/>
      <c r="J247" s="178">
        <f>ROUND(I247*H247,2)</f>
        <v>0</v>
      </c>
      <c r="K247" s="174" t="s">
        <v>21</v>
      </c>
      <c r="L247" s="36"/>
      <c r="M247" s="179" t="s">
        <v>21</v>
      </c>
      <c r="N247" s="180" t="s">
        <v>46</v>
      </c>
      <c r="O247" s="58"/>
      <c r="P247" s="181">
        <f>O247*H247</f>
        <v>0</v>
      </c>
      <c r="Q247" s="181">
        <v>3.9100000000000003E-3</v>
      </c>
      <c r="R247" s="181">
        <f>Q247*H247</f>
        <v>1.1730000000000001E-2</v>
      </c>
      <c r="S247" s="181">
        <v>0</v>
      </c>
      <c r="T247" s="182">
        <f>S247*H247</f>
        <v>0</v>
      </c>
      <c r="AR247" s="15" t="s">
        <v>216</v>
      </c>
      <c r="AT247" s="15" t="s">
        <v>130</v>
      </c>
      <c r="AU247" s="15" t="s">
        <v>85</v>
      </c>
      <c r="AY247" s="15" t="s">
        <v>128</v>
      </c>
      <c r="BE247" s="183">
        <f>IF(N247="základní",J247,0)</f>
        <v>0</v>
      </c>
      <c r="BF247" s="183">
        <f>IF(N247="snížená",J247,0)</f>
        <v>0</v>
      </c>
      <c r="BG247" s="183">
        <f>IF(N247="zákl. přenesená",J247,0)</f>
        <v>0</v>
      </c>
      <c r="BH247" s="183">
        <f>IF(N247="sníž. přenesená",J247,0)</f>
        <v>0</v>
      </c>
      <c r="BI247" s="183">
        <f>IF(N247="nulová",J247,0)</f>
        <v>0</v>
      </c>
      <c r="BJ247" s="15" t="s">
        <v>83</v>
      </c>
      <c r="BK247" s="183">
        <f>ROUND(I247*H247,2)</f>
        <v>0</v>
      </c>
      <c r="BL247" s="15" t="s">
        <v>216</v>
      </c>
      <c r="BM247" s="15" t="s">
        <v>770</v>
      </c>
    </row>
    <row r="248" spans="2:65" s="11" customFormat="1" ht="11.25">
      <c r="B248" s="187"/>
      <c r="C248" s="188"/>
      <c r="D248" s="184" t="s">
        <v>139</v>
      </c>
      <c r="E248" s="189" t="s">
        <v>21</v>
      </c>
      <c r="F248" s="190" t="s">
        <v>771</v>
      </c>
      <c r="G248" s="188"/>
      <c r="H248" s="191">
        <v>2</v>
      </c>
      <c r="I248" s="192"/>
      <c r="J248" s="188"/>
      <c r="K248" s="188"/>
      <c r="L248" s="193"/>
      <c r="M248" s="194"/>
      <c r="N248" s="195"/>
      <c r="O248" s="195"/>
      <c r="P248" s="195"/>
      <c r="Q248" s="195"/>
      <c r="R248" s="195"/>
      <c r="S248" s="195"/>
      <c r="T248" s="196"/>
      <c r="AT248" s="197" t="s">
        <v>139</v>
      </c>
      <c r="AU248" s="197" t="s">
        <v>85</v>
      </c>
      <c r="AV248" s="11" t="s">
        <v>85</v>
      </c>
      <c r="AW248" s="11" t="s">
        <v>36</v>
      </c>
      <c r="AX248" s="11" t="s">
        <v>75</v>
      </c>
      <c r="AY248" s="197" t="s">
        <v>128</v>
      </c>
    </row>
    <row r="249" spans="2:65" s="11" customFormat="1" ht="11.25">
      <c r="B249" s="187"/>
      <c r="C249" s="188"/>
      <c r="D249" s="184" t="s">
        <v>139</v>
      </c>
      <c r="E249" s="189" t="s">
        <v>21</v>
      </c>
      <c r="F249" s="190" t="s">
        <v>772</v>
      </c>
      <c r="G249" s="188"/>
      <c r="H249" s="191">
        <v>1</v>
      </c>
      <c r="I249" s="192"/>
      <c r="J249" s="188"/>
      <c r="K249" s="188"/>
      <c r="L249" s="193"/>
      <c r="M249" s="194"/>
      <c r="N249" s="195"/>
      <c r="O249" s="195"/>
      <c r="P249" s="195"/>
      <c r="Q249" s="195"/>
      <c r="R249" s="195"/>
      <c r="S249" s="195"/>
      <c r="T249" s="196"/>
      <c r="AT249" s="197" t="s">
        <v>139</v>
      </c>
      <c r="AU249" s="197" t="s">
        <v>85</v>
      </c>
      <c r="AV249" s="11" t="s">
        <v>85</v>
      </c>
      <c r="AW249" s="11" t="s">
        <v>36</v>
      </c>
      <c r="AX249" s="11" t="s">
        <v>75</v>
      </c>
      <c r="AY249" s="197" t="s">
        <v>128</v>
      </c>
    </row>
    <row r="250" spans="2:65" s="12" customFormat="1" ht="11.25">
      <c r="B250" s="198"/>
      <c r="C250" s="199"/>
      <c r="D250" s="184" t="s">
        <v>139</v>
      </c>
      <c r="E250" s="200" t="s">
        <v>21</v>
      </c>
      <c r="F250" s="201" t="s">
        <v>170</v>
      </c>
      <c r="G250" s="199"/>
      <c r="H250" s="202">
        <v>3</v>
      </c>
      <c r="I250" s="203"/>
      <c r="J250" s="199"/>
      <c r="K250" s="199"/>
      <c r="L250" s="204"/>
      <c r="M250" s="205"/>
      <c r="N250" s="206"/>
      <c r="O250" s="206"/>
      <c r="P250" s="206"/>
      <c r="Q250" s="206"/>
      <c r="R250" s="206"/>
      <c r="S250" s="206"/>
      <c r="T250" s="207"/>
      <c r="AT250" s="208" t="s">
        <v>139</v>
      </c>
      <c r="AU250" s="208" t="s">
        <v>85</v>
      </c>
      <c r="AV250" s="12" t="s">
        <v>135</v>
      </c>
      <c r="AW250" s="12" t="s">
        <v>36</v>
      </c>
      <c r="AX250" s="12" t="s">
        <v>83</v>
      </c>
      <c r="AY250" s="208" t="s">
        <v>128</v>
      </c>
    </row>
    <row r="251" spans="2:65" s="1" customFormat="1" ht="22.5" customHeight="1">
      <c r="B251" s="32"/>
      <c r="C251" s="172" t="s">
        <v>465</v>
      </c>
      <c r="D251" s="172" t="s">
        <v>130</v>
      </c>
      <c r="E251" s="173" t="s">
        <v>773</v>
      </c>
      <c r="F251" s="174" t="s">
        <v>774</v>
      </c>
      <c r="G251" s="175" t="s">
        <v>184</v>
      </c>
      <c r="H251" s="176">
        <v>1</v>
      </c>
      <c r="I251" s="177"/>
      <c r="J251" s="178">
        <f>ROUND(I251*H251,2)</f>
        <v>0</v>
      </c>
      <c r="K251" s="174" t="s">
        <v>21</v>
      </c>
      <c r="L251" s="36"/>
      <c r="M251" s="179" t="s">
        <v>21</v>
      </c>
      <c r="N251" s="180" t="s">
        <v>46</v>
      </c>
      <c r="O251" s="58"/>
      <c r="P251" s="181">
        <f>O251*H251</f>
        <v>0</v>
      </c>
      <c r="Q251" s="181">
        <v>3.4199999999999999E-3</v>
      </c>
      <c r="R251" s="181">
        <f>Q251*H251</f>
        <v>3.4199999999999999E-3</v>
      </c>
      <c r="S251" s="181">
        <v>0</v>
      </c>
      <c r="T251" s="182">
        <f>S251*H251</f>
        <v>0</v>
      </c>
      <c r="AR251" s="15" t="s">
        <v>216</v>
      </c>
      <c r="AT251" s="15" t="s">
        <v>130</v>
      </c>
      <c r="AU251" s="15" t="s">
        <v>85</v>
      </c>
      <c r="AY251" s="15" t="s">
        <v>128</v>
      </c>
      <c r="BE251" s="183">
        <f>IF(N251="základní",J251,0)</f>
        <v>0</v>
      </c>
      <c r="BF251" s="183">
        <f>IF(N251="snížená",J251,0)</f>
        <v>0</v>
      </c>
      <c r="BG251" s="183">
        <f>IF(N251="zákl. přenesená",J251,0)</f>
        <v>0</v>
      </c>
      <c r="BH251" s="183">
        <f>IF(N251="sníž. přenesená",J251,0)</f>
        <v>0</v>
      </c>
      <c r="BI251" s="183">
        <f>IF(N251="nulová",J251,0)</f>
        <v>0</v>
      </c>
      <c r="BJ251" s="15" t="s">
        <v>83</v>
      </c>
      <c r="BK251" s="183">
        <f>ROUND(I251*H251,2)</f>
        <v>0</v>
      </c>
      <c r="BL251" s="15" t="s">
        <v>216</v>
      </c>
      <c r="BM251" s="15" t="s">
        <v>775</v>
      </c>
    </row>
    <row r="252" spans="2:65" s="1" customFormat="1" ht="16.5" customHeight="1">
      <c r="B252" s="32"/>
      <c r="C252" s="172" t="s">
        <v>471</v>
      </c>
      <c r="D252" s="172" t="s">
        <v>130</v>
      </c>
      <c r="E252" s="173" t="s">
        <v>776</v>
      </c>
      <c r="F252" s="174" t="s">
        <v>777</v>
      </c>
      <c r="G252" s="175" t="s">
        <v>184</v>
      </c>
      <c r="H252" s="176">
        <v>1</v>
      </c>
      <c r="I252" s="177"/>
      <c r="J252" s="178">
        <f>ROUND(I252*H252,2)</f>
        <v>0</v>
      </c>
      <c r="K252" s="174" t="s">
        <v>134</v>
      </c>
      <c r="L252" s="36"/>
      <c r="M252" s="179" t="s">
        <v>21</v>
      </c>
      <c r="N252" s="180" t="s">
        <v>46</v>
      </c>
      <c r="O252" s="58"/>
      <c r="P252" s="181">
        <f>O252*H252</f>
        <v>0</v>
      </c>
      <c r="Q252" s="181">
        <v>6.0000000000000002E-5</v>
      </c>
      <c r="R252" s="181">
        <f>Q252*H252</f>
        <v>6.0000000000000002E-5</v>
      </c>
      <c r="S252" s="181">
        <v>0</v>
      </c>
      <c r="T252" s="182">
        <f>S252*H252</f>
        <v>0</v>
      </c>
      <c r="AR252" s="15" t="s">
        <v>216</v>
      </c>
      <c r="AT252" s="15" t="s">
        <v>130</v>
      </c>
      <c r="AU252" s="15" t="s">
        <v>85</v>
      </c>
      <c r="AY252" s="15" t="s">
        <v>128</v>
      </c>
      <c r="BE252" s="183">
        <f>IF(N252="základní",J252,0)</f>
        <v>0</v>
      </c>
      <c r="BF252" s="183">
        <f>IF(N252="snížená",J252,0)</f>
        <v>0</v>
      </c>
      <c r="BG252" s="183">
        <f>IF(N252="zákl. přenesená",J252,0)</f>
        <v>0</v>
      </c>
      <c r="BH252" s="183">
        <f>IF(N252="sníž. přenesená",J252,0)</f>
        <v>0</v>
      </c>
      <c r="BI252" s="183">
        <f>IF(N252="nulová",J252,0)</f>
        <v>0</v>
      </c>
      <c r="BJ252" s="15" t="s">
        <v>83</v>
      </c>
      <c r="BK252" s="183">
        <f>ROUND(I252*H252,2)</f>
        <v>0</v>
      </c>
      <c r="BL252" s="15" t="s">
        <v>216</v>
      </c>
      <c r="BM252" s="15" t="s">
        <v>778</v>
      </c>
    </row>
    <row r="253" spans="2:65" s="1" customFormat="1" ht="16.5" customHeight="1">
      <c r="B253" s="32"/>
      <c r="C253" s="172" t="s">
        <v>476</v>
      </c>
      <c r="D253" s="172" t="s">
        <v>130</v>
      </c>
      <c r="E253" s="173" t="s">
        <v>779</v>
      </c>
      <c r="F253" s="174" t="s">
        <v>780</v>
      </c>
      <c r="G253" s="175" t="s">
        <v>148</v>
      </c>
      <c r="H253" s="176">
        <v>94</v>
      </c>
      <c r="I253" s="177"/>
      <c r="J253" s="178">
        <f>ROUND(I253*H253,2)</f>
        <v>0</v>
      </c>
      <c r="K253" s="174" t="s">
        <v>134</v>
      </c>
      <c r="L253" s="36"/>
      <c r="M253" s="179" t="s">
        <v>21</v>
      </c>
      <c r="N253" s="180" t="s">
        <v>46</v>
      </c>
      <c r="O253" s="58"/>
      <c r="P253" s="181">
        <f>O253*H253</f>
        <v>0</v>
      </c>
      <c r="Q253" s="181">
        <v>0</v>
      </c>
      <c r="R253" s="181">
        <f>Q253*H253</f>
        <v>0</v>
      </c>
      <c r="S253" s="181">
        <v>0</v>
      </c>
      <c r="T253" s="182">
        <f>S253*H253</f>
        <v>0</v>
      </c>
      <c r="AR253" s="15" t="s">
        <v>216</v>
      </c>
      <c r="AT253" s="15" t="s">
        <v>130</v>
      </c>
      <c r="AU253" s="15" t="s">
        <v>85</v>
      </c>
      <c r="AY253" s="15" t="s">
        <v>128</v>
      </c>
      <c r="BE253" s="183">
        <f>IF(N253="základní",J253,0)</f>
        <v>0</v>
      </c>
      <c r="BF253" s="183">
        <f>IF(N253="snížená",J253,0)</f>
        <v>0</v>
      </c>
      <c r="BG253" s="183">
        <f>IF(N253="zákl. přenesená",J253,0)</f>
        <v>0</v>
      </c>
      <c r="BH253" s="183">
        <f>IF(N253="sníž. přenesená",J253,0)</f>
        <v>0</v>
      </c>
      <c r="BI253" s="183">
        <f>IF(N253="nulová",J253,0)</f>
        <v>0</v>
      </c>
      <c r="BJ253" s="15" t="s">
        <v>83</v>
      </c>
      <c r="BK253" s="183">
        <f>ROUND(I253*H253,2)</f>
        <v>0</v>
      </c>
      <c r="BL253" s="15" t="s">
        <v>216</v>
      </c>
      <c r="BM253" s="15" t="s">
        <v>781</v>
      </c>
    </row>
    <row r="254" spans="2:65" s="1" customFormat="1" ht="29.25">
      <c r="B254" s="32"/>
      <c r="C254" s="33"/>
      <c r="D254" s="184" t="s">
        <v>137</v>
      </c>
      <c r="E254" s="33"/>
      <c r="F254" s="185" t="s">
        <v>782</v>
      </c>
      <c r="G254" s="33"/>
      <c r="H254" s="33"/>
      <c r="I254" s="101"/>
      <c r="J254" s="33"/>
      <c r="K254" s="33"/>
      <c r="L254" s="36"/>
      <c r="M254" s="186"/>
      <c r="N254" s="58"/>
      <c r="O254" s="58"/>
      <c r="P254" s="58"/>
      <c r="Q254" s="58"/>
      <c r="R254" s="58"/>
      <c r="S254" s="58"/>
      <c r="T254" s="59"/>
      <c r="AT254" s="15" t="s">
        <v>137</v>
      </c>
      <c r="AU254" s="15" t="s">
        <v>85</v>
      </c>
    </row>
    <row r="255" spans="2:65" s="11" customFormat="1" ht="11.25">
      <c r="B255" s="187"/>
      <c r="C255" s="188"/>
      <c r="D255" s="184" t="s">
        <v>139</v>
      </c>
      <c r="E255" s="189" t="s">
        <v>21</v>
      </c>
      <c r="F255" s="190" t="s">
        <v>783</v>
      </c>
      <c r="G255" s="188"/>
      <c r="H255" s="191">
        <v>94</v>
      </c>
      <c r="I255" s="192"/>
      <c r="J255" s="188"/>
      <c r="K255" s="188"/>
      <c r="L255" s="193"/>
      <c r="M255" s="194"/>
      <c r="N255" s="195"/>
      <c r="O255" s="195"/>
      <c r="P255" s="195"/>
      <c r="Q255" s="195"/>
      <c r="R255" s="195"/>
      <c r="S255" s="195"/>
      <c r="T255" s="196"/>
      <c r="AT255" s="197" t="s">
        <v>139</v>
      </c>
      <c r="AU255" s="197" t="s">
        <v>85</v>
      </c>
      <c r="AV255" s="11" t="s">
        <v>85</v>
      </c>
      <c r="AW255" s="11" t="s">
        <v>36</v>
      </c>
      <c r="AX255" s="11" t="s">
        <v>83</v>
      </c>
      <c r="AY255" s="197" t="s">
        <v>128</v>
      </c>
    </row>
    <row r="256" spans="2:65" s="1" customFormat="1" ht="22.5" customHeight="1">
      <c r="B256" s="32"/>
      <c r="C256" s="172" t="s">
        <v>481</v>
      </c>
      <c r="D256" s="172" t="s">
        <v>130</v>
      </c>
      <c r="E256" s="173" t="s">
        <v>784</v>
      </c>
      <c r="F256" s="174" t="s">
        <v>785</v>
      </c>
      <c r="G256" s="175" t="s">
        <v>226</v>
      </c>
      <c r="H256" s="176">
        <v>6.4000000000000001E-2</v>
      </c>
      <c r="I256" s="177"/>
      <c r="J256" s="178">
        <f>ROUND(I256*H256,2)</f>
        <v>0</v>
      </c>
      <c r="K256" s="174" t="s">
        <v>134</v>
      </c>
      <c r="L256" s="36"/>
      <c r="M256" s="179" t="s">
        <v>21</v>
      </c>
      <c r="N256" s="180" t="s">
        <v>46</v>
      </c>
      <c r="O256" s="58"/>
      <c r="P256" s="181">
        <f>O256*H256</f>
        <v>0</v>
      </c>
      <c r="Q256" s="181">
        <v>0</v>
      </c>
      <c r="R256" s="181">
        <f>Q256*H256</f>
        <v>0</v>
      </c>
      <c r="S256" s="181">
        <v>0</v>
      </c>
      <c r="T256" s="182">
        <f>S256*H256</f>
        <v>0</v>
      </c>
      <c r="AR256" s="15" t="s">
        <v>216</v>
      </c>
      <c r="AT256" s="15" t="s">
        <v>130</v>
      </c>
      <c r="AU256" s="15" t="s">
        <v>85</v>
      </c>
      <c r="AY256" s="15" t="s">
        <v>128</v>
      </c>
      <c r="BE256" s="183">
        <f>IF(N256="základní",J256,0)</f>
        <v>0</v>
      </c>
      <c r="BF256" s="183">
        <f>IF(N256="snížená",J256,0)</f>
        <v>0</v>
      </c>
      <c r="BG256" s="183">
        <f>IF(N256="zákl. přenesená",J256,0)</f>
        <v>0</v>
      </c>
      <c r="BH256" s="183">
        <f>IF(N256="sníž. přenesená",J256,0)</f>
        <v>0</v>
      </c>
      <c r="BI256" s="183">
        <f>IF(N256="nulová",J256,0)</f>
        <v>0</v>
      </c>
      <c r="BJ256" s="15" t="s">
        <v>83</v>
      </c>
      <c r="BK256" s="183">
        <f>ROUND(I256*H256,2)</f>
        <v>0</v>
      </c>
      <c r="BL256" s="15" t="s">
        <v>216</v>
      </c>
      <c r="BM256" s="15" t="s">
        <v>786</v>
      </c>
    </row>
    <row r="257" spans="2:65" s="1" customFormat="1" ht="87.75">
      <c r="B257" s="32"/>
      <c r="C257" s="33"/>
      <c r="D257" s="184" t="s">
        <v>137</v>
      </c>
      <c r="E257" s="33"/>
      <c r="F257" s="185" t="s">
        <v>787</v>
      </c>
      <c r="G257" s="33"/>
      <c r="H257" s="33"/>
      <c r="I257" s="101"/>
      <c r="J257" s="33"/>
      <c r="K257" s="33"/>
      <c r="L257" s="36"/>
      <c r="M257" s="186"/>
      <c r="N257" s="58"/>
      <c r="O257" s="58"/>
      <c r="P257" s="58"/>
      <c r="Q257" s="58"/>
      <c r="R257" s="58"/>
      <c r="S257" s="58"/>
      <c r="T257" s="59"/>
      <c r="AT257" s="15" t="s">
        <v>137</v>
      </c>
      <c r="AU257" s="15" t="s">
        <v>85</v>
      </c>
    </row>
    <row r="258" spans="2:65" s="10" customFormat="1" ht="25.9" customHeight="1">
      <c r="B258" s="156"/>
      <c r="C258" s="157"/>
      <c r="D258" s="158" t="s">
        <v>74</v>
      </c>
      <c r="E258" s="159" t="s">
        <v>223</v>
      </c>
      <c r="F258" s="159" t="s">
        <v>788</v>
      </c>
      <c r="G258" s="157"/>
      <c r="H258" s="157"/>
      <c r="I258" s="160"/>
      <c r="J258" s="161">
        <f>BK258</f>
        <v>0</v>
      </c>
      <c r="K258" s="157"/>
      <c r="L258" s="162"/>
      <c r="M258" s="163"/>
      <c r="N258" s="164"/>
      <c r="O258" s="164"/>
      <c r="P258" s="165">
        <f>P259</f>
        <v>0</v>
      </c>
      <c r="Q258" s="164"/>
      <c r="R258" s="165">
        <f>R259</f>
        <v>1.2000000000000001E-3</v>
      </c>
      <c r="S258" s="164"/>
      <c r="T258" s="166">
        <f>T259</f>
        <v>0</v>
      </c>
      <c r="AR258" s="167" t="s">
        <v>145</v>
      </c>
      <c r="AT258" s="168" t="s">
        <v>74</v>
      </c>
      <c r="AU258" s="168" t="s">
        <v>75</v>
      </c>
      <c r="AY258" s="167" t="s">
        <v>128</v>
      </c>
      <c r="BK258" s="169">
        <f>BK259</f>
        <v>0</v>
      </c>
    </row>
    <row r="259" spans="2:65" s="10" customFormat="1" ht="22.9" customHeight="1">
      <c r="B259" s="156"/>
      <c r="C259" s="157"/>
      <c r="D259" s="158" t="s">
        <v>74</v>
      </c>
      <c r="E259" s="170" t="s">
        <v>789</v>
      </c>
      <c r="F259" s="170" t="s">
        <v>790</v>
      </c>
      <c r="G259" s="157"/>
      <c r="H259" s="157"/>
      <c r="I259" s="160"/>
      <c r="J259" s="171">
        <f>BK259</f>
        <v>0</v>
      </c>
      <c r="K259" s="157"/>
      <c r="L259" s="162"/>
      <c r="M259" s="163"/>
      <c r="N259" s="164"/>
      <c r="O259" s="164"/>
      <c r="P259" s="165">
        <f>SUM(P260:P261)</f>
        <v>0</v>
      </c>
      <c r="Q259" s="164"/>
      <c r="R259" s="165">
        <f>SUM(R260:R261)</f>
        <v>1.2000000000000001E-3</v>
      </c>
      <c r="S259" s="164"/>
      <c r="T259" s="166">
        <f>SUM(T260:T261)</f>
        <v>0</v>
      </c>
      <c r="AR259" s="167" t="s">
        <v>145</v>
      </c>
      <c r="AT259" s="168" t="s">
        <v>74</v>
      </c>
      <c r="AU259" s="168" t="s">
        <v>83</v>
      </c>
      <c r="AY259" s="167" t="s">
        <v>128</v>
      </c>
      <c r="BK259" s="169">
        <f>SUM(BK260:BK261)</f>
        <v>0</v>
      </c>
    </row>
    <row r="260" spans="2:65" s="1" customFormat="1" ht="22.5" customHeight="1">
      <c r="B260" s="32"/>
      <c r="C260" s="172" t="s">
        <v>486</v>
      </c>
      <c r="D260" s="172" t="s">
        <v>130</v>
      </c>
      <c r="E260" s="173" t="s">
        <v>791</v>
      </c>
      <c r="F260" s="174" t="s">
        <v>792</v>
      </c>
      <c r="G260" s="175" t="s">
        <v>148</v>
      </c>
      <c r="H260" s="176">
        <v>10</v>
      </c>
      <c r="I260" s="177"/>
      <c r="J260" s="178">
        <f>ROUND(I260*H260,2)</f>
        <v>0</v>
      </c>
      <c r="K260" s="174" t="s">
        <v>134</v>
      </c>
      <c r="L260" s="36"/>
      <c r="M260" s="179" t="s">
        <v>21</v>
      </c>
      <c r="N260" s="180" t="s">
        <v>46</v>
      </c>
      <c r="O260" s="58"/>
      <c r="P260" s="181">
        <f>O260*H260</f>
        <v>0</v>
      </c>
      <c r="Q260" s="181">
        <v>1.2E-4</v>
      </c>
      <c r="R260" s="181">
        <f>Q260*H260</f>
        <v>1.2000000000000001E-3</v>
      </c>
      <c r="S260" s="181">
        <v>0</v>
      </c>
      <c r="T260" s="182">
        <f>S260*H260</f>
        <v>0</v>
      </c>
      <c r="AR260" s="15" t="s">
        <v>481</v>
      </c>
      <c r="AT260" s="15" t="s">
        <v>130</v>
      </c>
      <c r="AU260" s="15" t="s">
        <v>85</v>
      </c>
      <c r="AY260" s="15" t="s">
        <v>128</v>
      </c>
      <c r="BE260" s="183">
        <f>IF(N260="základní",J260,0)</f>
        <v>0</v>
      </c>
      <c r="BF260" s="183">
        <f>IF(N260="snížená",J260,0)</f>
        <v>0</v>
      </c>
      <c r="BG260" s="183">
        <f>IF(N260="zákl. přenesená",J260,0)</f>
        <v>0</v>
      </c>
      <c r="BH260" s="183">
        <f>IF(N260="sníž. přenesená",J260,0)</f>
        <v>0</v>
      </c>
      <c r="BI260" s="183">
        <f>IF(N260="nulová",J260,0)</f>
        <v>0</v>
      </c>
      <c r="BJ260" s="15" t="s">
        <v>83</v>
      </c>
      <c r="BK260" s="183">
        <f>ROUND(I260*H260,2)</f>
        <v>0</v>
      </c>
      <c r="BL260" s="15" t="s">
        <v>481</v>
      </c>
      <c r="BM260" s="15" t="s">
        <v>793</v>
      </c>
    </row>
    <row r="261" spans="2:65" s="11" customFormat="1" ht="11.25">
      <c r="B261" s="187"/>
      <c r="C261" s="188"/>
      <c r="D261" s="184" t="s">
        <v>139</v>
      </c>
      <c r="E261" s="189" t="s">
        <v>21</v>
      </c>
      <c r="F261" s="190" t="s">
        <v>794</v>
      </c>
      <c r="G261" s="188"/>
      <c r="H261" s="191">
        <v>10</v>
      </c>
      <c r="I261" s="192"/>
      <c r="J261" s="188"/>
      <c r="K261" s="188"/>
      <c r="L261" s="193"/>
      <c r="M261" s="222"/>
      <c r="N261" s="223"/>
      <c r="O261" s="223"/>
      <c r="P261" s="223"/>
      <c r="Q261" s="223"/>
      <c r="R261" s="223"/>
      <c r="S261" s="223"/>
      <c r="T261" s="224"/>
      <c r="AT261" s="197" t="s">
        <v>139</v>
      </c>
      <c r="AU261" s="197" t="s">
        <v>85</v>
      </c>
      <c r="AV261" s="11" t="s">
        <v>85</v>
      </c>
      <c r="AW261" s="11" t="s">
        <v>36</v>
      </c>
      <c r="AX261" s="11" t="s">
        <v>83</v>
      </c>
      <c r="AY261" s="197" t="s">
        <v>128</v>
      </c>
    </row>
    <row r="262" spans="2:65" s="1" customFormat="1" ht="6.95" customHeight="1">
      <c r="B262" s="44"/>
      <c r="C262" s="45"/>
      <c r="D262" s="45"/>
      <c r="E262" s="45"/>
      <c r="F262" s="45"/>
      <c r="G262" s="45"/>
      <c r="H262" s="45"/>
      <c r="I262" s="123"/>
      <c r="J262" s="45"/>
      <c r="K262" s="45"/>
      <c r="L262" s="36"/>
    </row>
  </sheetData>
  <sheetProtection algorithmName="SHA-512" hashValue="Z4ClA+uf98mqx9tlx9tFy4Wvna7FAIZ/AcoH1DBdX46jwGIPQygZ3ojb0D9FGGQeJ3OeD8nK/B/zf2cLAES3SA==" saltValue="AX39XjFGQ5wm0DRLxi+I2JRlO8cDHCeIgcav6AQeT2bIaUElgjnoSJWKcP+fO4DEldglY2DGF5x7S9KekdTsow==" spinCount="100000" sheet="1" objects="1" scenarios="1" formatColumns="0" formatRows="0" autoFilter="0"/>
  <autoFilter ref="C90:K261"/>
  <mergeCells count="9">
    <mergeCell ref="E50:H50"/>
    <mergeCell ref="E81:H81"/>
    <mergeCell ref="E83:H8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1"/>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8"/>
      <c r="M2" s="318"/>
      <c r="N2" s="318"/>
      <c r="O2" s="318"/>
      <c r="P2" s="318"/>
      <c r="Q2" s="318"/>
      <c r="R2" s="318"/>
      <c r="S2" s="318"/>
      <c r="T2" s="318"/>
      <c r="U2" s="318"/>
      <c r="V2" s="318"/>
      <c r="AT2" s="15" t="s">
        <v>91</v>
      </c>
    </row>
    <row r="3" spans="2:46" ht="6.95" customHeight="1">
      <c r="B3" s="96"/>
      <c r="C3" s="97"/>
      <c r="D3" s="97"/>
      <c r="E3" s="97"/>
      <c r="F3" s="97"/>
      <c r="G3" s="97"/>
      <c r="H3" s="97"/>
      <c r="I3" s="98"/>
      <c r="J3" s="97"/>
      <c r="K3" s="97"/>
      <c r="L3" s="18"/>
      <c r="AT3" s="15" t="s">
        <v>85</v>
      </c>
    </row>
    <row r="4" spans="2:46" ht="24.95" customHeight="1">
      <c r="B4" s="18"/>
      <c r="D4" s="99" t="s">
        <v>92</v>
      </c>
      <c r="L4" s="18"/>
      <c r="M4" s="22" t="s">
        <v>10</v>
      </c>
      <c r="AT4" s="15" t="s">
        <v>4</v>
      </c>
    </row>
    <row r="5" spans="2:46" ht="6.95" customHeight="1">
      <c r="B5" s="18"/>
      <c r="L5" s="18"/>
    </row>
    <row r="6" spans="2:46" ht="12" customHeight="1">
      <c r="B6" s="18"/>
      <c r="D6" s="100" t="s">
        <v>16</v>
      </c>
      <c r="L6" s="18"/>
    </row>
    <row r="7" spans="2:46" ht="16.5" customHeight="1">
      <c r="B7" s="18"/>
      <c r="E7" s="347" t="str">
        <f>'Rekapitulace stavby'!K6</f>
        <v>Máchova č.p. 643, Třinec - Ležatá kanalizace</v>
      </c>
      <c r="F7" s="348"/>
      <c r="G7" s="348"/>
      <c r="H7" s="348"/>
      <c r="L7" s="18"/>
    </row>
    <row r="8" spans="2:46" s="1" customFormat="1" ht="12" customHeight="1">
      <c r="B8" s="36"/>
      <c r="D8" s="100" t="s">
        <v>93</v>
      </c>
      <c r="I8" s="101"/>
      <c r="L8" s="36"/>
    </row>
    <row r="9" spans="2:46" s="1" customFormat="1" ht="36.950000000000003" customHeight="1">
      <c r="B9" s="36"/>
      <c r="E9" s="349" t="s">
        <v>795</v>
      </c>
      <c r="F9" s="350"/>
      <c r="G9" s="350"/>
      <c r="H9" s="350"/>
      <c r="I9" s="101"/>
      <c r="L9" s="36"/>
    </row>
    <row r="10" spans="2:46" s="1" customFormat="1" ht="11.25">
      <c r="B10" s="36"/>
      <c r="I10" s="101"/>
      <c r="L10" s="36"/>
    </row>
    <row r="11" spans="2:46" s="1" customFormat="1" ht="12" customHeight="1">
      <c r="B11" s="36"/>
      <c r="D11" s="100" t="s">
        <v>18</v>
      </c>
      <c r="F11" s="15" t="s">
        <v>19</v>
      </c>
      <c r="I11" s="102" t="s">
        <v>20</v>
      </c>
      <c r="J11" s="15" t="s">
        <v>21</v>
      </c>
      <c r="L11" s="36"/>
    </row>
    <row r="12" spans="2:46" s="1" customFormat="1" ht="12" customHeight="1">
      <c r="B12" s="36"/>
      <c r="D12" s="100" t="s">
        <v>22</v>
      </c>
      <c r="F12" s="15" t="s">
        <v>23</v>
      </c>
      <c r="I12" s="102" t="s">
        <v>24</v>
      </c>
      <c r="J12" s="103" t="str">
        <f>'Rekapitulace stavby'!AN8</f>
        <v>17. 3. 2018</v>
      </c>
      <c r="L12" s="36"/>
    </row>
    <row r="13" spans="2:46" s="1" customFormat="1" ht="10.9" customHeight="1">
      <c r="B13" s="36"/>
      <c r="I13" s="101"/>
      <c r="L13" s="36"/>
    </row>
    <row r="14" spans="2:46" s="1" customFormat="1" ht="12" customHeight="1">
      <c r="B14" s="36"/>
      <c r="D14" s="100" t="s">
        <v>26</v>
      </c>
      <c r="I14" s="102" t="s">
        <v>27</v>
      </c>
      <c r="J14" s="15" t="s">
        <v>28</v>
      </c>
      <c r="L14" s="36"/>
    </row>
    <row r="15" spans="2:46" s="1" customFormat="1" ht="18" customHeight="1">
      <c r="B15" s="36"/>
      <c r="E15" s="15" t="s">
        <v>29</v>
      </c>
      <c r="I15" s="102" t="s">
        <v>30</v>
      </c>
      <c r="J15" s="15" t="s">
        <v>21</v>
      </c>
      <c r="L15" s="36"/>
    </row>
    <row r="16" spans="2:46" s="1" customFormat="1" ht="6.95" customHeight="1">
      <c r="B16" s="36"/>
      <c r="I16" s="101"/>
      <c r="L16" s="36"/>
    </row>
    <row r="17" spans="2:12" s="1" customFormat="1" ht="12" customHeight="1">
      <c r="B17" s="36"/>
      <c r="D17" s="100" t="s">
        <v>31</v>
      </c>
      <c r="I17" s="102" t="s">
        <v>27</v>
      </c>
      <c r="J17" s="28" t="str">
        <f>'Rekapitulace stavby'!AN13</f>
        <v>Vyplň údaj</v>
      </c>
      <c r="L17" s="36"/>
    </row>
    <row r="18" spans="2:12" s="1" customFormat="1" ht="18" customHeight="1">
      <c r="B18" s="36"/>
      <c r="E18" s="351" t="str">
        <f>'Rekapitulace stavby'!E14</f>
        <v>Vyplň údaj</v>
      </c>
      <c r="F18" s="352"/>
      <c r="G18" s="352"/>
      <c r="H18" s="352"/>
      <c r="I18" s="102" t="s">
        <v>30</v>
      </c>
      <c r="J18" s="28" t="str">
        <f>'Rekapitulace stavby'!AN14</f>
        <v>Vyplň údaj</v>
      </c>
      <c r="L18" s="36"/>
    </row>
    <row r="19" spans="2:12" s="1" customFormat="1" ht="6.95" customHeight="1">
      <c r="B19" s="36"/>
      <c r="I19" s="101"/>
      <c r="L19" s="36"/>
    </row>
    <row r="20" spans="2:12" s="1" customFormat="1" ht="12" customHeight="1">
      <c r="B20" s="36"/>
      <c r="D20" s="100" t="s">
        <v>33</v>
      </c>
      <c r="I20" s="102" t="s">
        <v>27</v>
      </c>
      <c r="J20" s="15" t="s">
        <v>34</v>
      </c>
      <c r="L20" s="36"/>
    </row>
    <row r="21" spans="2:12" s="1" customFormat="1" ht="18" customHeight="1">
      <c r="B21" s="36"/>
      <c r="E21" s="15" t="s">
        <v>35</v>
      </c>
      <c r="I21" s="102" t="s">
        <v>30</v>
      </c>
      <c r="J21" s="15" t="s">
        <v>21</v>
      </c>
      <c r="L21" s="36"/>
    </row>
    <row r="22" spans="2:12" s="1" customFormat="1" ht="6.95" customHeight="1">
      <c r="B22" s="36"/>
      <c r="I22" s="101"/>
      <c r="L22" s="36"/>
    </row>
    <row r="23" spans="2:12" s="1" customFormat="1" ht="12" customHeight="1">
      <c r="B23" s="36"/>
      <c r="D23" s="100" t="s">
        <v>37</v>
      </c>
      <c r="I23" s="102" t="s">
        <v>27</v>
      </c>
      <c r="J23" s="15" t="s">
        <v>21</v>
      </c>
      <c r="L23" s="36"/>
    </row>
    <row r="24" spans="2:12" s="1" customFormat="1" ht="18" customHeight="1">
      <c r="B24" s="36"/>
      <c r="E24" s="15" t="s">
        <v>38</v>
      </c>
      <c r="I24" s="102" t="s">
        <v>30</v>
      </c>
      <c r="J24" s="15" t="s">
        <v>21</v>
      </c>
      <c r="L24" s="36"/>
    </row>
    <row r="25" spans="2:12" s="1" customFormat="1" ht="6.95" customHeight="1">
      <c r="B25" s="36"/>
      <c r="I25" s="101"/>
      <c r="L25" s="36"/>
    </row>
    <row r="26" spans="2:12" s="1" customFormat="1" ht="12" customHeight="1">
      <c r="B26" s="36"/>
      <c r="D26" s="100" t="s">
        <v>39</v>
      </c>
      <c r="I26" s="101"/>
      <c r="L26" s="36"/>
    </row>
    <row r="27" spans="2:12" s="6" customFormat="1" ht="16.5" customHeight="1">
      <c r="B27" s="104"/>
      <c r="E27" s="353" t="s">
        <v>21</v>
      </c>
      <c r="F27" s="353"/>
      <c r="G27" s="353"/>
      <c r="H27" s="353"/>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41</v>
      </c>
      <c r="I30" s="101"/>
      <c r="J30" s="108">
        <f>ROUND(J83, 2)</f>
        <v>0</v>
      </c>
      <c r="L30" s="36"/>
    </row>
    <row r="31" spans="2:12" s="1" customFormat="1" ht="6.95" customHeight="1">
      <c r="B31" s="36"/>
      <c r="D31" s="54"/>
      <c r="E31" s="54"/>
      <c r="F31" s="54"/>
      <c r="G31" s="54"/>
      <c r="H31" s="54"/>
      <c r="I31" s="106"/>
      <c r="J31" s="54"/>
      <c r="K31" s="54"/>
      <c r="L31" s="36"/>
    </row>
    <row r="32" spans="2:12" s="1" customFormat="1" ht="14.45" customHeight="1">
      <c r="B32" s="36"/>
      <c r="F32" s="109" t="s">
        <v>43</v>
      </c>
      <c r="I32" s="110" t="s">
        <v>42</v>
      </c>
      <c r="J32" s="109" t="s">
        <v>44</v>
      </c>
      <c r="L32" s="36"/>
    </row>
    <row r="33" spans="2:12" s="1" customFormat="1" ht="14.45" customHeight="1">
      <c r="B33" s="36"/>
      <c r="D33" s="100" t="s">
        <v>45</v>
      </c>
      <c r="E33" s="100" t="s">
        <v>46</v>
      </c>
      <c r="F33" s="111">
        <f>ROUND((SUM(BE83:BE100)),  2)</f>
        <v>0</v>
      </c>
      <c r="I33" s="112">
        <v>0.21</v>
      </c>
      <c r="J33" s="111">
        <f>ROUND(((SUM(BE83:BE100))*I33),  2)</f>
        <v>0</v>
      </c>
      <c r="L33" s="36"/>
    </row>
    <row r="34" spans="2:12" s="1" customFormat="1" ht="14.45" customHeight="1">
      <c r="B34" s="36"/>
      <c r="E34" s="100" t="s">
        <v>47</v>
      </c>
      <c r="F34" s="111">
        <f>ROUND((SUM(BF83:BF100)),  2)</f>
        <v>0</v>
      </c>
      <c r="I34" s="112">
        <v>0.15</v>
      </c>
      <c r="J34" s="111">
        <f>ROUND(((SUM(BF83:BF100))*I34),  2)</f>
        <v>0</v>
      </c>
      <c r="L34" s="36"/>
    </row>
    <row r="35" spans="2:12" s="1" customFormat="1" ht="14.45" hidden="1" customHeight="1">
      <c r="B35" s="36"/>
      <c r="E35" s="100" t="s">
        <v>48</v>
      </c>
      <c r="F35" s="111">
        <f>ROUND((SUM(BG83:BG100)),  2)</f>
        <v>0</v>
      </c>
      <c r="I35" s="112">
        <v>0.21</v>
      </c>
      <c r="J35" s="111">
        <f>0</f>
        <v>0</v>
      </c>
      <c r="L35" s="36"/>
    </row>
    <row r="36" spans="2:12" s="1" customFormat="1" ht="14.45" hidden="1" customHeight="1">
      <c r="B36" s="36"/>
      <c r="E36" s="100" t="s">
        <v>49</v>
      </c>
      <c r="F36" s="111">
        <f>ROUND((SUM(BH83:BH100)),  2)</f>
        <v>0</v>
      </c>
      <c r="I36" s="112">
        <v>0.15</v>
      </c>
      <c r="J36" s="111">
        <f>0</f>
        <v>0</v>
      </c>
      <c r="L36" s="36"/>
    </row>
    <row r="37" spans="2:12" s="1" customFormat="1" ht="14.45" hidden="1" customHeight="1">
      <c r="B37" s="36"/>
      <c r="E37" s="100" t="s">
        <v>50</v>
      </c>
      <c r="F37" s="111">
        <f>ROUND((SUM(BI83:BI100)),  2)</f>
        <v>0</v>
      </c>
      <c r="I37" s="112">
        <v>0</v>
      </c>
      <c r="J37" s="111">
        <f>0</f>
        <v>0</v>
      </c>
      <c r="L37" s="36"/>
    </row>
    <row r="38" spans="2:12" s="1" customFormat="1" ht="6.95" customHeight="1">
      <c r="B38" s="36"/>
      <c r="I38" s="101"/>
      <c r="L38" s="36"/>
    </row>
    <row r="39" spans="2:12" s="1" customFormat="1" ht="25.35" customHeight="1">
      <c r="B39" s="36"/>
      <c r="C39" s="113"/>
      <c r="D39" s="114" t="s">
        <v>51</v>
      </c>
      <c r="E39" s="115"/>
      <c r="F39" s="115"/>
      <c r="G39" s="116" t="s">
        <v>52</v>
      </c>
      <c r="H39" s="117" t="s">
        <v>53</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95</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6.5" customHeight="1">
      <c r="B48" s="32"/>
      <c r="C48" s="33"/>
      <c r="D48" s="33"/>
      <c r="E48" s="354" t="str">
        <f>E7</f>
        <v>Máchova č.p. 643, Třinec - Ležatá kanalizace</v>
      </c>
      <c r="F48" s="355"/>
      <c r="G48" s="355"/>
      <c r="H48" s="355"/>
      <c r="I48" s="101"/>
      <c r="J48" s="33"/>
      <c r="K48" s="33"/>
      <c r="L48" s="36"/>
    </row>
    <row r="49" spans="2:47" s="1" customFormat="1" ht="12" customHeight="1">
      <c r="B49" s="32"/>
      <c r="C49" s="27" t="s">
        <v>93</v>
      </c>
      <c r="D49" s="33"/>
      <c r="E49" s="33"/>
      <c r="F49" s="33"/>
      <c r="G49" s="33"/>
      <c r="H49" s="33"/>
      <c r="I49" s="101"/>
      <c r="J49" s="33"/>
      <c r="K49" s="33"/>
      <c r="L49" s="36"/>
    </row>
    <row r="50" spans="2:47" s="1" customFormat="1" ht="16.5" customHeight="1">
      <c r="B50" s="32"/>
      <c r="C50" s="33"/>
      <c r="D50" s="33"/>
      <c r="E50" s="327" t="str">
        <f>E9</f>
        <v>05 - Vedlejší rozpočtové náklady</v>
      </c>
      <c r="F50" s="326"/>
      <c r="G50" s="326"/>
      <c r="H50" s="326"/>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22</v>
      </c>
      <c r="D52" s="33"/>
      <c r="E52" s="33"/>
      <c r="F52" s="25" t="str">
        <f>F12</f>
        <v>Obec Třinec</v>
      </c>
      <c r="G52" s="33"/>
      <c r="H52" s="33"/>
      <c r="I52" s="102" t="s">
        <v>24</v>
      </c>
      <c r="J52" s="53" t="str">
        <f>IF(J12="","",J12)</f>
        <v>17. 3. 2018</v>
      </c>
      <c r="K52" s="33"/>
      <c r="L52" s="36"/>
    </row>
    <row r="53" spans="2:47" s="1" customFormat="1" ht="6.95" customHeight="1">
      <c r="B53" s="32"/>
      <c r="C53" s="33"/>
      <c r="D53" s="33"/>
      <c r="E53" s="33"/>
      <c r="F53" s="33"/>
      <c r="G53" s="33"/>
      <c r="H53" s="33"/>
      <c r="I53" s="101"/>
      <c r="J53" s="33"/>
      <c r="K53" s="33"/>
      <c r="L53" s="36"/>
    </row>
    <row r="54" spans="2:47" s="1" customFormat="1" ht="24.95" customHeight="1">
      <c r="B54" s="32"/>
      <c r="C54" s="27" t="s">
        <v>26</v>
      </c>
      <c r="D54" s="33"/>
      <c r="E54" s="33"/>
      <c r="F54" s="25" t="str">
        <f>E15</f>
        <v>Město Třinec</v>
      </c>
      <c r="G54" s="33"/>
      <c r="H54" s="33"/>
      <c r="I54" s="102" t="s">
        <v>33</v>
      </c>
      <c r="J54" s="30" t="str">
        <f>E21</f>
        <v>Projekční kancelář lay-out s.r.o.</v>
      </c>
      <c r="K54" s="33"/>
      <c r="L54" s="36"/>
    </row>
    <row r="55" spans="2:47" s="1" customFormat="1" ht="13.7" customHeight="1">
      <c r="B55" s="32"/>
      <c r="C55" s="27" t="s">
        <v>31</v>
      </c>
      <c r="D55" s="33"/>
      <c r="E55" s="33"/>
      <c r="F55" s="25" t="str">
        <f>IF(E18="","",E18)</f>
        <v>Vyplň údaj</v>
      </c>
      <c r="G55" s="33"/>
      <c r="H55" s="33"/>
      <c r="I55" s="102" t="s">
        <v>37</v>
      </c>
      <c r="J55" s="30" t="str">
        <f>E24</f>
        <v>Přemysl Cieslar</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96</v>
      </c>
      <c r="D57" s="128"/>
      <c r="E57" s="128"/>
      <c r="F57" s="128"/>
      <c r="G57" s="128"/>
      <c r="H57" s="128"/>
      <c r="I57" s="129"/>
      <c r="J57" s="130" t="s">
        <v>97</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73</v>
      </c>
      <c r="D59" s="33"/>
      <c r="E59" s="33"/>
      <c r="F59" s="33"/>
      <c r="G59" s="33"/>
      <c r="H59" s="33"/>
      <c r="I59" s="101"/>
      <c r="J59" s="71">
        <f>J83</f>
        <v>0</v>
      </c>
      <c r="K59" s="33"/>
      <c r="L59" s="36"/>
      <c r="AU59" s="15" t="s">
        <v>98</v>
      </c>
    </row>
    <row r="60" spans="2:47" s="7" customFormat="1" ht="24.95" customHeight="1">
      <c r="B60" s="132"/>
      <c r="C60" s="133"/>
      <c r="D60" s="134" t="s">
        <v>796</v>
      </c>
      <c r="E60" s="135"/>
      <c r="F60" s="135"/>
      <c r="G60" s="135"/>
      <c r="H60" s="135"/>
      <c r="I60" s="136"/>
      <c r="J60" s="137">
        <f>J84</f>
        <v>0</v>
      </c>
      <c r="K60" s="133"/>
      <c r="L60" s="138"/>
    </row>
    <row r="61" spans="2:47" s="7" customFormat="1" ht="24.95" customHeight="1">
      <c r="B61" s="132"/>
      <c r="C61" s="133"/>
      <c r="D61" s="134" t="s">
        <v>797</v>
      </c>
      <c r="E61" s="135"/>
      <c r="F61" s="135"/>
      <c r="G61" s="135"/>
      <c r="H61" s="135"/>
      <c r="I61" s="136"/>
      <c r="J61" s="137">
        <f>J95</f>
        <v>0</v>
      </c>
      <c r="K61" s="133"/>
      <c r="L61" s="138"/>
    </row>
    <row r="62" spans="2:47" s="8" customFormat="1" ht="19.899999999999999" customHeight="1">
      <c r="B62" s="139"/>
      <c r="C62" s="140"/>
      <c r="D62" s="141" t="s">
        <v>798</v>
      </c>
      <c r="E62" s="142"/>
      <c r="F62" s="142"/>
      <c r="G62" s="142"/>
      <c r="H62" s="142"/>
      <c r="I62" s="143"/>
      <c r="J62" s="144">
        <f>J96</f>
        <v>0</v>
      </c>
      <c r="K62" s="140"/>
      <c r="L62" s="145"/>
    </row>
    <row r="63" spans="2:47" s="8" customFormat="1" ht="19.899999999999999" customHeight="1">
      <c r="B63" s="139"/>
      <c r="C63" s="140"/>
      <c r="D63" s="141" t="s">
        <v>799</v>
      </c>
      <c r="E63" s="142"/>
      <c r="F63" s="142"/>
      <c r="G63" s="142"/>
      <c r="H63" s="142"/>
      <c r="I63" s="143"/>
      <c r="J63" s="144">
        <f>J99</f>
        <v>0</v>
      </c>
      <c r="K63" s="140"/>
      <c r="L63" s="145"/>
    </row>
    <row r="64" spans="2:47" s="1" customFormat="1" ht="21.75" customHeight="1">
      <c r="B64" s="32"/>
      <c r="C64" s="33"/>
      <c r="D64" s="33"/>
      <c r="E64" s="33"/>
      <c r="F64" s="33"/>
      <c r="G64" s="33"/>
      <c r="H64" s="33"/>
      <c r="I64" s="101"/>
      <c r="J64" s="33"/>
      <c r="K64" s="33"/>
      <c r="L64" s="36"/>
    </row>
    <row r="65" spans="2:12" s="1" customFormat="1" ht="6.95" customHeight="1">
      <c r="B65" s="44"/>
      <c r="C65" s="45"/>
      <c r="D65" s="45"/>
      <c r="E65" s="45"/>
      <c r="F65" s="45"/>
      <c r="G65" s="45"/>
      <c r="H65" s="45"/>
      <c r="I65" s="123"/>
      <c r="J65" s="45"/>
      <c r="K65" s="45"/>
      <c r="L65" s="36"/>
    </row>
    <row r="69" spans="2:12" s="1" customFormat="1" ht="6.95" customHeight="1">
      <c r="B69" s="46"/>
      <c r="C69" s="47"/>
      <c r="D69" s="47"/>
      <c r="E69" s="47"/>
      <c r="F69" s="47"/>
      <c r="G69" s="47"/>
      <c r="H69" s="47"/>
      <c r="I69" s="126"/>
      <c r="J69" s="47"/>
      <c r="K69" s="47"/>
      <c r="L69" s="36"/>
    </row>
    <row r="70" spans="2:12" s="1" customFormat="1" ht="24.95" customHeight="1">
      <c r="B70" s="32"/>
      <c r="C70" s="21" t="s">
        <v>113</v>
      </c>
      <c r="D70" s="33"/>
      <c r="E70" s="33"/>
      <c r="F70" s="33"/>
      <c r="G70" s="33"/>
      <c r="H70" s="33"/>
      <c r="I70" s="101"/>
      <c r="J70" s="33"/>
      <c r="K70" s="33"/>
      <c r="L70" s="36"/>
    </row>
    <row r="71" spans="2:12" s="1" customFormat="1" ht="6.95" customHeight="1">
      <c r="B71" s="32"/>
      <c r="C71" s="33"/>
      <c r="D71" s="33"/>
      <c r="E71" s="33"/>
      <c r="F71" s="33"/>
      <c r="G71" s="33"/>
      <c r="H71" s="33"/>
      <c r="I71" s="101"/>
      <c r="J71" s="33"/>
      <c r="K71" s="33"/>
      <c r="L71" s="36"/>
    </row>
    <row r="72" spans="2:12" s="1" customFormat="1" ht="12" customHeight="1">
      <c r="B72" s="32"/>
      <c r="C72" s="27" t="s">
        <v>16</v>
      </c>
      <c r="D72" s="33"/>
      <c r="E72" s="33"/>
      <c r="F72" s="33"/>
      <c r="G72" s="33"/>
      <c r="H72" s="33"/>
      <c r="I72" s="101"/>
      <c r="J72" s="33"/>
      <c r="K72" s="33"/>
      <c r="L72" s="36"/>
    </row>
    <row r="73" spans="2:12" s="1" customFormat="1" ht="16.5" customHeight="1">
      <c r="B73" s="32"/>
      <c r="C73" s="33"/>
      <c r="D73" s="33"/>
      <c r="E73" s="354" t="str">
        <f>E7</f>
        <v>Máchova č.p. 643, Třinec - Ležatá kanalizace</v>
      </c>
      <c r="F73" s="355"/>
      <c r="G73" s="355"/>
      <c r="H73" s="355"/>
      <c r="I73" s="101"/>
      <c r="J73" s="33"/>
      <c r="K73" s="33"/>
      <c r="L73" s="36"/>
    </row>
    <row r="74" spans="2:12" s="1" customFormat="1" ht="12" customHeight="1">
      <c r="B74" s="32"/>
      <c r="C74" s="27" t="s">
        <v>93</v>
      </c>
      <c r="D74" s="33"/>
      <c r="E74" s="33"/>
      <c r="F74" s="33"/>
      <c r="G74" s="33"/>
      <c r="H74" s="33"/>
      <c r="I74" s="101"/>
      <c r="J74" s="33"/>
      <c r="K74" s="33"/>
      <c r="L74" s="36"/>
    </row>
    <row r="75" spans="2:12" s="1" customFormat="1" ht="16.5" customHeight="1">
      <c r="B75" s="32"/>
      <c r="C75" s="33"/>
      <c r="D75" s="33"/>
      <c r="E75" s="327" t="str">
        <f>E9</f>
        <v>05 - Vedlejší rozpočtové náklady</v>
      </c>
      <c r="F75" s="326"/>
      <c r="G75" s="326"/>
      <c r="H75" s="326"/>
      <c r="I75" s="101"/>
      <c r="J75" s="33"/>
      <c r="K75" s="33"/>
      <c r="L75" s="36"/>
    </row>
    <row r="76" spans="2:12" s="1" customFormat="1" ht="6.95" customHeight="1">
      <c r="B76" s="32"/>
      <c r="C76" s="33"/>
      <c r="D76" s="33"/>
      <c r="E76" s="33"/>
      <c r="F76" s="33"/>
      <c r="G76" s="33"/>
      <c r="H76" s="33"/>
      <c r="I76" s="101"/>
      <c r="J76" s="33"/>
      <c r="K76" s="33"/>
      <c r="L76" s="36"/>
    </row>
    <row r="77" spans="2:12" s="1" customFormat="1" ht="12" customHeight="1">
      <c r="B77" s="32"/>
      <c r="C77" s="27" t="s">
        <v>22</v>
      </c>
      <c r="D77" s="33"/>
      <c r="E77" s="33"/>
      <c r="F77" s="25" t="str">
        <f>F12</f>
        <v>Obec Třinec</v>
      </c>
      <c r="G77" s="33"/>
      <c r="H77" s="33"/>
      <c r="I77" s="102" t="s">
        <v>24</v>
      </c>
      <c r="J77" s="53" t="str">
        <f>IF(J12="","",J12)</f>
        <v>17. 3. 2018</v>
      </c>
      <c r="K77" s="33"/>
      <c r="L77" s="36"/>
    </row>
    <row r="78" spans="2:12" s="1" customFormat="1" ht="6.95" customHeight="1">
      <c r="B78" s="32"/>
      <c r="C78" s="33"/>
      <c r="D78" s="33"/>
      <c r="E78" s="33"/>
      <c r="F78" s="33"/>
      <c r="G78" s="33"/>
      <c r="H78" s="33"/>
      <c r="I78" s="101"/>
      <c r="J78" s="33"/>
      <c r="K78" s="33"/>
      <c r="L78" s="36"/>
    </row>
    <row r="79" spans="2:12" s="1" customFormat="1" ht="24.95" customHeight="1">
      <c r="B79" s="32"/>
      <c r="C79" s="27" t="s">
        <v>26</v>
      </c>
      <c r="D79" s="33"/>
      <c r="E79" s="33"/>
      <c r="F79" s="25" t="str">
        <f>E15</f>
        <v>Město Třinec</v>
      </c>
      <c r="G79" s="33"/>
      <c r="H79" s="33"/>
      <c r="I79" s="102" t="s">
        <v>33</v>
      </c>
      <c r="J79" s="30" t="str">
        <f>E21</f>
        <v>Projekční kancelář lay-out s.r.o.</v>
      </c>
      <c r="K79" s="33"/>
      <c r="L79" s="36"/>
    </row>
    <row r="80" spans="2:12" s="1" customFormat="1" ht="13.7" customHeight="1">
      <c r="B80" s="32"/>
      <c r="C80" s="27" t="s">
        <v>31</v>
      </c>
      <c r="D80" s="33"/>
      <c r="E80" s="33"/>
      <c r="F80" s="25" t="str">
        <f>IF(E18="","",E18)</f>
        <v>Vyplň údaj</v>
      </c>
      <c r="G80" s="33"/>
      <c r="H80" s="33"/>
      <c r="I80" s="102" t="s">
        <v>37</v>
      </c>
      <c r="J80" s="30" t="str">
        <f>E24</f>
        <v>Přemysl Cieslar</v>
      </c>
      <c r="K80" s="33"/>
      <c r="L80" s="36"/>
    </row>
    <row r="81" spans="2:65" s="1" customFormat="1" ht="10.35" customHeight="1">
      <c r="B81" s="32"/>
      <c r="C81" s="33"/>
      <c r="D81" s="33"/>
      <c r="E81" s="33"/>
      <c r="F81" s="33"/>
      <c r="G81" s="33"/>
      <c r="H81" s="33"/>
      <c r="I81" s="101"/>
      <c r="J81" s="33"/>
      <c r="K81" s="33"/>
      <c r="L81" s="36"/>
    </row>
    <row r="82" spans="2:65" s="9" customFormat="1" ht="29.25" customHeight="1">
      <c r="B82" s="146"/>
      <c r="C82" s="147" t="s">
        <v>114</v>
      </c>
      <c r="D82" s="148" t="s">
        <v>60</v>
      </c>
      <c r="E82" s="148" t="s">
        <v>56</v>
      </c>
      <c r="F82" s="148" t="s">
        <v>57</v>
      </c>
      <c r="G82" s="148" t="s">
        <v>115</v>
      </c>
      <c r="H82" s="148" t="s">
        <v>116</v>
      </c>
      <c r="I82" s="149" t="s">
        <v>117</v>
      </c>
      <c r="J82" s="148" t="s">
        <v>97</v>
      </c>
      <c r="K82" s="150" t="s">
        <v>118</v>
      </c>
      <c r="L82" s="151"/>
      <c r="M82" s="62" t="s">
        <v>21</v>
      </c>
      <c r="N82" s="63" t="s">
        <v>45</v>
      </c>
      <c r="O82" s="63" t="s">
        <v>119</v>
      </c>
      <c r="P82" s="63" t="s">
        <v>120</v>
      </c>
      <c r="Q82" s="63" t="s">
        <v>121</v>
      </c>
      <c r="R82" s="63" t="s">
        <v>122</v>
      </c>
      <c r="S82" s="63" t="s">
        <v>123</v>
      </c>
      <c r="T82" s="64" t="s">
        <v>124</v>
      </c>
    </row>
    <row r="83" spans="2:65" s="1" customFormat="1" ht="22.9" customHeight="1">
      <c r="B83" s="32"/>
      <c r="C83" s="69" t="s">
        <v>125</v>
      </c>
      <c r="D83" s="33"/>
      <c r="E83" s="33"/>
      <c r="F83" s="33"/>
      <c r="G83" s="33"/>
      <c r="H83" s="33"/>
      <c r="I83" s="101"/>
      <c r="J83" s="152">
        <f>BK83</f>
        <v>0</v>
      </c>
      <c r="K83" s="33"/>
      <c r="L83" s="36"/>
      <c r="M83" s="65"/>
      <c r="N83" s="66"/>
      <c r="O83" s="66"/>
      <c r="P83" s="153">
        <f>P84+P95</f>
        <v>0</v>
      </c>
      <c r="Q83" s="66"/>
      <c r="R83" s="153">
        <f>R84+R95</f>
        <v>0</v>
      </c>
      <c r="S83" s="66"/>
      <c r="T83" s="154">
        <f>T84+T95</f>
        <v>0</v>
      </c>
      <c r="AT83" s="15" t="s">
        <v>74</v>
      </c>
      <c r="AU83" s="15" t="s">
        <v>98</v>
      </c>
      <c r="BK83" s="155">
        <f>BK84+BK95</f>
        <v>0</v>
      </c>
    </row>
    <row r="84" spans="2:65" s="10" customFormat="1" ht="25.9" customHeight="1">
      <c r="B84" s="156"/>
      <c r="C84" s="157"/>
      <c r="D84" s="158" t="s">
        <v>74</v>
      </c>
      <c r="E84" s="159" t="s">
        <v>75</v>
      </c>
      <c r="F84" s="159" t="s">
        <v>90</v>
      </c>
      <c r="G84" s="157"/>
      <c r="H84" s="157"/>
      <c r="I84" s="160"/>
      <c r="J84" s="161">
        <f>BK84</f>
        <v>0</v>
      </c>
      <c r="K84" s="157"/>
      <c r="L84" s="162"/>
      <c r="M84" s="163"/>
      <c r="N84" s="164"/>
      <c r="O84" s="164"/>
      <c r="P84" s="165">
        <f>SUM(P85:P94)</f>
        <v>0</v>
      </c>
      <c r="Q84" s="164"/>
      <c r="R84" s="165">
        <f>SUM(R85:R94)</f>
        <v>0</v>
      </c>
      <c r="S84" s="164"/>
      <c r="T84" s="166">
        <f>SUM(T85:T94)</f>
        <v>0</v>
      </c>
      <c r="AR84" s="167" t="s">
        <v>156</v>
      </c>
      <c r="AT84" s="168" t="s">
        <v>74</v>
      </c>
      <c r="AU84" s="168" t="s">
        <v>75</v>
      </c>
      <c r="AY84" s="167" t="s">
        <v>128</v>
      </c>
      <c r="BK84" s="169">
        <f>SUM(BK85:BK94)</f>
        <v>0</v>
      </c>
    </row>
    <row r="85" spans="2:65" s="1" customFormat="1" ht="16.5" customHeight="1">
      <c r="B85" s="32"/>
      <c r="C85" s="172" t="s">
        <v>83</v>
      </c>
      <c r="D85" s="172" t="s">
        <v>130</v>
      </c>
      <c r="E85" s="173" t="s">
        <v>800</v>
      </c>
      <c r="F85" s="174" t="s">
        <v>801</v>
      </c>
      <c r="G85" s="175" t="s">
        <v>802</v>
      </c>
      <c r="H85" s="176">
        <v>2</v>
      </c>
      <c r="I85" s="177"/>
      <c r="J85" s="178">
        <f>ROUND(I85*H85,2)</f>
        <v>0</v>
      </c>
      <c r="K85" s="174" t="s">
        <v>367</v>
      </c>
      <c r="L85" s="36"/>
      <c r="M85" s="179" t="s">
        <v>21</v>
      </c>
      <c r="N85" s="180" t="s">
        <v>46</v>
      </c>
      <c r="O85" s="58"/>
      <c r="P85" s="181">
        <f>O85*H85</f>
        <v>0</v>
      </c>
      <c r="Q85" s="181">
        <v>0</v>
      </c>
      <c r="R85" s="181">
        <f>Q85*H85</f>
        <v>0</v>
      </c>
      <c r="S85" s="181">
        <v>0</v>
      </c>
      <c r="T85" s="182">
        <f>S85*H85</f>
        <v>0</v>
      </c>
      <c r="AR85" s="15" t="s">
        <v>803</v>
      </c>
      <c r="AT85" s="15" t="s">
        <v>130</v>
      </c>
      <c r="AU85" s="15" t="s">
        <v>83</v>
      </c>
      <c r="AY85" s="15" t="s">
        <v>128</v>
      </c>
      <c r="BE85" s="183">
        <f>IF(N85="základní",J85,0)</f>
        <v>0</v>
      </c>
      <c r="BF85" s="183">
        <f>IF(N85="snížená",J85,0)</f>
        <v>0</v>
      </c>
      <c r="BG85" s="183">
        <f>IF(N85="zákl. přenesená",J85,0)</f>
        <v>0</v>
      </c>
      <c r="BH85" s="183">
        <f>IF(N85="sníž. přenesená",J85,0)</f>
        <v>0</v>
      </c>
      <c r="BI85" s="183">
        <f>IF(N85="nulová",J85,0)</f>
        <v>0</v>
      </c>
      <c r="BJ85" s="15" t="s">
        <v>83</v>
      </c>
      <c r="BK85" s="183">
        <f>ROUND(I85*H85,2)</f>
        <v>0</v>
      </c>
      <c r="BL85" s="15" t="s">
        <v>803</v>
      </c>
      <c r="BM85" s="15" t="s">
        <v>804</v>
      </c>
    </row>
    <row r="86" spans="2:65" s="1" customFormat="1" ht="16.5" customHeight="1">
      <c r="B86" s="32"/>
      <c r="C86" s="172" t="s">
        <v>85</v>
      </c>
      <c r="D86" s="172" t="s">
        <v>130</v>
      </c>
      <c r="E86" s="173" t="s">
        <v>805</v>
      </c>
      <c r="F86" s="174" t="s">
        <v>806</v>
      </c>
      <c r="G86" s="175" t="s">
        <v>807</v>
      </c>
      <c r="H86" s="176">
        <v>1</v>
      </c>
      <c r="I86" s="177"/>
      <c r="J86" s="178">
        <f>ROUND(I86*H86,2)</f>
        <v>0</v>
      </c>
      <c r="K86" s="174" t="s">
        <v>367</v>
      </c>
      <c r="L86" s="36"/>
      <c r="M86" s="179" t="s">
        <v>21</v>
      </c>
      <c r="N86" s="180" t="s">
        <v>46</v>
      </c>
      <c r="O86" s="58"/>
      <c r="P86" s="181">
        <f>O86*H86</f>
        <v>0</v>
      </c>
      <c r="Q86" s="181">
        <v>0</v>
      </c>
      <c r="R86" s="181">
        <f>Q86*H86</f>
        <v>0</v>
      </c>
      <c r="S86" s="181">
        <v>0</v>
      </c>
      <c r="T86" s="182">
        <f>S86*H86</f>
        <v>0</v>
      </c>
      <c r="AR86" s="15" t="s">
        <v>803</v>
      </c>
      <c r="AT86" s="15" t="s">
        <v>130</v>
      </c>
      <c r="AU86" s="15" t="s">
        <v>83</v>
      </c>
      <c r="AY86" s="15" t="s">
        <v>128</v>
      </c>
      <c r="BE86" s="183">
        <f>IF(N86="základní",J86,0)</f>
        <v>0</v>
      </c>
      <c r="BF86" s="183">
        <f>IF(N86="snížená",J86,0)</f>
        <v>0</v>
      </c>
      <c r="BG86" s="183">
        <f>IF(N86="zákl. přenesená",J86,0)</f>
        <v>0</v>
      </c>
      <c r="BH86" s="183">
        <f>IF(N86="sníž. přenesená",J86,0)</f>
        <v>0</v>
      </c>
      <c r="BI86" s="183">
        <f>IF(N86="nulová",J86,0)</f>
        <v>0</v>
      </c>
      <c r="BJ86" s="15" t="s">
        <v>83</v>
      </c>
      <c r="BK86" s="183">
        <f>ROUND(I86*H86,2)</f>
        <v>0</v>
      </c>
      <c r="BL86" s="15" t="s">
        <v>803</v>
      </c>
      <c r="BM86" s="15" t="s">
        <v>808</v>
      </c>
    </row>
    <row r="87" spans="2:65" s="1" customFormat="1" ht="16.5" customHeight="1">
      <c r="B87" s="32"/>
      <c r="C87" s="172" t="s">
        <v>145</v>
      </c>
      <c r="D87" s="172" t="s">
        <v>130</v>
      </c>
      <c r="E87" s="173" t="s">
        <v>809</v>
      </c>
      <c r="F87" s="174" t="s">
        <v>810</v>
      </c>
      <c r="G87" s="175" t="s">
        <v>807</v>
      </c>
      <c r="H87" s="176">
        <v>1</v>
      </c>
      <c r="I87" s="177"/>
      <c r="J87" s="178">
        <f>ROUND(I87*H87,2)</f>
        <v>0</v>
      </c>
      <c r="K87" s="174" t="s">
        <v>367</v>
      </c>
      <c r="L87" s="36"/>
      <c r="M87" s="179" t="s">
        <v>21</v>
      </c>
      <c r="N87" s="180" t="s">
        <v>46</v>
      </c>
      <c r="O87" s="58"/>
      <c r="P87" s="181">
        <f>O87*H87</f>
        <v>0</v>
      </c>
      <c r="Q87" s="181">
        <v>0</v>
      </c>
      <c r="R87" s="181">
        <f>Q87*H87</f>
        <v>0</v>
      </c>
      <c r="S87" s="181">
        <v>0</v>
      </c>
      <c r="T87" s="182">
        <f>S87*H87</f>
        <v>0</v>
      </c>
      <c r="AR87" s="15" t="s">
        <v>803</v>
      </c>
      <c r="AT87" s="15" t="s">
        <v>130</v>
      </c>
      <c r="AU87" s="15" t="s">
        <v>83</v>
      </c>
      <c r="AY87" s="15" t="s">
        <v>128</v>
      </c>
      <c r="BE87" s="183">
        <f>IF(N87="základní",J87,0)</f>
        <v>0</v>
      </c>
      <c r="BF87" s="183">
        <f>IF(N87="snížená",J87,0)</f>
        <v>0</v>
      </c>
      <c r="BG87" s="183">
        <f>IF(N87="zákl. přenesená",J87,0)</f>
        <v>0</v>
      </c>
      <c r="BH87" s="183">
        <f>IF(N87="sníž. přenesená",J87,0)</f>
        <v>0</v>
      </c>
      <c r="BI87" s="183">
        <f>IF(N87="nulová",J87,0)</f>
        <v>0</v>
      </c>
      <c r="BJ87" s="15" t="s">
        <v>83</v>
      </c>
      <c r="BK87" s="183">
        <f>ROUND(I87*H87,2)</f>
        <v>0</v>
      </c>
      <c r="BL87" s="15" t="s">
        <v>803</v>
      </c>
      <c r="BM87" s="15" t="s">
        <v>811</v>
      </c>
    </row>
    <row r="88" spans="2:65" s="1" customFormat="1" ht="16.5" customHeight="1">
      <c r="B88" s="32"/>
      <c r="C88" s="172" t="s">
        <v>135</v>
      </c>
      <c r="D88" s="172" t="s">
        <v>130</v>
      </c>
      <c r="E88" s="173" t="s">
        <v>812</v>
      </c>
      <c r="F88" s="174" t="s">
        <v>813</v>
      </c>
      <c r="G88" s="175" t="s">
        <v>148</v>
      </c>
      <c r="H88" s="176">
        <v>141</v>
      </c>
      <c r="I88" s="177"/>
      <c r="J88" s="178">
        <f>ROUND(I88*H88,2)</f>
        <v>0</v>
      </c>
      <c r="K88" s="174" t="s">
        <v>367</v>
      </c>
      <c r="L88" s="36"/>
      <c r="M88" s="179" t="s">
        <v>21</v>
      </c>
      <c r="N88" s="180" t="s">
        <v>46</v>
      </c>
      <c r="O88" s="58"/>
      <c r="P88" s="181">
        <f>O88*H88</f>
        <v>0</v>
      </c>
      <c r="Q88" s="181">
        <v>0</v>
      </c>
      <c r="R88" s="181">
        <f>Q88*H88</f>
        <v>0</v>
      </c>
      <c r="S88" s="181">
        <v>0</v>
      </c>
      <c r="T88" s="182">
        <f>S88*H88</f>
        <v>0</v>
      </c>
      <c r="AR88" s="15" t="s">
        <v>803</v>
      </c>
      <c r="AT88" s="15" t="s">
        <v>130</v>
      </c>
      <c r="AU88" s="15" t="s">
        <v>83</v>
      </c>
      <c r="AY88" s="15" t="s">
        <v>128</v>
      </c>
      <c r="BE88" s="183">
        <f>IF(N88="základní",J88,0)</f>
        <v>0</v>
      </c>
      <c r="BF88" s="183">
        <f>IF(N88="snížená",J88,0)</f>
        <v>0</v>
      </c>
      <c r="BG88" s="183">
        <f>IF(N88="zákl. přenesená",J88,0)</f>
        <v>0</v>
      </c>
      <c r="BH88" s="183">
        <f>IF(N88="sníž. přenesená",J88,0)</f>
        <v>0</v>
      </c>
      <c r="BI88" s="183">
        <f>IF(N88="nulová",J88,0)</f>
        <v>0</v>
      </c>
      <c r="BJ88" s="15" t="s">
        <v>83</v>
      </c>
      <c r="BK88" s="183">
        <f>ROUND(I88*H88,2)</f>
        <v>0</v>
      </c>
      <c r="BL88" s="15" t="s">
        <v>803</v>
      </c>
      <c r="BM88" s="15" t="s">
        <v>814</v>
      </c>
    </row>
    <row r="89" spans="2:65" s="11" customFormat="1" ht="11.25">
      <c r="B89" s="187"/>
      <c r="C89" s="188"/>
      <c r="D89" s="184" t="s">
        <v>139</v>
      </c>
      <c r="E89" s="189" t="s">
        <v>21</v>
      </c>
      <c r="F89" s="190" t="s">
        <v>815</v>
      </c>
      <c r="G89" s="188"/>
      <c r="H89" s="191">
        <v>141</v>
      </c>
      <c r="I89" s="192"/>
      <c r="J89" s="188"/>
      <c r="K89" s="188"/>
      <c r="L89" s="193"/>
      <c r="M89" s="194"/>
      <c r="N89" s="195"/>
      <c r="O89" s="195"/>
      <c r="P89" s="195"/>
      <c r="Q89" s="195"/>
      <c r="R89" s="195"/>
      <c r="S89" s="195"/>
      <c r="T89" s="196"/>
      <c r="AT89" s="197" t="s">
        <v>139</v>
      </c>
      <c r="AU89" s="197" t="s">
        <v>83</v>
      </c>
      <c r="AV89" s="11" t="s">
        <v>85</v>
      </c>
      <c r="AW89" s="11" t="s">
        <v>36</v>
      </c>
      <c r="AX89" s="11" t="s">
        <v>83</v>
      </c>
      <c r="AY89" s="197" t="s">
        <v>128</v>
      </c>
    </row>
    <row r="90" spans="2:65" s="1" customFormat="1" ht="22.5" customHeight="1">
      <c r="B90" s="32"/>
      <c r="C90" s="172" t="s">
        <v>156</v>
      </c>
      <c r="D90" s="172" t="s">
        <v>130</v>
      </c>
      <c r="E90" s="173" t="s">
        <v>816</v>
      </c>
      <c r="F90" s="174" t="s">
        <v>817</v>
      </c>
      <c r="G90" s="175" t="s">
        <v>807</v>
      </c>
      <c r="H90" s="176">
        <v>1</v>
      </c>
      <c r="I90" s="177"/>
      <c r="J90" s="178">
        <f>ROUND(I90*H90,2)</f>
        <v>0</v>
      </c>
      <c r="K90" s="174" t="s">
        <v>367</v>
      </c>
      <c r="L90" s="36"/>
      <c r="M90" s="179" t="s">
        <v>21</v>
      </c>
      <c r="N90" s="180" t="s">
        <v>46</v>
      </c>
      <c r="O90" s="58"/>
      <c r="P90" s="181">
        <f>O90*H90</f>
        <v>0</v>
      </c>
      <c r="Q90" s="181">
        <v>0</v>
      </c>
      <c r="R90" s="181">
        <f>Q90*H90</f>
        <v>0</v>
      </c>
      <c r="S90" s="181">
        <v>0</v>
      </c>
      <c r="T90" s="182">
        <f>S90*H90</f>
        <v>0</v>
      </c>
      <c r="AR90" s="15" t="s">
        <v>803</v>
      </c>
      <c r="AT90" s="15" t="s">
        <v>130</v>
      </c>
      <c r="AU90" s="15" t="s">
        <v>83</v>
      </c>
      <c r="AY90" s="15" t="s">
        <v>128</v>
      </c>
      <c r="BE90" s="183">
        <f>IF(N90="základní",J90,0)</f>
        <v>0</v>
      </c>
      <c r="BF90" s="183">
        <f>IF(N90="snížená",J90,0)</f>
        <v>0</v>
      </c>
      <c r="BG90" s="183">
        <f>IF(N90="zákl. přenesená",J90,0)</f>
        <v>0</v>
      </c>
      <c r="BH90" s="183">
        <f>IF(N90="sníž. přenesená",J90,0)</f>
        <v>0</v>
      </c>
      <c r="BI90" s="183">
        <f>IF(N90="nulová",J90,0)</f>
        <v>0</v>
      </c>
      <c r="BJ90" s="15" t="s">
        <v>83</v>
      </c>
      <c r="BK90" s="183">
        <f>ROUND(I90*H90,2)</f>
        <v>0</v>
      </c>
      <c r="BL90" s="15" t="s">
        <v>803</v>
      </c>
      <c r="BM90" s="15" t="s">
        <v>818</v>
      </c>
    </row>
    <row r="91" spans="2:65" s="1" customFormat="1" ht="16.5" customHeight="1">
      <c r="B91" s="32"/>
      <c r="C91" s="172" t="s">
        <v>163</v>
      </c>
      <c r="D91" s="172" t="s">
        <v>130</v>
      </c>
      <c r="E91" s="173" t="s">
        <v>819</v>
      </c>
      <c r="F91" s="174" t="s">
        <v>820</v>
      </c>
      <c r="G91" s="175" t="s">
        <v>807</v>
      </c>
      <c r="H91" s="176">
        <v>1</v>
      </c>
      <c r="I91" s="177"/>
      <c r="J91" s="178">
        <f>ROUND(I91*H91,2)</f>
        <v>0</v>
      </c>
      <c r="K91" s="174" t="s">
        <v>367</v>
      </c>
      <c r="L91" s="36"/>
      <c r="M91" s="179" t="s">
        <v>21</v>
      </c>
      <c r="N91" s="180" t="s">
        <v>46</v>
      </c>
      <c r="O91" s="58"/>
      <c r="P91" s="181">
        <f>O91*H91</f>
        <v>0</v>
      </c>
      <c r="Q91" s="181">
        <v>0</v>
      </c>
      <c r="R91" s="181">
        <f>Q91*H91</f>
        <v>0</v>
      </c>
      <c r="S91" s="181">
        <v>0</v>
      </c>
      <c r="T91" s="182">
        <f>S91*H91</f>
        <v>0</v>
      </c>
      <c r="AR91" s="15" t="s">
        <v>803</v>
      </c>
      <c r="AT91" s="15" t="s">
        <v>130</v>
      </c>
      <c r="AU91" s="15" t="s">
        <v>83</v>
      </c>
      <c r="AY91" s="15" t="s">
        <v>128</v>
      </c>
      <c r="BE91" s="183">
        <f>IF(N91="základní",J91,0)</f>
        <v>0</v>
      </c>
      <c r="BF91" s="183">
        <f>IF(N91="snížená",J91,0)</f>
        <v>0</v>
      </c>
      <c r="BG91" s="183">
        <f>IF(N91="zákl. přenesená",J91,0)</f>
        <v>0</v>
      </c>
      <c r="BH91" s="183">
        <f>IF(N91="sníž. přenesená",J91,0)</f>
        <v>0</v>
      </c>
      <c r="BI91" s="183">
        <f>IF(N91="nulová",J91,0)</f>
        <v>0</v>
      </c>
      <c r="BJ91" s="15" t="s">
        <v>83</v>
      </c>
      <c r="BK91" s="183">
        <f>ROUND(I91*H91,2)</f>
        <v>0</v>
      </c>
      <c r="BL91" s="15" t="s">
        <v>803</v>
      </c>
      <c r="BM91" s="15" t="s">
        <v>821</v>
      </c>
    </row>
    <row r="92" spans="2:65" s="1" customFormat="1" ht="16.5" customHeight="1">
      <c r="B92" s="32"/>
      <c r="C92" s="172" t="s">
        <v>171</v>
      </c>
      <c r="D92" s="172" t="s">
        <v>130</v>
      </c>
      <c r="E92" s="173" t="s">
        <v>822</v>
      </c>
      <c r="F92" s="174" t="s">
        <v>823</v>
      </c>
      <c r="G92" s="175" t="s">
        <v>807</v>
      </c>
      <c r="H92" s="176">
        <v>1</v>
      </c>
      <c r="I92" s="177"/>
      <c r="J92" s="178">
        <f>ROUND(I92*H92,2)</f>
        <v>0</v>
      </c>
      <c r="K92" s="174" t="s">
        <v>367</v>
      </c>
      <c r="L92" s="36"/>
      <c r="M92" s="179" t="s">
        <v>21</v>
      </c>
      <c r="N92" s="180" t="s">
        <v>46</v>
      </c>
      <c r="O92" s="58"/>
      <c r="P92" s="181">
        <f>O92*H92</f>
        <v>0</v>
      </c>
      <c r="Q92" s="181">
        <v>0</v>
      </c>
      <c r="R92" s="181">
        <f>Q92*H92</f>
        <v>0</v>
      </c>
      <c r="S92" s="181">
        <v>0</v>
      </c>
      <c r="T92" s="182">
        <f>S92*H92</f>
        <v>0</v>
      </c>
      <c r="AR92" s="15" t="s">
        <v>803</v>
      </c>
      <c r="AT92" s="15" t="s">
        <v>130</v>
      </c>
      <c r="AU92" s="15" t="s">
        <v>83</v>
      </c>
      <c r="AY92" s="15" t="s">
        <v>128</v>
      </c>
      <c r="BE92" s="183">
        <f>IF(N92="základní",J92,0)</f>
        <v>0</v>
      </c>
      <c r="BF92" s="183">
        <f>IF(N92="snížená",J92,0)</f>
        <v>0</v>
      </c>
      <c r="BG92" s="183">
        <f>IF(N92="zákl. přenesená",J92,0)</f>
        <v>0</v>
      </c>
      <c r="BH92" s="183">
        <f>IF(N92="sníž. přenesená",J92,0)</f>
        <v>0</v>
      </c>
      <c r="BI92" s="183">
        <f>IF(N92="nulová",J92,0)</f>
        <v>0</v>
      </c>
      <c r="BJ92" s="15" t="s">
        <v>83</v>
      </c>
      <c r="BK92" s="183">
        <f>ROUND(I92*H92,2)</f>
        <v>0</v>
      </c>
      <c r="BL92" s="15" t="s">
        <v>803</v>
      </c>
      <c r="BM92" s="15" t="s">
        <v>824</v>
      </c>
    </row>
    <row r="93" spans="2:65" s="1" customFormat="1" ht="16.5" customHeight="1">
      <c r="B93" s="32"/>
      <c r="C93" s="172" t="s">
        <v>176</v>
      </c>
      <c r="D93" s="172" t="s">
        <v>130</v>
      </c>
      <c r="E93" s="173" t="s">
        <v>825</v>
      </c>
      <c r="F93" s="174" t="s">
        <v>826</v>
      </c>
      <c r="G93" s="175" t="s">
        <v>133</v>
      </c>
      <c r="H93" s="176">
        <v>750</v>
      </c>
      <c r="I93" s="177"/>
      <c r="J93" s="178">
        <f>ROUND(I93*H93,2)</f>
        <v>0</v>
      </c>
      <c r="K93" s="174" t="s">
        <v>367</v>
      </c>
      <c r="L93" s="36"/>
      <c r="M93" s="179" t="s">
        <v>21</v>
      </c>
      <c r="N93" s="180" t="s">
        <v>46</v>
      </c>
      <c r="O93" s="58"/>
      <c r="P93" s="181">
        <f>O93*H93</f>
        <v>0</v>
      </c>
      <c r="Q93" s="181">
        <v>0</v>
      </c>
      <c r="R93" s="181">
        <f>Q93*H93</f>
        <v>0</v>
      </c>
      <c r="S93" s="181">
        <v>0</v>
      </c>
      <c r="T93" s="182">
        <f>S93*H93</f>
        <v>0</v>
      </c>
      <c r="AR93" s="15" t="s">
        <v>803</v>
      </c>
      <c r="AT93" s="15" t="s">
        <v>130</v>
      </c>
      <c r="AU93" s="15" t="s">
        <v>83</v>
      </c>
      <c r="AY93" s="15" t="s">
        <v>128</v>
      </c>
      <c r="BE93" s="183">
        <f>IF(N93="základní",J93,0)</f>
        <v>0</v>
      </c>
      <c r="BF93" s="183">
        <f>IF(N93="snížená",J93,0)</f>
        <v>0</v>
      </c>
      <c r="BG93" s="183">
        <f>IF(N93="zákl. přenesená",J93,0)</f>
        <v>0</v>
      </c>
      <c r="BH93" s="183">
        <f>IF(N93="sníž. přenesená",J93,0)</f>
        <v>0</v>
      </c>
      <c r="BI93" s="183">
        <f>IF(N93="nulová",J93,0)</f>
        <v>0</v>
      </c>
      <c r="BJ93" s="15" t="s">
        <v>83</v>
      </c>
      <c r="BK93" s="183">
        <f>ROUND(I93*H93,2)</f>
        <v>0</v>
      </c>
      <c r="BL93" s="15" t="s">
        <v>803</v>
      </c>
      <c r="BM93" s="15" t="s">
        <v>827</v>
      </c>
    </row>
    <row r="94" spans="2:65" s="1" customFormat="1" ht="16.5" customHeight="1">
      <c r="B94" s="32"/>
      <c r="C94" s="172" t="s">
        <v>181</v>
      </c>
      <c r="D94" s="172" t="s">
        <v>130</v>
      </c>
      <c r="E94" s="173" t="s">
        <v>828</v>
      </c>
      <c r="F94" s="174" t="s">
        <v>829</v>
      </c>
      <c r="G94" s="175" t="s">
        <v>807</v>
      </c>
      <c r="H94" s="176">
        <v>1</v>
      </c>
      <c r="I94" s="177"/>
      <c r="J94" s="178">
        <f>ROUND(I94*H94,2)</f>
        <v>0</v>
      </c>
      <c r="K94" s="174" t="s">
        <v>367</v>
      </c>
      <c r="L94" s="36"/>
      <c r="M94" s="179" t="s">
        <v>21</v>
      </c>
      <c r="N94" s="180" t="s">
        <v>46</v>
      </c>
      <c r="O94" s="58"/>
      <c r="P94" s="181">
        <f>O94*H94</f>
        <v>0</v>
      </c>
      <c r="Q94" s="181">
        <v>0</v>
      </c>
      <c r="R94" s="181">
        <f>Q94*H94</f>
        <v>0</v>
      </c>
      <c r="S94" s="181">
        <v>0</v>
      </c>
      <c r="T94" s="182">
        <f>S94*H94</f>
        <v>0</v>
      </c>
      <c r="AR94" s="15" t="s">
        <v>803</v>
      </c>
      <c r="AT94" s="15" t="s">
        <v>130</v>
      </c>
      <c r="AU94" s="15" t="s">
        <v>83</v>
      </c>
      <c r="AY94" s="15" t="s">
        <v>128</v>
      </c>
      <c r="BE94" s="183">
        <f>IF(N94="základní",J94,0)</f>
        <v>0</v>
      </c>
      <c r="BF94" s="183">
        <f>IF(N94="snížená",J94,0)</f>
        <v>0</v>
      </c>
      <c r="BG94" s="183">
        <f>IF(N94="zákl. přenesená",J94,0)</f>
        <v>0</v>
      </c>
      <c r="BH94" s="183">
        <f>IF(N94="sníž. přenesená",J94,0)</f>
        <v>0</v>
      </c>
      <c r="BI94" s="183">
        <f>IF(N94="nulová",J94,0)</f>
        <v>0</v>
      </c>
      <c r="BJ94" s="15" t="s">
        <v>83</v>
      </c>
      <c r="BK94" s="183">
        <f>ROUND(I94*H94,2)</f>
        <v>0</v>
      </c>
      <c r="BL94" s="15" t="s">
        <v>803</v>
      </c>
      <c r="BM94" s="15" t="s">
        <v>830</v>
      </c>
    </row>
    <row r="95" spans="2:65" s="10" customFormat="1" ht="25.9" customHeight="1">
      <c r="B95" s="156"/>
      <c r="C95" s="157"/>
      <c r="D95" s="158" t="s">
        <v>74</v>
      </c>
      <c r="E95" s="159" t="s">
        <v>831</v>
      </c>
      <c r="F95" s="159" t="s">
        <v>90</v>
      </c>
      <c r="G95" s="157"/>
      <c r="H95" s="157"/>
      <c r="I95" s="160"/>
      <c r="J95" s="161">
        <f>BK95</f>
        <v>0</v>
      </c>
      <c r="K95" s="157"/>
      <c r="L95" s="162"/>
      <c r="M95" s="163"/>
      <c r="N95" s="164"/>
      <c r="O95" s="164"/>
      <c r="P95" s="165">
        <f>P96+P99</f>
        <v>0</v>
      </c>
      <c r="Q95" s="164"/>
      <c r="R95" s="165">
        <f>R96+R99</f>
        <v>0</v>
      </c>
      <c r="S95" s="164"/>
      <c r="T95" s="166">
        <f>T96+T99</f>
        <v>0</v>
      </c>
      <c r="AR95" s="167" t="s">
        <v>156</v>
      </c>
      <c r="AT95" s="168" t="s">
        <v>74</v>
      </c>
      <c r="AU95" s="168" t="s">
        <v>75</v>
      </c>
      <c r="AY95" s="167" t="s">
        <v>128</v>
      </c>
      <c r="BK95" s="169">
        <f>BK96+BK99</f>
        <v>0</v>
      </c>
    </row>
    <row r="96" spans="2:65" s="10" customFormat="1" ht="22.9" customHeight="1">
      <c r="B96" s="156"/>
      <c r="C96" s="157"/>
      <c r="D96" s="158" t="s">
        <v>74</v>
      </c>
      <c r="E96" s="170" t="s">
        <v>832</v>
      </c>
      <c r="F96" s="170" t="s">
        <v>833</v>
      </c>
      <c r="G96" s="157"/>
      <c r="H96" s="157"/>
      <c r="I96" s="160"/>
      <c r="J96" s="171">
        <f>BK96</f>
        <v>0</v>
      </c>
      <c r="K96" s="157"/>
      <c r="L96" s="162"/>
      <c r="M96" s="163"/>
      <c r="N96" s="164"/>
      <c r="O96" s="164"/>
      <c r="P96" s="165">
        <f>SUM(P97:P98)</f>
        <v>0</v>
      </c>
      <c r="Q96" s="164"/>
      <c r="R96" s="165">
        <f>SUM(R97:R98)</f>
        <v>0</v>
      </c>
      <c r="S96" s="164"/>
      <c r="T96" s="166">
        <f>SUM(T97:T98)</f>
        <v>0</v>
      </c>
      <c r="AR96" s="167" t="s">
        <v>156</v>
      </c>
      <c r="AT96" s="168" t="s">
        <v>74</v>
      </c>
      <c r="AU96" s="168" t="s">
        <v>83</v>
      </c>
      <c r="AY96" s="167" t="s">
        <v>128</v>
      </c>
      <c r="BK96" s="169">
        <f>SUM(BK97:BK98)</f>
        <v>0</v>
      </c>
    </row>
    <row r="97" spans="2:65" s="1" customFormat="1" ht="16.5" customHeight="1">
      <c r="B97" s="32"/>
      <c r="C97" s="172" t="s">
        <v>187</v>
      </c>
      <c r="D97" s="172" t="s">
        <v>130</v>
      </c>
      <c r="E97" s="173" t="s">
        <v>834</v>
      </c>
      <c r="F97" s="174" t="s">
        <v>835</v>
      </c>
      <c r="G97" s="175" t="s">
        <v>133</v>
      </c>
      <c r="H97" s="176">
        <v>160</v>
      </c>
      <c r="I97" s="177"/>
      <c r="J97" s="178">
        <f>ROUND(I97*H97,2)</f>
        <v>0</v>
      </c>
      <c r="K97" s="174" t="s">
        <v>367</v>
      </c>
      <c r="L97" s="36"/>
      <c r="M97" s="179" t="s">
        <v>21</v>
      </c>
      <c r="N97" s="180" t="s">
        <v>46</v>
      </c>
      <c r="O97" s="58"/>
      <c r="P97" s="181">
        <f>O97*H97</f>
        <v>0</v>
      </c>
      <c r="Q97" s="181">
        <v>0</v>
      </c>
      <c r="R97" s="181">
        <f>Q97*H97</f>
        <v>0</v>
      </c>
      <c r="S97" s="181">
        <v>0</v>
      </c>
      <c r="T97" s="182">
        <f>S97*H97</f>
        <v>0</v>
      </c>
      <c r="AR97" s="15" t="s">
        <v>803</v>
      </c>
      <c r="AT97" s="15" t="s">
        <v>130</v>
      </c>
      <c r="AU97" s="15" t="s">
        <v>85</v>
      </c>
      <c r="AY97" s="15" t="s">
        <v>128</v>
      </c>
      <c r="BE97" s="183">
        <f>IF(N97="základní",J97,0)</f>
        <v>0</v>
      </c>
      <c r="BF97" s="183">
        <f>IF(N97="snížená",J97,0)</f>
        <v>0</v>
      </c>
      <c r="BG97" s="183">
        <f>IF(N97="zákl. přenesená",J97,0)</f>
        <v>0</v>
      </c>
      <c r="BH97" s="183">
        <f>IF(N97="sníž. přenesená",J97,0)</f>
        <v>0</v>
      </c>
      <c r="BI97" s="183">
        <f>IF(N97="nulová",J97,0)</f>
        <v>0</v>
      </c>
      <c r="BJ97" s="15" t="s">
        <v>83</v>
      </c>
      <c r="BK97" s="183">
        <f>ROUND(I97*H97,2)</f>
        <v>0</v>
      </c>
      <c r="BL97" s="15" t="s">
        <v>803</v>
      </c>
      <c r="BM97" s="15" t="s">
        <v>836</v>
      </c>
    </row>
    <row r="98" spans="2:65" s="11" customFormat="1" ht="11.25">
      <c r="B98" s="187"/>
      <c r="C98" s="188"/>
      <c r="D98" s="184" t="s">
        <v>139</v>
      </c>
      <c r="E98" s="189" t="s">
        <v>21</v>
      </c>
      <c r="F98" s="190" t="s">
        <v>837</v>
      </c>
      <c r="G98" s="188"/>
      <c r="H98" s="191">
        <v>160</v>
      </c>
      <c r="I98" s="192"/>
      <c r="J98" s="188"/>
      <c r="K98" s="188"/>
      <c r="L98" s="193"/>
      <c r="M98" s="194"/>
      <c r="N98" s="195"/>
      <c r="O98" s="195"/>
      <c r="P98" s="195"/>
      <c r="Q98" s="195"/>
      <c r="R98" s="195"/>
      <c r="S98" s="195"/>
      <c r="T98" s="196"/>
      <c r="AT98" s="197" t="s">
        <v>139</v>
      </c>
      <c r="AU98" s="197" t="s">
        <v>85</v>
      </c>
      <c r="AV98" s="11" t="s">
        <v>85</v>
      </c>
      <c r="AW98" s="11" t="s">
        <v>36</v>
      </c>
      <c r="AX98" s="11" t="s">
        <v>83</v>
      </c>
      <c r="AY98" s="197" t="s">
        <v>128</v>
      </c>
    </row>
    <row r="99" spans="2:65" s="10" customFormat="1" ht="22.9" customHeight="1">
      <c r="B99" s="156"/>
      <c r="C99" s="157"/>
      <c r="D99" s="158" t="s">
        <v>74</v>
      </c>
      <c r="E99" s="170" t="s">
        <v>838</v>
      </c>
      <c r="F99" s="170" t="s">
        <v>839</v>
      </c>
      <c r="G99" s="157"/>
      <c r="H99" s="157"/>
      <c r="I99" s="160"/>
      <c r="J99" s="171">
        <f>BK99</f>
        <v>0</v>
      </c>
      <c r="K99" s="157"/>
      <c r="L99" s="162"/>
      <c r="M99" s="163"/>
      <c r="N99" s="164"/>
      <c r="O99" s="164"/>
      <c r="P99" s="165">
        <f>P100</f>
        <v>0</v>
      </c>
      <c r="Q99" s="164"/>
      <c r="R99" s="165">
        <f>R100</f>
        <v>0</v>
      </c>
      <c r="S99" s="164"/>
      <c r="T99" s="166">
        <f>T100</f>
        <v>0</v>
      </c>
      <c r="AR99" s="167" t="s">
        <v>156</v>
      </c>
      <c r="AT99" s="168" t="s">
        <v>74</v>
      </c>
      <c r="AU99" s="168" t="s">
        <v>83</v>
      </c>
      <c r="AY99" s="167" t="s">
        <v>128</v>
      </c>
      <c r="BK99" s="169">
        <f>BK100</f>
        <v>0</v>
      </c>
    </row>
    <row r="100" spans="2:65" s="1" customFormat="1" ht="16.5" customHeight="1">
      <c r="B100" s="32"/>
      <c r="C100" s="172" t="s">
        <v>191</v>
      </c>
      <c r="D100" s="172" t="s">
        <v>130</v>
      </c>
      <c r="E100" s="173" t="s">
        <v>840</v>
      </c>
      <c r="F100" s="174" t="s">
        <v>841</v>
      </c>
      <c r="G100" s="175" t="s">
        <v>807</v>
      </c>
      <c r="H100" s="176">
        <v>1</v>
      </c>
      <c r="I100" s="177"/>
      <c r="J100" s="178">
        <f>ROUND(I100*H100,2)</f>
        <v>0</v>
      </c>
      <c r="K100" s="174" t="s">
        <v>367</v>
      </c>
      <c r="L100" s="36"/>
      <c r="M100" s="225" t="s">
        <v>21</v>
      </c>
      <c r="N100" s="226" t="s">
        <v>46</v>
      </c>
      <c r="O100" s="227"/>
      <c r="P100" s="228">
        <f>O100*H100</f>
        <v>0</v>
      </c>
      <c r="Q100" s="228">
        <v>0</v>
      </c>
      <c r="R100" s="228">
        <f>Q100*H100</f>
        <v>0</v>
      </c>
      <c r="S100" s="228">
        <v>0</v>
      </c>
      <c r="T100" s="229">
        <f>S100*H100</f>
        <v>0</v>
      </c>
      <c r="AR100" s="15" t="s">
        <v>803</v>
      </c>
      <c r="AT100" s="15" t="s">
        <v>130</v>
      </c>
      <c r="AU100" s="15" t="s">
        <v>85</v>
      </c>
      <c r="AY100" s="15" t="s">
        <v>128</v>
      </c>
      <c r="BE100" s="183">
        <f>IF(N100="základní",J100,0)</f>
        <v>0</v>
      </c>
      <c r="BF100" s="183">
        <f>IF(N100="snížená",J100,0)</f>
        <v>0</v>
      </c>
      <c r="BG100" s="183">
        <f>IF(N100="zákl. přenesená",J100,0)</f>
        <v>0</v>
      </c>
      <c r="BH100" s="183">
        <f>IF(N100="sníž. přenesená",J100,0)</f>
        <v>0</v>
      </c>
      <c r="BI100" s="183">
        <f>IF(N100="nulová",J100,0)</f>
        <v>0</v>
      </c>
      <c r="BJ100" s="15" t="s">
        <v>83</v>
      </c>
      <c r="BK100" s="183">
        <f>ROUND(I100*H100,2)</f>
        <v>0</v>
      </c>
      <c r="BL100" s="15" t="s">
        <v>803</v>
      </c>
      <c r="BM100" s="15" t="s">
        <v>842</v>
      </c>
    </row>
    <row r="101" spans="2:65" s="1" customFormat="1" ht="6.95" customHeight="1">
      <c r="B101" s="44"/>
      <c r="C101" s="45"/>
      <c r="D101" s="45"/>
      <c r="E101" s="45"/>
      <c r="F101" s="45"/>
      <c r="G101" s="45"/>
      <c r="H101" s="45"/>
      <c r="I101" s="123"/>
      <c r="J101" s="45"/>
      <c r="K101" s="45"/>
      <c r="L101" s="36"/>
    </row>
  </sheetData>
  <sheetProtection algorithmName="SHA-512" hashValue="S8UKIe3iXphPu7rVQWHOplqEtqyv4zO1x64nsubwGUkb8gHu3+iLe+kul88P+J28km9q4Z6ar2ZfC5knUyJx4w==" saltValue="VUirriHjv5z2dcUDWTmlUTSE/shUVb76ahZJjg5td3NBXS/vgHqqs8MYWLE7RepxHYz9E49vyW9PCD6CViB/ow==" spinCount="100000" sheet="1" objects="1" scenarios="1" formatColumns="0" formatRows="0" autoFilter="0"/>
  <autoFilter ref="C82:K1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Normal="100" workbookViewId="0"/>
  </sheetViews>
  <sheetFormatPr defaultRowHeight="11.25"/>
  <cols>
    <col min="1" max="1" width="8.33203125" style="230" customWidth="1"/>
    <col min="2" max="2" width="1.6640625" style="230" customWidth="1"/>
    <col min="3" max="4" width="5" style="230" customWidth="1"/>
    <col min="5" max="5" width="11.6640625" style="230" customWidth="1"/>
    <col min="6" max="6" width="9.1640625" style="230" customWidth="1"/>
    <col min="7" max="7" width="5" style="230" customWidth="1"/>
    <col min="8" max="8" width="77.83203125" style="230" customWidth="1"/>
    <col min="9" max="10" width="20" style="230" customWidth="1"/>
    <col min="11" max="11" width="1.6640625" style="230" customWidth="1"/>
  </cols>
  <sheetData>
    <row r="1" spans="2:11" ht="37.5" customHeight="1"/>
    <row r="2" spans="2:11" ht="7.5" customHeight="1">
      <c r="B2" s="231"/>
      <c r="C2" s="232"/>
      <c r="D2" s="232"/>
      <c r="E2" s="232"/>
      <c r="F2" s="232"/>
      <c r="G2" s="232"/>
      <c r="H2" s="232"/>
      <c r="I2" s="232"/>
      <c r="J2" s="232"/>
      <c r="K2" s="233"/>
    </row>
    <row r="3" spans="2:11" s="13" customFormat="1" ht="45" customHeight="1">
      <c r="B3" s="234"/>
      <c r="C3" s="359" t="s">
        <v>843</v>
      </c>
      <c r="D3" s="359"/>
      <c r="E3" s="359"/>
      <c r="F3" s="359"/>
      <c r="G3" s="359"/>
      <c r="H3" s="359"/>
      <c r="I3" s="359"/>
      <c r="J3" s="359"/>
      <c r="K3" s="235"/>
    </row>
    <row r="4" spans="2:11" ht="25.5" customHeight="1">
      <c r="B4" s="236"/>
      <c r="C4" s="362" t="s">
        <v>844</v>
      </c>
      <c r="D4" s="362"/>
      <c r="E4" s="362"/>
      <c r="F4" s="362"/>
      <c r="G4" s="362"/>
      <c r="H4" s="362"/>
      <c r="I4" s="362"/>
      <c r="J4" s="362"/>
      <c r="K4" s="237"/>
    </row>
    <row r="5" spans="2:11" ht="5.25" customHeight="1">
      <c r="B5" s="236"/>
      <c r="C5" s="238"/>
      <c r="D5" s="238"/>
      <c r="E5" s="238"/>
      <c r="F5" s="238"/>
      <c r="G5" s="238"/>
      <c r="H5" s="238"/>
      <c r="I5" s="238"/>
      <c r="J5" s="238"/>
      <c r="K5" s="237"/>
    </row>
    <row r="6" spans="2:11" ht="15" customHeight="1">
      <c r="B6" s="236"/>
      <c r="C6" s="360" t="s">
        <v>845</v>
      </c>
      <c r="D6" s="360"/>
      <c r="E6" s="360"/>
      <c r="F6" s="360"/>
      <c r="G6" s="360"/>
      <c r="H6" s="360"/>
      <c r="I6" s="360"/>
      <c r="J6" s="360"/>
      <c r="K6" s="237"/>
    </row>
    <row r="7" spans="2:11" ht="15" customHeight="1">
      <c r="B7" s="240"/>
      <c r="C7" s="360" t="s">
        <v>846</v>
      </c>
      <c r="D7" s="360"/>
      <c r="E7" s="360"/>
      <c r="F7" s="360"/>
      <c r="G7" s="360"/>
      <c r="H7" s="360"/>
      <c r="I7" s="360"/>
      <c r="J7" s="360"/>
      <c r="K7" s="237"/>
    </row>
    <row r="8" spans="2:11" ht="12.75" customHeight="1">
      <c r="B8" s="240"/>
      <c r="C8" s="239"/>
      <c r="D8" s="239"/>
      <c r="E8" s="239"/>
      <c r="F8" s="239"/>
      <c r="G8" s="239"/>
      <c r="H8" s="239"/>
      <c r="I8" s="239"/>
      <c r="J8" s="239"/>
      <c r="K8" s="237"/>
    </row>
    <row r="9" spans="2:11" ht="15" customHeight="1">
      <c r="B9" s="240"/>
      <c r="C9" s="360" t="s">
        <v>847</v>
      </c>
      <c r="D9" s="360"/>
      <c r="E9" s="360"/>
      <c r="F9" s="360"/>
      <c r="G9" s="360"/>
      <c r="H9" s="360"/>
      <c r="I9" s="360"/>
      <c r="J9" s="360"/>
      <c r="K9" s="237"/>
    </row>
    <row r="10" spans="2:11" ht="15" customHeight="1">
      <c r="B10" s="240"/>
      <c r="C10" s="239"/>
      <c r="D10" s="360" t="s">
        <v>848</v>
      </c>
      <c r="E10" s="360"/>
      <c r="F10" s="360"/>
      <c r="G10" s="360"/>
      <c r="H10" s="360"/>
      <c r="I10" s="360"/>
      <c r="J10" s="360"/>
      <c r="K10" s="237"/>
    </row>
    <row r="11" spans="2:11" ht="15" customHeight="1">
      <c r="B11" s="240"/>
      <c r="C11" s="241"/>
      <c r="D11" s="360" t="s">
        <v>849</v>
      </c>
      <c r="E11" s="360"/>
      <c r="F11" s="360"/>
      <c r="G11" s="360"/>
      <c r="H11" s="360"/>
      <c r="I11" s="360"/>
      <c r="J11" s="360"/>
      <c r="K11" s="237"/>
    </row>
    <row r="12" spans="2:11" ht="15" customHeight="1">
      <c r="B12" s="240"/>
      <c r="C12" s="241"/>
      <c r="D12" s="239"/>
      <c r="E12" s="239"/>
      <c r="F12" s="239"/>
      <c r="G12" s="239"/>
      <c r="H12" s="239"/>
      <c r="I12" s="239"/>
      <c r="J12" s="239"/>
      <c r="K12" s="237"/>
    </row>
    <row r="13" spans="2:11" ht="15" customHeight="1">
      <c r="B13" s="240"/>
      <c r="C13" s="241"/>
      <c r="D13" s="242" t="s">
        <v>850</v>
      </c>
      <c r="E13" s="239"/>
      <c r="F13" s="239"/>
      <c r="G13" s="239"/>
      <c r="H13" s="239"/>
      <c r="I13" s="239"/>
      <c r="J13" s="239"/>
      <c r="K13" s="237"/>
    </row>
    <row r="14" spans="2:11" ht="12.75" customHeight="1">
      <c r="B14" s="240"/>
      <c r="C14" s="241"/>
      <c r="D14" s="241"/>
      <c r="E14" s="241"/>
      <c r="F14" s="241"/>
      <c r="G14" s="241"/>
      <c r="H14" s="241"/>
      <c r="I14" s="241"/>
      <c r="J14" s="241"/>
      <c r="K14" s="237"/>
    </row>
    <row r="15" spans="2:11" ht="15" customHeight="1">
      <c r="B15" s="240"/>
      <c r="C15" s="241"/>
      <c r="D15" s="360" t="s">
        <v>851</v>
      </c>
      <c r="E15" s="360"/>
      <c r="F15" s="360"/>
      <c r="G15" s="360"/>
      <c r="H15" s="360"/>
      <c r="I15" s="360"/>
      <c r="J15" s="360"/>
      <c r="K15" s="237"/>
    </row>
    <row r="16" spans="2:11" ht="15" customHeight="1">
      <c r="B16" s="240"/>
      <c r="C16" s="241"/>
      <c r="D16" s="360" t="s">
        <v>852</v>
      </c>
      <c r="E16" s="360"/>
      <c r="F16" s="360"/>
      <c r="G16" s="360"/>
      <c r="H16" s="360"/>
      <c r="I16" s="360"/>
      <c r="J16" s="360"/>
      <c r="K16" s="237"/>
    </row>
    <row r="17" spans="2:11" ht="15" customHeight="1">
      <c r="B17" s="240"/>
      <c r="C17" s="241"/>
      <c r="D17" s="360" t="s">
        <v>853</v>
      </c>
      <c r="E17" s="360"/>
      <c r="F17" s="360"/>
      <c r="G17" s="360"/>
      <c r="H17" s="360"/>
      <c r="I17" s="360"/>
      <c r="J17" s="360"/>
      <c r="K17" s="237"/>
    </row>
    <row r="18" spans="2:11" ht="15" customHeight="1">
      <c r="B18" s="240"/>
      <c r="C18" s="241"/>
      <c r="D18" s="241"/>
      <c r="E18" s="243" t="s">
        <v>82</v>
      </c>
      <c r="F18" s="360" t="s">
        <v>854</v>
      </c>
      <c r="G18" s="360"/>
      <c r="H18" s="360"/>
      <c r="I18" s="360"/>
      <c r="J18" s="360"/>
      <c r="K18" s="237"/>
    </row>
    <row r="19" spans="2:11" ht="15" customHeight="1">
      <c r="B19" s="240"/>
      <c r="C19" s="241"/>
      <c r="D19" s="241"/>
      <c r="E19" s="243" t="s">
        <v>855</v>
      </c>
      <c r="F19" s="360" t="s">
        <v>856</v>
      </c>
      <c r="G19" s="360"/>
      <c r="H19" s="360"/>
      <c r="I19" s="360"/>
      <c r="J19" s="360"/>
      <c r="K19" s="237"/>
    </row>
    <row r="20" spans="2:11" ht="15" customHeight="1">
      <c r="B20" s="240"/>
      <c r="C20" s="241"/>
      <c r="D20" s="241"/>
      <c r="E20" s="243" t="s">
        <v>857</v>
      </c>
      <c r="F20" s="360" t="s">
        <v>858</v>
      </c>
      <c r="G20" s="360"/>
      <c r="H20" s="360"/>
      <c r="I20" s="360"/>
      <c r="J20" s="360"/>
      <c r="K20" s="237"/>
    </row>
    <row r="21" spans="2:11" ht="15" customHeight="1">
      <c r="B21" s="240"/>
      <c r="C21" s="241"/>
      <c r="D21" s="241"/>
      <c r="E21" s="243" t="s">
        <v>859</v>
      </c>
      <c r="F21" s="360" t="s">
        <v>860</v>
      </c>
      <c r="G21" s="360"/>
      <c r="H21" s="360"/>
      <c r="I21" s="360"/>
      <c r="J21" s="360"/>
      <c r="K21" s="237"/>
    </row>
    <row r="22" spans="2:11" ht="15" customHeight="1">
      <c r="B22" s="240"/>
      <c r="C22" s="241"/>
      <c r="D22" s="241"/>
      <c r="E22" s="243" t="s">
        <v>861</v>
      </c>
      <c r="F22" s="360" t="s">
        <v>862</v>
      </c>
      <c r="G22" s="360"/>
      <c r="H22" s="360"/>
      <c r="I22" s="360"/>
      <c r="J22" s="360"/>
      <c r="K22" s="237"/>
    </row>
    <row r="23" spans="2:11" ht="15" customHeight="1">
      <c r="B23" s="240"/>
      <c r="C23" s="241"/>
      <c r="D23" s="241"/>
      <c r="E23" s="243" t="s">
        <v>863</v>
      </c>
      <c r="F23" s="360" t="s">
        <v>864</v>
      </c>
      <c r="G23" s="360"/>
      <c r="H23" s="360"/>
      <c r="I23" s="360"/>
      <c r="J23" s="360"/>
      <c r="K23" s="237"/>
    </row>
    <row r="24" spans="2:11" ht="12.75" customHeight="1">
      <c r="B24" s="240"/>
      <c r="C24" s="241"/>
      <c r="D24" s="241"/>
      <c r="E24" s="241"/>
      <c r="F24" s="241"/>
      <c r="G24" s="241"/>
      <c r="H24" s="241"/>
      <c r="I24" s="241"/>
      <c r="J24" s="241"/>
      <c r="K24" s="237"/>
    </row>
    <row r="25" spans="2:11" ht="15" customHeight="1">
      <c r="B25" s="240"/>
      <c r="C25" s="360" t="s">
        <v>865</v>
      </c>
      <c r="D25" s="360"/>
      <c r="E25" s="360"/>
      <c r="F25" s="360"/>
      <c r="G25" s="360"/>
      <c r="H25" s="360"/>
      <c r="I25" s="360"/>
      <c r="J25" s="360"/>
      <c r="K25" s="237"/>
    </row>
    <row r="26" spans="2:11" ht="15" customHeight="1">
      <c r="B26" s="240"/>
      <c r="C26" s="360" t="s">
        <v>866</v>
      </c>
      <c r="D26" s="360"/>
      <c r="E26" s="360"/>
      <c r="F26" s="360"/>
      <c r="G26" s="360"/>
      <c r="H26" s="360"/>
      <c r="I26" s="360"/>
      <c r="J26" s="360"/>
      <c r="K26" s="237"/>
    </row>
    <row r="27" spans="2:11" ht="15" customHeight="1">
      <c r="B27" s="240"/>
      <c r="C27" s="239"/>
      <c r="D27" s="360" t="s">
        <v>867</v>
      </c>
      <c r="E27" s="360"/>
      <c r="F27" s="360"/>
      <c r="G27" s="360"/>
      <c r="H27" s="360"/>
      <c r="I27" s="360"/>
      <c r="J27" s="360"/>
      <c r="K27" s="237"/>
    </row>
    <row r="28" spans="2:11" ht="15" customHeight="1">
      <c r="B28" s="240"/>
      <c r="C28" s="241"/>
      <c r="D28" s="360" t="s">
        <v>868</v>
      </c>
      <c r="E28" s="360"/>
      <c r="F28" s="360"/>
      <c r="G28" s="360"/>
      <c r="H28" s="360"/>
      <c r="I28" s="360"/>
      <c r="J28" s="360"/>
      <c r="K28" s="237"/>
    </row>
    <row r="29" spans="2:11" ht="12.75" customHeight="1">
      <c r="B29" s="240"/>
      <c r="C29" s="241"/>
      <c r="D29" s="241"/>
      <c r="E29" s="241"/>
      <c r="F29" s="241"/>
      <c r="G29" s="241"/>
      <c r="H29" s="241"/>
      <c r="I29" s="241"/>
      <c r="J29" s="241"/>
      <c r="K29" s="237"/>
    </row>
    <row r="30" spans="2:11" ht="15" customHeight="1">
      <c r="B30" s="240"/>
      <c r="C30" s="241"/>
      <c r="D30" s="360" t="s">
        <v>869</v>
      </c>
      <c r="E30" s="360"/>
      <c r="F30" s="360"/>
      <c r="G30" s="360"/>
      <c r="H30" s="360"/>
      <c r="I30" s="360"/>
      <c r="J30" s="360"/>
      <c r="K30" s="237"/>
    </row>
    <row r="31" spans="2:11" ht="15" customHeight="1">
      <c r="B31" s="240"/>
      <c r="C31" s="241"/>
      <c r="D31" s="360" t="s">
        <v>870</v>
      </c>
      <c r="E31" s="360"/>
      <c r="F31" s="360"/>
      <c r="G31" s="360"/>
      <c r="H31" s="360"/>
      <c r="I31" s="360"/>
      <c r="J31" s="360"/>
      <c r="K31" s="237"/>
    </row>
    <row r="32" spans="2:11" ht="12.75" customHeight="1">
      <c r="B32" s="240"/>
      <c r="C32" s="241"/>
      <c r="D32" s="241"/>
      <c r="E32" s="241"/>
      <c r="F32" s="241"/>
      <c r="G32" s="241"/>
      <c r="H32" s="241"/>
      <c r="I32" s="241"/>
      <c r="J32" s="241"/>
      <c r="K32" s="237"/>
    </row>
    <row r="33" spans="2:11" ht="15" customHeight="1">
      <c r="B33" s="240"/>
      <c r="C33" s="241"/>
      <c r="D33" s="360" t="s">
        <v>871</v>
      </c>
      <c r="E33" s="360"/>
      <c r="F33" s="360"/>
      <c r="G33" s="360"/>
      <c r="H33" s="360"/>
      <c r="I33" s="360"/>
      <c r="J33" s="360"/>
      <c r="K33" s="237"/>
    </row>
    <row r="34" spans="2:11" ht="15" customHeight="1">
      <c r="B34" s="240"/>
      <c r="C34" s="241"/>
      <c r="D34" s="360" t="s">
        <v>872</v>
      </c>
      <c r="E34" s="360"/>
      <c r="F34" s="360"/>
      <c r="G34" s="360"/>
      <c r="H34" s="360"/>
      <c r="I34" s="360"/>
      <c r="J34" s="360"/>
      <c r="K34" s="237"/>
    </row>
    <row r="35" spans="2:11" ht="15" customHeight="1">
      <c r="B35" s="240"/>
      <c r="C35" s="241"/>
      <c r="D35" s="360" t="s">
        <v>873</v>
      </c>
      <c r="E35" s="360"/>
      <c r="F35" s="360"/>
      <c r="G35" s="360"/>
      <c r="H35" s="360"/>
      <c r="I35" s="360"/>
      <c r="J35" s="360"/>
      <c r="K35" s="237"/>
    </row>
    <row r="36" spans="2:11" ht="15" customHeight="1">
      <c r="B36" s="240"/>
      <c r="C36" s="241"/>
      <c r="D36" s="239"/>
      <c r="E36" s="242" t="s">
        <v>114</v>
      </c>
      <c r="F36" s="239"/>
      <c r="G36" s="360" t="s">
        <v>874</v>
      </c>
      <c r="H36" s="360"/>
      <c r="I36" s="360"/>
      <c r="J36" s="360"/>
      <c r="K36" s="237"/>
    </row>
    <row r="37" spans="2:11" ht="30.75" customHeight="1">
      <c r="B37" s="240"/>
      <c r="C37" s="241"/>
      <c r="D37" s="239"/>
      <c r="E37" s="242" t="s">
        <v>875</v>
      </c>
      <c r="F37" s="239"/>
      <c r="G37" s="360" t="s">
        <v>876</v>
      </c>
      <c r="H37" s="360"/>
      <c r="I37" s="360"/>
      <c r="J37" s="360"/>
      <c r="K37" s="237"/>
    </row>
    <row r="38" spans="2:11" ht="15" customHeight="1">
      <c r="B38" s="240"/>
      <c r="C38" s="241"/>
      <c r="D38" s="239"/>
      <c r="E38" s="242" t="s">
        <v>56</v>
      </c>
      <c r="F38" s="239"/>
      <c r="G38" s="360" t="s">
        <v>877</v>
      </c>
      <c r="H38" s="360"/>
      <c r="I38" s="360"/>
      <c r="J38" s="360"/>
      <c r="K38" s="237"/>
    </row>
    <row r="39" spans="2:11" ht="15" customHeight="1">
      <c r="B39" s="240"/>
      <c r="C39" s="241"/>
      <c r="D39" s="239"/>
      <c r="E39" s="242" t="s">
        <v>57</v>
      </c>
      <c r="F39" s="239"/>
      <c r="G39" s="360" t="s">
        <v>878</v>
      </c>
      <c r="H39" s="360"/>
      <c r="I39" s="360"/>
      <c r="J39" s="360"/>
      <c r="K39" s="237"/>
    </row>
    <row r="40" spans="2:11" ht="15" customHeight="1">
      <c r="B40" s="240"/>
      <c r="C40" s="241"/>
      <c r="D40" s="239"/>
      <c r="E40" s="242" t="s">
        <v>115</v>
      </c>
      <c r="F40" s="239"/>
      <c r="G40" s="360" t="s">
        <v>879</v>
      </c>
      <c r="H40" s="360"/>
      <c r="I40" s="360"/>
      <c r="J40" s="360"/>
      <c r="K40" s="237"/>
    </row>
    <row r="41" spans="2:11" ht="15" customHeight="1">
      <c r="B41" s="240"/>
      <c r="C41" s="241"/>
      <c r="D41" s="239"/>
      <c r="E41" s="242" t="s">
        <v>116</v>
      </c>
      <c r="F41" s="239"/>
      <c r="G41" s="360" t="s">
        <v>880</v>
      </c>
      <c r="H41" s="360"/>
      <c r="I41" s="360"/>
      <c r="J41" s="360"/>
      <c r="K41" s="237"/>
    </row>
    <row r="42" spans="2:11" ht="15" customHeight="1">
      <c r="B42" s="240"/>
      <c r="C42" s="241"/>
      <c r="D42" s="239"/>
      <c r="E42" s="242" t="s">
        <v>881</v>
      </c>
      <c r="F42" s="239"/>
      <c r="G42" s="360" t="s">
        <v>882</v>
      </c>
      <c r="H42" s="360"/>
      <c r="I42" s="360"/>
      <c r="J42" s="360"/>
      <c r="K42" s="237"/>
    </row>
    <row r="43" spans="2:11" ht="15" customHeight="1">
      <c r="B43" s="240"/>
      <c r="C43" s="241"/>
      <c r="D43" s="239"/>
      <c r="E43" s="242"/>
      <c r="F43" s="239"/>
      <c r="G43" s="360" t="s">
        <v>883</v>
      </c>
      <c r="H43" s="360"/>
      <c r="I43" s="360"/>
      <c r="J43" s="360"/>
      <c r="K43" s="237"/>
    </row>
    <row r="44" spans="2:11" ht="15" customHeight="1">
      <c r="B44" s="240"/>
      <c r="C44" s="241"/>
      <c r="D44" s="239"/>
      <c r="E44" s="242" t="s">
        <v>884</v>
      </c>
      <c r="F44" s="239"/>
      <c r="G44" s="360" t="s">
        <v>885</v>
      </c>
      <c r="H44" s="360"/>
      <c r="I44" s="360"/>
      <c r="J44" s="360"/>
      <c r="K44" s="237"/>
    </row>
    <row r="45" spans="2:11" ht="15" customHeight="1">
      <c r="B45" s="240"/>
      <c r="C45" s="241"/>
      <c r="D45" s="239"/>
      <c r="E45" s="242" t="s">
        <v>118</v>
      </c>
      <c r="F45" s="239"/>
      <c r="G45" s="360" t="s">
        <v>886</v>
      </c>
      <c r="H45" s="360"/>
      <c r="I45" s="360"/>
      <c r="J45" s="360"/>
      <c r="K45" s="237"/>
    </row>
    <row r="46" spans="2:11" ht="12.75" customHeight="1">
      <c r="B46" s="240"/>
      <c r="C46" s="241"/>
      <c r="D46" s="239"/>
      <c r="E46" s="239"/>
      <c r="F46" s="239"/>
      <c r="G46" s="239"/>
      <c r="H46" s="239"/>
      <c r="I46" s="239"/>
      <c r="J46" s="239"/>
      <c r="K46" s="237"/>
    </row>
    <row r="47" spans="2:11" ht="15" customHeight="1">
      <c r="B47" s="240"/>
      <c r="C47" s="241"/>
      <c r="D47" s="360" t="s">
        <v>887</v>
      </c>
      <c r="E47" s="360"/>
      <c r="F47" s="360"/>
      <c r="G47" s="360"/>
      <c r="H47" s="360"/>
      <c r="I47" s="360"/>
      <c r="J47" s="360"/>
      <c r="K47" s="237"/>
    </row>
    <row r="48" spans="2:11" ht="15" customHeight="1">
      <c r="B48" s="240"/>
      <c r="C48" s="241"/>
      <c r="D48" s="241"/>
      <c r="E48" s="360" t="s">
        <v>888</v>
      </c>
      <c r="F48" s="360"/>
      <c r="G48" s="360"/>
      <c r="H48" s="360"/>
      <c r="I48" s="360"/>
      <c r="J48" s="360"/>
      <c r="K48" s="237"/>
    </row>
    <row r="49" spans="2:11" ht="15" customHeight="1">
      <c r="B49" s="240"/>
      <c r="C49" s="241"/>
      <c r="D49" s="241"/>
      <c r="E49" s="360" t="s">
        <v>889</v>
      </c>
      <c r="F49" s="360"/>
      <c r="G49" s="360"/>
      <c r="H49" s="360"/>
      <c r="I49" s="360"/>
      <c r="J49" s="360"/>
      <c r="K49" s="237"/>
    </row>
    <row r="50" spans="2:11" ht="15" customHeight="1">
      <c r="B50" s="240"/>
      <c r="C50" s="241"/>
      <c r="D50" s="241"/>
      <c r="E50" s="360" t="s">
        <v>890</v>
      </c>
      <c r="F50" s="360"/>
      <c r="G50" s="360"/>
      <c r="H50" s="360"/>
      <c r="I50" s="360"/>
      <c r="J50" s="360"/>
      <c r="K50" s="237"/>
    </row>
    <row r="51" spans="2:11" ht="15" customHeight="1">
      <c r="B51" s="240"/>
      <c r="C51" s="241"/>
      <c r="D51" s="360" t="s">
        <v>891</v>
      </c>
      <c r="E51" s="360"/>
      <c r="F51" s="360"/>
      <c r="G51" s="360"/>
      <c r="H51" s="360"/>
      <c r="I51" s="360"/>
      <c r="J51" s="360"/>
      <c r="K51" s="237"/>
    </row>
    <row r="52" spans="2:11" ht="25.5" customHeight="1">
      <c r="B52" s="236"/>
      <c r="C52" s="362" t="s">
        <v>892</v>
      </c>
      <c r="D52" s="362"/>
      <c r="E52" s="362"/>
      <c r="F52" s="362"/>
      <c r="G52" s="362"/>
      <c r="H52" s="362"/>
      <c r="I52" s="362"/>
      <c r="J52" s="362"/>
      <c r="K52" s="237"/>
    </row>
    <row r="53" spans="2:11" ht="5.25" customHeight="1">
      <c r="B53" s="236"/>
      <c r="C53" s="238"/>
      <c r="D53" s="238"/>
      <c r="E53" s="238"/>
      <c r="F53" s="238"/>
      <c r="G53" s="238"/>
      <c r="H53" s="238"/>
      <c r="I53" s="238"/>
      <c r="J53" s="238"/>
      <c r="K53" s="237"/>
    </row>
    <row r="54" spans="2:11" ht="15" customHeight="1">
      <c r="B54" s="236"/>
      <c r="C54" s="360" t="s">
        <v>893</v>
      </c>
      <c r="D54" s="360"/>
      <c r="E54" s="360"/>
      <c r="F54" s="360"/>
      <c r="G54" s="360"/>
      <c r="H54" s="360"/>
      <c r="I54" s="360"/>
      <c r="J54" s="360"/>
      <c r="K54" s="237"/>
    </row>
    <row r="55" spans="2:11" ht="15" customHeight="1">
      <c r="B55" s="236"/>
      <c r="C55" s="360" t="s">
        <v>894</v>
      </c>
      <c r="D55" s="360"/>
      <c r="E55" s="360"/>
      <c r="F55" s="360"/>
      <c r="G55" s="360"/>
      <c r="H55" s="360"/>
      <c r="I55" s="360"/>
      <c r="J55" s="360"/>
      <c r="K55" s="237"/>
    </row>
    <row r="56" spans="2:11" ht="12.75" customHeight="1">
      <c r="B56" s="236"/>
      <c r="C56" s="239"/>
      <c r="D56" s="239"/>
      <c r="E56" s="239"/>
      <c r="F56" s="239"/>
      <c r="G56" s="239"/>
      <c r="H56" s="239"/>
      <c r="I56" s="239"/>
      <c r="J56" s="239"/>
      <c r="K56" s="237"/>
    </row>
    <row r="57" spans="2:11" ht="15" customHeight="1">
      <c r="B57" s="236"/>
      <c r="C57" s="360" t="s">
        <v>895</v>
      </c>
      <c r="D57" s="360"/>
      <c r="E57" s="360"/>
      <c r="F57" s="360"/>
      <c r="G57" s="360"/>
      <c r="H57" s="360"/>
      <c r="I57" s="360"/>
      <c r="J57" s="360"/>
      <c r="K57" s="237"/>
    </row>
    <row r="58" spans="2:11" ht="15" customHeight="1">
      <c r="B58" s="236"/>
      <c r="C58" s="241"/>
      <c r="D58" s="360" t="s">
        <v>896</v>
      </c>
      <c r="E58" s="360"/>
      <c r="F58" s="360"/>
      <c r="G58" s="360"/>
      <c r="H58" s="360"/>
      <c r="I58" s="360"/>
      <c r="J58" s="360"/>
      <c r="K58" s="237"/>
    </row>
    <row r="59" spans="2:11" ht="15" customHeight="1">
      <c r="B59" s="236"/>
      <c r="C59" s="241"/>
      <c r="D59" s="360" t="s">
        <v>897</v>
      </c>
      <c r="E59" s="360"/>
      <c r="F59" s="360"/>
      <c r="G59" s="360"/>
      <c r="H59" s="360"/>
      <c r="I59" s="360"/>
      <c r="J59" s="360"/>
      <c r="K59" s="237"/>
    </row>
    <row r="60" spans="2:11" ht="15" customHeight="1">
      <c r="B60" s="236"/>
      <c r="C60" s="241"/>
      <c r="D60" s="360" t="s">
        <v>898</v>
      </c>
      <c r="E60" s="360"/>
      <c r="F60" s="360"/>
      <c r="G60" s="360"/>
      <c r="H60" s="360"/>
      <c r="I60" s="360"/>
      <c r="J60" s="360"/>
      <c r="K60" s="237"/>
    </row>
    <row r="61" spans="2:11" ht="15" customHeight="1">
      <c r="B61" s="236"/>
      <c r="C61" s="241"/>
      <c r="D61" s="360" t="s">
        <v>899</v>
      </c>
      <c r="E61" s="360"/>
      <c r="F61" s="360"/>
      <c r="G61" s="360"/>
      <c r="H61" s="360"/>
      <c r="I61" s="360"/>
      <c r="J61" s="360"/>
      <c r="K61" s="237"/>
    </row>
    <row r="62" spans="2:11" ht="15" customHeight="1">
      <c r="B62" s="236"/>
      <c r="C62" s="241"/>
      <c r="D62" s="363" t="s">
        <v>900</v>
      </c>
      <c r="E62" s="363"/>
      <c r="F62" s="363"/>
      <c r="G62" s="363"/>
      <c r="H62" s="363"/>
      <c r="I62" s="363"/>
      <c r="J62" s="363"/>
      <c r="K62" s="237"/>
    </row>
    <row r="63" spans="2:11" ht="15" customHeight="1">
      <c r="B63" s="236"/>
      <c r="C63" s="241"/>
      <c r="D63" s="360" t="s">
        <v>901</v>
      </c>
      <c r="E63" s="360"/>
      <c r="F63" s="360"/>
      <c r="G63" s="360"/>
      <c r="H63" s="360"/>
      <c r="I63" s="360"/>
      <c r="J63" s="360"/>
      <c r="K63" s="237"/>
    </row>
    <row r="64" spans="2:11" ht="12.75" customHeight="1">
      <c r="B64" s="236"/>
      <c r="C64" s="241"/>
      <c r="D64" s="241"/>
      <c r="E64" s="244"/>
      <c r="F64" s="241"/>
      <c r="G64" s="241"/>
      <c r="H64" s="241"/>
      <c r="I64" s="241"/>
      <c r="J64" s="241"/>
      <c r="K64" s="237"/>
    </row>
    <row r="65" spans="2:11" ht="15" customHeight="1">
      <c r="B65" s="236"/>
      <c r="C65" s="241"/>
      <c r="D65" s="360" t="s">
        <v>902</v>
      </c>
      <c r="E65" s="360"/>
      <c r="F65" s="360"/>
      <c r="G65" s="360"/>
      <c r="H65" s="360"/>
      <c r="I65" s="360"/>
      <c r="J65" s="360"/>
      <c r="K65" s="237"/>
    </row>
    <row r="66" spans="2:11" ht="15" customHeight="1">
      <c r="B66" s="236"/>
      <c r="C66" s="241"/>
      <c r="D66" s="363" t="s">
        <v>903</v>
      </c>
      <c r="E66" s="363"/>
      <c r="F66" s="363"/>
      <c r="G66" s="363"/>
      <c r="H66" s="363"/>
      <c r="I66" s="363"/>
      <c r="J66" s="363"/>
      <c r="K66" s="237"/>
    </row>
    <row r="67" spans="2:11" ht="15" customHeight="1">
      <c r="B67" s="236"/>
      <c r="C67" s="241"/>
      <c r="D67" s="360" t="s">
        <v>904</v>
      </c>
      <c r="E67" s="360"/>
      <c r="F67" s="360"/>
      <c r="G67" s="360"/>
      <c r="H67" s="360"/>
      <c r="I67" s="360"/>
      <c r="J67" s="360"/>
      <c r="K67" s="237"/>
    </row>
    <row r="68" spans="2:11" ht="15" customHeight="1">
      <c r="B68" s="236"/>
      <c r="C68" s="241"/>
      <c r="D68" s="360" t="s">
        <v>905</v>
      </c>
      <c r="E68" s="360"/>
      <c r="F68" s="360"/>
      <c r="G68" s="360"/>
      <c r="H68" s="360"/>
      <c r="I68" s="360"/>
      <c r="J68" s="360"/>
      <c r="K68" s="237"/>
    </row>
    <row r="69" spans="2:11" ht="15" customHeight="1">
      <c r="B69" s="236"/>
      <c r="C69" s="241"/>
      <c r="D69" s="360" t="s">
        <v>906</v>
      </c>
      <c r="E69" s="360"/>
      <c r="F69" s="360"/>
      <c r="G69" s="360"/>
      <c r="H69" s="360"/>
      <c r="I69" s="360"/>
      <c r="J69" s="360"/>
      <c r="K69" s="237"/>
    </row>
    <row r="70" spans="2:11" ht="15" customHeight="1">
      <c r="B70" s="236"/>
      <c r="C70" s="241"/>
      <c r="D70" s="360" t="s">
        <v>907</v>
      </c>
      <c r="E70" s="360"/>
      <c r="F70" s="360"/>
      <c r="G70" s="360"/>
      <c r="H70" s="360"/>
      <c r="I70" s="360"/>
      <c r="J70" s="360"/>
      <c r="K70" s="237"/>
    </row>
    <row r="71" spans="2:11" ht="12.75" customHeight="1">
      <c r="B71" s="245"/>
      <c r="C71" s="246"/>
      <c r="D71" s="246"/>
      <c r="E71" s="246"/>
      <c r="F71" s="246"/>
      <c r="G71" s="246"/>
      <c r="H71" s="246"/>
      <c r="I71" s="246"/>
      <c r="J71" s="246"/>
      <c r="K71" s="247"/>
    </row>
    <row r="72" spans="2:11" ht="18.75" customHeight="1">
      <c r="B72" s="248"/>
      <c r="C72" s="248"/>
      <c r="D72" s="248"/>
      <c r="E72" s="248"/>
      <c r="F72" s="248"/>
      <c r="G72" s="248"/>
      <c r="H72" s="248"/>
      <c r="I72" s="248"/>
      <c r="J72" s="248"/>
      <c r="K72" s="249"/>
    </row>
    <row r="73" spans="2:11" ht="18.75" customHeight="1">
      <c r="B73" s="249"/>
      <c r="C73" s="249"/>
      <c r="D73" s="249"/>
      <c r="E73" s="249"/>
      <c r="F73" s="249"/>
      <c r="G73" s="249"/>
      <c r="H73" s="249"/>
      <c r="I73" s="249"/>
      <c r="J73" s="249"/>
      <c r="K73" s="249"/>
    </row>
    <row r="74" spans="2:11" ht="7.5" customHeight="1">
      <c r="B74" s="250"/>
      <c r="C74" s="251"/>
      <c r="D74" s="251"/>
      <c r="E74" s="251"/>
      <c r="F74" s="251"/>
      <c r="G74" s="251"/>
      <c r="H74" s="251"/>
      <c r="I74" s="251"/>
      <c r="J74" s="251"/>
      <c r="K74" s="252"/>
    </row>
    <row r="75" spans="2:11" ht="45" customHeight="1">
      <c r="B75" s="253"/>
      <c r="C75" s="361" t="s">
        <v>908</v>
      </c>
      <c r="D75" s="361"/>
      <c r="E75" s="361"/>
      <c r="F75" s="361"/>
      <c r="G75" s="361"/>
      <c r="H75" s="361"/>
      <c r="I75" s="361"/>
      <c r="J75" s="361"/>
      <c r="K75" s="254"/>
    </row>
    <row r="76" spans="2:11" ht="17.25" customHeight="1">
      <c r="B76" s="253"/>
      <c r="C76" s="255" t="s">
        <v>909</v>
      </c>
      <c r="D76" s="255"/>
      <c r="E76" s="255"/>
      <c r="F76" s="255" t="s">
        <v>910</v>
      </c>
      <c r="G76" s="256"/>
      <c r="H76" s="255" t="s">
        <v>57</v>
      </c>
      <c r="I76" s="255" t="s">
        <v>60</v>
      </c>
      <c r="J76" s="255" t="s">
        <v>911</v>
      </c>
      <c r="K76" s="254"/>
    </row>
    <row r="77" spans="2:11" ht="17.25" customHeight="1">
      <c r="B77" s="253"/>
      <c r="C77" s="257" t="s">
        <v>912</v>
      </c>
      <c r="D77" s="257"/>
      <c r="E77" s="257"/>
      <c r="F77" s="258" t="s">
        <v>913</v>
      </c>
      <c r="G77" s="259"/>
      <c r="H77" s="257"/>
      <c r="I77" s="257"/>
      <c r="J77" s="257" t="s">
        <v>914</v>
      </c>
      <c r="K77" s="254"/>
    </row>
    <row r="78" spans="2:11" ht="5.25" customHeight="1">
      <c r="B78" s="253"/>
      <c r="C78" s="260"/>
      <c r="D78" s="260"/>
      <c r="E78" s="260"/>
      <c r="F78" s="260"/>
      <c r="G78" s="261"/>
      <c r="H78" s="260"/>
      <c r="I78" s="260"/>
      <c r="J78" s="260"/>
      <c r="K78" s="254"/>
    </row>
    <row r="79" spans="2:11" ht="15" customHeight="1">
      <c r="B79" s="253"/>
      <c r="C79" s="242" t="s">
        <v>56</v>
      </c>
      <c r="D79" s="260"/>
      <c r="E79" s="260"/>
      <c r="F79" s="262" t="s">
        <v>915</v>
      </c>
      <c r="G79" s="261"/>
      <c r="H79" s="242" t="s">
        <v>916</v>
      </c>
      <c r="I79" s="242" t="s">
        <v>917</v>
      </c>
      <c r="J79" s="242">
        <v>20</v>
      </c>
      <c r="K79" s="254"/>
    </row>
    <row r="80" spans="2:11" ht="15" customHeight="1">
      <c r="B80" s="253"/>
      <c r="C80" s="242" t="s">
        <v>918</v>
      </c>
      <c r="D80" s="242"/>
      <c r="E80" s="242"/>
      <c r="F80" s="262" t="s">
        <v>915</v>
      </c>
      <c r="G80" s="261"/>
      <c r="H80" s="242" t="s">
        <v>919</v>
      </c>
      <c r="I80" s="242" t="s">
        <v>917</v>
      </c>
      <c r="J80" s="242">
        <v>120</v>
      </c>
      <c r="K80" s="254"/>
    </row>
    <row r="81" spans="2:11" ht="15" customHeight="1">
      <c r="B81" s="263"/>
      <c r="C81" s="242" t="s">
        <v>920</v>
      </c>
      <c r="D81" s="242"/>
      <c r="E81" s="242"/>
      <c r="F81" s="262" t="s">
        <v>921</v>
      </c>
      <c r="G81" s="261"/>
      <c r="H81" s="242" t="s">
        <v>922</v>
      </c>
      <c r="I81" s="242" t="s">
        <v>917</v>
      </c>
      <c r="J81" s="242">
        <v>50</v>
      </c>
      <c r="K81" s="254"/>
    </row>
    <row r="82" spans="2:11" ht="15" customHeight="1">
      <c r="B82" s="263"/>
      <c r="C82" s="242" t="s">
        <v>923</v>
      </c>
      <c r="D82" s="242"/>
      <c r="E82" s="242"/>
      <c r="F82" s="262" t="s">
        <v>915</v>
      </c>
      <c r="G82" s="261"/>
      <c r="H82" s="242" t="s">
        <v>924</v>
      </c>
      <c r="I82" s="242" t="s">
        <v>925</v>
      </c>
      <c r="J82" s="242"/>
      <c r="K82" s="254"/>
    </row>
    <row r="83" spans="2:11" ht="15" customHeight="1">
      <c r="B83" s="263"/>
      <c r="C83" s="264" t="s">
        <v>926</v>
      </c>
      <c r="D83" s="264"/>
      <c r="E83" s="264"/>
      <c r="F83" s="265" t="s">
        <v>921</v>
      </c>
      <c r="G83" s="264"/>
      <c r="H83" s="264" t="s">
        <v>927</v>
      </c>
      <c r="I83" s="264" t="s">
        <v>917</v>
      </c>
      <c r="J83" s="264">
        <v>15</v>
      </c>
      <c r="K83" s="254"/>
    </row>
    <row r="84" spans="2:11" ht="15" customHeight="1">
      <c r="B84" s="263"/>
      <c r="C84" s="264" t="s">
        <v>928</v>
      </c>
      <c r="D84" s="264"/>
      <c r="E84" s="264"/>
      <c r="F84" s="265" t="s">
        <v>921</v>
      </c>
      <c r="G84" s="264"/>
      <c r="H84" s="264" t="s">
        <v>929</v>
      </c>
      <c r="I84" s="264" t="s">
        <v>917</v>
      </c>
      <c r="J84" s="264">
        <v>15</v>
      </c>
      <c r="K84" s="254"/>
    </row>
    <row r="85" spans="2:11" ht="15" customHeight="1">
      <c r="B85" s="263"/>
      <c r="C85" s="264" t="s">
        <v>930</v>
      </c>
      <c r="D85" s="264"/>
      <c r="E85" s="264"/>
      <c r="F85" s="265" t="s">
        <v>921</v>
      </c>
      <c r="G85" s="264"/>
      <c r="H85" s="264" t="s">
        <v>931</v>
      </c>
      <c r="I85" s="264" t="s">
        <v>917</v>
      </c>
      <c r="J85" s="264">
        <v>20</v>
      </c>
      <c r="K85" s="254"/>
    </row>
    <row r="86" spans="2:11" ht="15" customHeight="1">
      <c r="B86" s="263"/>
      <c r="C86" s="264" t="s">
        <v>932</v>
      </c>
      <c r="D86" s="264"/>
      <c r="E86" s="264"/>
      <c r="F86" s="265" t="s">
        <v>921</v>
      </c>
      <c r="G86" s="264"/>
      <c r="H86" s="264" t="s">
        <v>933</v>
      </c>
      <c r="I86" s="264" t="s">
        <v>917</v>
      </c>
      <c r="J86" s="264">
        <v>20</v>
      </c>
      <c r="K86" s="254"/>
    </row>
    <row r="87" spans="2:11" ht="15" customHeight="1">
      <c r="B87" s="263"/>
      <c r="C87" s="242" t="s">
        <v>934</v>
      </c>
      <c r="D87" s="242"/>
      <c r="E87" s="242"/>
      <c r="F87" s="262" t="s">
        <v>921</v>
      </c>
      <c r="G87" s="261"/>
      <c r="H87" s="242" t="s">
        <v>935</v>
      </c>
      <c r="I87" s="242" t="s">
        <v>917</v>
      </c>
      <c r="J87" s="242">
        <v>50</v>
      </c>
      <c r="K87" s="254"/>
    </row>
    <row r="88" spans="2:11" ht="15" customHeight="1">
      <c r="B88" s="263"/>
      <c r="C88" s="242" t="s">
        <v>936</v>
      </c>
      <c r="D88" s="242"/>
      <c r="E88" s="242"/>
      <c r="F88" s="262" t="s">
        <v>921</v>
      </c>
      <c r="G88" s="261"/>
      <c r="H88" s="242" t="s">
        <v>937</v>
      </c>
      <c r="I88" s="242" t="s">
        <v>917</v>
      </c>
      <c r="J88" s="242">
        <v>20</v>
      </c>
      <c r="K88" s="254"/>
    </row>
    <row r="89" spans="2:11" ht="15" customHeight="1">
      <c r="B89" s="263"/>
      <c r="C89" s="242" t="s">
        <v>938</v>
      </c>
      <c r="D89" s="242"/>
      <c r="E89" s="242"/>
      <c r="F89" s="262" t="s">
        <v>921</v>
      </c>
      <c r="G89" s="261"/>
      <c r="H89" s="242" t="s">
        <v>939</v>
      </c>
      <c r="I89" s="242" t="s">
        <v>917</v>
      </c>
      <c r="J89" s="242">
        <v>20</v>
      </c>
      <c r="K89" s="254"/>
    </row>
    <row r="90" spans="2:11" ht="15" customHeight="1">
      <c r="B90" s="263"/>
      <c r="C90" s="242" t="s">
        <v>940</v>
      </c>
      <c r="D90" s="242"/>
      <c r="E90" s="242"/>
      <c r="F90" s="262" t="s">
        <v>921</v>
      </c>
      <c r="G90" s="261"/>
      <c r="H90" s="242" t="s">
        <v>941</v>
      </c>
      <c r="I90" s="242" t="s">
        <v>917</v>
      </c>
      <c r="J90" s="242">
        <v>50</v>
      </c>
      <c r="K90" s="254"/>
    </row>
    <row r="91" spans="2:11" ht="15" customHeight="1">
      <c r="B91" s="263"/>
      <c r="C91" s="242" t="s">
        <v>942</v>
      </c>
      <c r="D91" s="242"/>
      <c r="E91" s="242"/>
      <c r="F91" s="262" t="s">
        <v>921</v>
      </c>
      <c r="G91" s="261"/>
      <c r="H91" s="242" t="s">
        <v>942</v>
      </c>
      <c r="I91" s="242" t="s">
        <v>917</v>
      </c>
      <c r="J91" s="242">
        <v>50</v>
      </c>
      <c r="K91" s="254"/>
    </row>
    <row r="92" spans="2:11" ht="15" customHeight="1">
      <c r="B92" s="263"/>
      <c r="C92" s="242" t="s">
        <v>943</v>
      </c>
      <c r="D92" s="242"/>
      <c r="E92" s="242"/>
      <c r="F92" s="262" t="s">
        <v>921</v>
      </c>
      <c r="G92" s="261"/>
      <c r="H92" s="242" t="s">
        <v>944</v>
      </c>
      <c r="I92" s="242" t="s">
        <v>917</v>
      </c>
      <c r="J92" s="242">
        <v>255</v>
      </c>
      <c r="K92" s="254"/>
    </row>
    <row r="93" spans="2:11" ht="15" customHeight="1">
      <c r="B93" s="263"/>
      <c r="C93" s="242" t="s">
        <v>945</v>
      </c>
      <c r="D93" s="242"/>
      <c r="E93" s="242"/>
      <c r="F93" s="262" t="s">
        <v>915</v>
      </c>
      <c r="G93" s="261"/>
      <c r="H93" s="242" t="s">
        <v>946</v>
      </c>
      <c r="I93" s="242" t="s">
        <v>947</v>
      </c>
      <c r="J93" s="242"/>
      <c r="K93" s="254"/>
    </row>
    <row r="94" spans="2:11" ht="15" customHeight="1">
      <c r="B94" s="263"/>
      <c r="C94" s="242" t="s">
        <v>948</v>
      </c>
      <c r="D94" s="242"/>
      <c r="E94" s="242"/>
      <c r="F94" s="262" t="s">
        <v>915</v>
      </c>
      <c r="G94" s="261"/>
      <c r="H94" s="242" t="s">
        <v>949</v>
      </c>
      <c r="I94" s="242" t="s">
        <v>950</v>
      </c>
      <c r="J94" s="242"/>
      <c r="K94" s="254"/>
    </row>
    <row r="95" spans="2:11" ht="15" customHeight="1">
      <c r="B95" s="263"/>
      <c r="C95" s="242" t="s">
        <v>951</v>
      </c>
      <c r="D95" s="242"/>
      <c r="E95" s="242"/>
      <c r="F95" s="262" t="s">
        <v>915</v>
      </c>
      <c r="G95" s="261"/>
      <c r="H95" s="242" t="s">
        <v>951</v>
      </c>
      <c r="I95" s="242" t="s">
        <v>950</v>
      </c>
      <c r="J95" s="242"/>
      <c r="K95" s="254"/>
    </row>
    <row r="96" spans="2:11" ht="15" customHeight="1">
      <c r="B96" s="263"/>
      <c r="C96" s="242" t="s">
        <v>41</v>
      </c>
      <c r="D96" s="242"/>
      <c r="E96" s="242"/>
      <c r="F96" s="262" t="s">
        <v>915</v>
      </c>
      <c r="G96" s="261"/>
      <c r="H96" s="242" t="s">
        <v>952</v>
      </c>
      <c r="I96" s="242" t="s">
        <v>950</v>
      </c>
      <c r="J96" s="242"/>
      <c r="K96" s="254"/>
    </row>
    <row r="97" spans="2:11" ht="15" customHeight="1">
      <c r="B97" s="263"/>
      <c r="C97" s="242" t="s">
        <v>51</v>
      </c>
      <c r="D97" s="242"/>
      <c r="E97" s="242"/>
      <c r="F97" s="262" t="s">
        <v>915</v>
      </c>
      <c r="G97" s="261"/>
      <c r="H97" s="242" t="s">
        <v>953</v>
      </c>
      <c r="I97" s="242" t="s">
        <v>950</v>
      </c>
      <c r="J97" s="242"/>
      <c r="K97" s="254"/>
    </row>
    <row r="98" spans="2:11" ht="15" customHeight="1">
      <c r="B98" s="266"/>
      <c r="C98" s="267"/>
      <c r="D98" s="267"/>
      <c r="E98" s="267"/>
      <c r="F98" s="267"/>
      <c r="G98" s="267"/>
      <c r="H98" s="267"/>
      <c r="I98" s="267"/>
      <c r="J98" s="267"/>
      <c r="K98" s="268"/>
    </row>
    <row r="99" spans="2:11" ht="18.75" customHeight="1">
      <c r="B99" s="269"/>
      <c r="C99" s="270"/>
      <c r="D99" s="270"/>
      <c r="E99" s="270"/>
      <c r="F99" s="270"/>
      <c r="G99" s="270"/>
      <c r="H99" s="270"/>
      <c r="I99" s="270"/>
      <c r="J99" s="270"/>
      <c r="K99" s="269"/>
    </row>
    <row r="100" spans="2:11" ht="18.75" customHeight="1">
      <c r="B100" s="249"/>
      <c r="C100" s="249"/>
      <c r="D100" s="249"/>
      <c r="E100" s="249"/>
      <c r="F100" s="249"/>
      <c r="G100" s="249"/>
      <c r="H100" s="249"/>
      <c r="I100" s="249"/>
      <c r="J100" s="249"/>
      <c r="K100" s="249"/>
    </row>
    <row r="101" spans="2:11" ht="7.5" customHeight="1">
      <c r="B101" s="250"/>
      <c r="C101" s="251"/>
      <c r="D101" s="251"/>
      <c r="E101" s="251"/>
      <c r="F101" s="251"/>
      <c r="G101" s="251"/>
      <c r="H101" s="251"/>
      <c r="I101" s="251"/>
      <c r="J101" s="251"/>
      <c r="K101" s="252"/>
    </row>
    <row r="102" spans="2:11" ht="45" customHeight="1">
      <c r="B102" s="253"/>
      <c r="C102" s="361" t="s">
        <v>954</v>
      </c>
      <c r="D102" s="361"/>
      <c r="E102" s="361"/>
      <c r="F102" s="361"/>
      <c r="G102" s="361"/>
      <c r="H102" s="361"/>
      <c r="I102" s="361"/>
      <c r="J102" s="361"/>
      <c r="K102" s="254"/>
    </row>
    <row r="103" spans="2:11" ht="17.25" customHeight="1">
      <c r="B103" s="253"/>
      <c r="C103" s="255" t="s">
        <v>909</v>
      </c>
      <c r="D103" s="255"/>
      <c r="E103" s="255"/>
      <c r="F103" s="255" t="s">
        <v>910</v>
      </c>
      <c r="G103" s="256"/>
      <c r="H103" s="255" t="s">
        <v>57</v>
      </c>
      <c r="I103" s="255" t="s">
        <v>60</v>
      </c>
      <c r="J103" s="255" t="s">
        <v>911</v>
      </c>
      <c r="K103" s="254"/>
    </row>
    <row r="104" spans="2:11" ht="17.25" customHeight="1">
      <c r="B104" s="253"/>
      <c r="C104" s="257" t="s">
        <v>912</v>
      </c>
      <c r="D104" s="257"/>
      <c r="E104" s="257"/>
      <c r="F104" s="258" t="s">
        <v>913</v>
      </c>
      <c r="G104" s="259"/>
      <c r="H104" s="257"/>
      <c r="I104" s="257"/>
      <c r="J104" s="257" t="s">
        <v>914</v>
      </c>
      <c r="K104" s="254"/>
    </row>
    <row r="105" spans="2:11" ht="5.25" customHeight="1">
      <c r="B105" s="253"/>
      <c r="C105" s="255"/>
      <c r="D105" s="255"/>
      <c r="E105" s="255"/>
      <c r="F105" s="255"/>
      <c r="G105" s="271"/>
      <c r="H105" s="255"/>
      <c r="I105" s="255"/>
      <c r="J105" s="255"/>
      <c r="K105" s="254"/>
    </row>
    <row r="106" spans="2:11" ht="15" customHeight="1">
      <c r="B106" s="253"/>
      <c r="C106" s="242" t="s">
        <v>56</v>
      </c>
      <c r="D106" s="260"/>
      <c r="E106" s="260"/>
      <c r="F106" s="262" t="s">
        <v>915</v>
      </c>
      <c r="G106" s="271"/>
      <c r="H106" s="242" t="s">
        <v>955</v>
      </c>
      <c r="I106" s="242" t="s">
        <v>917</v>
      </c>
      <c r="J106" s="242">
        <v>20</v>
      </c>
      <c r="K106" s="254"/>
    </row>
    <row r="107" spans="2:11" ht="15" customHeight="1">
      <c r="B107" s="253"/>
      <c r="C107" s="242" t="s">
        <v>918</v>
      </c>
      <c r="D107" s="242"/>
      <c r="E107" s="242"/>
      <c r="F107" s="262" t="s">
        <v>915</v>
      </c>
      <c r="G107" s="242"/>
      <c r="H107" s="242" t="s">
        <v>955</v>
      </c>
      <c r="I107" s="242" t="s">
        <v>917</v>
      </c>
      <c r="J107" s="242">
        <v>120</v>
      </c>
      <c r="K107" s="254"/>
    </row>
    <row r="108" spans="2:11" ht="15" customHeight="1">
      <c r="B108" s="263"/>
      <c r="C108" s="242" t="s">
        <v>920</v>
      </c>
      <c r="D108" s="242"/>
      <c r="E108" s="242"/>
      <c r="F108" s="262" t="s">
        <v>921</v>
      </c>
      <c r="G108" s="242"/>
      <c r="H108" s="242" t="s">
        <v>955</v>
      </c>
      <c r="I108" s="242" t="s">
        <v>917</v>
      </c>
      <c r="J108" s="242">
        <v>50</v>
      </c>
      <c r="K108" s="254"/>
    </row>
    <row r="109" spans="2:11" ht="15" customHeight="1">
      <c r="B109" s="263"/>
      <c r="C109" s="242" t="s">
        <v>923</v>
      </c>
      <c r="D109" s="242"/>
      <c r="E109" s="242"/>
      <c r="F109" s="262" t="s">
        <v>915</v>
      </c>
      <c r="G109" s="242"/>
      <c r="H109" s="242" t="s">
        <v>955</v>
      </c>
      <c r="I109" s="242" t="s">
        <v>925</v>
      </c>
      <c r="J109" s="242"/>
      <c r="K109" s="254"/>
    </row>
    <row r="110" spans="2:11" ht="15" customHeight="1">
      <c r="B110" s="263"/>
      <c r="C110" s="242" t="s">
        <v>934</v>
      </c>
      <c r="D110" s="242"/>
      <c r="E110" s="242"/>
      <c r="F110" s="262" t="s">
        <v>921</v>
      </c>
      <c r="G110" s="242"/>
      <c r="H110" s="242" t="s">
        <v>955</v>
      </c>
      <c r="I110" s="242" t="s">
        <v>917</v>
      </c>
      <c r="J110" s="242">
        <v>50</v>
      </c>
      <c r="K110" s="254"/>
    </row>
    <row r="111" spans="2:11" ht="15" customHeight="1">
      <c r="B111" s="263"/>
      <c r="C111" s="242" t="s">
        <v>942</v>
      </c>
      <c r="D111" s="242"/>
      <c r="E111" s="242"/>
      <c r="F111" s="262" t="s">
        <v>921</v>
      </c>
      <c r="G111" s="242"/>
      <c r="H111" s="242" t="s">
        <v>955</v>
      </c>
      <c r="I111" s="242" t="s">
        <v>917</v>
      </c>
      <c r="J111" s="242">
        <v>50</v>
      </c>
      <c r="K111" s="254"/>
    </row>
    <row r="112" spans="2:11" ht="15" customHeight="1">
      <c r="B112" s="263"/>
      <c r="C112" s="242" t="s">
        <v>940</v>
      </c>
      <c r="D112" s="242"/>
      <c r="E112" s="242"/>
      <c r="F112" s="262" t="s">
        <v>921</v>
      </c>
      <c r="G112" s="242"/>
      <c r="H112" s="242" t="s">
        <v>955</v>
      </c>
      <c r="I112" s="242" t="s">
        <v>917</v>
      </c>
      <c r="J112" s="242">
        <v>50</v>
      </c>
      <c r="K112" s="254"/>
    </row>
    <row r="113" spans="2:11" ht="15" customHeight="1">
      <c r="B113" s="263"/>
      <c r="C113" s="242" t="s">
        <v>56</v>
      </c>
      <c r="D113" s="242"/>
      <c r="E113" s="242"/>
      <c r="F113" s="262" t="s">
        <v>915</v>
      </c>
      <c r="G113" s="242"/>
      <c r="H113" s="242" t="s">
        <v>956</v>
      </c>
      <c r="I113" s="242" t="s">
        <v>917</v>
      </c>
      <c r="J113" s="242">
        <v>20</v>
      </c>
      <c r="K113" s="254"/>
    </row>
    <row r="114" spans="2:11" ht="15" customHeight="1">
      <c r="B114" s="263"/>
      <c r="C114" s="242" t="s">
        <v>957</v>
      </c>
      <c r="D114" s="242"/>
      <c r="E114" s="242"/>
      <c r="F114" s="262" t="s">
        <v>915</v>
      </c>
      <c r="G114" s="242"/>
      <c r="H114" s="242" t="s">
        <v>958</v>
      </c>
      <c r="I114" s="242" t="s">
        <v>917</v>
      </c>
      <c r="J114" s="242">
        <v>120</v>
      </c>
      <c r="K114" s="254"/>
    </row>
    <row r="115" spans="2:11" ht="15" customHeight="1">
      <c r="B115" s="263"/>
      <c r="C115" s="242" t="s">
        <v>41</v>
      </c>
      <c r="D115" s="242"/>
      <c r="E115" s="242"/>
      <c r="F115" s="262" t="s">
        <v>915</v>
      </c>
      <c r="G115" s="242"/>
      <c r="H115" s="242" t="s">
        <v>959</v>
      </c>
      <c r="I115" s="242" t="s">
        <v>950</v>
      </c>
      <c r="J115" s="242"/>
      <c r="K115" s="254"/>
    </row>
    <row r="116" spans="2:11" ht="15" customHeight="1">
      <c r="B116" s="263"/>
      <c r="C116" s="242" t="s">
        <v>51</v>
      </c>
      <c r="D116" s="242"/>
      <c r="E116" s="242"/>
      <c r="F116" s="262" t="s">
        <v>915</v>
      </c>
      <c r="G116" s="242"/>
      <c r="H116" s="242" t="s">
        <v>960</v>
      </c>
      <c r="I116" s="242" t="s">
        <v>950</v>
      </c>
      <c r="J116" s="242"/>
      <c r="K116" s="254"/>
    </row>
    <row r="117" spans="2:11" ht="15" customHeight="1">
      <c r="B117" s="263"/>
      <c r="C117" s="242" t="s">
        <v>60</v>
      </c>
      <c r="D117" s="242"/>
      <c r="E117" s="242"/>
      <c r="F117" s="262" t="s">
        <v>915</v>
      </c>
      <c r="G117" s="242"/>
      <c r="H117" s="242" t="s">
        <v>961</v>
      </c>
      <c r="I117" s="242" t="s">
        <v>962</v>
      </c>
      <c r="J117" s="242"/>
      <c r="K117" s="254"/>
    </row>
    <row r="118" spans="2:11" ht="15" customHeight="1">
      <c r="B118" s="266"/>
      <c r="C118" s="272"/>
      <c r="D118" s="272"/>
      <c r="E118" s="272"/>
      <c r="F118" s="272"/>
      <c r="G118" s="272"/>
      <c r="H118" s="272"/>
      <c r="I118" s="272"/>
      <c r="J118" s="272"/>
      <c r="K118" s="268"/>
    </row>
    <row r="119" spans="2:11" ht="18.75" customHeight="1">
      <c r="B119" s="273"/>
      <c r="C119" s="239"/>
      <c r="D119" s="239"/>
      <c r="E119" s="239"/>
      <c r="F119" s="274"/>
      <c r="G119" s="239"/>
      <c r="H119" s="239"/>
      <c r="I119" s="239"/>
      <c r="J119" s="239"/>
      <c r="K119" s="273"/>
    </row>
    <row r="120" spans="2:11" ht="18.75" customHeight="1">
      <c r="B120" s="249"/>
      <c r="C120" s="249"/>
      <c r="D120" s="249"/>
      <c r="E120" s="249"/>
      <c r="F120" s="249"/>
      <c r="G120" s="249"/>
      <c r="H120" s="249"/>
      <c r="I120" s="249"/>
      <c r="J120" s="249"/>
      <c r="K120" s="249"/>
    </row>
    <row r="121" spans="2:11" ht="7.5" customHeight="1">
      <c r="B121" s="275"/>
      <c r="C121" s="276"/>
      <c r="D121" s="276"/>
      <c r="E121" s="276"/>
      <c r="F121" s="276"/>
      <c r="G121" s="276"/>
      <c r="H121" s="276"/>
      <c r="I121" s="276"/>
      <c r="J121" s="276"/>
      <c r="K121" s="277"/>
    </row>
    <row r="122" spans="2:11" ht="45" customHeight="1">
      <c r="B122" s="278"/>
      <c r="C122" s="359" t="s">
        <v>963</v>
      </c>
      <c r="D122" s="359"/>
      <c r="E122" s="359"/>
      <c r="F122" s="359"/>
      <c r="G122" s="359"/>
      <c r="H122" s="359"/>
      <c r="I122" s="359"/>
      <c r="J122" s="359"/>
      <c r="K122" s="279"/>
    </row>
    <row r="123" spans="2:11" ht="17.25" customHeight="1">
      <c r="B123" s="280"/>
      <c r="C123" s="255" t="s">
        <v>909</v>
      </c>
      <c r="D123" s="255"/>
      <c r="E123" s="255"/>
      <c r="F123" s="255" t="s">
        <v>910</v>
      </c>
      <c r="G123" s="256"/>
      <c r="H123" s="255" t="s">
        <v>57</v>
      </c>
      <c r="I123" s="255" t="s">
        <v>60</v>
      </c>
      <c r="J123" s="255" t="s">
        <v>911</v>
      </c>
      <c r="K123" s="281"/>
    </row>
    <row r="124" spans="2:11" ht="17.25" customHeight="1">
      <c r="B124" s="280"/>
      <c r="C124" s="257" t="s">
        <v>912</v>
      </c>
      <c r="D124" s="257"/>
      <c r="E124" s="257"/>
      <c r="F124" s="258" t="s">
        <v>913</v>
      </c>
      <c r="G124" s="259"/>
      <c r="H124" s="257"/>
      <c r="I124" s="257"/>
      <c r="J124" s="257" t="s">
        <v>914</v>
      </c>
      <c r="K124" s="281"/>
    </row>
    <row r="125" spans="2:11" ht="5.25" customHeight="1">
      <c r="B125" s="282"/>
      <c r="C125" s="260"/>
      <c r="D125" s="260"/>
      <c r="E125" s="260"/>
      <c r="F125" s="260"/>
      <c r="G125" s="242"/>
      <c r="H125" s="260"/>
      <c r="I125" s="260"/>
      <c r="J125" s="260"/>
      <c r="K125" s="283"/>
    </row>
    <row r="126" spans="2:11" ht="15" customHeight="1">
      <c r="B126" s="282"/>
      <c r="C126" s="242" t="s">
        <v>918</v>
      </c>
      <c r="D126" s="260"/>
      <c r="E126" s="260"/>
      <c r="F126" s="262" t="s">
        <v>915</v>
      </c>
      <c r="G126" s="242"/>
      <c r="H126" s="242" t="s">
        <v>955</v>
      </c>
      <c r="I126" s="242" t="s">
        <v>917</v>
      </c>
      <c r="J126" s="242">
        <v>120</v>
      </c>
      <c r="K126" s="284"/>
    </row>
    <row r="127" spans="2:11" ht="15" customHeight="1">
      <c r="B127" s="282"/>
      <c r="C127" s="242" t="s">
        <v>964</v>
      </c>
      <c r="D127" s="242"/>
      <c r="E127" s="242"/>
      <c r="F127" s="262" t="s">
        <v>915</v>
      </c>
      <c r="G127" s="242"/>
      <c r="H127" s="242" t="s">
        <v>965</v>
      </c>
      <c r="I127" s="242" t="s">
        <v>917</v>
      </c>
      <c r="J127" s="242" t="s">
        <v>966</v>
      </c>
      <c r="K127" s="284"/>
    </row>
    <row r="128" spans="2:11" ht="15" customHeight="1">
      <c r="B128" s="282"/>
      <c r="C128" s="242" t="s">
        <v>863</v>
      </c>
      <c r="D128" s="242"/>
      <c r="E128" s="242"/>
      <c r="F128" s="262" t="s">
        <v>915</v>
      </c>
      <c r="G128" s="242"/>
      <c r="H128" s="242" t="s">
        <v>967</v>
      </c>
      <c r="I128" s="242" t="s">
        <v>917</v>
      </c>
      <c r="J128" s="242" t="s">
        <v>966</v>
      </c>
      <c r="K128" s="284"/>
    </row>
    <row r="129" spans="2:11" ht="15" customHeight="1">
      <c r="B129" s="282"/>
      <c r="C129" s="242" t="s">
        <v>926</v>
      </c>
      <c r="D129" s="242"/>
      <c r="E129" s="242"/>
      <c r="F129" s="262" t="s">
        <v>921</v>
      </c>
      <c r="G129" s="242"/>
      <c r="H129" s="242" t="s">
        <v>927</v>
      </c>
      <c r="I129" s="242" t="s">
        <v>917</v>
      </c>
      <c r="J129" s="242">
        <v>15</v>
      </c>
      <c r="K129" s="284"/>
    </row>
    <row r="130" spans="2:11" ht="15" customHeight="1">
      <c r="B130" s="282"/>
      <c r="C130" s="264" t="s">
        <v>928</v>
      </c>
      <c r="D130" s="264"/>
      <c r="E130" s="264"/>
      <c r="F130" s="265" t="s">
        <v>921</v>
      </c>
      <c r="G130" s="264"/>
      <c r="H130" s="264" t="s">
        <v>929</v>
      </c>
      <c r="I130" s="264" t="s">
        <v>917</v>
      </c>
      <c r="J130" s="264">
        <v>15</v>
      </c>
      <c r="K130" s="284"/>
    </row>
    <row r="131" spans="2:11" ht="15" customHeight="1">
      <c r="B131" s="282"/>
      <c r="C131" s="264" t="s">
        <v>930</v>
      </c>
      <c r="D131" s="264"/>
      <c r="E131" s="264"/>
      <c r="F131" s="265" t="s">
        <v>921</v>
      </c>
      <c r="G131" s="264"/>
      <c r="H131" s="264" t="s">
        <v>931</v>
      </c>
      <c r="I131" s="264" t="s">
        <v>917</v>
      </c>
      <c r="J131" s="264">
        <v>20</v>
      </c>
      <c r="K131" s="284"/>
    </row>
    <row r="132" spans="2:11" ht="15" customHeight="1">
      <c r="B132" s="282"/>
      <c r="C132" s="264" t="s">
        <v>932</v>
      </c>
      <c r="D132" s="264"/>
      <c r="E132" s="264"/>
      <c r="F132" s="265" t="s">
        <v>921</v>
      </c>
      <c r="G132" s="264"/>
      <c r="H132" s="264" t="s">
        <v>933</v>
      </c>
      <c r="I132" s="264" t="s">
        <v>917</v>
      </c>
      <c r="J132" s="264">
        <v>20</v>
      </c>
      <c r="K132" s="284"/>
    </row>
    <row r="133" spans="2:11" ht="15" customHeight="1">
      <c r="B133" s="282"/>
      <c r="C133" s="242" t="s">
        <v>920</v>
      </c>
      <c r="D133" s="242"/>
      <c r="E133" s="242"/>
      <c r="F133" s="262" t="s">
        <v>921</v>
      </c>
      <c r="G133" s="242"/>
      <c r="H133" s="242" t="s">
        <v>955</v>
      </c>
      <c r="I133" s="242" t="s">
        <v>917</v>
      </c>
      <c r="J133" s="242">
        <v>50</v>
      </c>
      <c r="K133" s="284"/>
    </row>
    <row r="134" spans="2:11" ht="15" customHeight="1">
      <c r="B134" s="282"/>
      <c r="C134" s="242" t="s">
        <v>934</v>
      </c>
      <c r="D134" s="242"/>
      <c r="E134" s="242"/>
      <c r="F134" s="262" t="s">
        <v>921</v>
      </c>
      <c r="G134" s="242"/>
      <c r="H134" s="242" t="s">
        <v>955</v>
      </c>
      <c r="I134" s="242" t="s">
        <v>917</v>
      </c>
      <c r="J134" s="242">
        <v>50</v>
      </c>
      <c r="K134" s="284"/>
    </row>
    <row r="135" spans="2:11" ht="15" customHeight="1">
      <c r="B135" s="282"/>
      <c r="C135" s="242" t="s">
        <v>940</v>
      </c>
      <c r="D135" s="242"/>
      <c r="E135" s="242"/>
      <c r="F135" s="262" t="s">
        <v>921</v>
      </c>
      <c r="G135" s="242"/>
      <c r="H135" s="242" t="s">
        <v>955</v>
      </c>
      <c r="I135" s="242" t="s">
        <v>917</v>
      </c>
      <c r="J135" s="242">
        <v>50</v>
      </c>
      <c r="K135" s="284"/>
    </row>
    <row r="136" spans="2:11" ht="15" customHeight="1">
      <c r="B136" s="282"/>
      <c r="C136" s="242" t="s">
        <v>942</v>
      </c>
      <c r="D136" s="242"/>
      <c r="E136" s="242"/>
      <c r="F136" s="262" t="s">
        <v>921</v>
      </c>
      <c r="G136" s="242"/>
      <c r="H136" s="242" t="s">
        <v>955</v>
      </c>
      <c r="I136" s="242" t="s">
        <v>917</v>
      </c>
      <c r="J136" s="242">
        <v>50</v>
      </c>
      <c r="K136" s="284"/>
    </row>
    <row r="137" spans="2:11" ht="15" customHeight="1">
      <c r="B137" s="282"/>
      <c r="C137" s="242" t="s">
        <v>943</v>
      </c>
      <c r="D137" s="242"/>
      <c r="E137" s="242"/>
      <c r="F137" s="262" t="s">
        <v>921</v>
      </c>
      <c r="G137" s="242"/>
      <c r="H137" s="242" t="s">
        <v>968</v>
      </c>
      <c r="I137" s="242" t="s">
        <v>917</v>
      </c>
      <c r="J137" s="242">
        <v>255</v>
      </c>
      <c r="K137" s="284"/>
    </row>
    <row r="138" spans="2:11" ht="15" customHeight="1">
      <c r="B138" s="282"/>
      <c r="C138" s="242" t="s">
        <v>945</v>
      </c>
      <c r="D138" s="242"/>
      <c r="E138" s="242"/>
      <c r="F138" s="262" t="s">
        <v>915</v>
      </c>
      <c r="G138" s="242"/>
      <c r="H138" s="242" t="s">
        <v>969</v>
      </c>
      <c r="I138" s="242" t="s">
        <v>947</v>
      </c>
      <c r="J138" s="242"/>
      <c r="K138" s="284"/>
    </row>
    <row r="139" spans="2:11" ht="15" customHeight="1">
      <c r="B139" s="282"/>
      <c r="C139" s="242" t="s">
        <v>948</v>
      </c>
      <c r="D139" s="242"/>
      <c r="E139" s="242"/>
      <c r="F139" s="262" t="s">
        <v>915</v>
      </c>
      <c r="G139" s="242"/>
      <c r="H139" s="242" t="s">
        <v>970</v>
      </c>
      <c r="I139" s="242" t="s">
        <v>950</v>
      </c>
      <c r="J139" s="242"/>
      <c r="K139" s="284"/>
    </row>
    <row r="140" spans="2:11" ht="15" customHeight="1">
      <c r="B140" s="282"/>
      <c r="C140" s="242" t="s">
        <v>951</v>
      </c>
      <c r="D140" s="242"/>
      <c r="E140" s="242"/>
      <c r="F140" s="262" t="s">
        <v>915</v>
      </c>
      <c r="G140" s="242"/>
      <c r="H140" s="242" t="s">
        <v>951</v>
      </c>
      <c r="I140" s="242" t="s">
        <v>950</v>
      </c>
      <c r="J140" s="242"/>
      <c r="K140" s="284"/>
    </row>
    <row r="141" spans="2:11" ht="15" customHeight="1">
      <c r="B141" s="282"/>
      <c r="C141" s="242" t="s">
        <v>41</v>
      </c>
      <c r="D141" s="242"/>
      <c r="E141" s="242"/>
      <c r="F141" s="262" t="s">
        <v>915</v>
      </c>
      <c r="G141" s="242"/>
      <c r="H141" s="242" t="s">
        <v>971</v>
      </c>
      <c r="I141" s="242" t="s">
        <v>950</v>
      </c>
      <c r="J141" s="242"/>
      <c r="K141" s="284"/>
    </row>
    <row r="142" spans="2:11" ht="15" customHeight="1">
      <c r="B142" s="282"/>
      <c r="C142" s="242" t="s">
        <v>972</v>
      </c>
      <c r="D142" s="242"/>
      <c r="E142" s="242"/>
      <c r="F142" s="262" t="s">
        <v>915</v>
      </c>
      <c r="G142" s="242"/>
      <c r="H142" s="242" t="s">
        <v>973</v>
      </c>
      <c r="I142" s="242" t="s">
        <v>950</v>
      </c>
      <c r="J142" s="242"/>
      <c r="K142" s="284"/>
    </row>
    <row r="143" spans="2:11" ht="15" customHeight="1">
      <c r="B143" s="285"/>
      <c r="C143" s="286"/>
      <c r="D143" s="286"/>
      <c r="E143" s="286"/>
      <c r="F143" s="286"/>
      <c r="G143" s="286"/>
      <c r="H143" s="286"/>
      <c r="I143" s="286"/>
      <c r="J143" s="286"/>
      <c r="K143" s="287"/>
    </row>
    <row r="144" spans="2:11" ht="18.75" customHeight="1">
      <c r="B144" s="239"/>
      <c r="C144" s="239"/>
      <c r="D144" s="239"/>
      <c r="E144" s="239"/>
      <c r="F144" s="274"/>
      <c r="G144" s="239"/>
      <c r="H144" s="239"/>
      <c r="I144" s="239"/>
      <c r="J144" s="239"/>
      <c r="K144" s="239"/>
    </row>
    <row r="145" spans="2:11" ht="18.75" customHeight="1">
      <c r="B145" s="249"/>
      <c r="C145" s="249"/>
      <c r="D145" s="249"/>
      <c r="E145" s="249"/>
      <c r="F145" s="249"/>
      <c r="G145" s="249"/>
      <c r="H145" s="249"/>
      <c r="I145" s="249"/>
      <c r="J145" s="249"/>
      <c r="K145" s="249"/>
    </row>
    <row r="146" spans="2:11" ht="7.5" customHeight="1">
      <c r="B146" s="250"/>
      <c r="C146" s="251"/>
      <c r="D146" s="251"/>
      <c r="E146" s="251"/>
      <c r="F146" s="251"/>
      <c r="G146" s="251"/>
      <c r="H146" s="251"/>
      <c r="I146" s="251"/>
      <c r="J146" s="251"/>
      <c r="K146" s="252"/>
    </row>
    <row r="147" spans="2:11" ht="45" customHeight="1">
      <c r="B147" s="253"/>
      <c r="C147" s="361" t="s">
        <v>974</v>
      </c>
      <c r="D147" s="361"/>
      <c r="E147" s="361"/>
      <c r="F147" s="361"/>
      <c r="G147" s="361"/>
      <c r="H147" s="361"/>
      <c r="I147" s="361"/>
      <c r="J147" s="361"/>
      <c r="K147" s="254"/>
    </row>
    <row r="148" spans="2:11" ht="17.25" customHeight="1">
      <c r="B148" s="253"/>
      <c r="C148" s="255" t="s">
        <v>909</v>
      </c>
      <c r="D148" s="255"/>
      <c r="E148" s="255"/>
      <c r="F148" s="255" t="s">
        <v>910</v>
      </c>
      <c r="G148" s="256"/>
      <c r="H148" s="255" t="s">
        <v>57</v>
      </c>
      <c r="I148" s="255" t="s">
        <v>60</v>
      </c>
      <c r="J148" s="255" t="s">
        <v>911</v>
      </c>
      <c r="K148" s="254"/>
    </row>
    <row r="149" spans="2:11" ht="17.25" customHeight="1">
      <c r="B149" s="253"/>
      <c r="C149" s="257" t="s">
        <v>912</v>
      </c>
      <c r="D149" s="257"/>
      <c r="E149" s="257"/>
      <c r="F149" s="258" t="s">
        <v>913</v>
      </c>
      <c r="G149" s="259"/>
      <c r="H149" s="257"/>
      <c r="I149" s="257"/>
      <c r="J149" s="257" t="s">
        <v>914</v>
      </c>
      <c r="K149" s="254"/>
    </row>
    <row r="150" spans="2:11" ht="5.25" customHeight="1">
      <c r="B150" s="263"/>
      <c r="C150" s="260"/>
      <c r="D150" s="260"/>
      <c r="E150" s="260"/>
      <c r="F150" s="260"/>
      <c r="G150" s="261"/>
      <c r="H150" s="260"/>
      <c r="I150" s="260"/>
      <c r="J150" s="260"/>
      <c r="K150" s="284"/>
    </row>
    <row r="151" spans="2:11" ht="15" customHeight="1">
      <c r="B151" s="263"/>
      <c r="C151" s="288" t="s">
        <v>918</v>
      </c>
      <c r="D151" s="242"/>
      <c r="E151" s="242"/>
      <c r="F151" s="289" t="s">
        <v>915</v>
      </c>
      <c r="G151" s="242"/>
      <c r="H151" s="288" t="s">
        <v>955</v>
      </c>
      <c r="I151" s="288" t="s">
        <v>917</v>
      </c>
      <c r="J151" s="288">
        <v>120</v>
      </c>
      <c r="K151" s="284"/>
    </row>
    <row r="152" spans="2:11" ht="15" customHeight="1">
      <c r="B152" s="263"/>
      <c r="C152" s="288" t="s">
        <v>964</v>
      </c>
      <c r="D152" s="242"/>
      <c r="E152" s="242"/>
      <c r="F152" s="289" t="s">
        <v>915</v>
      </c>
      <c r="G152" s="242"/>
      <c r="H152" s="288" t="s">
        <v>975</v>
      </c>
      <c r="I152" s="288" t="s">
        <v>917</v>
      </c>
      <c r="J152" s="288" t="s">
        <v>966</v>
      </c>
      <c r="K152" s="284"/>
    </row>
    <row r="153" spans="2:11" ht="15" customHeight="1">
      <c r="B153" s="263"/>
      <c r="C153" s="288" t="s">
        <v>863</v>
      </c>
      <c r="D153" s="242"/>
      <c r="E153" s="242"/>
      <c r="F153" s="289" t="s">
        <v>915</v>
      </c>
      <c r="G153" s="242"/>
      <c r="H153" s="288" t="s">
        <v>976</v>
      </c>
      <c r="I153" s="288" t="s">
        <v>917</v>
      </c>
      <c r="J153" s="288" t="s">
        <v>966</v>
      </c>
      <c r="K153" s="284"/>
    </row>
    <row r="154" spans="2:11" ht="15" customHeight="1">
      <c r="B154" s="263"/>
      <c r="C154" s="288" t="s">
        <v>920</v>
      </c>
      <c r="D154" s="242"/>
      <c r="E154" s="242"/>
      <c r="F154" s="289" t="s">
        <v>921</v>
      </c>
      <c r="G154" s="242"/>
      <c r="H154" s="288" t="s">
        <v>955</v>
      </c>
      <c r="I154" s="288" t="s">
        <v>917</v>
      </c>
      <c r="J154" s="288">
        <v>50</v>
      </c>
      <c r="K154" s="284"/>
    </row>
    <row r="155" spans="2:11" ht="15" customHeight="1">
      <c r="B155" s="263"/>
      <c r="C155" s="288" t="s">
        <v>923</v>
      </c>
      <c r="D155" s="242"/>
      <c r="E155" s="242"/>
      <c r="F155" s="289" t="s">
        <v>915</v>
      </c>
      <c r="G155" s="242"/>
      <c r="H155" s="288" t="s">
        <v>955</v>
      </c>
      <c r="I155" s="288" t="s">
        <v>925</v>
      </c>
      <c r="J155" s="288"/>
      <c r="K155" s="284"/>
    </row>
    <row r="156" spans="2:11" ht="15" customHeight="1">
      <c r="B156" s="263"/>
      <c r="C156" s="288" t="s">
        <v>934</v>
      </c>
      <c r="D156" s="242"/>
      <c r="E156" s="242"/>
      <c r="F156" s="289" t="s">
        <v>921</v>
      </c>
      <c r="G156" s="242"/>
      <c r="H156" s="288" t="s">
        <v>955</v>
      </c>
      <c r="I156" s="288" t="s">
        <v>917</v>
      </c>
      <c r="J156" s="288">
        <v>50</v>
      </c>
      <c r="K156" s="284"/>
    </row>
    <row r="157" spans="2:11" ht="15" customHeight="1">
      <c r="B157" s="263"/>
      <c r="C157" s="288" t="s">
        <v>942</v>
      </c>
      <c r="D157" s="242"/>
      <c r="E157" s="242"/>
      <c r="F157" s="289" t="s">
        <v>921</v>
      </c>
      <c r="G157" s="242"/>
      <c r="H157" s="288" t="s">
        <v>955</v>
      </c>
      <c r="I157" s="288" t="s">
        <v>917</v>
      </c>
      <c r="J157" s="288">
        <v>50</v>
      </c>
      <c r="K157" s="284"/>
    </row>
    <row r="158" spans="2:11" ht="15" customHeight="1">
      <c r="B158" s="263"/>
      <c r="C158" s="288" t="s">
        <v>940</v>
      </c>
      <c r="D158" s="242"/>
      <c r="E158" s="242"/>
      <c r="F158" s="289" t="s">
        <v>921</v>
      </c>
      <c r="G158" s="242"/>
      <c r="H158" s="288" t="s">
        <v>955</v>
      </c>
      <c r="I158" s="288" t="s">
        <v>917</v>
      </c>
      <c r="J158" s="288">
        <v>50</v>
      </c>
      <c r="K158" s="284"/>
    </row>
    <row r="159" spans="2:11" ht="15" customHeight="1">
      <c r="B159" s="263"/>
      <c r="C159" s="288" t="s">
        <v>96</v>
      </c>
      <c r="D159" s="242"/>
      <c r="E159" s="242"/>
      <c r="F159" s="289" t="s">
        <v>915</v>
      </c>
      <c r="G159" s="242"/>
      <c r="H159" s="288" t="s">
        <v>977</v>
      </c>
      <c r="I159" s="288" t="s">
        <v>917</v>
      </c>
      <c r="J159" s="288" t="s">
        <v>978</v>
      </c>
      <c r="K159" s="284"/>
    </row>
    <row r="160" spans="2:11" ht="15" customHeight="1">
      <c r="B160" s="263"/>
      <c r="C160" s="288" t="s">
        <v>979</v>
      </c>
      <c r="D160" s="242"/>
      <c r="E160" s="242"/>
      <c r="F160" s="289" t="s">
        <v>915</v>
      </c>
      <c r="G160" s="242"/>
      <c r="H160" s="288" t="s">
        <v>980</v>
      </c>
      <c r="I160" s="288" t="s">
        <v>950</v>
      </c>
      <c r="J160" s="288"/>
      <c r="K160" s="284"/>
    </row>
    <row r="161" spans="2:11" ht="15" customHeight="1">
      <c r="B161" s="290"/>
      <c r="C161" s="272"/>
      <c r="D161" s="272"/>
      <c r="E161" s="272"/>
      <c r="F161" s="272"/>
      <c r="G161" s="272"/>
      <c r="H161" s="272"/>
      <c r="I161" s="272"/>
      <c r="J161" s="272"/>
      <c r="K161" s="291"/>
    </row>
    <row r="162" spans="2:11" ht="18.75" customHeight="1">
      <c r="B162" s="239"/>
      <c r="C162" s="242"/>
      <c r="D162" s="242"/>
      <c r="E162" s="242"/>
      <c r="F162" s="262"/>
      <c r="G162" s="242"/>
      <c r="H162" s="242"/>
      <c r="I162" s="242"/>
      <c r="J162" s="242"/>
      <c r="K162" s="239"/>
    </row>
    <row r="163" spans="2:11" ht="18.75" customHeight="1">
      <c r="B163" s="249"/>
      <c r="C163" s="249"/>
      <c r="D163" s="249"/>
      <c r="E163" s="249"/>
      <c r="F163" s="249"/>
      <c r="G163" s="249"/>
      <c r="H163" s="249"/>
      <c r="I163" s="249"/>
      <c r="J163" s="249"/>
      <c r="K163" s="249"/>
    </row>
    <row r="164" spans="2:11" ht="7.5" customHeight="1">
      <c r="B164" s="231"/>
      <c r="C164" s="232"/>
      <c r="D164" s="232"/>
      <c r="E164" s="232"/>
      <c r="F164" s="232"/>
      <c r="G164" s="232"/>
      <c r="H164" s="232"/>
      <c r="I164" s="232"/>
      <c r="J164" s="232"/>
      <c r="K164" s="233"/>
    </row>
    <row r="165" spans="2:11" ht="45" customHeight="1">
      <c r="B165" s="234"/>
      <c r="C165" s="359" t="s">
        <v>981</v>
      </c>
      <c r="D165" s="359"/>
      <c r="E165" s="359"/>
      <c r="F165" s="359"/>
      <c r="G165" s="359"/>
      <c r="H165" s="359"/>
      <c r="I165" s="359"/>
      <c r="J165" s="359"/>
      <c r="K165" s="235"/>
    </row>
    <row r="166" spans="2:11" ht="17.25" customHeight="1">
      <c r="B166" s="234"/>
      <c r="C166" s="255" t="s">
        <v>909</v>
      </c>
      <c r="D166" s="255"/>
      <c r="E166" s="255"/>
      <c r="F166" s="255" t="s">
        <v>910</v>
      </c>
      <c r="G166" s="292"/>
      <c r="H166" s="293" t="s">
        <v>57</v>
      </c>
      <c r="I166" s="293" t="s">
        <v>60</v>
      </c>
      <c r="J166" s="255" t="s">
        <v>911</v>
      </c>
      <c r="K166" s="235"/>
    </row>
    <row r="167" spans="2:11" ht="17.25" customHeight="1">
      <c r="B167" s="236"/>
      <c r="C167" s="257" t="s">
        <v>912</v>
      </c>
      <c r="D167" s="257"/>
      <c r="E167" s="257"/>
      <c r="F167" s="258" t="s">
        <v>913</v>
      </c>
      <c r="G167" s="294"/>
      <c r="H167" s="295"/>
      <c r="I167" s="295"/>
      <c r="J167" s="257" t="s">
        <v>914</v>
      </c>
      <c r="K167" s="237"/>
    </row>
    <row r="168" spans="2:11" ht="5.25" customHeight="1">
      <c r="B168" s="263"/>
      <c r="C168" s="260"/>
      <c r="D168" s="260"/>
      <c r="E168" s="260"/>
      <c r="F168" s="260"/>
      <c r="G168" s="261"/>
      <c r="H168" s="260"/>
      <c r="I168" s="260"/>
      <c r="J168" s="260"/>
      <c r="K168" s="284"/>
    </row>
    <row r="169" spans="2:11" ht="15" customHeight="1">
      <c r="B169" s="263"/>
      <c r="C169" s="242" t="s">
        <v>918</v>
      </c>
      <c r="D169" s="242"/>
      <c r="E169" s="242"/>
      <c r="F169" s="262" t="s">
        <v>915</v>
      </c>
      <c r="G169" s="242"/>
      <c r="H169" s="242" t="s">
        <v>955</v>
      </c>
      <c r="I169" s="242" t="s">
        <v>917</v>
      </c>
      <c r="J169" s="242">
        <v>120</v>
      </c>
      <c r="K169" s="284"/>
    </row>
    <row r="170" spans="2:11" ht="15" customHeight="1">
      <c r="B170" s="263"/>
      <c r="C170" s="242" t="s">
        <v>964</v>
      </c>
      <c r="D170" s="242"/>
      <c r="E170" s="242"/>
      <c r="F170" s="262" t="s">
        <v>915</v>
      </c>
      <c r="G170" s="242"/>
      <c r="H170" s="242" t="s">
        <v>965</v>
      </c>
      <c r="I170" s="242" t="s">
        <v>917</v>
      </c>
      <c r="J170" s="242" t="s">
        <v>966</v>
      </c>
      <c r="K170" s="284"/>
    </row>
    <row r="171" spans="2:11" ht="15" customHeight="1">
      <c r="B171" s="263"/>
      <c r="C171" s="242" t="s">
        <v>863</v>
      </c>
      <c r="D171" s="242"/>
      <c r="E171" s="242"/>
      <c r="F171" s="262" t="s">
        <v>915</v>
      </c>
      <c r="G171" s="242"/>
      <c r="H171" s="242" t="s">
        <v>982</v>
      </c>
      <c r="I171" s="242" t="s">
        <v>917</v>
      </c>
      <c r="J171" s="242" t="s">
        <v>966</v>
      </c>
      <c r="K171" s="284"/>
    </row>
    <row r="172" spans="2:11" ht="15" customHeight="1">
      <c r="B172" s="263"/>
      <c r="C172" s="242" t="s">
        <v>920</v>
      </c>
      <c r="D172" s="242"/>
      <c r="E172" s="242"/>
      <c r="F172" s="262" t="s">
        <v>921</v>
      </c>
      <c r="G172" s="242"/>
      <c r="H172" s="242" t="s">
        <v>982</v>
      </c>
      <c r="I172" s="242" t="s">
        <v>917</v>
      </c>
      <c r="J172" s="242">
        <v>50</v>
      </c>
      <c r="K172" s="284"/>
    </row>
    <row r="173" spans="2:11" ht="15" customHeight="1">
      <c r="B173" s="263"/>
      <c r="C173" s="242" t="s">
        <v>923</v>
      </c>
      <c r="D173" s="242"/>
      <c r="E173" s="242"/>
      <c r="F173" s="262" t="s">
        <v>915</v>
      </c>
      <c r="G173" s="242"/>
      <c r="H173" s="242" t="s">
        <v>982</v>
      </c>
      <c r="I173" s="242" t="s">
        <v>925</v>
      </c>
      <c r="J173" s="242"/>
      <c r="K173" s="284"/>
    </row>
    <row r="174" spans="2:11" ht="15" customHeight="1">
      <c r="B174" s="263"/>
      <c r="C174" s="242" t="s">
        <v>934</v>
      </c>
      <c r="D174" s="242"/>
      <c r="E174" s="242"/>
      <c r="F174" s="262" t="s">
        <v>921</v>
      </c>
      <c r="G174" s="242"/>
      <c r="H174" s="242" t="s">
        <v>982</v>
      </c>
      <c r="I174" s="242" t="s">
        <v>917</v>
      </c>
      <c r="J174" s="242">
        <v>50</v>
      </c>
      <c r="K174" s="284"/>
    </row>
    <row r="175" spans="2:11" ht="15" customHeight="1">
      <c r="B175" s="263"/>
      <c r="C175" s="242" t="s">
        <v>942</v>
      </c>
      <c r="D175" s="242"/>
      <c r="E175" s="242"/>
      <c r="F175" s="262" t="s">
        <v>921</v>
      </c>
      <c r="G175" s="242"/>
      <c r="H175" s="242" t="s">
        <v>982</v>
      </c>
      <c r="I175" s="242" t="s">
        <v>917</v>
      </c>
      <c r="J175" s="242">
        <v>50</v>
      </c>
      <c r="K175" s="284"/>
    </row>
    <row r="176" spans="2:11" ht="15" customHeight="1">
      <c r="B176" s="263"/>
      <c r="C176" s="242" t="s">
        <v>940</v>
      </c>
      <c r="D176" s="242"/>
      <c r="E176" s="242"/>
      <c r="F176" s="262" t="s">
        <v>921</v>
      </c>
      <c r="G176" s="242"/>
      <c r="H176" s="242" t="s">
        <v>982</v>
      </c>
      <c r="I176" s="242" t="s">
        <v>917</v>
      </c>
      <c r="J176" s="242">
        <v>50</v>
      </c>
      <c r="K176" s="284"/>
    </row>
    <row r="177" spans="2:11" ht="15" customHeight="1">
      <c r="B177" s="263"/>
      <c r="C177" s="242" t="s">
        <v>114</v>
      </c>
      <c r="D177" s="242"/>
      <c r="E177" s="242"/>
      <c r="F177" s="262" t="s">
        <v>915</v>
      </c>
      <c r="G177" s="242"/>
      <c r="H177" s="242" t="s">
        <v>983</v>
      </c>
      <c r="I177" s="242" t="s">
        <v>984</v>
      </c>
      <c r="J177" s="242"/>
      <c r="K177" s="284"/>
    </row>
    <row r="178" spans="2:11" ht="15" customHeight="1">
      <c r="B178" s="263"/>
      <c r="C178" s="242" t="s">
        <v>60</v>
      </c>
      <c r="D178" s="242"/>
      <c r="E178" s="242"/>
      <c r="F178" s="262" t="s">
        <v>915</v>
      </c>
      <c r="G178" s="242"/>
      <c r="H178" s="242" t="s">
        <v>985</v>
      </c>
      <c r="I178" s="242" t="s">
        <v>986</v>
      </c>
      <c r="J178" s="242">
        <v>1</v>
      </c>
      <c r="K178" s="284"/>
    </row>
    <row r="179" spans="2:11" ht="15" customHeight="1">
      <c r="B179" s="263"/>
      <c r="C179" s="242" t="s">
        <v>56</v>
      </c>
      <c r="D179" s="242"/>
      <c r="E179" s="242"/>
      <c r="F179" s="262" t="s">
        <v>915</v>
      </c>
      <c r="G179" s="242"/>
      <c r="H179" s="242" t="s">
        <v>987</v>
      </c>
      <c r="I179" s="242" t="s">
        <v>917</v>
      </c>
      <c r="J179" s="242">
        <v>20</v>
      </c>
      <c r="K179" s="284"/>
    </row>
    <row r="180" spans="2:11" ht="15" customHeight="1">
      <c r="B180" s="263"/>
      <c r="C180" s="242" t="s">
        <v>57</v>
      </c>
      <c r="D180" s="242"/>
      <c r="E180" s="242"/>
      <c r="F180" s="262" t="s">
        <v>915</v>
      </c>
      <c r="G180" s="242"/>
      <c r="H180" s="242" t="s">
        <v>988</v>
      </c>
      <c r="I180" s="242" t="s">
        <v>917</v>
      </c>
      <c r="J180" s="242">
        <v>255</v>
      </c>
      <c r="K180" s="284"/>
    </row>
    <row r="181" spans="2:11" ht="15" customHeight="1">
      <c r="B181" s="263"/>
      <c r="C181" s="242" t="s">
        <v>115</v>
      </c>
      <c r="D181" s="242"/>
      <c r="E181" s="242"/>
      <c r="F181" s="262" t="s">
        <v>915</v>
      </c>
      <c r="G181" s="242"/>
      <c r="H181" s="242" t="s">
        <v>879</v>
      </c>
      <c r="I181" s="242" t="s">
        <v>917</v>
      </c>
      <c r="J181" s="242">
        <v>10</v>
      </c>
      <c r="K181" s="284"/>
    </row>
    <row r="182" spans="2:11" ht="15" customHeight="1">
      <c r="B182" s="263"/>
      <c r="C182" s="242" t="s">
        <v>116</v>
      </c>
      <c r="D182" s="242"/>
      <c r="E182" s="242"/>
      <c r="F182" s="262" t="s">
        <v>915</v>
      </c>
      <c r="G182" s="242"/>
      <c r="H182" s="242" t="s">
        <v>989</v>
      </c>
      <c r="I182" s="242" t="s">
        <v>950</v>
      </c>
      <c r="J182" s="242"/>
      <c r="K182" s="284"/>
    </row>
    <row r="183" spans="2:11" ht="15" customHeight="1">
      <c r="B183" s="263"/>
      <c r="C183" s="242" t="s">
        <v>990</v>
      </c>
      <c r="D183" s="242"/>
      <c r="E183" s="242"/>
      <c r="F183" s="262" t="s">
        <v>915</v>
      </c>
      <c r="G183" s="242"/>
      <c r="H183" s="242" t="s">
        <v>991</v>
      </c>
      <c r="I183" s="242" t="s">
        <v>950</v>
      </c>
      <c r="J183" s="242"/>
      <c r="K183" s="284"/>
    </row>
    <row r="184" spans="2:11" ht="15" customHeight="1">
      <c r="B184" s="263"/>
      <c r="C184" s="242" t="s">
        <v>979</v>
      </c>
      <c r="D184" s="242"/>
      <c r="E184" s="242"/>
      <c r="F184" s="262" t="s">
        <v>915</v>
      </c>
      <c r="G184" s="242"/>
      <c r="H184" s="242" t="s">
        <v>992</v>
      </c>
      <c r="I184" s="242" t="s">
        <v>950</v>
      </c>
      <c r="J184" s="242"/>
      <c r="K184" s="284"/>
    </row>
    <row r="185" spans="2:11" ht="15" customHeight="1">
      <c r="B185" s="263"/>
      <c r="C185" s="242" t="s">
        <v>118</v>
      </c>
      <c r="D185" s="242"/>
      <c r="E185" s="242"/>
      <c r="F185" s="262" t="s">
        <v>921</v>
      </c>
      <c r="G185" s="242"/>
      <c r="H185" s="242" t="s">
        <v>993</v>
      </c>
      <c r="I185" s="242" t="s">
        <v>917</v>
      </c>
      <c r="J185" s="242">
        <v>50</v>
      </c>
      <c r="K185" s="284"/>
    </row>
    <row r="186" spans="2:11" ht="15" customHeight="1">
      <c r="B186" s="263"/>
      <c r="C186" s="242" t="s">
        <v>994</v>
      </c>
      <c r="D186" s="242"/>
      <c r="E186" s="242"/>
      <c r="F186" s="262" t="s">
        <v>921</v>
      </c>
      <c r="G186" s="242"/>
      <c r="H186" s="242" t="s">
        <v>995</v>
      </c>
      <c r="I186" s="242" t="s">
        <v>996</v>
      </c>
      <c r="J186" s="242"/>
      <c r="K186" s="284"/>
    </row>
    <row r="187" spans="2:11" ht="15" customHeight="1">
      <c r="B187" s="263"/>
      <c r="C187" s="242" t="s">
        <v>997</v>
      </c>
      <c r="D187" s="242"/>
      <c r="E187" s="242"/>
      <c r="F187" s="262" t="s">
        <v>921</v>
      </c>
      <c r="G187" s="242"/>
      <c r="H187" s="242" t="s">
        <v>998</v>
      </c>
      <c r="I187" s="242" t="s">
        <v>996</v>
      </c>
      <c r="J187" s="242"/>
      <c r="K187" s="284"/>
    </row>
    <row r="188" spans="2:11" ht="15" customHeight="1">
      <c r="B188" s="263"/>
      <c r="C188" s="242" t="s">
        <v>999</v>
      </c>
      <c r="D188" s="242"/>
      <c r="E188" s="242"/>
      <c r="F188" s="262" t="s">
        <v>921</v>
      </c>
      <c r="G188" s="242"/>
      <c r="H188" s="242" t="s">
        <v>1000</v>
      </c>
      <c r="I188" s="242" t="s">
        <v>996</v>
      </c>
      <c r="J188" s="242"/>
      <c r="K188" s="284"/>
    </row>
    <row r="189" spans="2:11" ht="15" customHeight="1">
      <c r="B189" s="263"/>
      <c r="C189" s="296" t="s">
        <v>1001</v>
      </c>
      <c r="D189" s="242"/>
      <c r="E189" s="242"/>
      <c r="F189" s="262" t="s">
        <v>921</v>
      </c>
      <c r="G189" s="242"/>
      <c r="H189" s="242" t="s">
        <v>1002</v>
      </c>
      <c r="I189" s="242" t="s">
        <v>1003</v>
      </c>
      <c r="J189" s="297" t="s">
        <v>1004</v>
      </c>
      <c r="K189" s="284"/>
    </row>
    <row r="190" spans="2:11" ht="15" customHeight="1">
      <c r="B190" s="263"/>
      <c r="C190" s="248" t="s">
        <v>45</v>
      </c>
      <c r="D190" s="242"/>
      <c r="E190" s="242"/>
      <c r="F190" s="262" t="s">
        <v>915</v>
      </c>
      <c r="G190" s="242"/>
      <c r="H190" s="239" t="s">
        <v>1005</v>
      </c>
      <c r="I190" s="242" t="s">
        <v>1006</v>
      </c>
      <c r="J190" s="242"/>
      <c r="K190" s="284"/>
    </row>
    <row r="191" spans="2:11" ht="15" customHeight="1">
      <c r="B191" s="263"/>
      <c r="C191" s="248" t="s">
        <v>1007</v>
      </c>
      <c r="D191" s="242"/>
      <c r="E191" s="242"/>
      <c r="F191" s="262" t="s">
        <v>915</v>
      </c>
      <c r="G191" s="242"/>
      <c r="H191" s="242" t="s">
        <v>1008</v>
      </c>
      <c r="I191" s="242" t="s">
        <v>950</v>
      </c>
      <c r="J191" s="242"/>
      <c r="K191" s="284"/>
    </row>
    <row r="192" spans="2:11" ht="15" customHeight="1">
      <c r="B192" s="263"/>
      <c r="C192" s="248" t="s">
        <v>1009</v>
      </c>
      <c r="D192" s="242"/>
      <c r="E192" s="242"/>
      <c r="F192" s="262" t="s">
        <v>915</v>
      </c>
      <c r="G192" s="242"/>
      <c r="H192" s="242" t="s">
        <v>1010</v>
      </c>
      <c r="I192" s="242" t="s">
        <v>950</v>
      </c>
      <c r="J192" s="242"/>
      <c r="K192" s="284"/>
    </row>
    <row r="193" spans="2:11" ht="15" customHeight="1">
      <c r="B193" s="263"/>
      <c r="C193" s="248" t="s">
        <v>1011</v>
      </c>
      <c r="D193" s="242"/>
      <c r="E193" s="242"/>
      <c r="F193" s="262" t="s">
        <v>921</v>
      </c>
      <c r="G193" s="242"/>
      <c r="H193" s="242" t="s">
        <v>1012</v>
      </c>
      <c r="I193" s="242" t="s">
        <v>950</v>
      </c>
      <c r="J193" s="242"/>
      <c r="K193" s="284"/>
    </row>
    <row r="194" spans="2:11" ht="15" customHeight="1">
      <c r="B194" s="290"/>
      <c r="C194" s="298"/>
      <c r="D194" s="272"/>
      <c r="E194" s="272"/>
      <c r="F194" s="272"/>
      <c r="G194" s="272"/>
      <c r="H194" s="272"/>
      <c r="I194" s="272"/>
      <c r="J194" s="272"/>
      <c r="K194" s="291"/>
    </row>
    <row r="195" spans="2:11" ht="18.75" customHeight="1">
      <c r="B195" s="239"/>
      <c r="C195" s="242"/>
      <c r="D195" s="242"/>
      <c r="E195" s="242"/>
      <c r="F195" s="262"/>
      <c r="G195" s="242"/>
      <c r="H195" s="242"/>
      <c r="I195" s="242"/>
      <c r="J195" s="242"/>
      <c r="K195" s="239"/>
    </row>
    <row r="196" spans="2:11" ht="18.75" customHeight="1">
      <c r="B196" s="239"/>
      <c r="C196" s="242"/>
      <c r="D196" s="242"/>
      <c r="E196" s="242"/>
      <c r="F196" s="262"/>
      <c r="G196" s="242"/>
      <c r="H196" s="242"/>
      <c r="I196" s="242"/>
      <c r="J196" s="242"/>
      <c r="K196" s="239"/>
    </row>
    <row r="197" spans="2:11" ht="18.75" customHeight="1">
      <c r="B197" s="249"/>
      <c r="C197" s="249"/>
      <c r="D197" s="249"/>
      <c r="E197" s="249"/>
      <c r="F197" s="249"/>
      <c r="G197" s="249"/>
      <c r="H197" s="249"/>
      <c r="I197" s="249"/>
      <c r="J197" s="249"/>
      <c r="K197" s="249"/>
    </row>
    <row r="198" spans="2:11" ht="13.5">
      <c r="B198" s="231"/>
      <c r="C198" s="232"/>
      <c r="D198" s="232"/>
      <c r="E198" s="232"/>
      <c r="F198" s="232"/>
      <c r="G198" s="232"/>
      <c r="H198" s="232"/>
      <c r="I198" s="232"/>
      <c r="J198" s="232"/>
      <c r="K198" s="233"/>
    </row>
    <row r="199" spans="2:11" ht="21">
      <c r="B199" s="234"/>
      <c r="C199" s="359" t="s">
        <v>1013</v>
      </c>
      <c r="D199" s="359"/>
      <c r="E199" s="359"/>
      <c r="F199" s="359"/>
      <c r="G199" s="359"/>
      <c r="H199" s="359"/>
      <c r="I199" s="359"/>
      <c r="J199" s="359"/>
      <c r="K199" s="235"/>
    </row>
    <row r="200" spans="2:11" ht="25.5" customHeight="1">
      <c r="B200" s="234"/>
      <c r="C200" s="299" t="s">
        <v>1014</v>
      </c>
      <c r="D200" s="299"/>
      <c r="E200" s="299"/>
      <c r="F200" s="299" t="s">
        <v>1015</v>
      </c>
      <c r="G200" s="300"/>
      <c r="H200" s="358" t="s">
        <v>1016</v>
      </c>
      <c r="I200" s="358"/>
      <c r="J200" s="358"/>
      <c r="K200" s="235"/>
    </row>
    <row r="201" spans="2:11" ht="5.25" customHeight="1">
      <c r="B201" s="263"/>
      <c r="C201" s="260"/>
      <c r="D201" s="260"/>
      <c r="E201" s="260"/>
      <c r="F201" s="260"/>
      <c r="G201" s="242"/>
      <c r="H201" s="260"/>
      <c r="I201" s="260"/>
      <c r="J201" s="260"/>
      <c r="K201" s="284"/>
    </row>
    <row r="202" spans="2:11" ht="15" customHeight="1">
      <c r="B202" s="263"/>
      <c r="C202" s="242" t="s">
        <v>1006</v>
      </c>
      <c r="D202" s="242"/>
      <c r="E202" s="242"/>
      <c r="F202" s="262" t="s">
        <v>46</v>
      </c>
      <c r="G202" s="242"/>
      <c r="H202" s="357" t="s">
        <v>1017</v>
      </c>
      <c r="I202" s="357"/>
      <c r="J202" s="357"/>
      <c r="K202" s="284"/>
    </row>
    <row r="203" spans="2:11" ht="15" customHeight="1">
      <c r="B203" s="263"/>
      <c r="C203" s="269"/>
      <c r="D203" s="242"/>
      <c r="E203" s="242"/>
      <c r="F203" s="262" t="s">
        <v>47</v>
      </c>
      <c r="G203" s="242"/>
      <c r="H203" s="357" t="s">
        <v>1018</v>
      </c>
      <c r="I203" s="357"/>
      <c r="J203" s="357"/>
      <c r="K203" s="284"/>
    </row>
    <row r="204" spans="2:11" ht="15" customHeight="1">
      <c r="B204" s="263"/>
      <c r="C204" s="269"/>
      <c r="D204" s="242"/>
      <c r="E204" s="242"/>
      <c r="F204" s="262" t="s">
        <v>50</v>
      </c>
      <c r="G204" s="242"/>
      <c r="H204" s="357" t="s">
        <v>1019</v>
      </c>
      <c r="I204" s="357"/>
      <c r="J204" s="357"/>
      <c r="K204" s="284"/>
    </row>
    <row r="205" spans="2:11" ht="15" customHeight="1">
      <c r="B205" s="263"/>
      <c r="C205" s="242"/>
      <c r="D205" s="242"/>
      <c r="E205" s="242"/>
      <c r="F205" s="262" t="s">
        <v>48</v>
      </c>
      <c r="G205" s="242"/>
      <c r="H205" s="357" t="s">
        <v>1020</v>
      </c>
      <c r="I205" s="357"/>
      <c r="J205" s="357"/>
      <c r="K205" s="284"/>
    </row>
    <row r="206" spans="2:11" ht="15" customHeight="1">
      <c r="B206" s="263"/>
      <c r="C206" s="242"/>
      <c r="D206" s="242"/>
      <c r="E206" s="242"/>
      <c r="F206" s="262" t="s">
        <v>49</v>
      </c>
      <c r="G206" s="242"/>
      <c r="H206" s="357" t="s">
        <v>1021</v>
      </c>
      <c r="I206" s="357"/>
      <c r="J206" s="357"/>
      <c r="K206" s="284"/>
    </row>
    <row r="207" spans="2:11" ht="15" customHeight="1">
      <c r="B207" s="263"/>
      <c r="C207" s="242"/>
      <c r="D207" s="242"/>
      <c r="E207" s="242"/>
      <c r="F207" s="262"/>
      <c r="G207" s="242"/>
      <c r="H207" s="242"/>
      <c r="I207" s="242"/>
      <c r="J207" s="242"/>
      <c r="K207" s="284"/>
    </row>
    <row r="208" spans="2:11" ht="15" customHeight="1">
      <c r="B208" s="263"/>
      <c r="C208" s="242" t="s">
        <v>962</v>
      </c>
      <c r="D208" s="242"/>
      <c r="E208" s="242"/>
      <c r="F208" s="262" t="s">
        <v>82</v>
      </c>
      <c r="G208" s="242"/>
      <c r="H208" s="357" t="s">
        <v>1022</v>
      </c>
      <c r="I208" s="357"/>
      <c r="J208" s="357"/>
      <c r="K208" s="284"/>
    </row>
    <row r="209" spans="2:11" ht="15" customHeight="1">
      <c r="B209" s="263"/>
      <c r="C209" s="269"/>
      <c r="D209" s="242"/>
      <c r="E209" s="242"/>
      <c r="F209" s="262" t="s">
        <v>857</v>
      </c>
      <c r="G209" s="242"/>
      <c r="H209" s="357" t="s">
        <v>858</v>
      </c>
      <c r="I209" s="357"/>
      <c r="J209" s="357"/>
      <c r="K209" s="284"/>
    </row>
    <row r="210" spans="2:11" ht="15" customHeight="1">
      <c r="B210" s="263"/>
      <c r="C210" s="242"/>
      <c r="D210" s="242"/>
      <c r="E210" s="242"/>
      <c r="F210" s="262" t="s">
        <v>855</v>
      </c>
      <c r="G210" s="242"/>
      <c r="H210" s="357" t="s">
        <v>1023</v>
      </c>
      <c r="I210" s="357"/>
      <c r="J210" s="357"/>
      <c r="K210" s="284"/>
    </row>
    <row r="211" spans="2:11" ht="15" customHeight="1">
      <c r="B211" s="301"/>
      <c r="C211" s="269"/>
      <c r="D211" s="269"/>
      <c r="E211" s="269"/>
      <c r="F211" s="262" t="s">
        <v>859</v>
      </c>
      <c r="G211" s="248"/>
      <c r="H211" s="356" t="s">
        <v>860</v>
      </c>
      <c r="I211" s="356"/>
      <c r="J211" s="356"/>
      <c r="K211" s="302"/>
    </row>
    <row r="212" spans="2:11" ht="15" customHeight="1">
      <c r="B212" s="301"/>
      <c r="C212" s="269"/>
      <c r="D212" s="269"/>
      <c r="E212" s="269"/>
      <c r="F212" s="262" t="s">
        <v>861</v>
      </c>
      <c r="G212" s="248"/>
      <c r="H212" s="356" t="s">
        <v>1024</v>
      </c>
      <c r="I212" s="356"/>
      <c r="J212" s="356"/>
      <c r="K212" s="302"/>
    </row>
    <row r="213" spans="2:11" ht="15" customHeight="1">
      <c r="B213" s="301"/>
      <c r="C213" s="269"/>
      <c r="D213" s="269"/>
      <c r="E213" s="269"/>
      <c r="F213" s="303"/>
      <c r="G213" s="248"/>
      <c r="H213" s="304"/>
      <c r="I213" s="304"/>
      <c r="J213" s="304"/>
      <c r="K213" s="302"/>
    </row>
    <row r="214" spans="2:11" ht="15" customHeight="1">
      <c r="B214" s="301"/>
      <c r="C214" s="242" t="s">
        <v>986</v>
      </c>
      <c r="D214" s="269"/>
      <c r="E214" s="269"/>
      <c r="F214" s="262">
        <v>1</v>
      </c>
      <c r="G214" s="248"/>
      <c r="H214" s="356" t="s">
        <v>1025</v>
      </c>
      <c r="I214" s="356"/>
      <c r="J214" s="356"/>
      <c r="K214" s="302"/>
    </row>
    <row r="215" spans="2:11" ht="15" customHeight="1">
      <c r="B215" s="301"/>
      <c r="C215" s="269"/>
      <c r="D215" s="269"/>
      <c r="E215" s="269"/>
      <c r="F215" s="262">
        <v>2</v>
      </c>
      <c r="G215" s="248"/>
      <c r="H215" s="356" t="s">
        <v>1026</v>
      </c>
      <c r="I215" s="356"/>
      <c r="J215" s="356"/>
      <c r="K215" s="302"/>
    </row>
    <row r="216" spans="2:11" ht="15" customHeight="1">
      <c r="B216" s="301"/>
      <c r="C216" s="269"/>
      <c r="D216" s="269"/>
      <c r="E216" s="269"/>
      <c r="F216" s="262">
        <v>3</v>
      </c>
      <c r="G216" s="248"/>
      <c r="H216" s="356" t="s">
        <v>1027</v>
      </c>
      <c r="I216" s="356"/>
      <c r="J216" s="356"/>
      <c r="K216" s="302"/>
    </row>
    <row r="217" spans="2:11" ht="15" customHeight="1">
      <c r="B217" s="301"/>
      <c r="C217" s="269"/>
      <c r="D217" s="269"/>
      <c r="E217" s="269"/>
      <c r="F217" s="262">
        <v>4</v>
      </c>
      <c r="G217" s="248"/>
      <c r="H217" s="356" t="s">
        <v>1028</v>
      </c>
      <c r="I217" s="356"/>
      <c r="J217" s="356"/>
      <c r="K217" s="302"/>
    </row>
    <row r="218" spans="2:11" ht="12.75" customHeight="1">
      <c r="B218" s="305"/>
      <c r="C218" s="306"/>
      <c r="D218" s="306"/>
      <c r="E218" s="306"/>
      <c r="F218" s="306"/>
      <c r="G218" s="306"/>
      <c r="H218" s="306"/>
      <c r="I218" s="306"/>
      <c r="J218" s="306"/>
      <c r="K218" s="307"/>
    </row>
  </sheetData>
  <sheetProtection formatCells="0" formatColumns="0" formatRows="0" insertColumns="0" insertRows="0" insertHyperlinks="0" deleteColumns="0" deleteRows="0" sort="0" autoFilter="0" pivotTables="0"/>
  <mergeCells count="77">
    <mergeCell ref="D69:J69"/>
    <mergeCell ref="D70:J70"/>
    <mergeCell ref="C75:J75"/>
    <mergeCell ref="D62:J62"/>
    <mergeCell ref="D65:J65"/>
    <mergeCell ref="D66:J66"/>
    <mergeCell ref="D68:J68"/>
    <mergeCell ref="D63:J63"/>
    <mergeCell ref="D67:J67"/>
    <mergeCell ref="C52:J52"/>
    <mergeCell ref="C54:J54"/>
    <mergeCell ref="C55:J55"/>
    <mergeCell ref="D61:J61"/>
    <mergeCell ref="C57:J57"/>
    <mergeCell ref="D58:J58"/>
    <mergeCell ref="D59:J59"/>
    <mergeCell ref="D60:J60"/>
    <mergeCell ref="D47:J47"/>
    <mergeCell ref="E48:J48"/>
    <mergeCell ref="E49:J49"/>
    <mergeCell ref="D51:J51"/>
    <mergeCell ref="E50:J50"/>
    <mergeCell ref="D16:J16"/>
    <mergeCell ref="D17:J17"/>
    <mergeCell ref="F18:J18"/>
    <mergeCell ref="D33:J33"/>
    <mergeCell ref="D34:J34"/>
    <mergeCell ref="C3:J3"/>
    <mergeCell ref="C9:J9"/>
    <mergeCell ref="D10:J10"/>
    <mergeCell ref="D15:J15"/>
    <mergeCell ref="C4:J4"/>
    <mergeCell ref="C6:J6"/>
    <mergeCell ref="C7:J7"/>
    <mergeCell ref="D11:J11"/>
    <mergeCell ref="F20:J20"/>
    <mergeCell ref="F23:J23"/>
    <mergeCell ref="F21:J21"/>
    <mergeCell ref="F22:J22"/>
    <mergeCell ref="F19:J19"/>
    <mergeCell ref="C122:J122"/>
    <mergeCell ref="C102:J102"/>
    <mergeCell ref="C147:J147"/>
    <mergeCell ref="C165:J165"/>
    <mergeCell ref="C25:J25"/>
    <mergeCell ref="D27:J27"/>
    <mergeCell ref="D28:J28"/>
    <mergeCell ref="D30:J30"/>
    <mergeCell ref="D31:J31"/>
    <mergeCell ref="C26:J26"/>
    <mergeCell ref="D35:J35"/>
    <mergeCell ref="G36:J36"/>
    <mergeCell ref="G37:J37"/>
    <mergeCell ref="G38:J38"/>
    <mergeCell ref="G39:J39"/>
    <mergeCell ref="G40:J40"/>
    <mergeCell ref="G42:J42"/>
    <mergeCell ref="G41:J41"/>
    <mergeCell ref="G43:J43"/>
    <mergeCell ref="G44:J44"/>
    <mergeCell ref="G45:J45"/>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01 - Stavební úpravy</vt:lpstr>
      <vt:lpstr>02 - Dešťová kanalizace s...</vt:lpstr>
      <vt:lpstr>05 - Vedlejší rozpočtové ...</vt:lpstr>
      <vt:lpstr>Pokyny pro vyplnění</vt:lpstr>
      <vt:lpstr>'01 - Stavební úpravy'!Názvy_tisku</vt:lpstr>
      <vt:lpstr>'02 - Dešťová kanalizace s...'!Názvy_tisku</vt:lpstr>
      <vt:lpstr>'05 - Vedlejší rozpočtové ...'!Názvy_tisku</vt:lpstr>
      <vt:lpstr>'Rekapitulace stavby'!Názvy_tisku</vt:lpstr>
      <vt:lpstr>'01 - Stavební úpravy'!Oblast_tisku</vt:lpstr>
      <vt:lpstr>'02 - Dešťová kanalizace s...'!Oblast_tisku</vt:lpstr>
      <vt:lpstr>'05 - Vedlejší rozpočtové ...'!Oblast_tisku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Přemysl Cieslar</dc:creator>
  <cp:lastModifiedBy>User</cp:lastModifiedBy>
  <dcterms:created xsi:type="dcterms:W3CDTF">2019-09-10T15:57:57Z</dcterms:created>
  <dcterms:modified xsi:type="dcterms:W3CDTF">2020-05-06T09:53:47Z</dcterms:modified>
</cp:coreProperties>
</file>