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5265" yWindow="0" windowWidth="14445" windowHeight="15750" activeTab="1"/>
  </bookViews>
  <sheets>
    <sheet name="Rekapitulace stavby" sheetId="1" r:id="rId1"/>
    <sheet name="L2019-46 - BD, Tyra č.p. ..." sheetId="2" r:id="rId2"/>
    <sheet name="Pokyny pro vyplnění" sheetId="3" r:id="rId3"/>
  </sheets>
  <definedNames>
    <definedName name="_xlnm._FilterDatabase" localSheetId="1" hidden="1">'L2019-46 - BD, Tyra č.p. ...'!$C$95:$K$396</definedName>
    <definedName name="_xlnm.Print_Area" localSheetId="1">'L2019-46 - BD, Tyra č.p. ...'!$C$4:$J$37,'L2019-46 - BD, Tyra č.p. ...'!$C$43:$J$79,'L2019-46 - BD, Tyra č.p. ...'!$C$85:$K$396</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s>
  <calcPr calcId="191029"/>
  <extLst/>
</workbook>
</file>

<file path=xl/sharedStrings.xml><?xml version="1.0" encoding="utf-8"?>
<sst xmlns="http://schemas.openxmlformats.org/spreadsheetml/2006/main" count="3785" uniqueCount="961">
  <si>
    <t>Export Komplet</t>
  </si>
  <si>
    <t>VZ</t>
  </si>
  <si>
    <t>2.0</t>
  </si>
  <si>
    <t>ZAMOK</t>
  </si>
  <si>
    <t>False</t>
  </si>
  <si>
    <t>{e1d9faae-418e-4254-bf38-0a79a6cc4344}</t>
  </si>
  <si>
    <t>0,01</t>
  </si>
  <si>
    <t>21</t>
  </si>
  <si>
    <t>15</t>
  </si>
  <si>
    <t>REKAPITULACE STAVBY</t>
  </si>
  <si>
    <t>v ---  níže se nacházejí doplnkové a pomocné údaje k sestavám  --- v</t>
  </si>
  <si>
    <t>Návod na vyplnění</t>
  </si>
  <si>
    <t>0,001</t>
  </si>
  <si>
    <t>Kód:</t>
  </si>
  <si>
    <t>L2019-46</t>
  </si>
  <si>
    <t>Měnit lze pouze buňky se žlutým podbarvením!
1) v Rekapitulaci stavby vyplňte údaje o Uchazeči (přenesou se do ostatních sestav i v jiných listech)
2) na vybraných listech vyplňte v sestavě Soupis prací ceny u položek</t>
  </si>
  <si>
    <t>Stavba:</t>
  </si>
  <si>
    <t>BD, Tyra č.p. 136 - Oprava ležaté kanalizace</t>
  </si>
  <si>
    <t>KSO:</t>
  </si>
  <si>
    <t>803 41 13</t>
  </si>
  <si>
    <t>CC-CZ:</t>
  </si>
  <si>
    <t/>
  </si>
  <si>
    <t>Místo:</t>
  </si>
  <si>
    <t>Obec Třinec</t>
  </si>
  <si>
    <t>Datum:</t>
  </si>
  <si>
    <t>30. 9. 2019</t>
  </si>
  <si>
    <t>Zadavatel:</t>
  </si>
  <si>
    <t>IČ:</t>
  </si>
  <si>
    <t>00297313</t>
  </si>
  <si>
    <t>Statutární město Třinec</t>
  </si>
  <si>
    <t>DIČ:</t>
  </si>
  <si>
    <t>Uchazeč:</t>
  </si>
  <si>
    <t>Vyplň údaj</t>
  </si>
  <si>
    <t>Projektant:</t>
  </si>
  <si>
    <t>28640861</t>
  </si>
  <si>
    <t>Projekční kancelář lay-out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</si>
  <si>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</si>
  <si>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</si>
  <si>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</si>
  <si>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</si>
  <si>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</si>
  <si>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</si>
  <si>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</si>
  <si>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</si>
  <si>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</si>
  <si>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</si>
  <si>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</si>
  <si>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</si>
  <si>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</si>
  <si>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</si>
  <si>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</si>
  <si>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</si>
  <si>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</si>
  <si>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</si>
  <si>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</si>
  <si>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</si>
  <si>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</si>
  <si>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</si>
  <si>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</si>
  <si>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</si>
  <si>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</si>
  <si>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</si>
  <si>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</si>
  <si>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</si>
  <si>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</si>
  <si>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</si>
  <si>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</si>
  <si>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</si>
  <si>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</si>
  <si>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</si>
  <si>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</si>
  <si>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</si>
  <si>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</si>
  <si>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</si>
  <si>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</si>
  <si>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</si>
  <si>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</si>
  <si>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</si>
  <si>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</si>
  <si>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</si>
  <si>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</si>
  <si>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</si>
  <si>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</si>
  <si>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</si>
  <si>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</si>
  <si>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</si>
  <si>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</si>
  <si>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</si>
  <si>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</si>
  <si>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</si>
  <si>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</si>
  <si>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</si>
  <si>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</si>
  <si>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</si>
  <si>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</si>
  <si>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</si>
  <si>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</si>
  <si>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</si>
  <si>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</si>
  <si>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</si>
  <si>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</si>
  <si>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</si>
  <si>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725 - Zdravotechnika - zařizovací předměty</t>
  </si>
  <si>
    <t xml:space="preserve">    767 - Konstrukce zámečnické</t>
  </si>
  <si>
    <t xml:space="preserve">    783 - Dokončovací práce - nátěry</t>
  </si>
  <si>
    <t>M - Práce a dodávky M</t>
  </si>
  <si>
    <t xml:space="preserve">    46-M - Zemní práce při extr.mont.pracích</t>
  </si>
  <si>
    <t>VRN - Vedlejší rozpočtové náklady</t>
  </si>
  <si>
    <t xml:space="preserve">    VRN1 - Průzkumné, geodetické a projektové práce</t>
  </si>
  <si>
    <t xml:space="preserve">    VRN3 - Zařízení staveniště</t>
  </si>
  <si>
    <t xml:space="preserve">    VRN8 - Přesun stavebních kapacit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</si>
  <si>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</si>
  <si>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</si>
  <si>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</si>
  <si>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</si>
  <si>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</si>
  <si>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</si>
  <si>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</si>
  <si>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</si>
  <si>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</si>
  <si>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</si>
  <si>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</si>
  <si>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</si>
  <si>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</si>
  <si>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</si>
  <si>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</si>
  <si>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</si>
  <si>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</si>
  <si>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</si>
  <si>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113106021</t>
  </si>
  <si>
    <t>Rozebrání dlažeb a dílců při překopech inženýrských sítí s přemístěním hmot na skládku na vzdálenost do 3 m nebo s naložením na dopravní prostředek ručně komunikací pro pěší s ložem z kameniva nebo živice a s výplní spár z betonových nebo kameninových dlaždic, desek nebo tvarovek</t>
  </si>
  <si>
    <t>m2</t>
  </si>
  <si>
    <t>CS ÚRS 2019 01</t>
  </si>
  <si>
    <t>4</t>
  </si>
  <si>
    <t>616325970</t>
  </si>
  <si>
    <t>PSC</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</si>
  <si>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</si>
  <si>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VV</t>
  </si>
  <si>
    <t>14"viz. Specifikace</t>
  </si>
  <si>
    <t>113107042</t>
  </si>
  <si>
    <t>Odstranění podkladů nebo krytů při překopech inženýrských sítí s přemístěním hmot na skládku ve vzdálenosti do 3 m nebo s naložením na dopravní prostředek ručně živičných, o tl. vrstvy přes 50 do 100 mm</t>
  </si>
  <si>
    <t>-805220796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</si>
  <si>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</si>
  <si>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2,9"viz. Specifikace</t>
  </si>
  <si>
    <t>3</t>
  </si>
  <si>
    <t>113202111</t>
  </si>
  <si>
    <t>Vytrhání obrub s vybouráním lože, s přemístěním hmot na skládku na vzdálenost do 3 m nebo s naložením na dopravní prostředek z krajníků nebo obrubníků stojatých</t>
  </si>
  <si>
    <t>m</t>
  </si>
  <si>
    <t>1345525566</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</si>
  <si>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</si>
  <si>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2"viz. Specifikace</t>
  </si>
  <si>
    <t>113203111</t>
  </si>
  <si>
    <t>Vytrhání obrub s vybouráním lože, s přemístěním hmot na skládku na vzdálenost do 3 m nebo s naložením na dopravní prostředek z dlažebních kostek</t>
  </si>
  <si>
    <t>-487182001</t>
  </si>
  <si>
    <t>1"žlabovky viz. Specifikace</t>
  </si>
  <si>
    <t>5</t>
  </si>
  <si>
    <t>119003227</t>
  </si>
  <si>
    <t>Pomocné konstrukce při zabezpečení výkopu svislé ocelové mobilní oplocení, výšky do 2,2 m panely vyplněné dráty zřízení</t>
  </si>
  <si>
    <t>-1110975052</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</si>
  <si>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</si>
  <si>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60"viz. Specifikace</t>
  </si>
  <si>
    <t>6</t>
  </si>
  <si>
    <t>119003228</t>
  </si>
  <si>
    <t>Pomocné konstrukce při zabezpečení výkopu svislé ocelové mobilní oplocení, výšky do 2,2 m panely vyplněné dráty odstranění</t>
  </si>
  <si>
    <t>-776751566</t>
  </si>
  <si>
    <t>7</t>
  </si>
  <si>
    <t>132301201</t>
  </si>
  <si>
    <t>Hloubení zapažených i nezapažených rýh šířky přes 600 do 2 000 mm s urovnáním dna do předepsaného profilu a spádu v hornině tř. 4 do 100 m3</t>
  </si>
  <si>
    <t>m3</t>
  </si>
  <si>
    <t>56626696</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</si>
  <si>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</si>
  <si>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41,2"viz. Specifikace</t>
  </si>
  <si>
    <t>8</t>
  </si>
  <si>
    <t>132301209</t>
  </si>
  <si>
    <t>Hloubení zapažených i nezapažených rýh šířky přes 600 do 2 000 mm s urovnáním dna do předepsaného profilu a spádu v hornině tř. 4 Příplatek k cenám za lepivost horniny tř. 4</t>
  </si>
  <si>
    <t>601018801</t>
  </si>
  <si>
    <t>9</t>
  </si>
  <si>
    <t>139811101</t>
  </si>
  <si>
    <t>Vykopávka v uzavřených prostorách s naložením výkopku na dopravní prostředek v hornině tř. 5 až 7</t>
  </si>
  <si>
    <t>-1920850500</t>
  </si>
  <si>
    <t xml:space="preserve">Poznámka k souboru cen:
1. V cenách nejsou započteny náklady na podchycení stavebních konstrukcí a případné odvětrávání pracovního prostoru.
</t>
  </si>
  <si>
    <t>13,1"viz. Specifikace</t>
  </si>
  <si>
    <t>10</t>
  </si>
  <si>
    <t>151101101</t>
  </si>
  <si>
    <t>Zřízení pažení a rozepření stěn rýh pro podzemní vedení pro všechny šířky rýhy příložné pro jakoukoliv mezerovitost, hloubky do 2 m</t>
  </si>
  <si>
    <t>-459258109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</si>
  <si>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</si>
  <si>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64"viz. Specifikace</t>
  </si>
  <si>
    <t>11</t>
  </si>
  <si>
    <t>151101111</t>
  </si>
  <si>
    <t>Odstranění pažení a rozepření stěn rýh pro podzemní vedení s uložením materiálu na vzdálenost do 3 m od kraje výkopu příložné, hloubky do 2 m</t>
  </si>
  <si>
    <t>1256935206</t>
  </si>
  <si>
    <t>12</t>
  </si>
  <si>
    <t>162201261</t>
  </si>
  <si>
    <t>Vodorovné přemístění výkopku nebo sypaniny stavebním kolečkem s naložením a vyprázdněním kolečka na hromady nebo do dopravního prostředku na vzdálenost do 10 m z horniny tř. 5 až 7</t>
  </si>
  <si>
    <t>-1248563591</t>
  </si>
  <si>
    <t>6,9"viz. Specifikace</t>
  </si>
  <si>
    <t>13</t>
  </si>
  <si>
    <t>162201269</t>
  </si>
  <si>
    <t>Vodorovné přemístění výkopku nebo sypaniny stavebním kolečkem s naložením a vyprázdněním kolečka na hromady nebo do dopravního prostředku na vzdálenost do 10 m z horniny Příplatek k ceně za každých dalších 10 m</t>
  </si>
  <si>
    <t>-1205895745</t>
  </si>
  <si>
    <t>6,9*2</t>
  </si>
  <si>
    <t>14</t>
  </si>
  <si>
    <t>162701155</t>
  </si>
  <si>
    <t>Vodorovné přemístění výkopku nebo sypaniny po suchu na obvyklém dopravním prostředku, bez naložení výkopku, avšak se složením bez rozhrnutí z horniny tř. 5 až 7 na vzdálenost přes 9 000 do 10 000 m</t>
  </si>
  <si>
    <t>-801858404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</si>
  <si>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</si>
  <si>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167101151</t>
  </si>
  <si>
    <t>Nakládání, skládání a překládání neulehlého výkopku nebo sypaniny nakládání, množství do 100 m3, z hornin tř. 5 až 7</t>
  </si>
  <si>
    <t>-1704445534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</si>
  <si>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</si>
  <si>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16</t>
  </si>
  <si>
    <t>171201201</t>
  </si>
  <si>
    <t>Uložení sypaniny na skládky</t>
  </si>
  <si>
    <t>797326626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</si>
  <si>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</si>
  <si>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6,9+14,6"viz. Specifikace</t>
  </si>
  <si>
    <t>17</t>
  </si>
  <si>
    <t>171201211</t>
  </si>
  <si>
    <t>Poplatek za uložení stavebního odpadu na skládce (skládkovné) zeminy a kameniva zatříděného do Katalogu odpadů pod kódem 170 504</t>
  </si>
  <si>
    <t>t</t>
  </si>
  <si>
    <t>1774550029</t>
  </si>
  <si>
    <t xml:space="preserve">Poznámka k souboru cen:
1. Ceny uvedené v souboru cen lze po dohodě upravit podle místních podmínek.
</t>
  </si>
  <si>
    <t>21,5*2,5 'Přepočtené koeficientem množství</t>
  </si>
  <si>
    <t>18</t>
  </si>
  <si>
    <t>174101101</t>
  </si>
  <si>
    <t>Zásyp sypaninou z jakékoliv horniny s uložením výkopku ve vrstvách se zhutněním jam, šachet, rýh nebo kolem objektů v těchto vykopávkách</t>
  </si>
  <si>
    <t>1184549713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</si>
  <si>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</si>
  <si>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26,6"potrubí viz. Specifikace</t>
  </si>
  <si>
    <t>0,4"štěrk VSAK</t>
  </si>
  <si>
    <t>6"Vápenec VSAK</t>
  </si>
  <si>
    <t>Součet</t>
  </si>
  <si>
    <t>19</t>
  </si>
  <si>
    <t>M</t>
  </si>
  <si>
    <t>58333652</t>
  </si>
  <si>
    <t>kamenivo těžené hrubé frakce 4/16</t>
  </si>
  <si>
    <t>-1244561985</t>
  </si>
  <si>
    <t>0,4*2,1</t>
  </si>
  <si>
    <t>20</t>
  </si>
  <si>
    <t>58333674</t>
  </si>
  <si>
    <t>kamenivo těžené hrubé frakce 16/32</t>
  </si>
  <si>
    <t>-2016708970</t>
  </si>
  <si>
    <t>6*2,1</t>
  </si>
  <si>
    <t>174101102</t>
  </si>
  <si>
    <t>Zásyp sypaninou z jakékoliv horniny s uložením výkopku ve vrstvách se zhutněním v uzavřených prostorách s urovnáním povrchu zásypu</t>
  </si>
  <si>
    <t>2033709447</t>
  </si>
  <si>
    <t>6,2"viz. Specifikace</t>
  </si>
  <si>
    <t>22</t>
  </si>
  <si>
    <t>175111101</t>
  </si>
  <si>
    <t>Obsypání potrubí ručně sypaninou z vhodných hornin tř. 1 až 4 nebo materiálem připraveným podél výkopu ve vzdálenosti do 3 m od jeho kraje, pro jakoukoliv hloubku výkopu a míru zhutnění bez prohození sypaniny sítem</t>
  </si>
  <si>
    <t>1678073647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</si>
  <si>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</si>
  <si>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3,3+8,3+1"viz. Specifikace</t>
  </si>
  <si>
    <t>23</t>
  </si>
  <si>
    <t>58341341</t>
  </si>
  <si>
    <t>kamenivo drcené drobné frakce 0/4</t>
  </si>
  <si>
    <t>-876569202</t>
  </si>
  <si>
    <t>12,6*2,1 'Přepočtené koeficientem množství</t>
  </si>
  <si>
    <t>24</t>
  </si>
  <si>
    <t>181151113</t>
  </si>
  <si>
    <t>Úprava zrnitosti zemin pláně rozpojením balvanů v rovině nebo ve svahu sklonu do 1 : 5 při souvislé ploše do 500 m2 v hornině tř. 1 až 4, tl. vrstvy přes 150 do 200 mm</t>
  </si>
  <si>
    <t>-2005352715</t>
  </si>
  <si>
    <t xml:space="preserve">Poznámka k souboru cen:
1. Ceny jsou určeny pro rozpojení balvanů průměru do 300 mm těžkou zemní frézou na balvany o průměru max. 100 mm (např. před následnou úpravou zemin hydraulickými pojivy).
2. Ceny -1153 až -1155 a -1253 až -1255 jsou určeny pouze pro horninu tř. 5, u které geologický posudek stanoví, že je tato hornina vhodná pro použití těžké zemní frézy. Pokud není možné těžkou frézu použít, ocení se tato práce individuálně.
</t>
  </si>
  <si>
    <t>25</t>
  </si>
  <si>
    <t>181301101</t>
  </si>
  <si>
    <t>Rozprostření a urovnání ornice v rovině nebo ve svahu sklonu do 1:5 při souvislé ploše do 500 m2, tl. vrstvy do 100 mm</t>
  </si>
  <si>
    <t>-15302869</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</si>
  <si>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</si>
  <si>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26</t>
  </si>
  <si>
    <t>10371500</t>
  </si>
  <si>
    <t>substrát pro trávníky VL</t>
  </si>
  <si>
    <t>947323956</t>
  </si>
  <si>
    <t>28*0,1</t>
  </si>
  <si>
    <t>27</t>
  </si>
  <si>
    <t>181411131</t>
  </si>
  <si>
    <t>Založení trávníku na půdě předem připravené plochy do 1000 m2 výsevem včetně utažení parkového v rovině nebo na svahu do 1:5</t>
  </si>
  <si>
    <t>1727621134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</si>
  <si>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</si>
  <si>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28"viz. Specifikace</t>
  </si>
  <si>
    <t>28</t>
  </si>
  <si>
    <t>00572410</t>
  </si>
  <si>
    <t>osivo směs travní parková</t>
  </si>
  <si>
    <t>kg</t>
  </si>
  <si>
    <t>-74219889</t>
  </si>
  <si>
    <t>28*0,035 'Přepočtené koeficientem množství</t>
  </si>
  <si>
    <t>29</t>
  </si>
  <si>
    <t>181951102</t>
  </si>
  <si>
    <t>Úprava pláně vyrovnáním výškových rozdílů v hornině tř. 1 až 4 se zhutněním</t>
  </si>
  <si>
    <t>-38342439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</si>
  <si>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</si>
  <si>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Zakládání</t>
  </si>
  <si>
    <t>30</t>
  </si>
  <si>
    <t>213141111</t>
  </si>
  <si>
    <t>Zřízení vrstvy z geotextilie filtrační, separační, odvodňovací, ochranné, výztužné nebo protierozní v rovině nebo ve sklonu do 1:5, šířky do 3 m</t>
  </si>
  <si>
    <t>737529831</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</si>
  <si>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</si>
  <si>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31,6"viz. Specifikace</t>
  </si>
  <si>
    <t>31</t>
  </si>
  <si>
    <t>69311228</t>
  </si>
  <si>
    <t>geotextilie netkaná separační, ochranná, filtrační, drenážní PES 250g/m2</t>
  </si>
  <si>
    <t>-456346725</t>
  </si>
  <si>
    <t>31,6*1,15 'Přepočtené koeficientem množství</t>
  </si>
  <si>
    <t>32</t>
  </si>
  <si>
    <t>215901101</t>
  </si>
  <si>
    <t>Zhutnění podloží pod násypy z rostlé horniny tř. 1 až 4 z hornin soudružných do 92 % PS a nesoudržných sypkých relativní ulehlosti I(d) do 0,8</t>
  </si>
  <si>
    <t>1746695386</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</si>
  <si>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</si>
  <si>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6"viz. Specifikace</t>
  </si>
  <si>
    <t>33</t>
  </si>
  <si>
    <t>273322511</t>
  </si>
  <si>
    <t>Základy z betonu železového (bez výztuže) desky z betonu se zvýšenými nároky na prostředí tř. C 25/30</t>
  </si>
  <si>
    <t>-2063266715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</si>
  <si>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</si>
  <si>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2,2"viz. Specifikace</t>
  </si>
  <si>
    <t>1"zaslepení původního potrubí</t>
  </si>
  <si>
    <t>34</t>
  </si>
  <si>
    <t>273361821</t>
  </si>
  <si>
    <t>Výztuž základů desek z betonářské oceli 10 505 (R) nebo BSt 500</t>
  </si>
  <si>
    <t>885519566</t>
  </si>
  <si>
    <t xml:space="preserve">Poznámka k souboru cen:
1. Ceny platí pro desky rovné, s náběhy, hřibové nebo upnuté do žeber včetně výztuže těchto žeber.
</t>
  </si>
  <si>
    <t>43/0,5*0,3*0,617*1,1/1000</t>
  </si>
  <si>
    <t>35</t>
  </si>
  <si>
    <t>273362021</t>
  </si>
  <si>
    <t>Výztuž základů desek ze svařovaných sítí z drátů typu KARI</t>
  </si>
  <si>
    <t>-787691904</t>
  </si>
  <si>
    <t>11*3,033*1,3/1000</t>
  </si>
  <si>
    <t>Vodorovné konstrukce</t>
  </si>
  <si>
    <t>36</t>
  </si>
  <si>
    <t>451572111</t>
  </si>
  <si>
    <t>Lože pod potrubí, stoky a drobné objekty v otevřeném výkopu z kameniva drobného těženého 0 až 4 mm</t>
  </si>
  <si>
    <t>650657865</t>
  </si>
  <si>
    <t xml:space="preserve">Poznámka k souboru cen:
1. Ceny -1111 a -1192 lze použít i pro zřízení sběrných vrstev nad drenážními trubkami.
2. V cenách -5111 a -1192 jsou započteny i náklady na prohození výkopku získaného při zemních pracích.
</t>
  </si>
  <si>
    <t>1,1+2,8"viz. Specifikace</t>
  </si>
  <si>
    <t>Komunikace pozemní</t>
  </si>
  <si>
    <t>37</t>
  </si>
  <si>
    <t>564851111</t>
  </si>
  <si>
    <t>Podklad ze štěrkodrti ŠD s rozprostřením a zhutněním, po zhutnění tl. 150 mm</t>
  </si>
  <si>
    <t>1047957496</t>
  </si>
  <si>
    <t>38</t>
  </si>
  <si>
    <t>564871111</t>
  </si>
  <si>
    <t>Podklad ze štěrkodrti ŠD s rozprostřením a zhutněním, po zhutnění tl. 250 mm</t>
  </si>
  <si>
    <t>-45381357</t>
  </si>
  <si>
    <t>39</t>
  </si>
  <si>
    <t>565155111</t>
  </si>
  <si>
    <t>Asfaltový beton vrstva podkladní ACP 16 (obalované kamenivo střednězrnné - OKS) s rozprostřením a zhutněním v pruhu šířky do 3 m, po zhutnění tl. 70 mm</t>
  </si>
  <si>
    <t>1977537238</t>
  </si>
  <si>
    <t xml:space="preserve">Poznámka k souboru cen:
1. ČSN EN 13108-1 připouští pro ACP 16 pouze tl. 50 až 80 mm.
</t>
  </si>
  <si>
    <t>40</t>
  </si>
  <si>
    <t>577144211</t>
  </si>
  <si>
    <t>Asfaltový beton vrstva obrusná ACO 11 (ABS) s rozprostřením a se zhutněním z nemodifikovaného asfaltu v pruhu šířky do 3 m tř. II, po zhutnění tl. 50 mm</t>
  </si>
  <si>
    <t>1355491724</t>
  </si>
  <si>
    <t xml:space="preserve">Poznámka k souboru cen:
1. ČSN EN 13108-1 připouští pro ACO 11 pouze tl. 35 až 50 mm.
</t>
  </si>
  <si>
    <t>41</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</si>
  <si>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</si>
  <si>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</si>
  <si>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-2003651695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</si>
  <si>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</si>
  <si>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42</t>
  </si>
  <si>
    <t>59246007R01</t>
  </si>
  <si>
    <t>dlažba plošná betonová terasová tryskaná 400x400x40mm</t>
  </si>
  <si>
    <t>kus</t>
  </si>
  <si>
    <t>207628308</t>
  </si>
  <si>
    <t>Úpravy povrchů, podlahy a osazování výplní</t>
  </si>
  <si>
    <t>43</t>
  </si>
  <si>
    <t>629992113</t>
  </si>
  <si>
    <t>Zatmelení styčných spar mezi mostními prefabrikáty a konstrukcemi trvale pružným polyuretanovým tmelem včetně vyčištění spar, provedení penetračního nátěru a vyplnění spar pěnou pro spáry šířky přes 20 do 30 mm</t>
  </si>
  <si>
    <t>-798519600</t>
  </si>
  <si>
    <t>7"viz. Specifikace</t>
  </si>
  <si>
    <t>44</t>
  </si>
  <si>
    <t>631311114</t>
  </si>
  <si>
    <t>Mazanina z betonu prostého bez zvýšených nároků na prostředí tl. přes 50 do 80 mm tř. C 16/20</t>
  </si>
  <si>
    <t>395990925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</si>
  <si>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</si>
  <si>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45</t>
  </si>
  <si>
    <t>631319011</t>
  </si>
  <si>
    <t>Příplatek k cenám mazanin za úpravu povrchu mazaniny přehlazením, mazanina tl. přes 50 do 80 mm</t>
  </si>
  <si>
    <t>537851732</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</si>
  <si>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</si>
  <si>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46</t>
  </si>
  <si>
    <t>631362021</t>
  </si>
  <si>
    <t>Výztuž mazanin ze svařovaných sítí z drátů typu KARI</t>
  </si>
  <si>
    <t>-1278989261</t>
  </si>
  <si>
    <t>11*1,351*1,3/1000</t>
  </si>
  <si>
    <t>Trubní vedení</t>
  </si>
  <si>
    <t>47</t>
  </si>
  <si>
    <t>890411851</t>
  </si>
  <si>
    <t>Bourání šachet strojně velikosti obestavěného prostoru do 1,5 m3 z prefabrikovaných skruží</t>
  </si>
  <si>
    <t>-957402812</t>
  </si>
  <si>
    <t xml:space="preserve">Poznámka k souboru cen:
1. Ceny jsou určeny pro vodovodní a kanalizačné šachty.
2. Šachty velikosti nad 5 m3 obestavěného prostoru se oceňují cenami katalogu 801-3 Budov a haly - bourání konstrukcí.
</t>
  </si>
  <si>
    <t>48</t>
  </si>
  <si>
    <t>894411311</t>
  </si>
  <si>
    <t>Osazení železobetonových dílců pro šachty skruží rovných</t>
  </si>
  <si>
    <t>CS ÚRS 2016 01</t>
  </si>
  <si>
    <t>562136578</t>
  </si>
  <si>
    <t xml:space="preserve">Poznámka k souboru cen:
1. V cenách nejsou započteny náklady na dodání železobetonových dílců; dodání těchto dílců se
 oceňuje ve specifikaci.
</t>
  </si>
  <si>
    <t>5"viz. Specifikace</t>
  </si>
  <si>
    <t>49</t>
  </si>
  <si>
    <t>59225545</t>
  </si>
  <si>
    <t>skruž betonová studňová kruhová D100x50x9 cm</t>
  </si>
  <si>
    <t>-267003896</t>
  </si>
  <si>
    <t>50</t>
  </si>
  <si>
    <t>894412411</t>
  </si>
  <si>
    <t>Osazení železobetonových dílců pro šachty skruží přechodových</t>
  </si>
  <si>
    <t>-1826462114</t>
  </si>
  <si>
    <t>1"viz. Specifikace</t>
  </si>
  <si>
    <t>51</t>
  </si>
  <si>
    <t>59224120</t>
  </si>
  <si>
    <t>skruž betonová přechodová 62,5/100x60x9 cm, stupadla poplastovaná</t>
  </si>
  <si>
    <t>-10545348</t>
  </si>
  <si>
    <t>52</t>
  </si>
  <si>
    <t>894812100R01</t>
  </si>
  <si>
    <t>Revizní plastová šachta z PP DN 425/160 - Šd1 - kompletní dodávka a montáž šachty, včetně poklopu dle specifikace</t>
  </si>
  <si>
    <t>kpl</t>
  </si>
  <si>
    <t>-1761675428</t>
  </si>
  <si>
    <t>53</t>
  </si>
  <si>
    <t>894812100R02</t>
  </si>
  <si>
    <t>Revizní plastová šachta z PP DN 600/160 - Šd2 - kompletní dodávka a montáž šachty, včetně poklopu dle specifikace</t>
  </si>
  <si>
    <t>-1652348160</t>
  </si>
  <si>
    <t>54</t>
  </si>
  <si>
    <t>894812100R03</t>
  </si>
  <si>
    <t>Revizní plastová šachta z PP DN 315/110 - Šd3 - kompletní dodávka a montáž šachty, včetně poklopu dle specifikace</t>
  </si>
  <si>
    <t>511421385</t>
  </si>
  <si>
    <t>1"viz. D.22 - Specifikace dešťové kanalizace</t>
  </si>
  <si>
    <t>55</t>
  </si>
  <si>
    <t>899102211</t>
  </si>
  <si>
    <t>Demontáž poklopů litinových a ocelových včetně rámů, hmotnosti jednotlivě přes 50 do 100 Kg</t>
  </si>
  <si>
    <t>371317440</t>
  </si>
  <si>
    <t>56</t>
  </si>
  <si>
    <t>899304111</t>
  </si>
  <si>
    <t>Osazení poklopů železobetonových včetně rámů jakékoliv hmotnosti</t>
  </si>
  <si>
    <t>579016512</t>
  </si>
  <si>
    <t xml:space="preserve">Poznámka k souboru cen:
1. V cenách nejsou započteny náklady na dodání železobetonových poklopů; poklopy včetně rámů se
 oceňují ve specifikaci.
</t>
  </si>
  <si>
    <t>57</t>
  </si>
  <si>
    <t>28661932</t>
  </si>
  <si>
    <t>poklop šachtový litinový dno DN 600 pro třídu zatížení A15</t>
  </si>
  <si>
    <t>2063534974</t>
  </si>
  <si>
    <t>Ostatní konstrukce a práce, bourání</t>
  </si>
  <si>
    <t>58</t>
  </si>
  <si>
    <t>916131213</t>
  </si>
  <si>
    <t>Osazení silničního obrubníku betonového se zřízením lože, s vyplněním a zatřením spár cementovou maltou stojatého s boční opěrou z betonu prostého, do lože z betonu prostého</t>
  </si>
  <si>
    <t>-1902971615</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</si>
  <si>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</si>
  <si>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t>
  </si>
  <si>
    <t>59217017</t>
  </si>
  <si>
    <t>obrubník betonový chodníkový 1000x100x250mm</t>
  </si>
  <si>
    <t>295091096</t>
  </si>
  <si>
    <t>60</t>
  </si>
  <si>
    <t>919735112</t>
  </si>
  <si>
    <t>Řezání stávajícího živičného krytu nebo podkladu hloubky přes 50 do 100 mm</t>
  </si>
  <si>
    <t>1294359221</t>
  </si>
  <si>
    <t xml:space="preserve">Poznámka k souboru cen:
1. V cenách jsou započteny i náklady na spotřebu vody.
</t>
  </si>
  <si>
    <t>9"viz. Specifikace</t>
  </si>
  <si>
    <t>61</t>
  </si>
  <si>
    <t>935111111</t>
  </si>
  <si>
    <t>Osazení betonového příkopového žlabu s vyplněním a zatřením spár cementovou maltou s ložem tl. 100 mm z kameniva těženého nebo štěrkopísku z betonových příkopových tvárnic šířky do 500 mm</t>
  </si>
  <si>
    <t>995206453</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</si>
  <si>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</si>
  <si>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62</t>
  </si>
  <si>
    <t>949101111</t>
  </si>
  <si>
    <t>Lešení pomocné pracovní pro objekty pozemních staveb pro zatížení do 150 kg/m2, o výšce lešeňové podlahy do 1,9 m</t>
  </si>
  <si>
    <t>-1431741416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</si>
  <si>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</si>
  <si>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63</t>
  </si>
  <si>
    <t>952901111</t>
  </si>
  <si>
    <t>Vyčištění budov nebo objektů před předáním do užívání budov bytové nebo občanské výstavby, světlé výšky podlaží do 4 m</t>
  </si>
  <si>
    <t>861239788</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</si>
  <si>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</si>
  <si>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64</t>
  </si>
  <si>
    <t>953945122</t>
  </si>
  <si>
    <t>Kotvy mechanické s vyvrtáním otvoru do betonu, železobetonu nebo tvrdého kamene pro střední zatížení průvlekové, velikost M 10, délka 110 mm</t>
  </si>
  <si>
    <t>-1991976887</t>
  </si>
  <si>
    <t xml:space="preserve">Poznámka k souboru cen:
1. V cenách jsou započteny i náklady na:
a) rozměření, vrtání do betonu a spotřeba vrtáků,
b) vyfoukání otvoru, osazení kotvy do vyznačené kotevní hloubky, dotažení matice pomocí klíče,
c) dodávku mechanických kotev.
</t>
  </si>
  <si>
    <t>86"nakotvení podkladního betonu</t>
  </si>
  <si>
    <t>65</t>
  </si>
  <si>
    <t>965043441</t>
  </si>
  <si>
    <t>Bourání mazanin betonových s potěrem nebo teracem tl. do 150 mm, plochy přes 4 m2</t>
  </si>
  <si>
    <t>1850309594</t>
  </si>
  <si>
    <t>4,8"viz. Specifikace</t>
  </si>
  <si>
    <t>66</t>
  </si>
  <si>
    <t>965049112</t>
  </si>
  <si>
    <t>Bourání mazanin Příplatek k cenám za bourání mazanin betonových se svařovanou sítí, tl. přes 100 mm</t>
  </si>
  <si>
    <t>1842278707</t>
  </si>
  <si>
    <t>67</t>
  </si>
  <si>
    <t>971052461</t>
  </si>
  <si>
    <t>Vybourání a prorážení otvorů v železobetonových příčkách a zdech základových nebo nadzákladových, plochy do 0,25 m2, tl. do 600 mm</t>
  </si>
  <si>
    <t>816219170</t>
  </si>
  <si>
    <t>8"viz. Specifikace</t>
  </si>
  <si>
    <t>68</t>
  </si>
  <si>
    <t>977151129</t>
  </si>
  <si>
    <t>Jádrové vrty diamantovými korunkami do stavebních materiálů (železobetonu, betonu, cihel, obkladů, dlažeb, kamene) průměru přes 300 do 350 mm</t>
  </si>
  <si>
    <t>1535654959</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</si>
  <si>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</si>
  <si>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0,5"napojení do žumpy</t>
  </si>
  <si>
    <t>69</t>
  </si>
  <si>
    <t>977312113</t>
  </si>
  <si>
    <t>Řezání stávajících betonových mazanin s vyztužením hloubky přes 100 do 150 mm</t>
  </si>
  <si>
    <t>94414204</t>
  </si>
  <si>
    <t>35"viz. Specifikace</t>
  </si>
  <si>
    <t>997</t>
  </si>
  <si>
    <t>Přesun sutě</t>
  </si>
  <si>
    <t>70</t>
  </si>
  <si>
    <t>997013151</t>
  </si>
  <si>
    <t>Vnitrostaveništní doprava suti a vybouraných hmot vodorovně do 50 m svisle s omezením mechanizace pro budovy a haly výšky do 6 m</t>
  </si>
  <si>
    <t>830163495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</si>
  <si>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</si>
  <si>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71</t>
  </si>
  <si>
    <t>997013501</t>
  </si>
  <si>
    <t>Odvoz suti a vybouraných hmot na skládku nebo meziskládku se složením, na vzdálenost do 1 km</t>
  </si>
  <si>
    <t>1058470400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</si>
  <si>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</si>
  <si>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72</t>
  </si>
  <si>
    <t>997013509</t>
  </si>
  <si>
    <t>Odvoz suti a vybouraných hmot na skládku nebo meziskládku se složením, na vzdálenost Příplatek k ceně za každý další i započatý 1 km přes 1 km</t>
  </si>
  <si>
    <t>-288002466</t>
  </si>
  <si>
    <t>21,012*10 'Přepočtené koeficientem množství</t>
  </si>
  <si>
    <t>73</t>
  </si>
  <si>
    <t>997013801</t>
  </si>
  <si>
    <t>Poplatek za uložení stavebního odpadu na skládce (skládkovné) z prostého betonu zatříděného do Katalogu odpadů pod kódem 170 101</t>
  </si>
  <si>
    <t>1787177188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</si>
  <si>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</si>
  <si>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17,895-0,638</t>
  </si>
  <si>
    <t>74</t>
  </si>
  <si>
    <t>997223845</t>
  </si>
  <si>
    <t>Poplatek za uložení stavebního odpadu na skládce (skládkovné) asfaltového bez obsahu dehtu zatříděného do Katalogu odpadů pod kódem 170 302</t>
  </si>
  <si>
    <t>-1152160811</t>
  </si>
  <si>
    <t>998</t>
  </si>
  <si>
    <t>Přesun hmot</t>
  </si>
  <si>
    <t>75</t>
  </si>
  <si>
    <t>998011001</t>
  </si>
  <si>
    <t>Přesun hmot pro budovy občanské výstavby, bydlení, výrobu a služby s nosnou svislou konstrukcí zděnou z cihel, tvárnic nebo kamene vodorovná dopravní vzdálenost do 100 m pro budovy výšky do 6 m</t>
  </si>
  <si>
    <t>-2116776938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</si>
  <si>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</si>
  <si>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</si>
  <si>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</si>
  <si>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</si>
  <si>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</si>
  <si>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76</t>
  </si>
  <si>
    <t>711111001</t>
  </si>
  <si>
    <t>Provedení izolace proti zemní vlhkosti natěradly a tmely za studena na ploše vodorovné V nátěrem penetračním</t>
  </si>
  <si>
    <t>67289439</t>
  </si>
  <si>
    <t xml:space="preserve">Poznámka k souboru cen:
1. Izolace plochy jednotlivě do 10 m2 se oceňují skladebně cenou příslušné izolace a cenou 711 19-9095 Příplatek za plochu do 10 m2.
</t>
  </si>
  <si>
    <t>15,3"viz. Specifikace</t>
  </si>
  <si>
    <t>77</t>
  </si>
  <si>
    <t>11163150</t>
  </si>
  <si>
    <t>lak penetrační asfaltový</t>
  </si>
  <si>
    <t>-1546251189</t>
  </si>
  <si>
    <t>15,3*0,0003 'Přepočtené koeficientem množství</t>
  </si>
  <si>
    <t>78</t>
  </si>
  <si>
    <t>711141559</t>
  </si>
  <si>
    <t>Provedení izolace proti zemní vlhkosti pásy přitavením NAIP na ploše vodorovné V</t>
  </si>
  <si>
    <t>1014197765</t>
  </si>
  <si>
    <t xml:space="preserve">Poznámka k souboru cen:
1. Izolace plochy jednotlivě do 10 m2 se oceňují skladebně cenou příslušné izolace a cenou 711 19-9097 Příplatek za plochu do 10 m2.
</t>
  </si>
  <si>
    <t>79</t>
  </si>
  <si>
    <t>62833158</t>
  </si>
  <si>
    <t>pás asfaltový natavitelný oxidovaný tl. 4mm typu G200 S40 s vložkou ze skleněné tkaniny, s jemnozrnným minerálním posypem</t>
  </si>
  <si>
    <t>-1967254795</t>
  </si>
  <si>
    <t>15,3*1,15 'Přepočtené koeficientem množství</t>
  </si>
  <si>
    <t>80</t>
  </si>
  <si>
    <t>998711101</t>
  </si>
  <si>
    <t>Přesun hmot pro izolace proti vodě, vlhkosti a plynům stanovený z hmotnosti přesunovaného materiálu vodorovná dopravní vzdálenost do 50 m v objektech výšky do 6 m</t>
  </si>
  <si>
    <t>-1902909135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</si>
  <si>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</si>
  <si>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</si>
  <si>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</si>
  <si>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81</t>
  </si>
  <si>
    <t>713121111</t>
  </si>
  <si>
    <t>Montáž tepelné izolace podlah rohožemi, pásy, deskami, dílci, bloky (izolační materiál ve specifikaci) kladenými volně jednovrstvá</t>
  </si>
  <si>
    <t>-1909620823</t>
  </si>
  <si>
    <t xml:space="preserve">Poznámka k souboru cen:
1. Množství tepelné izolace podlah okrajovými pásky k ceně -1211 se určuje v m projektované délky obložení (bez přesahů) na obvodu podlahy.
</t>
  </si>
  <si>
    <t>11"viz. Specifikace</t>
  </si>
  <si>
    <t>82</t>
  </si>
  <si>
    <t>28372303</t>
  </si>
  <si>
    <t>deska EPS 100 pro trvalé zatížení v tlaku (max. 2000 kg/m2) tl 40mm</t>
  </si>
  <si>
    <t>-1852507946</t>
  </si>
  <si>
    <t>11*1,02 'Přepočtené koeficientem množství</t>
  </si>
  <si>
    <t>83</t>
  </si>
  <si>
    <t>998713101</t>
  </si>
  <si>
    <t>Přesun hmot pro izolace tepelné stanovený z hmotnosti přesunovaného materiálu vodorovná dopravní vzdálenost do 50 m v objektech výšky do 6 m</t>
  </si>
  <si>
    <t>1014619536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</si>
  <si>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</si>
  <si>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</si>
  <si>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</si>
  <si>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84</t>
  </si>
  <si>
    <t>721140802</t>
  </si>
  <si>
    <t>Demontáž potrubí z litinových trub odpadních nebo dešťových do DN 100</t>
  </si>
  <si>
    <t>1815530434</t>
  </si>
  <si>
    <t>85</t>
  </si>
  <si>
    <t>721173401</t>
  </si>
  <si>
    <t>Potrubí z plastových trub PVC SN4 svodné (ležaté) DN 110</t>
  </si>
  <si>
    <t>66975418</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</si>
  <si>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</si>
  <si>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15"viz. Specifikace</t>
  </si>
  <si>
    <t>86</t>
  </si>
  <si>
    <t>721173402</t>
  </si>
  <si>
    <t>Potrubí z plastových trub PVC SN4 svodné (ležaté) DN 125</t>
  </si>
  <si>
    <t>-1203390799</t>
  </si>
  <si>
    <t>12"viz. Specifikace</t>
  </si>
  <si>
    <t>87</t>
  </si>
  <si>
    <t>721173403</t>
  </si>
  <si>
    <t>Potrubí z plastových trub PVC SN4 svodné (ležaté) DN 160</t>
  </si>
  <si>
    <t>354680259</t>
  </si>
  <si>
    <t>23,5"viz. Specifikace</t>
  </si>
  <si>
    <t>88</t>
  </si>
  <si>
    <t>28611351</t>
  </si>
  <si>
    <t>koleno kanalizační PVC KG 110x45°</t>
  </si>
  <si>
    <t>234940539</t>
  </si>
  <si>
    <t>89</t>
  </si>
  <si>
    <t>28611356</t>
  </si>
  <si>
    <t>koleno kanalizační PVC KG 125x45°</t>
  </si>
  <si>
    <t>579074573</t>
  </si>
  <si>
    <t>90</t>
  </si>
  <si>
    <t>28611361</t>
  </si>
  <si>
    <t>koleno kanalizační PVC KG 160x45°</t>
  </si>
  <si>
    <t>-1436353519</t>
  </si>
  <si>
    <t>91</t>
  </si>
  <si>
    <t>28611506</t>
  </si>
  <si>
    <t>redukce kanalizační PVC 160/125</t>
  </si>
  <si>
    <t>-1137041285</t>
  </si>
  <si>
    <t>92</t>
  </si>
  <si>
    <t>OSM.220300</t>
  </si>
  <si>
    <t>KGEA 45st odbočka DN 110/110 SN8</t>
  </si>
  <si>
    <t>-1431028492</t>
  </si>
  <si>
    <t>93</t>
  </si>
  <si>
    <t>OSM.221300</t>
  </si>
  <si>
    <t>KGEA 45st odbočka DN 125/125 SN8</t>
  </si>
  <si>
    <t>722150359</t>
  </si>
  <si>
    <t>94</t>
  </si>
  <si>
    <t>721173406</t>
  </si>
  <si>
    <t>Potrubí z plastových trub PVC SN4 svodné (ležaté) DN 315</t>
  </si>
  <si>
    <t>850580268</t>
  </si>
  <si>
    <t>6*0,5"viz. Specifikace</t>
  </si>
  <si>
    <t>95</t>
  </si>
  <si>
    <t>721174025</t>
  </si>
  <si>
    <t>Potrubí z plastových trub polypropylenové odpadní (svislé) DN 110</t>
  </si>
  <si>
    <t>2085104680</t>
  </si>
  <si>
    <t>96</t>
  </si>
  <si>
    <t>28615651</t>
  </si>
  <si>
    <t>čistící kus kanalizační PP DN 110</t>
  </si>
  <si>
    <t>188549402</t>
  </si>
  <si>
    <t>3"viz. Specifikace</t>
  </si>
  <si>
    <t>97</t>
  </si>
  <si>
    <t>28611932</t>
  </si>
  <si>
    <t>redukce kanalizační plastová nesouosá KG 125/100</t>
  </si>
  <si>
    <t>2049570634</t>
  </si>
  <si>
    <t>98</t>
  </si>
  <si>
    <t>28615637</t>
  </si>
  <si>
    <t>redukce kanalizační nesouosá PP dlouhá DN 110/75 pro vysoké teploty</t>
  </si>
  <si>
    <t>-111830722</t>
  </si>
  <si>
    <t>99</t>
  </si>
  <si>
    <t>28615637a</t>
  </si>
  <si>
    <t>redukce kanalizační nesouosá PP dlouhá DN 110/50 pro vysoké teploty</t>
  </si>
  <si>
    <t>-2008262820</t>
  </si>
  <si>
    <t>100</t>
  </si>
  <si>
    <t>28611521</t>
  </si>
  <si>
    <t>přechod kanalizační PVC litina-plast DN 125/110</t>
  </si>
  <si>
    <t>1416706278</t>
  </si>
  <si>
    <t>101</t>
  </si>
  <si>
    <t>721174043</t>
  </si>
  <si>
    <t>Potrubí z plastových trub polypropylenové připojovací DN 50</t>
  </si>
  <si>
    <t>1861936497</t>
  </si>
  <si>
    <t>102</t>
  </si>
  <si>
    <t>721194105</t>
  </si>
  <si>
    <t>Vyměření přípojek na potrubí vyvedení a upevnění odpadních výpustek DN 50</t>
  </si>
  <si>
    <t>1758549940</t>
  </si>
  <si>
    <t xml:space="preserve">Poznámka k souboru cen:
1. Cenami lze oceňovat i vyvedení a upevnění odpadních výpustek ke strojům a zařízením.
2. Potrubí odpadních výpustek se oceňují cenami souboru cen 721 17- . . Potrubí z plastových trub, části A 01.
</t>
  </si>
  <si>
    <t>103</t>
  </si>
  <si>
    <t>721210812</t>
  </si>
  <si>
    <t>Demontáž kanalizačního příslušenství vpustí podlahových z kyselinovzdorné kameniny DN 70</t>
  </si>
  <si>
    <t>467849901</t>
  </si>
  <si>
    <t>104</t>
  </si>
  <si>
    <t>721226512</t>
  </si>
  <si>
    <t>Zápachové uzávěrky podomítkové (Pe) s krycí deskou pro pračku a myčku DN 50</t>
  </si>
  <si>
    <t>-1686813229</t>
  </si>
  <si>
    <t>105</t>
  </si>
  <si>
    <t>998721101</t>
  </si>
  <si>
    <t>Přesun hmot pro vnitřní kanalizace stanovený z hmotnosti přesunovaného materiálu vodorovná dopravní vzdálenost do 50 m v objektech výšky do 6 m</t>
  </si>
  <si>
    <t>61339584</t>
  </si>
  <si>
    <t>725</t>
  </si>
  <si>
    <t>Zdravotechnika - zařizovací předměty</t>
  </si>
  <si>
    <t>106</t>
  </si>
  <si>
    <t>725210821</t>
  </si>
  <si>
    <t>Demontáž umyvadel bez výtokových armatur umyvadel</t>
  </si>
  <si>
    <t>soubor</t>
  </si>
  <si>
    <t>2116574218</t>
  </si>
  <si>
    <t>107</t>
  </si>
  <si>
    <t>725330820</t>
  </si>
  <si>
    <t>Demontáž výlevek bez výtokových armatur a bez nádrže a splachovacího potrubí diturvitových</t>
  </si>
  <si>
    <t>1830686187</t>
  </si>
  <si>
    <t>767</t>
  </si>
  <si>
    <t>Konstrukce zámečnické</t>
  </si>
  <si>
    <t>108</t>
  </si>
  <si>
    <t>767122112</t>
  </si>
  <si>
    <t>Montáž stěn a příček s výplní drátěnou sítí spojených svařováním</t>
  </si>
  <si>
    <t>-1948387674</t>
  </si>
  <si>
    <t xml:space="preserve">Poznámka k souboru cen:
1. V cenách nejsou započteny náklady na:
a) oplechování a úpravu otvorů,
b) montáž doplňků dveří; tyto práce se oceňují cenami 767 64-9191 až -9196 Montáž doplňků dveří.
</t>
  </si>
  <si>
    <t>109</t>
  </si>
  <si>
    <t>767122811</t>
  </si>
  <si>
    <t>Demontáž stěn a příček s výplní z drátěné sítě šroubovaných</t>
  </si>
  <si>
    <t>402950206</t>
  </si>
  <si>
    <t>110</t>
  </si>
  <si>
    <t>998767101R01</t>
  </si>
  <si>
    <t>Přesun hmot pro zámečnické konstrukce stanovený z hmotnosti přesunovaného materiálu vodorovná dopravní vzdálenost do 50 m v objektech výšky do 6 m</t>
  </si>
  <si>
    <t>1073466374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</si>
  <si>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</si>
  <si>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</si>
  <si>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</si>
  <si>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111</t>
  </si>
  <si>
    <t>783901401</t>
  </si>
  <si>
    <t>Příprava podkladu dřevěných podlah před provedením nátěrů očištění ometení</t>
  </si>
  <si>
    <t>1382099297</t>
  </si>
  <si>
    <t>43"viz. Specifikace</t>
  </si>
  <si>
    <t>112</t>
  </si>
  <si>
    <t>783901403</t>
  </si>
  <si>
    <t>Příprava podkladu dřevěných podlah před provedením nátěrů očištění vysátí</t>
  </si>
  <si>
    <t>-908005146</t>
  </si>
  <si>
    <t>113</t>
  </si>
  <si>
    <t>783932165</t>
  </si>
  <si>
    <t>Vyrovnání podkladu betonových podlah v rozsahu opravované plochy, tloušťky do 3 mm modifikovanou cementovou stěrkou přes 30% do 50%</t>
  </si>
  <si>
    <t>1205789496</t>
  </si>
  <si>
    <t>114</t>
  </si>
  <si>
    <t>783933161</t>
  </si>
  <si>
    <t>Penetrační nátěr betonových podlah pórovitých ( např. z cihelné dlažby, betonu apod.) epoxidový</t>
  </si>
  <si>
    <t>-339363176</t>
  </si>
  <si>
    <t>115</t>
  </si>
  <si>
    <t>783937163</t>
  </si>
  <si>
    <t>Krycí (uzavírací) nátěr betonových podlah dvojnásobný epoxidový rozpouštědlový</t>
  </si>
  <si>
    <t>-259339119</t>
  </si>
  <si>
    <t>Práce a dodávky M</t>
  </si>
  <si>
    <t>46-M</t>
  </si>
  <si>
    <t>Zemní práce při extr.mont.pracích</t>
  </si>
  <si>
    <t>116</t>
  </si>
  <si>
    <t>460010025R02</t>
  </si>
  <si>
    <t>Vytyčení trasy inženýrských sítí v zastavěném prostoru</t>
  </si>
  <si>
    <t>-1758891956</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</si>
  <si>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</si>
  <si>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117</t>
  </si>
  <si>
    <t>460490014</t>
  </si>
  <si>
    <t>Krytí kabelů, spojek, koncovek a odbočnic kabelů výstražnou fólií z PVC včetně vyrovnání povrchu rýhy, rozvinutí a uložení fólie do rýhy, fólie šířky do 40cm</t>
  </si>
  <si>
    <t>-755038465</t>
  </si>
  <si>
    <t>VRN</t>
  </si>
  <si>
    <t>Vedlejší rozpočtové náklady</t>
  </si>
  <si>
    <t>VRN1</t>
  </si>
  <si>
    <t>Průzkumné, geodetické a projektové práce</t>
  </si>
  <si>
    <t>118</t>
  </si>
  <si>
    <t>013254000</t>
  </si>
  <si>
    <t>Dokumentace skutečného provedení stavby</t>
  </si>
  <si>
    <t>paré</t>
  </si>
  <si>
    <t>1024</t>
  </si>
  <si>
    <t>-2110860329</t>
  </si>
  <si>
    <t>VRN3</t>
  </si>
  <si>
    <t>Zařízení staveniště</t>
  </si>
  <si>
    <t>119</t>
  </si>
  <si>
    <t>032103000</t>
  </si>
  <si>
    <t>Zařízení staveniště vybavení staveniště náklady na stavební buňky, suché WC, apod., včetně případného vyřízení ohlášení dočasné stavby pro zařízení staveniště</t>
  </si>
  <si>
    <t>komplet</t>
  </si>
  <si>
    <t>413497631</t>
  </si>
  <si>
    <t>120</t>
  </si>
  <si>
    <t>032903000</t>
  </si>
  <si>
    <t>Zařízení staveniště vybavení staveniště náklady na provoz a údržbu vybavení staveniště, nebo místní komunikace</t>
  </si>
  <si>
    <t>233555847</t>
  </si>
  <si>
    <t>121</t>
  </si>
  <si>
    <t>034503000</t>
  </si>
  <si>
    <t>Informační tabule na staveništi - veřejnost apod.</t>
  </si>
  <si>
    <t>-1292311972</t>
  </si>
  <si>
    <t>122</t>
  </si>
  <si>
    <t>039203000</t>
  </si>
  <si>
    <t>Úprava terénu po zrušení zařízení staveniště - úklid, uvedení pozemků do původního stavu</t>
  </si>
  <si>
    <t>38780516</t>
  </si>
  <si>
    <t>VRN8</t>
  </si>
  <si>
    <t>Přesun stavebních kapacit</t>
  </si>
  <si>
    <t>123</t>
  </si>
  <si>
    <t>081103001</t>
  </si>
  <si>
    <t>Mimostaveništní doprava - denní doprava pracovníků na pracoviště, včetně dopravy materiálu na staveniště apod..</t>
  </si>
  <si>
    <t>903600318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</si>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</sst>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4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7"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19" fillId="4" borderId="13" xfId="0" applyFont="1" applyFill="1" applyBorder="1" applyAlignment="1" applyProtection="1">
      <alignment horizontal="center" vertical="center"/>
      <protection/>
    </xf>
    <xf numFmtId="0" fontId="20" fillId="0" borderId="14"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8" fillId="0" borderId="18"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2"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20" applyFont="1" applyAlignment="1">
      <alignment horizontal="center" vertical="center"/>
    </xf>
    <xf numFmtId="0" fontId="5" fillId="0" borderId="3"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5" fillId="0" borderId="19" xfId="0" applyNumberFormat="1" applyFont="1" applyBorder="1" applyAlignment="1" applyProtection="1">
      <alignment vertical="center"/>
      <protection/>
    </xf>
    <xf numFmtId="4" fontId="25" fillId="0" borderId="20"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4" fontId="25"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6"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19" fillId="4" borderId="0" xfId="0" applyFont="1" applyFill="1" applyAlignment="1" applyProtection="1">
      <alignment horizontal="right" vertical="center"/>
      <protection/>
    </xf>
    <xf numFmtId="0" fontId="26"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19" fillId="4" borderId="14" xfId="0" applyFont="1" applyFill="1" applyBorder="1" applyAlignment="1" applyProtection="1">
      <alignment horizontal="center" vertical="center" wrapText="1"/>
      <protection/>
    </xf>
    <xf numFmtId="0" fontId="19" fillId="4" borderId="15" xfId="0" applyFont="1" applyFill="1" applyBorder="1" applyAlignment="1" applyProtection="1">
      <alignment horizontal="center" vertical="center" wrapText="1"/>
      <protection/>
    </xf>
    <xf numFmtId="0" fontId="19" fillId="4" borderId="15" xfId="0" applyFont="1" applyFill="1" applyBorder="1" applyAlignment="1" applyProtection="1">
      <alignment horizontal="center" vertical="center" wrapText="1"/>
      <protection locked="0"/>
    </xf>
    <xf numFmtId="0" fontId="19"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1" fillId="0" borderId="0" xfId="0" applyNumberFormat="1" applyFont="1" applyAlignment="1" applyProtection="1">
      <alignment/>
      <protection/>
    </xf>
    <xf numFmtId="166" fontId="27" fillId="0" borderId="10" xfId="0" applyNumberFormat="1" applyFont="1" applyBorder="1" applyAlignment="1" applyProtection="1">
      <alignment/>
      <protection/>
    </xf>
    <xf numFmtId="166" fontId="27" fillId="0" borderId="11" xfId="0" applyNumberFormat="1" applyFont="1" applyBorder="1" applyAlignment="1" applyProtection="1">
      <alignment/>
      <protection/>
    </xf>
    <xf numFmtId="4" fontId="17"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28" fillId="0" borderId="0" xfId="0" applyFont="1" applyAlignment="1" applyProtection="1">
      <alignment horizontal="left" vertical="center"/>
      <protection/>
    </xf>
    <xf numFmtId="0" fontId="29" fillId="0" borderId="0" xfId="0" applyFont="1" applyAlignment="1" applyProtection="1">
      <alignment vertical="center" wrapText="1"/>
      <protection/>
    </xf>
    <xf numFmtId="0" fontId="0" fillId="0" borderId="18"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0" fillId="0" borderId="22" xfId="0" applyFont="1" applyBorder="1" applyAlignment="1" applyProtection="1">
      <alignment horizontal="center" vertical="center"/>
      <protection/>
    </xf>
    <xf numFmtId="49" fontId="30" fillId="0" borderId="22" xfId="0" applyNumberFormat="1" applyFont="1" applyBorder="1" applyAlignment="1" applyProtection="1">
      <alignment horizontal="left" vertical="center" wrapText="1"/>
      <protection/>
    </xf>
    <xf numFmtId="0" fontId="30" fillId="0" borderId="22" xfId="0" applyFont="1" applyBorder="1" applyAlignment="1" applyProtection="1">
      <alignment horizontal="left" vertical="center" wrapText="1"/>
      <protection/>
    </xf>
    <xf numFmtId="0" fontId="30" fillId="0" borderId="22" xfId="0" applyFont="1" applyBorder="1" applyAlignment="1" applyProtection="1">
      <alignment horizontal="center" vertical="center" wrapText="1"/>
      <protection/>
    </xf>
    <xf numFmtId="167" fontId="30" fillId="0" borderId="22" xfId="0" applyNumberFormat="1" applyFont="1" applyBorder="1" applyAlignment="1" applyProtection="1">
      <alignment vertical="center"/>
      <protection/>
    </xf>
    <xf numFmtId="4" fontId="30" fillId="2" borderId="22" xfId="0" applyNumberFormat="1" applyFont="1" applyFill="1" applyBorder="1" applyAlignment="1" applyProtection="1">
      <alignment vertical="center"/>
      <protection locked="0"/>
    </xf>
    <xf numFmtId="4" fontId="30" fillId="0" borderId="22" xfId="0" applyNumberFormat="1" applyFont="1" applyBorder="1" applyAlignment="1" applyProtection="1">
      <alignment vertical="center"/>
      <protection/>
    </xf>
    <xf numFmtId="0" fontId="30" fillId="0" borderId="3" xfId="0" applyFont="1" applyBorder="1" applyAlignment="1">
      <alignment vertical="center"/>
    </xf>
    <xf numFmtId="0" fontId="30" fillId="2" borderId="18" xfId="0" applyFont="1" applyFill="1" applyBorder="1" applyAlignment="1" applyProtection="1">
      <alignment horizontal="left" vertical="center"/>
      <protection locked="0"/>
    </xf>
    <xf numFmtId="0" fontId="30" fillId="0" borderId="0" xfId="0" applyFont="1" applyBorder="1" applyAlignment="1" applyProtection="1">
      <alignment horizontal="center"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31" fillId="0" borderId="23" xfId="0" applyFont="1" applyBorder="1" applyAlignment="1">
      <alignment vertical="center" wrapText="1"/>
    </xf>
    <xf numFmtId="0" fontId="31" fillId="0" borderId="24" xfId="0" applyFont="1" applyBorder="1" applyAlignment="1">
      <alignment vertical="center" wrapText="1"/>
    </xf>
    <xf numFmtId="0" fontId="31" fillId="0" borderId="25" xfId="0" applyFont="1" applyBorder="1" applyAlignment="1">
      <alignment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6" xfId="0" applyFont="1" applyBorder="1" applyAlignment="1">
      <alignment vertical="center" wrapText="1"/>
    </xf>
    <xf numFmtId="0" fontId="31" fillId="0" borderId="27" xfId="0" applyFont="1" applyBorder="1" applyAlignment="1">
      <alignment vertical="center" wrapText="1"/>
    </xf>
    <xf numFmtId="0" fontId="33" fillId="0" borderId="0" xfId="0" applyFont="1" applyBorder="1" applyAlignment="1">
      <alignment horizontal="left" vertical="center" wrapText="1"/>
    </xf>
    <xf numFmtId="0" fontId="34" fillId="0" borderId="0" xfId="0" applyFont="1" applyBorder="1" applyAlignment="1">
      <alignment horizontal="left" vertical="center" wrapText="1"/>
    </xf>
    <xf numFmtId="0" fontId="34" fillId="0" borderId="26" xfId="0" applyFont="1" applyBorder="1" applyAlignment="1">
      <alignment vertical="center" wrapText="1"/>
    </xf>
    <xf numFmtId="0" fontId="34" fillId="0" borderId="0" xfId="0" applyFont="1" applyBorder="1" applyAlignment="1">
      <alignment vertical="center" wrapText="1"/>
    </xf>
    <xf numFmtId="0" fontId="34" fillId="0" borderId="0" xfId="0" applyFont="1" applyBorder="1" applyAlignment="1">
      <alignment horizontal="left" vertical="center"/>
    </xf>
    <xf numFmtId="0" fontId="34" fillId="0" borderId="0" xfId="0" applyFont="1" applyBorder="1" applyAlignment="1">
      <alignment vertical="center"/>
    </xf>
    <xf numFmtId="49" fontId="34" fillId="0" borderId="0" xfId="0" applyNumberFormat="1" applyFont="1" applyBorder="1" applyAlignment="1">
      <alignment vertical="center" wrapText="1"/>
    </xf>
    <xf numFmtId="0" fontId="31" fillId="0" borderId="28" xfId="0" applyFont="1" applyBorder="1" applyAlignment="1">
      <alignment vertical="center" wrapText="1"/>
    </xf>
    <xf numFmtId="0" fontId="35" fillId="0" borderId="29" xfId="0" applyFont="1" applyBorder="1" applyAlignment="1">
      <alignment vertical="center" wrapText="1"/>
    </xf>
    <xf numFmtId="0" fontId="31" fillId="0" borderId="30" xfId="0" applyFont="1" applyBorder="1" applyAlignment="1">
      <alignment vertical="center" wrapText="1"/>
    </xf>
    <xf numFmtId="0" fontId="31" fillId="0" borderId="0" xfId="0" applyFont="1" applyBorder="1" applyAlignment="1">
      <alignment vertical="top"/>
    </xf>
    <xf numFmtId="0" fontId="31" fillId="0" borderId="0" xfId="0" applyFont="1" applyAlignment="1">
      <alignment vertical="top"/>
    </xf>
    <xf numFmtId="0" fontId="31" fillId="0" borderId="23" xfId="0" applyFont="1" applyBorder="1" applyAlignment="1">
      <alignment horizontal="left" vertical="center"/>
    </xf>
    <xf numFmtId="0" fontId="31" fillId="0" borderId="24" xfId="0" applyFont="1" applyBorder="1" applyAlignment="1">
      <alignment horizontal="left" vertical="center"/>
    </xf>
    <xf numFmtId="0" fontId="31" fillId="0" borderId="25" xfId="0" applyFont="1" applyBorder="1" applyAlignment="1">
      <alignment horizontal="left" vertical="center"/>
    </xf>
    <xf numFmtId="0" fontId="31" fillId="0" borderId="26" xfId="0" applyFont="1" applyBorder="1" applyAlignment="1">
      <alignment horizontal="left" vertical="center"/>
    </xf>
    <xf numFmtId="0" fontId="31" fillId="0" borderId="27" xfId="0" applyFont="1" applyBorder="1" applyAlignment="1">
      <alignment horizontal="left" vertical="center"/>
    </xf>
    <xf numFmtId="0" fontId="33" fillId="0" borderId="0" xfId="0" applyFont="1" applyBorder="1" applyAlignment="1">
      <alignment horizontal="left" vertical="center"/>
    </xf>
    <xf numFmtId="0" fontId="36" fillId="0" borderId="0" xfId="0" applyFont="1" applyAlignment="1">
      <alignment horizontal="left" vertical="center"/>
    </xf>
    <xf numFmtId="0" fontId="33" fillId="0" borderId="29" xfId="0" applyFont="1" applyBorder="1" applyAlignment="1">
      <alignment horizontal="left" vertical="center"/>
    </xf>
    <xf numFmtId="0" fontId="33" fillId="0" borderId="29" xfId="0" applyFont="1" applyBorder="1" applyAlignment="1">
      <alignment horizontal="center" vertical="center"/>
    </xf>
    <xf numFmtId="0" fontId="36" fillId="0" borderId="29" xfId="0" applyFont="1" applyBorder="1" applyAlignment="1">
      <alignment horizontal="left" vertical="center"/>
    </xf>
    <xf numFmtId="0" fontId="37" fillId="0" borderId="0" xfId="0" applyFont="1" applyBorder="1" applyAlignment="1">
      <alignment horizontal="left" vertical="center"/>
    </xf>
    <xf numFmtId="0" fontId="34" fillId="0" borderId="0" xfId="0" applyFont="1" applyAlignment="1">
      <alignment horizontal="left" vertical="center"/>
    </xf>
    <xf numFmtId="0" fontId="34" fillId="0" borderId="0" xfId="0" applyFont="1" applyBorder="1" applyAlignment="1">
      <alignment horizontal="center" vertical="center"/>
    </xf>
    <xf numFmtId="0" fontId="34" fillId="0" borderId="26" xfId="0" applyFont="1" applyBorder="1" applyAlignment="1">
      <alignment horizontal="left" vertical="center"/>
    </xf>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31" fillId="0" borderId="28" xfId="0" applyFont="1" applyBorder="1" applyAlignment="1">
      <alignment horizontal="left" vertical="center"/>
    </xf>
    <xf numFmtId="0" fontId="35" fillId="0" borderId="29" xfId="0" applyFont="1" applyBorder="1" applyAlignment="1">
      <alignment horizontal="left" vertical="center"/>
    </xf>
    <xf numFmtId="0" fontId="31" fillId="0" borderId="30" xfId="0" applyFont="1" applyBorder="1" applyAlignment="1">
      <alignment horizontal="left" vertical="center"/>
    </xf>
    <xf numFmtId="0" fontId="31" fillId="0" borderId="0" xfId="0" applyFont="1" applyBorder="1" applyAlignment="1">
      <alignment horizontal="left" vertical="center"/>
    </xf>
    <xf numFmtId="0" fontId="35" fillId="0" borderId="0" xfId="0" applyFont="1" applyBorder="1" applyAlignment="1">
      <alignment horizontal="left" vertical="center"/>
    </xf>
    <xf numFmtId="0" fontId="36" fillId="0" borderId="0" xfId="0" applyFont="1" applyBorder="1" applyAlignment="1">
      <alignment horizontal="left" vertical="center"/>
    </xf>
    <xf numFmtId="0" fontId="34" fillId="0" borderId="29" xfId="0" applyFont="1" applyBorder="1" applyAlignment="1">
      <alignment horizontal="left" vertical="center"/>
    </xf>
    <xf numFmtId="0" fontId="31" fillId="0" borderId="0" xfId="0" applyFont="1" applyBorder="1" applyAlignment="1">
      <alignment horizontal="left" vertical="center" wrapText="1"/>
    </xf>
    <xf numFmtId="0" fontId="34" fillId="0" borderId="0" xfId="0" applyFont="1" applyBorder="1" applyAlignment="1">
      <alignment horizontal="center" vertical="center" wrapText="1"/>
    </xf>
    <xf numFmtId="0" fontId="31" fillId="0" borderId="23" xfId="0" applyFont="1" applyBorder="1" applyAlignment="1">
      <alignment horizontal="left" vertical="center" wrapText="1"/>
    </xf>
    <xf numFmtId="0" fontId="31" fillId="0" borderId="24" xfId="0" applyFont="1" applyBorder="1" applyAlignment="1">
      <alignment horizontal="left" vertical="center" wrapText="1"/>
    </xf>
    <xf numFmtId="0" fontId="31" fillId="0" borderId="25" xfId="0" applyFont="1" applyBorder="1" applyAlignment="1">
      <alignment horizontal="left" vertical="center" wrapText="1"/>
    </xf>
    <xf numFmtId="0" fontId="31" fillId="0" borderId="26" xfId="0" applyFont="1" applyBorder="1" applyAlignment="1">
      <alignment horizontal="left" vertical="center" wrapText="1"/>
    </xf>
    <xf numFmtId="0" fontId="31"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4" fillId="0" borderId="27" xfId="0" applyFont="1" applyBorder="1" applyAlignment="1">
      <alignment horizontal="left" vertical="center"/>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0" xfId="0" applyFont="1" applyBorder="1" applyAlignment="1">
      <alignment horizontal="left" vertical="top"/>
    </xf>
    <xf numFmtId="0" fontId="34" fillId="0" borderId="0" xfId="0" applyFont="1" applyBorder="1" applyAlignment="1">
      <alignment horizontal="center" vertical="top"/>
    </xf>
    <xf numFmtId="0" fontId="34" fillId="0" borderId="28" xfId="0" applyFont="1" applyBorder="1" applyAlignment="1">
      <alignment horizontal="left" vertical="center"/>
    </xf>
    <xf numFmtId="0" fontId="34" fillId="0" borderId="30" xfId="0" applyFont="1" applyBorder="1" applyAlignment="1">
      <alignment horizontal="left" vertical="center"/>
    </xf>
    <xf numFmtId="0" fontId="36" fillId="0" borderId="0" xfId="0" applyFont="1" applyAlignment="1">
      <alignment vertical="center"/>
    </xf>
    <xf numFmtId="0" fontId="33" fillId="0" borderId="0" xfId="0" applyFont="1" applyBorder="1" applyAlignment="1">
      <alignment vertical="center"/>
    </xf>
    <xf numFmtId="0" fontId="36" fillId="0" borderId="29" xfId="0" applyFont="1" applyBorder="1" applyAlignment="1">
      <alignment vertical="center"/>
    </xf>
    <xf numFmtId="0" fontId="33" fillId="0" borderId="29" xfId="0" applyFont="1" applyBorder="1" applyAlignment="1">
      <alignment vertical="center"/>
    </xf>
    <xf numFmtId="0" fontId="0" fillId="0" borderId="0" xfId="0" applyBorder="1" applyAlignment="1">
      <alignment vertical="top"/>
    </xf>
    <xf numFmtId="49" fontId="34" fillId="0" borderId="0" xfId="0" applyNumberFormat="1" applyFont="1" applyBorder="1" applyAlignment="1">
      <alignment horizontal="left" vertical="center"/>
    </xf>
    <xf numFmtId="0" fontId="0" fillId="0" borderId="29" xfId="0" applyBorder="1" applyAlignment="1">
      <alignment vertical="top"/>
    </xf>
    <xf numFmtId="0" fontId="33" fillId="0" borderId="29" xfId="0" applyFont="1" applyBorder="1" applyAlignment="1">
      <alignment horizontal="left"/>
    </xf>
    <xf numFmtId="0" fontId="36" fillId="0" borderId="29" xfId="0" applyFont="1" applyBorder="1" applyAlignment="1">
      <alignment/>
    </xf>
    <xf numFmtId="0" fontId="31" fillId="0" borderId="26" xfId="0" applyFont="1" applyBorder="1" applyAlignment="1">
      <alignment vertical="top"/>
    </xf>
    <xf numFmtId="0" fontId="31" fillId="0" borderId="27" xfId="0" applyFont="1" applyBorder="1" applyAlignment="1">
      <alignment vertical="top"/>
    </xf>
    <xf numFmtId="0" fontId="31" fillId="0" borderId="0" xfId="0" applyFont="1" applyBorder="1" applyAlignment="1">
      <alignment horizontal="center" vertical="center"/>
    </xf>
    <xf numFmtId="0" fontId="31" fillId="0" borderId="0" xfId="0" applyFont="1" applyBorder="1" applyAlignment="1">
      <alignment horizontal="left" vertical="top"/>
    </xf>
    <xf numFmtId="0" fontId="31" fillId="0" borderId="28" xfId="0" applyFont="1" applyBorder="1" applyAlignment="1">
      <alignment vertical="top"/>
    </xf>
    <xf numFmtId="0" fontId="31" fillId="0" borderId="29" xfId="0" applyFont="1" applyBorder="1" applyAlignment="1">
      <alignment vertical="top"/>
    </xf>
    <xf numFmtId="0" fontId="31" fillId="0" borderId="30" xfId="0" applyFont="1" applyBorder="1" applyAlignment="1">
      <alignment vertical="top"/>
    </xf>
    <xf numFmtId="164" fontId="2" fillId="0" borderId="0" xfId="0" applyNumberFormat="1" applyFont="1" applyAlignment="1" applyProtection="1">
      <alignment horizontal="right" vertical="center"/>
      <protection/>
    </xf>
    <xf numFmtId="0" fontId="2" fillId="0" borderId="0" xfId="0" applyFont="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18" fillId="0" borderId="17" xfId="0" applyFont="1" applyBorder="1" applyAlignment="1">
      <alignment horizontal="center" vertical="center"/>
    </xf>
    <xf numFmtId="0" fontId="18"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 fontId="15" fillId="0" borderId="0" xfId="0" applyNumberFormat="1" applyFont="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15" fillId="0" borderId="0" xfId="0" applyFont="1" applyAlignment="1">
      <alignment horizontal="left" vertical="top" wrapText="1"/>
    </xf>
    <xf numFmtId="0" fontId="15" fillId="0" borderId="0" xfId="0" applyFont="1" applyAlignment="1">
      <alignment horizontal="left" vertical="center"/>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34" fillId="0" borderId="0" xfId="0" applyFont="1" applyBorder="1" applyAlignment="1">
      <alignment horizontal="left" vertical="center" wrapText="1"/>
    </xf>
    <xf numFmtId="0" fontId="32" fillId="0" borderId="0" xfId="0" applyFont="1" applyBorder="1" applyAlignment="1">
      <alignment horizontal="center" vertical="center"/>
    </xf>
    <xf numFmtId="49" fontId="34" fillId="0" borderId="0" xfId="0" applyNumberFormat="1" applyFont="1" applyBorder="1" applyAlignment="1">
      <alignment horizontal="left" vertical="center" wrapText="1"/>
    </xf>
    <xf numFmtId="0" fontId="33" fillId="0" borderId="29" xfId="0" applyFont="1" applyBorder="1" applyAlignment="1">
      <alignment horizontal="left" wrapText="1"/>
    </xf>
    <xf numFmtId="0" fontId="32" fillId="0" borderId="0" xfId="0" applyFont="1" applyBorder="1" applyAlignment="1">
      <alignment horizontal="center" vertical="center" wrapText="1"/>
    </xf>
    <xf numFmtId="0" fontId="34" fillId="0" borderId="0" xfId="0" applyFont="1" applyBorder="1" applyAlignment="1">
      <alignment horizontal="left" vertical="top"/>
    </xf>
    <xf numFmtId="0" fontId="34" fillId="0" borderId="0" xfId="0" applyFont="1" applyBorder="1" applyAlignment="1">
      <alignment horizontal="left" vertical="center"/>
    </xf>
    <xf numFmtId="0" fontId="33"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AR2" s="324"/>
      <c r="AS2" s="324"/>
      <c r="AT2" s="324"/>
      <c r="AU2" s="324"/>
      <c r="AV2" s="324"/>
      <c r="AW2" s="324"/>
      <c r="AX2" s="324"/>
      <c r="AY2" s="324"/>
      <c r="AZ2" s="324"/>
      <c r="BA2" s="324"/>
      <c r="BB2" s="324"/>
      <c r="BC2" s="324"/>
      <c r="BD2" s="324"/>
      <c r="BE2" s="324"/>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325" t="s">
        <v>14</v>
      </c>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20"/>
      <c r="AQ5" s="20"/>
      <c r="AR5" s="18"/>
      <c r="BE5" s="332" t="s">
        <v>15</v>
      </c>
      <c r="BS5" s="15" t="s">
        <v>6</v>
      </c>
    </row>
    <row r="6" spans="2:71" ht="36.95" customHeight="1">
      <c r="B6" s="19"/>
      <c r="C6" s="20"/>
      <c r="D6" s="26" t="s">
        <v>16</v>
      </c>
      <c r="E6" s="20"/>
      <c r="F6" s="20"/>
      <c r="G6" s="20"/>
      <c r="H6" s="20"/>
      <c r="I6" s="20"/>
      <c r="J6" s="20"/>
      <c r="K6" s="327" t="s">
        <v>17</v>
      </c>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20"/>
      <c r="AQ6" s="20"/>
      <c r="AR6" s="18"/>
      <c r="BE6" s="333"/>
      <c r="BS6" s="15" t="s">
        <v>6</v>
      </c>
    </row>
    <row r="7" spans="2:71" ht="12" customHeight="1">
      <c r="B7" s="19"/>
      <c r="C7" s="20"/>
      <c r="D7" s="27"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27" t="s">
        <v>20</v>
      </c>
      <c r="AL7" s="20"/>
      <c r="AM7" s="20"/>
      <c r="AN7" s="25" t="s">
        <v>21</v>
      </c>
      <c r="AO7" s="20"/>
      <c r="AP7" s="20"/>
      <c r="AQ7" s="20"/>
      <c r="AR7" s="18"/>
      <c r="BE7" s="333"/>
      <c r="BS7" s="15" t="s">
        <v>6</v>
      </c>
    </row>
    <row r="8" spans="2:71" ht="12" customHeight="1">
      <c r="B8" s="19"/>
      <c r="C8" s="20"/>
      <c r="D8" s="27" t="s">
        <v>22</v>
      </c>
      <c r="E8" s="20"/>
      <c r="F8" s="20"/>
      <c r="G8" s="20"/>
      <c r="H8" s="20"/>
      <c r="I8" s="20"/>
      <c r="J8" s="20"/>
      <c r="K8" s="25" t="s">
        <v>23</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24</v>
      </c>
      <c r="AL8" s="20"/>
      <c r="AM8" s="20"/>
      <c r="AN8" s="28" t="s">
        <v>25</v>
      </c>
      <c r="AO8" s="20"/>
      <c r="AP8" s="20"/>
      <c r="AQ8" s="20"/>
      <c r="AR8" s="18"/>
      <c r="BE8" s="333"/>
      <c r="BS8" s="15" t="s">
        <v>6</v>
      </c>
    </row>
    <row r="9" spans="2:7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333"/>
      <c r="BS9" s="15" t="s">
        <v>6</v>
      </c>
    </row>
    <row r="10" spans="2:71" ht="12" customHeight="1">
      <c r="B10" s="19"/>
      <c r="C10" s="20"/>
      <c r="D10" s="27" t="s">
        <v>26</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27</v>
      </c>
      <c r="AL10" s="20"/>
      <c r="AM10" s="20"/>
      <c r="AN10" s="25" t="s">
        <v>28</v>
      </c>
      <c r="AO10" s="20"/>
      <c r="AP10" s="20"/>
      <c r="AQ10" s="20"/>
      <c r="AR10" s="18"/>
      <c r="BE10" s="333"/>
      <c r="BS10" s="15" t="s">
        <v>6</v>
      </c>
    </row>
    <row r="11" spans="2:71" ht="18.4" customHeight="1">
      <c r="B11" s="19"/>
      <c r="C11" s="20"/>
      <c r="D11" s="20"/>
      <c r="E11" s="25" t="s">
        <v>29</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30</v>
      </c>
      <c r="AL11" s="20"/>
      <c r="AM11" s="20"/>
      <c r="AN11" s="25" t="s">
        <v>21</v>
      </c>
      <c r="AO11" s="20"/>
      <c r="AP11" s="20"/>
      <c r="AQ11" s="20"/>
      <c r="AR11" s="18"/>
      <c r="BE11" s="333"/>
      <c r="BS11" s="15" t="s">
        <v>6</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333"/>
      <c r="BS12" s="15" t="s">
        <v>6</v>
      </c>
    </row>
    <row r="13" spans="2:71" ht="12" customHeight="1">
      <c r="B13" s="19"/>
      <c r="C13" s="20"/>
      <c r="D13" s="27" t="s">
        <v>31</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27</v>
      </c>
      <c r="AL13" s="20"/>
      <c r="AM13" s="20"/>
      <c r="AN13" s="29" t="s">
        <v>32</v>
      </c>
      <c r="AO13" s="20"/>
      <c r="AP13" s="20"/>
      <c r="AQ13" s="20"/>
      <c r="AR13" s="18"/>
      <c r="BE13" s="333"/>
      <c r="BS13" s="15" t="s">
        <v>6</v>
      </c>
    </row>
    <row r="14" spans="2:71" ht="12">
      <c r="B14" s="19"/>
      <c r="C14" s="20"/>
      <c r="D14" s="20"/>
      <c r="E14" s="328" t="s">
        <v>32</v>
      </c>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27" t="s">
        <v>30</v>
      </c>
      <c r="AL14" s="20"/>
      <c r="AM14" s="20"/>
      <c r="AN14" s="29" t="s">
        <v>32</v>
      </c>
      <c r="AO14" s="20"/>
      <c r="AP14" s="20"/>
      <c r="AQ14" s="20"/>
      <c r="AR14" s="18"/>
      <c r="BE14" s="333"/>
      <c r="BS14" s="15" t="s">
        <v>6</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333"/>
      <c r="BS15" s="15" t="s">
        <v>4</v>
      </c>
    </row>
    <row r="16" spans="2:71" ht="12" customHeight="1">
      <c r="B16" s="19"/>
      <c r="C16" s="20"/>
      <c r="D16" s="27" t="s">
        <v>33</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27</v>
      </c>
      <c r="AL16" s="20"/>
      <c r="AM16" s="20"/>
      <c r="AN16" s="25" t="s">
        <v>34</v>
      </c>
      <c r="AO16" s="20"/>
      <c r="AP16" s="20"/>
      <c r="AQ16" s="20"/>
      <c r="AR16" s="18"/>
      <c r="BE16" s="333"/>
      <c r="BS16" s="15" t="s">
        <v>4</v>
      </c>
    </row>
    <row r="17" spans="2:71" ht="18.4" customHeight="1">
      <c r="B17" s="19"/>
      <c r="C17" s="20"/>
      <c r="D17" s="20"/>
      <c r="E17" s="25" t="s">
        <v>35</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30</v>
      </c>
      <c r="AL17" s="20"/>
      <c r="AM17" s="20"/>
      <c r="AN17" s="25" t="s">
        <v>21</v>
      </c>
      <c r="AO17" s="20"/>
      <c r="AP17" s="20"/>
      <c r="AQ17" s="20"/>
      <c r="AR17" s="18"/>
      <c r="BE17" s="333"/>
      <c r="BS17" s="15" t="s">
        <v>36</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333"/>
      <c r="BS18" s="15" t="s">
        <v>6</v>
      </c>
    </row>
    <row r="19" spans="2:71" ht="12" customHeight="1">
      <c r="B19" s="19"/>
      <c r="C19" s="20"/>
      <c r="D19" s="27" t="s">
        <v>37</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27</v>
      </c>
      <c r="AL19" s="20"/>
      <c r="AM19" s="20"/>
      <c r="AN19" s="25" t="s">
        <v>21</v>
      </c>
      <c r="AO19" s="20"/>
      <c r="AP19" s="20"/>
      <c r="AQ19" s="20"/>
      <c r="AR19" s="18"/>
      <c r="BE19" s="333"/>
      <c r="BS19" s="15" t="s">
        <v>6</v>
      </c>
    </row>
    <row r="20" spans="2:71" ht="18.4" customHeight="1">
      <c r="B20" s="19"/>
      <c r="C20" s="20"/>
      <c r="D20" s="20"/>
      <c r="E20" s="25" t="s">
        <v>38</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30</v>
      </c>
      <c r="AL20" s="20"/>
      <c r="AM20" s="20"/>
      <c r="AN20" s="25" t="s">
        <v>21</v>
      </c>
      <c r="AO20" s="20"/>
      <c r="AP20" s="20"/>
      <c r="AQ20" s="20"/>
      <c r="AR20" s="18"/>
      <c r="BE20" s="333"/>
      <c r="BS20" s="15" t="s">
        <v>4</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333"/>
    </row>
    <row r="22" spans="2:57" ht="12" customHeight="1">
      <c r="B22" s="19"/>
      <c r="C22" s="20"/>
      <c r="D22" s="27" t="s">
        <v>39</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333"/>
    </row>
    <row r="23" spans="2:57" ht="45" customHeight="1">
      <c r="B23" s="19"/>
      <c r="C23" s="20"/>
      <c r="D23" s="20"/>
      <c r="E23" s="330" t="s">
        <v>40</v>
      </c>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20"/>
      <c r="AP23" s="20"/>
      <c r="AQ23" s="20"/>
      <c r="AR23" s="18"/>
      <c r="BE23" s="333"/>
    </row>
    <row r="24" spans="2:57"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333"/>
    </row>
    <row r="25" spans="2:57"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333"/>
    </row>
    <row r="26" spans="2:57" s="1" customFormat="1" ht="25.9" customHeight="1">
      <c r="B26" s="32"/>
      <c r="C26" s="33"/>
      <c r="D26" s="34" t="s">
        <v>41</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34">
        <f>ROUND(AG54,2)</f>
        <v>0</v>
      </c>
      <c r="AL26" s="335"/>
      <c r="AM26" s="335"/>
      <c r="AN26" s="335"/>
      <c r="AO26" s="335"/>
      <c r="AP26" s="33"/>
      <c r="AQ26" s="33"/>
      <c r="AR26" s="36"/>
      <c r="BE26" s="333"/>
    </row>
    <row r="27" spans="2:57" s="1" customFormat="1" ht="6.95" customHeight="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6"/>
      <c r="BE27" s="333"/>
    </row>
    <row r="28" spans="2:57" s="1" customFormat="1" ht="12">
      <c r="B28" s="32"/>
      <c r="C28" s="33"/>
      <c r="D28" s="33"/>
      <c r="E28" s="33"/>
      <c r="F28" s="33"/>
      <c r="G28" s="33"/>
      <c r="H28" s="33"/>
      <c r="I28" s="33"/>
      <c r="J28" s="33"/>
      <c r="K28" s="33"/>
      <c r="L28" s="331" t="s">
        <v>42</v>
      </c>
      <c r="M28" s="331"/>
      <c r="N28" s="331"/>
      <c r="O28" s="331"/>
      <c r="P28" s="331"/>
      <c r="Q28" s="33"/>
      <c r="R28" s="33"/>
      <c r="S28" s="33"/>
      <c r="T28" s="33"/>
      <c r="U28" s="33"/>
      <c r="V28" s="33"/>
      <c r="W28" s="331" t="s">
        <v>43</v>
      </c>
      <c r="X28" s="331"/>
      <c r="Y28" s="331"/>
      <c r="Z28" s="331"/>
      <c r="AA28" s="331"/>
      <c r="AB28" s="331"/>
      <c r="AC28" s="331"/>
      <c r="AD28" s="331"/>
      <c r="AE28" s="331"/>
      <c r="AF28" s="33"/>
      <c r="AG28" s="33"/>
      <c r="AH28" s="33"/>
      <c r="AI28" s="33"/>
      <c r="AJ28" s="33"/>
      <c r="AK28" s="331" t="s">
        <v>44</v>
      </c>
      <c r="AL28" s="331"/>
      <c r="AM28" s="331"/>
      <c r="AN28" s="331"/>
      <c r="AO28" s="331"/>
      <c r="AP28" s="33"/>
      <c r="AQ28" s="33"/>
      <c r="AR28" s="36"/>
      <c r="BE28" s="333"/>
    </row>
    <row r="29" spans="2:57" s="2" customFormat="1" ht="14.45" customHeight="1">
      <c r="B29" s="37"/>
      <c r="C29" s="38"/>
      <c r="D29" s="27" t="s">
        <v>45</v>
      </c>
      <c r="E29" s="38"/>
      <c r="F29" s="27" t="s">
        <v>46</v>
      </c>
      <c r="G29" s="38"/>
      <c r="H29" s="38"/>
      <c r="I29" s="38"/>
      <c r="J29" s="38"/>
      <c r="K29" s="38"/>
      <c r="L29" s="297">
        <v>0.21</v>
      </c>
      <c r="M29" s="298"/>
      <c r="N29" s="298"/>
      <c r="O29" s="298"/>
      <c r="P29" s="298"/>
      <c r="Q29" s="38"/>
      <c r="R29" s="38"/>
      <c r="S29" s="38"/>
      <c r="T29" s="38"/>
      <c r="U29" s="38"/>
      <c r="V29" s="38"/>
      <c r="W29" s="319">
        <f>ROUND(AZ54,2)</f>
        <v>0</v>
      </c>
      <c r="X29" s="298"/>
      <c r="Y29" s="298"/>
      <c r="Z29" s="298"/>
      <c r="AA29" s="298"/>
      <c r="AB29" s="298"/>
      <c r="AC29" s="298"/>
      <c r="AD29" s="298"/>
      <c r="AE29" s="298"/>
      <c r="AF29" s="38"/>
      <c r="AG29" s="38"/>
      <c r="AH29" s="38"/>
      <c r="AI29" s="38"/>
      <c r="AJ29" s="38"/>
      <c r="AK29" s="319">
        <f>ROUND(AV54,2)</f>
        <v>0</v>
      </c>
      <c r="AL29" s="298"/>
      <c r="AM29" s="298"/>
      <c r="AN29" s="298"/>
      <c r="AO29" s="298"/>
      <c r="AP29" s="38"/>
      <c r="AQ29" s="38"/>
      <c r="AR29" s="39"/>
      <c r="BE29" s="333"/>
    </row>
    <row r="30" spans="2:57" s="2" customFormat="1" ht="14.45" customHeight="1">
      <c r="B30" s="37"/>
      <c r="C30" s="38"/>
      <c r="D30" s="38"/>
      <c r="E30" s="38"/>
      <c r="F30" s="27" t="s">
        <v>47</v>
      </c>
      <c r="G30" s="38"/>
      <c r="H30" s="38"/>
      <c r="I30" s="38"/>
      <c r="J30" s="38"/>
      <c r="K30" s="38"/>
      <c r="L30" s="297">
        <v>0.15</v>
      </c>
      <c r="M30" s="298"/>
      <c r="N30" s="298"/>
      <c r="O30" s="298"/>
      <c r="P30" s="298"/>
      <c r="Q30" s="38"/>
      <c r="R30" s="38"/>
      <c r="S30" s="38"/>
      <c r="T30" s="38"/>
      <c r="U30" s="38"/>
      <c r="V30" s="38"/>
      <c r="W30" s="319">
        <f>ROUND(BA54,2)</f>
        <v>0</v>
      </c>
      <c r="X30" s="298"/>
      <c r="Y30" s="298"/>
      <c r="Z30" s="298"/>
      <c r="AA30" s="298"/>
      <c r="AB30" s="298"/>
      <c r="AC30" s="298"/>
      <c r="AD30" s="298"/>
      <c r="AE30" s="298"/>
      <c r="AF30" s="38"/>
      <c r="AG30" s="38"/>
      <c r="AH30" s="38"/>
      <c r="AI30" s="38"/>
      <c r="AJ30" s="38"/>
      <c r="AK30" s="319">
        <f>ROUND(AW54,2)</f>
        <v>0</v>
      </c>
      <c r="AL30" s="298"/>
      <c r="AM30" s="298"/>
      <c r="AN30" s="298"/>
      <c r="AO30" s="298"/>
      <c r="AP30" s="38"/>
      <c r="AQ30" s="38"/>
      <c r="AR30" s="39"/>
      <c r="BE30" s="333"/>
    </row>
    <row r="31" spans="2:57" s="2" customFormat="1" ht="14.45" customHeight="1" hidden="1">
      <c r="B31" s="37"/>
      <c r="C31" s="38"/>
      <c r="D31" s="38"/>
      <c r="E31" s="38"/>
      <c r="F31" s="27" t="s">
        <v>48</v>
      </c>
      <c r="G31" s="38"/>
      <c r="H31" s="38"/>
      <c r="I31" s="38"/>
      <c r="J31" s="38"/>
      <c r="K31" s="38"/>
      <c r="L31" s="297">
        <v>0.21</v>
      </c>
      <c r="M31" s="298"/>
      <c r="N31" s="298"/>
      <c r="O31" s="298"/>
      <c r="P31" s="298"/>
      <c r="Q31" s="38"/>
      <c r="R31" s="38"/>
      <c r="S31" s="38"/>
      <c r="T31" s="38"/>
      <c r="U31" s="38"/>
      <c r="V31" s="38"/>
      <c r="W31" s="319">
        <f>ROUND(BB54,2)</f>
        <v>0</v>
      </c>
      <c r="X31" s="298"/>
      <c r="Y31" s="298"/>
      <c r="Z31" s="298"/>
      <c r="AA31" s="298"/>
      <c r="AB31" s="298"/>
      <c r="AC31" s="298"/>
      <c r="AD31" s="298"/>
      <c r="AE31" s="298"/>
      <c r="AF31" s="38"/>
      <c r="AG31" s="38"/>
      <c r="AH31" s="38"/>
      <c r="AI31" s="38"/>
      <c r="AJ31" s="38"/>
      <c r="AK31" s="319">
        <v>0</v>
      </c>
      <c r="AL31" s="298"/>
      <c r="AM31" s="298"/>
      <c r="AN31" s="298"/>
      <c r="AO31" s="298"/>
      <c r="AP31" s="38"/>
      <c r="AQ31" s="38"/>
      <c r="AR31" s="39"/>
      <c r="BE31" s="333"/>
    </row>
    <row r="32" spans="2:57" s="2" customFormat="1" ht="14.45" customHeight="1" hidden="1">
      <c r="B32" s="37"/>
      <c r="C32" s="38"/>
      <c r="D32" s="38"/>
      <c r="E32" s="38"/>
      <c r="F32" s="27" t="s">
        <v>49</v>
      </c>
      <c r="G32" s="38"/>
      <c r="H32" s="38"/>
      <c r="I32" s="38"/>
      <c r="J32" s="38"/>
      <c r="K32" s="38"/>
      <c r="L32" s="297">
        <v>0.15</v>
      </c>
      <c r="M32" s="298"/>
      <c r="N32" s="298"/>
      <c r="O32" s="298"/>
      <c r="P32" s="298"/>
      <c r="Q32" s="38"/>
      <c r="R32" s="38"/>
      <c r="S32" s="38"/>
      <c r="T32" s="38"/>
      <c r="U32" s="38"/>
      <c r="V32" s="38"/>
      <c r="W32" s="319">
        <f>ROUND(BC54,2)</f>
        <v>0</v>
      </c>
      <c r="X32" s="298"/>
      <c r="Y32" s="298"/>
      <c r="Z32" s="298"/>
      <c r="AA32" s="298"/>
      <c r="AB32" s="298"/>
      <c r="AC32" s="298"/>
      <c r="AD32" s="298"/>
      <c r="AE32" s="298"/>
      <c r="AF32" s="38"/>
      <c r="AG32" s="38"/>
      <c r="AH32" s="38"/>
      <c r="AI32" s="38"/>
      <c r="AJ32" s="38"/>
      <c r="AK32" s="319">
        <v>0</v>
      </c>
      <c r="AL32" s="298"/>
      <c r="AM32" s="298"/>
      <c r="AN32" s="298"/>
      <c r="AO32" s="298"/>
      <c r="AP32" s="38"/>
      <c r="AQ32" s="38"/>
      <c r="AR32" s="39"/>
      <c r="BE32" s="333"/>
    </row>
    <row r="33" spans="2:44" s="2" customFormat="1" ht="14.45" customHeight="1" hidden="1">
      <c r="B33" s="37"/>
      <c r="C33" s="38"/>
      <c r="D33" s="38"/>
      <c r="E33" s="38"/>
      <c r="F33" s="27" t="s">
        <v>50</v>
      </c>
      <c r="G33" s="38"/>
      <c r="H33" s="38"/>
      <c r="I33" s="38"/>
      <c r="J33" s="38"/>
      <c r="K33" s="38"/>
      <c r="L33" s="297">
        <v>0</v>
      </c>
      <c r="M33" s="298"/>
      <c r="N33" s="298"/>
      <c r="O33" s="298"/>
      <c r="P33" s="298"/>
      <c r="Q33" s="38"/>
      <c r="R33" s="38"/>
      <c r="S33" s="38"/>
      <c r="T33" s="38"/>
      <c r="U33" s="38"/>
      <c r="V33" s="38"/>
      <c r="W33" s="319">
        <f>ROUND(BD54,2)</f>
        <v>0</v>
      </c>
      <c r="X33" s="298"/>
      <c r="Y33" s="298"/>
      <c r="Z33" s="298"/>
      <c r="AA33" s="298"/>
      <c r="AB33" s="298"/>
      <c r="AC33" s="298"/>
      <c r="AD33" s="298"/>
      <c r="AE33" s="298"/>
      <c r="AF33" s="38"/>
      <c r="AG33" s="38"/>
      <c r="AH33" s="38"/>
      <c r="AI33" s="38"/>
      <c r="AJ33" s="38"/>
      <c r="AK33" s="319">
        <v>0</v>
      </c>
      <c r="AL33" s="298"/>
      <c r="AM33" s="298"/>
      <c r="AN33" s="298"/>
      <c r="AO33" s="298"/>
      <c r="AP33" s="38"/>
      <c r="AQ33" s="38"/>
      <c r="AR33" s="39"/>
    </row>
    <row r="34" spans="2:44" s="1" customFormat="1" ht="6.95" customHeight="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6"/>
    </row>
    <row r="35" spans="2:44" s="1" customFormat="1" ht="25.9" customHeight="1">
      <c r="B35" s="32"/>
      <c r="C35" s="40"/>
      <c r="D35" s="41" t="s">
        <v>51</v>
      </c>
      <c r="E35" s="42"/>
      <c r="F35" s="42"/>
      <c r="G35" s="42"/>
      <c r="H35" s="42"/>
      <c r="I35" s="42"/>
      <c r="J35" s="42"/>
      <c r="K35" s="42"/>
      <c r="L35" s="42"/>
      <c r="M35" s="42"/>
      <c r="N35" s="42"/>
      <c r="O35" s="42"/>
      <c r="P35" s="42"/>
      <c r="Q35" s="42"/>
      <c r="R35" s="42"/>
      <c r="S35" s="42"/>
      <c r="T35" s="43" t="s">
        <v>52</v>
      </c>
      <c r="U35" s="42"/>
      <c r="V35" s="42"/>
      <c r="W35" s="42"/>
      <c r="X35" s="320" t="s">
        <v>53</v>
      </c>
      <c r="Y35" s="321"/>
      <c r="Z35" s="321"/>
      <c r="AA35" s="321"/>
      <c r="AB35" s="321"/>
      <c r="AC35" s="42"/>
      <c r="AD35" s="42"/>
      <c r="AE35" s="42"/>
      <c r="AF35" s="42"/>
      <c r="AG35" s="42"/>
      <c r="AH35" s="42"/>
      <c r="AI35" s="42"/>
      <c r="AJ35" s="42"/>
      <c r="AK35" s="322">
        <f>SUM(AK26:AK33)</f>
        <v>0</v>
      </c>
      <c r="AL35" s="321"/>
      <c r="AM35" s="321"/>
      <c r="AN35" s="321"/>
      <c r="AO35" s="323"/>
      <c r="AP35" s="40"/>
      <c r="AQ35" s="40"/>
      <c r="AR35" s="36"/>
    </row>
    <row r="36" spans="2:44" s="1" customFormat="1" ht="6.95" customHeight="1">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6"/>
    </row>
    <row r="37" spans="2:44" s="1" customFormat="1" ht="6.95"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6"/>
    </row>
    <row r="41" spans="2:44" s="1" customFormat="1" ht="6.95" customHeight="1">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6"/>
    </row>
    <row r="42" spans="2:44" s="1" customFormat="1" ht="24.95" customHeight="1">
      <c r="B42" s="32"/>
      <c r="C42" s="21" t="s">
        <v>54</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6"/>
    </row>
    <row r="43" spans="2:44" s="1" customFormat="1" ht="6.95" customHeight="1">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6"/>
    </row>
    <row r="44" spans="2:44" s="1" customFormat="1" ht="12" customHeight="1">
      <c r="B44" s="32"/>
      <c r="C44" s="27" t="s">
        <v>13</v>
      </c>
      <c r="D44" s="33"/>
      <c r="E44" s="33"/>
      <c r="F44" s="33"/>
      <c r="G44" s="33"/>
      <c r="H44" s="33"/>
      <c r="I44" s="33"/>
      <c r="J44" s="33"/>
      <c r="K44" s="33"/>
      <c r="L44" s="33" t="str">
        <f>K5</f>
        <v>L2019-46</v>
      </c>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6"/>
    </row>
    <row r="45" spans="2:44" s="3" customFormat="1" ht="36.95" customHeight="1">
      <c r="B45" s="48"/>
      <c r="C45" s="49" t="s">
        <v>16</v>
      </c>
      <c r="D45" s="50"/>
      <c r="E45" s="50"/>
      <c r="F45" s="50"/>
      <c r="G45" s="50"/>
      <c r="H45" s="50"/>
      <c r="I45" s="50"/>
      <c r="J45" s="50"/>
      <c r="K45" s="50"/>
      <c r="L45" s="310" t="str">
        <f>K6</f>
        <v>BD, Tyra č.p. 136 - Oprava ležaté kanalizace</v>
      </c>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50"/>
      <c r="AQ45" s="50"/>
      <c r="AR45" s="51"/>
    </row>
    <row r="46" spans="2:44" s="1" customFormat="1" ht="6.95" customHeight="1">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6"/>
    </row>
    <row r="47" spans="2:44" s="1" customFormat="1" ht="12" customHeight="1">
      <c r="B47" s="32"/>
      <c r="C47" s="27" t="s">
        <v>22</v>
      </c>
      <c r="D47" s="33"/>
      <c r="E47" s="33"/>
      <c r="F47" s="33"/>
      <c r="G47" s="33"/>
      <c r="H47" s="33"/>
      <c r="I47" s="33"/>
      <c r="J47" s="33"/>
      <c r="K47" s="33"/>
      <c r="L47" s="52" t="str">
        <f>IF(K8="","",K8)</f>
        <v>Obec Třinec</v>
      </c>
      <c r="M47" s="33"/>
      <c r="N47" s="33"/>
      <c r="O47" s="33"/>
      <c r="P47" s="33"/>
      <c r="Q47" s="33"/>
      <c r="R47" s="33"/>
      <c r="S47" s="33"/>
      <c r="T47" s="33"/>
      <c r="U47" s="33"/>
      <c r="V47" s="33"/>
      <c r="W47" s="33"/>
      <c r="X47" s="33"/>
      <c r="Y47" s="33"/>
      <c r="Z47" s="33"/>
      <c r="AA47" s="33"/>
      <c r="AB47" s="33"/>
      <c r="AC47" s="33"/>
      <c r="AD47" s="33"/>
      <c r="AE47" s="33"/>
      <c r="AF47" s="33"/>
      <c r="AG47" s="33"/>
      <c r="AH47" s="33"/>
      <c r="AI47" s="27" t="s">
        <v>24</v>
      </c>
      <c r="AJ47" s="33"/>
      <c r="AK47" s="33"/>
      <c r="AL47" s="33"/>
      <c r="AM47" s="312" t="str">
        <f>IF(AN8="","",AN8)</f>
        <v>30. 9. 2019</v>
      </c>
      <c r="AN47" s="312"/>
      <c r="AO47" s="33"/>
      <c r="AP47" s="33"/>
      <c r="AQ47" s="33"/>
      <c r="AR47" s="36"/>
    </row>
    <row r="48" spans="2:44" s="1" customFormat="1" ht="6.95" customHeight="1">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6"/>
    </row>
    <row r="49" spans="2:56" s="1" customFormat="1" ht="13.7" customHeight="1">
      <c r="B49" s="32"/>
      <c r="C49" s="27" t="s">
        <v>26</v>
      </c>
      <c r="D49" s="33"/>
      <c r="E49" s="33"/>
      <c r="F49" s="33"/>
      <c r="G49" s="33"/>
      <c r="H49" s="33"/>
      <c r="I49" s="33"/>
      <c r="J49" s="33"/>
      <c r="K49" s="33"/>
      <c r="L49" s="33" t="str">
        <f>IF(E11="","",E11)</f>
        <v>Statutární město Třinec</v>
      </c>
      <c r="M49" s="33"/>
      <c r="N49" s="33"/>
      <c r="O49" s="33"/>
      <c r="P49" s="33"/>
      <c r="Q49" s="33"/>
      <c r="R49" s="33"/>
      <c r="S49" s="33"/>
      <c r="T49" s="33"/>
      <c r="U49" s="33"/>
      <c r="V49" s="33"/>
      <c r="W49" s="33"/>
      <c r="X49" s="33"/>
      <c r="Y49" s="33"/>
      <c r="Z49" s="33"/>
      <c r="AA49" s="33"/>
      <c r="AB49" s="33"/>
      <c r="AC49" s="33"/>
      <c r="AD49" s="33"/>
      <c r="AE49" s="33"/>
      <c r="AF49" s="33"/>
      <c r="AG49" s="33"/>
      <c r="AH49" s="33"/>
      <c r="AI49" s="27" t="s">
        <v>33</v>
      </c>
      <c r="AJ49" s="33"/>
      <c r="AK49" s="33"/>
      <c r="AL49" s="33"/>
      <c r="AM49" s="308" t="str">
        <f>IF(E17="","",E17)</f>
        <v>Projekční kancelář lay-out s.r.o.</v>
      </c>
      <c r="AN49" s="309"/>
      <c r="AO49" s="309"/>
      <c r="AP49" s="309"/>
      <c r="AQ49" s="33"/>
      <c r="AR49" s="36"/>
      <c r="AS49" s="313" t="s">
        <v>55</v>
      </c>
      <c r="AT49" s="314"/>
      <c r="AU49" s="54"/>
      <c r="AV49" s="54"/>
      <c r="AW49" s="54"/>
      <c r="AX49" s="54"/>
      <c r="AY49" s="54"/>
      <c r="AZ49" s="54"/>
      <c r="BA49" s="54"/>
      <c r="BB49" s="54"/>
      <c r="BC49" s="54"/>
      <c r="BD49" s="55"/>
    </row>
    <row r="50" spans="2:56" s="1" customFormat="1" ht="13.7" customHeight="1">
      <c r="B50" s="32"/>
      <c r="C50" s="27" t="s">
        <v>31</v>
      </c>
      <c r="D50" s="33"/>
      <c r="E50" s="33"/>
      <c r="F50" s="33"/>
      <c r="G50" s="33"/>
      <c r="H50" s="33"/>
      <c r="I50" s="33"/>
      <c r="J50" s="33"/>
      <c r="K50" s="33"/>
      <c r="L50" s="33"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7" t="s">
        <v>37</v>
      </c>
      <c r="AJ50" s="33"/>
      <c r="AK50" s="33"/>
      <c r="AL50" s="33"/>
      <c r="AM50" s="308" t="str">
        <f>IF(E20="","",E20)</f>
        <v xml:space="preserve"> </v>
      </c>
      <c r="AN50" s="309"/>
      <c r="AO50" s="309"/>
      <c r="AP50" s="309"/>
      <c r="AQ50" s="33"/>
      <c r="AR50" s="36"/>
      <c r="AS50" s="315"/>
      <c r="AT50" s="316"/>
      <c r="AU50" s="56"/>
      <c r="AV50" s="56"/>
      <c r="AW50" s="56"/>
      <c r="AX50" s="56"/>
      <c r="AY50" s="56"/>
      <c r="AZ50" s="56"/>
      <c r="BA50" s="56"/>
      <c r="BB50" s="56"/>
      <c r="BC50" s="56"/>
      <c r="BD50" s="57"/>
    </row>
    <row r="51" spans="2:56" s="1" customFormat="1" ht="10.9" customHeight="1">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6"/>
      <c r="AS51" s="317"/>
      <c r="AT51" s="318"/>
      <c r="AU51" s="58"/>
      <c r="AV51" s="58"/>
      <c r="AW51" s="58"/>
      <c r="AX51" s="58"/>
      <c r="AY51" s="58"/>
      <c r="AZ51" s="58"/>
      <c r="BA51" s="58"/>
      <c r="BB51" s="58"/>
      <c r="BC51" s="58"/>
      <c r="BD51" s="59"/>
    </row>
    <row r="52" spans="2:56" s="1" customFormat="1" ht="29.25" customHeight="1">
      <c r="B52" s="32"/>
      <c r="C52" s="299" t="s">
        <v>56</v>
      </c>
      <c r="D52" s="300"/>
      <c r="E52" s="300"/>
      <c r="F52" s="300"/>
      <c r="G52" s="300"/>
      <c r="H52" s="60"/>
      <c r="I52" s="301" t="s">
        <v>57</v>
      </c>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2" t="s">
        <v>58</v>
      </c>
      <c r="AH52" s="300"/>
      <c r="AI52" s="300"/>
      <c r="AJ52" s="300"/>
      <c r="AK52" s="300"/>
      <c r="AL52" s="300"/>
      <c r="AM52" s="300"/>
      <c r="AN52" s="301" t="s">
        <v>59</v>
      </c>
      <c r="AO52" s="300"/>
      <c r="AP52" s="300"/>
      <c r="AQ52" s="61" t="s">
        <v>60</v>
      </c>
      <c r="AR52" s="36"/>
      <c r="AS52" s="62" t="s">
        <v>61</v>
      </c>
      <c r="AT52" s="63" t="s">
        <v>62</v>
      </c>
      <c r="AU52" s="63" t="s">
        <v>63</v>
      </c>
      <c r="AV52" s="63" t="s">
        <v>64</v>
      </c>
      <c r="AW52" s="63" t="s">
        <v>65</v>
      </c>
      <c r="AX52" s="63" t="s">
        <v>66</v>
      </c>
      <c r="AY52" s="63" t="s">
        <v>67</v>
      </c>
      <c r="AZ52" s="63" t="s">
        <v>68</v>
      </c>
      <c r="BA52" s="63" t="s">
        <v>69</v>
      </c>
      <c r="BB52" s="63" t="s">
        <v>70</v>
      </c>
      <c r="BC52" s="63" t="s">
        <v>71</v>
      </c>
      <c r="BD52" s="64" t="s">
        <v>72</v>
      </c>
    </row>
    <row r="53" spans="2:56" s="1" customFormat="1" ht="10.9" customHeight="1">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6"/>
      <c r="AS53" s="65"/>
      <c r="AT53" s="66"/>
      <c r="AU53" s="66"/>
      <c r="AV53" s="66"/>
      <c r="AW53" s="66"/>
      <c r="AX53" s="66"/>
      <c r="AY53" s="66"/>
      <c r="AZ53" s="66"/>
      <c r="BA53" s="66"/>
      <c r="BB53" s="66"/>
      <c r="BC53" s="66"/>
      <c r="BD53" s="67"/>
    </row>
    <row r="54" spans="2:90" s="4" customFormat="1" ht="32.45" customHeight="1">
      <c r="B54" s="68"/>
      <c r="C54" s="69" t="s">
        <v>73</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306">
        <f>ROUND(AG55,2)</f>
        <v>0</v>
      </c>
      <c r="AH54" s="306"/>
      <c r="AI54" s="306"/>
      <c r="AJ54" s="306"/>
      <c r="AK54" s="306"/>
      <c r="AL54" s="306"/>
      <c r="AM54" s="306"/>
      <c r="AN54" s="307">
        <f>SUM(AG54,AT54)</f>
        <v>0</v>
      </c>
      <c r="AO54" s="307"/>
      <c r="AP54" s="307"/>
      <c r="AQ54" s="72" t="s">
        <v>21</v>
      </c>
      <c r="AR54" s="73"/>
      <c r="AS54" s="74">
        <f>ROUND(AS55,2)</f>
        <v>0</v>
      </c>
      <c r="AT54" s="75">
        <f>ROUND(SUM(AV54:AW54),2)</f>
        <v>0</v>
      </c>
      <c r="AU54" s="76">
        <f>ROUND(AU55,5)</f>
        <v>0</v>
      </c>
      <c r="AV54" s="75">
        <f>ROUND(AZ54*L29,2)</f>
        <v>0</v>
      </c>
      <c r="AW54" s="75">
        <f>ROUND(BA54*L30,2)</f>
        <v>0</v>
      </c>
      <c r="AX54" s="75">
        <f>ROUND(BB54*L29,2)</f>
        <v>0</v>
      </c>
      <c r="AY54" s="75">
        <f>ROUND(BC54*L30,2)</f>
        <v>0</v>
      </c>
      <c r="AZ54" s="75">
        <f>ROUND(AZ55,2)</f>
        <v>0</v>
      </c>
      <c r="BA54" s="75">
        <f>ROUND(BA55,2)</f>
        <v>0</v>
      </c>
      <c r="BB54" s="75">
        <f>ROUND(BB55,2)</f>
        <v>0</v>
      </c>
      <c r="BC54" s="75">
        <f>ROUND(BC55,2)</f>
        <v>0</v>
      </c>
      <c r="BD54" s="77">
        <f>ROUND(BD55,2)</f>
        <v>0</v>
      </c>
      <c r="BS54" s="78" t="s">
        <v>74</v>
      </c>
      <c r="BT54" s="78" t="s">
        <v>75</v>
      </c>
      <c r="BV54" s="78" t="s">
        <v>76</v>
      </c>
      <c r="BW54" s="78" t="s">
        <v>5</v>
      </c>
      <c r="BX54" s="78" t="s">
        <v>77</v>
      </c>
      <c r="CL54" s="78" t="s">
        <v>19</v>
      </c>
    </row>
    <row r="55" spans="1:90" s="5" customFormat="1" ht="27" customHeight="1">
      <c r="A55" s="79" t="s">
        <v>78</v>
      </c>
      <c r="B55" s="80"/>
      <c r="C55" s="81"/>
      <c r="D55" s="305" t="s">
        <v>14</v>
      </c>
      <c r="E55" s="305"/>
      <c r="F55" s="305"/>
      <c r="G55" s="305"/>
      <c r="H55" s="305"/>
      <c r="I55" s="82"/>
      <c r="J55" s="305" t="s">
        <v>17</v>
      </c>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3">
        <f>'L2019-46 - BD, Tyra č.p. ...'!J28</f>
        <v>0</v>
      </c>
      <c r="AH55" s="304"/>
      <c r="AI55" s="304"/>
      <c r="AJ55" s="304"/>
      <c r="AK55" s="304"/>
      <c r="AL55" s="304"/>
      <c r="AM55" s="304"/>
      <c r="AN55" s="303">
        <f>SUM(AG55,AT55)</f>
        <v>0</v>
      </c>
      <c r="AO55" s="304"/>
      <c r="AP55" s="304"/>
      <c r="AQ55" s="83" t="s">
        <v>79</v>
      </c>
      <c r="AR55" s="84"/>
      <c r="AS55" s="85">
        <v>0</v>
      </c>
      <c r="AT55" s="86">
        <f>ROUND(SUM(AV55:AW55),2)</f>
        <v>0</v>
      </c>
      <c r="AU55" s="87">
        <f>'L2019-46 - BD, Tyra č.p. ...'!P96</f>
        <v>0</v>
      </c>
      <c r="AV55" s="86">
        <f>'L2019-46 - BD, Tyra č.p. ...'!J31</f>
        <v>0</v>
      </c>
      <c r="AW55" s="86">
        <f>'L2019-46 - BD, Tyra č.p. ...'!J32</f>
        <v>0</v>
      </c>
      <c r="AX55" s="86">
        <f>'L2019-46 - BD, Tyra č.p. ...'!J33</f>
        <v>0</v>
      </c>
      <c r="AY55" s="86">
        <f>'L2019-46 - BD, Tyra č.p. ...'!J34</f>
        <v>0</v>
      </c>
      <c r="AZ55" s="86">
        <f>'L2019-46 - BD, Tyra č.p. ...'!F31</f>
        <v>0</v>
      </c>
      <c r="BA55" s="86">
        <f>'L2019-46 - BD, Tyra č.p. ...'!F32</f>
        <v>0</v>
      </c>
      <c r="BB55" s="86">
        <f>'L2019-46 - BD, Tyra č.p. ...'!F33</f>
        <v>0</v>
      </c>
      <c r="BC55" s="86">
        <f>'L2019-46 - BD, Tyra č.p. ...'!F34</f>
        <v>0</v>
      </c>
      <c r="BD55" s="88">
        <f>'L2019-46 - BD, Tyra č.p. ...'!F35</f>
        <v>0</v>
      </c>
      <c r="BT55" s="89" t="s">
        <v>80</v>
      </c>
      <c r="BU55" s="89" t="s">
        <v>81</v>
      </c>
      <c r="BV55" s="89" t="s">
        <v>76</v>
      </c>
      <c r="BW55" s="89" t="s">
        <v>5</v>
      </c>
      <c r="BX55" s="89" t="s">
        <v>77</v>
      </c>
      <c r="CL55" s="89" t="s">
        <v>19</v>
      </c>
    </row>
    <row r="56" spans="2:44" s="1" customFormat="1" ht="30" customHeight="1">
      <c r="B56" s="3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6"/>
    </row>
    <row r="57" spans="2:44" s="1" customFormat="1" ht="6.95" customHeight="1">
      <c r="B57" s="44"/>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36"/>
    </row>
  </sheetData>
  <sheetProtection algorithmName="SHA-512" hashValue="kNDfF7D8cChFrI52xC9v3K7T8QHpCcLfK4+YQocDLvupgYK0QO/kUKw8Nyiy9g+/fvMNWu0i8jBO2//gyzzoww==" saltValue="9eT2FLpj/bB7L987KUi5S3BWW6Cwy2vZBr+4XYQNvC3IBFsbliEIMd7okSiJg83eWIKT92DZhb+ZR5LGuX7Edg==" spinCount="100000" sheet="1" objects="1" scenarios="1" formatColumns="0" formatRows="0"/>
  <mergeCells count="42">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S49:AT51"/>
    <mergeCell ref="W33:AE33"/>
    <mergeCell ref="AK33:AO33"/>
    <mergeCell ref="X35:AB35"/>
    <mergeCell ref="AK35:AO35"/>
    <mergeCell ref="AN55:AP55"/>
    <mergeCell ref="AG55:AM55"/>
    <mergeCell ref="D55:H55"/>
    <mergeCell ref="J55:AF55"/>
    <mergeCell ref="AG54:AM54"/>
    <mergeCell ref="AN54:AP54"/>
    <mergeCell ref="L33:P33"/>
    <mergeCell ref="C52:G52"/>
    <mergeCell ref="I52:AF52"/>
    <mergeCell ref="AG52:AM52"/>
    <mergeCell ref="AN52:AP52"/>
    <mergeCell ref="AM50:AP50"/>
    <mergeCell ref="L45:AO45"/>
    <mergeCell ref="AM47:AN47"/>
    <mergeCell ref="AM49:AP49"/>
  </mergeCells>
  <hyperlinks>
    <hyperlink ref="A55" location="'L2019-46 - BD, Tyra č.p. ...'!C2" display="/"/>
  </hyperlinks>
  <printOptions/>
  <pageMargins left="0.39375" right="0.39375" top="0.39375" bottom="0.39375" header="0" footer="0"/>
  <pageSetup blackAndWhite="1" fitToHeight="100" fitToWidth="1" horizontalDpi="600" verticalDpi="600" orientation="portrait" paperSize="9" scale="6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9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0"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4"/>
      <c r="M2" s="324"/>
      <c r="N2" s="324"/>
      <c r="O2" s="324"/>
      <c r="P2" s="324"/>
      <c r="Q2" s="324"/>
      <c r="R2" s="324"/>
      <c r="S2" s="324"/>
      <c r="T2" s="324"/>
      <c r="U2" s="324"/>
      <c r="V2" s="324"/>
      <c r="AT2" s="15" t="s">
        <v>5</v>
      </c>
    </row>
    <row r="3" spans="2:46" ht="6.95" customHeight="1">
      <c r="B3" s="91"/>
      <c r="C3" s="92"/>
      <c r="D3" s="92"/>
      <c r="E3" s="92"/>
      <c r="F3" s="92"/>
      <c r="G3" s="92"/>
      <c r="H3" s="92"/>
      <c r="I3" s="93"/>
      <c r="J3" s="92"/>
      <c r="K3" s="92"/>
      <c r="L3" s="18"/>
      <c r="AT3" s="15" t="s">
        <v>82</v>
      </c>
    </row>
    <row r="4" spans="2:46" ht="24.95" customHeight="1">
      <c r="B4" s="18"/>
      <c r="D4" s="94" t="s">
        <v>83</v>
      </c>
      <c r="L4" s="18"/>
      <c r="M4" s="22" t="s">
        <v>10</v>
      </c>
      <c r="AT4" s="15" t="s">
        <v>4</v>
      </c>
    </row>
    <row r="5" spans="2:12" ht="6.95" customHeight="1">
      <c r="B5" s="18"/>
      <c r="L5" s="18"/>
    </row>
    <row r="6" spans="2:12" s="1" customFormat="1" ht="12" customHeight="1">
      <c r="B6" s="36"/>
      <c r="D6" s="95" t="s">
        <v>16</v>
      </c>
      <c r="I6" s="96"/>
      <c r="L6" s="36"/>
    </row>
    <row r="7" spans="2:12" s="1" customFormat="1" ht="36.95" customHeight="1">
      <c r="B7" s="36"/>
      <c r="E7" s="336" t="s">
        <v>17</v>
      </c>
      <c r="F7" s="337"/>
      <c r="G7" s="337"/>
      <c r="H7" s="337"/>
      <c r="I7" s="96"/>
      <c r="L7" s="36"/>
    </row>
    <row r="8" spans="2:12" s="1" customFormat="1" ht="12">
      <c r="B8" s="36"/>
      <c r="I8" s="96"/>
      <c r="L8" s="36"/>
    </row>
    <row r="9" spans="2:12" s="1" customFormat="1" ht="12" customHeight="1">
      <c r="B9" s="36"/>
      <c r="D9" s="95" t="s">
        <v>18</v>
      </c>
      <c r="F9" s="15" t="s">
        <v>19</v>
      </c>
      <c r="I9" s="97" t="s">
        <v>20</v>
      </c>
      <c r="J9" s="15" t="s">
        <v>21</v>
      </c>
      <c r="L9" s="36"/>
    </row>
    <row r="10" spans="2:12" s="1" customFormat="1" ht="12" customHeight="1">
      <c r="B10" s="36"/>
      <c r="D10" s="95" t="s">
        <v>22</v>
      </c>
      <c r="F10" s="15" t="s">
        <v>23</v>
      </c>
      <c r="I10" s="97" t="s">
        <v>24</v>
      </c>
      <c r="J10" s="98" t="str">
        <f>'Rekapitulace stavby'!AN8</f>
        <v>30. 9. 2019</v>
      </c>
      <c r="L10" s="36"/>
    </row>
    <row r="11" spans="2:12" s="1" customFormat="1" ht="10.9" customHeight="1">
      <c r="B11" s="36"/>
      <c r="I11" s="96"/>
      <c r="L11" s="36"/>
    </row>
    <row r="12" spans="2:12" s="1" customFormat="1" ht="12" customHeight="1">
      <c r="B12" s="36"/>
      <c r="D12" s="95" t="s">
        <v>26</v>
      </c>
      <c r="I12" s="97" t="s">
        <v>27</v>
      </c>
      <c r="J12" s="15" t="s">
        <v>28</v>
      </c>
      <c r="L12" s="36"/>
    </row>
    <row r="13" spans="2:12" s="1" customFormat="1" ht="18" customHeight="1">
      <c r="B13" s="36"/>
      <c r="E13" s="15" t="s">
        <v>29</v>
      </c>
      <c r="I13" s="97" t="s">
        <v>30</v>
      </c>
      <c r="J13" s="15" t="s">
        <v>21</v>
      </c>
      <c r="L13" s="36"/>
    </row>
    <row r="14" spans="2:12" s="1" customFormat="1" ht="6.95" customHeight="1">
      <c r="B14" s="36"/>
      <c r="I14" s="96"/>
      <c r="L14" s="36"/>
    </row>
    <row r="15" spans="2:12" s="1" customFormat="1" ht="12" customHeight="1">
      <c r="B15" s="36"/>
      <c r="D15" s="95" t="s">
        <v>31</v>
      </c>
      <c r="I15" s="97" t="s">
        <v>27</v>
      </c>
      <c r="J15" s="28" t="str">
        <f>'Rekapitulace stavby'!AN13</f>
        <v>Vyplň údaj</v>
      </c>
      <c r="L15" s="36"/>
    </row>
    <row r="16" spans="2:12" s="1" customFormat="1" ht="18" customHeight="1">
      <c r="B16" s="36"/>
      <c r="E16" s="338" t="str">
        <f>'Rekapitulace stavby'!E14</f>
        <v>Vyplň údaj</v>
      </c>
      <c r="F16" s="339"/>
      <c r="G16" s="339"/>
      <c r="H16" s="339"/>
      <c r="I16" s="97" t="s">
        <v>30</v>
      </c>
      <c r="J16" s="28" t="str">
        <f>'Rekapitulace stavby'!AN14</f>
        <v>Vyplň údaj</v>
      </c>
      <c r="L16" s="36"/>
    </row>
    <row r="17" spans="2:12" s="1" customFormat="1" ht="6.95" customHeight="1">
      <c r="B17" s="36"/>
      <c r="I17" s="96"/>
      <c r="L17" s="36"/>
    </row>
    <row r="18" spans="2:12" s="1" customFormat="1" ht="12" customHeight="1">
      <c r="B18" s="36"/>
      <c r="D18" s="95" t="s">
        <v>33</v>
      </c>
      <c r="I18" s="97" t="s">
        <v>27</v>
      </c>
      <c r="J18" s="15" t="s">
        <v>34</v>
      </c>
      <c r="L18" s="36"/>
    </row>
    <row r="19" spans="2:12" s="1" customFormat="1" ht="18" customHeight="1">
      <c r="B19" s="36"/>
      <c r="E19" s="15" t="s">
        <v>35</v>
      </c>
      <c r="I19" s="97" t="s">
        <v>30</v>
      </c>
      <c r="J19" s="15" t="s">
        <v>21</v>
      </c>
      <c r="L19" s="36"/>
    </row>
    <row r="20" spans="2:12" s="1" customFormat="1" ht="6.95" customHeight="1">
      <c r="B20" s="36"/>
      <c r="I20" s="96"/>
      <c r="L20" s="36"/>
    </row>
    <row r="21" spans="2:12" s="1" customFormat="1" ht="12" customHeight="1">
      <c r="B21" s="36"/>
      <c r="D21" s="95" t="s">
        <v>37</v>
      </c>
      <c r="I21" s="97" t="s">
        <v>27</v>
      </c>
      <c r="J21" s="15" t="str">
        <f>IF('Rekapitulace stavby'!AN19="","",'Rekapitulace stavby'!AN19)</f>
        <v/>
      </c>
      <c r="L21" s="36"/>
    </row>
    <row r="22" spans="2:12" s="1" customFormat="1" ht="18" customHeight="1">
      <c r="B22" s="36"/>
      <c r="E22" s="15" t="str">
        <f>IF('Rekapitulace stavby'!E20="","",'Rekapitulace stavby'!E20)</f>
        <v xml:space="preserve"> </v>
      </c>
      <c r="I22" s="97" t="s">
        <v>30</v>
      </c>
      <c r="J22" s="15" t="str">
        <f>IF('Rekapitulace stavby'!AN20="","",'Rekapitulace stavby'!AN20)</f>
        <v/>
      </c>
      <c r="L22" s="36"/>
    </row>
    <row r="23" spans="2:12" s="1" customFormat="1" ht="6.95" customHeight="1">
      <c r="B23" s="36"/>
      <c r="I23" s="96"/>
      <c r="L23" s="36"/>
    </row>
    <row r="24" spans="2:12" s="1" customFormat="1" ht="12" customHeight="1">
      <c r="B24" s="36"/>
      <c r="D24" s="95" t="s">
        <v>39</v>
      </c>
      <c r="I24" s="96"/>
      <c r="L24" s="36"/>
    </row>
    <row r="25" spans="2:12" s="6" customFormat="1" ht="45" customHeight="1">
      <c r="B25" s="99"/>
      <c r="E25" s="340" t="s">
        <v>40</v>
      </c>
      <c r="F25" s="340"/>
      <c r="G25" s="340"/>
      <c r="H25" s="340"/>
      <c r="I25" s="100"/>
      <c r="L25" s="99"/>
    </row>
    <row r="26" spans="2:12" s="1" customFormat="1" ht="6.95" customHeight="1">
      <c r="B26" s="36"/>
      <c r="I26" s="96"/>
      <c r="L26" s="36"/>
    </row>
    <row r="27" spans="2:12" s="1" customFormat="1" ht="6.95" customHeight="1">
      <c r="B27" s="36"/>
      <c r="D27" s="54"/>
      <c r="E27" s="54"/>
      <c r="F27" s="54"/>
      <c r="G27" s="54"/>
      <c r="H27" s="54"/>
      <c r="I27" s="101"/>
      <c r="J27" s="54"/>
      <c r="K27" s="54"/>
      <c r="L27" s="36"/>
    </row>
    <row r="28" spans="2:12" s="1" customFormat="1" ht="25.35" customHeight="1">
      <c r="B28" s="36"/>
      <c r="D28" s="102" t="s">
        <v>41</v>
      </c>
      <c r="I28" s="96"/>
      <c r="J28" s="103">
        <f>ROUND(J96,2)</f>
        <v>0</v>
      </c>
      <c r="L28" s="36"/>
    </row>
    <row r="29" spans="2:12" s="1" customFormat="1" ht="6.95" customHeight="1">
      <c r="B29" s="36"/>
      <c r="D29" s="54"/>
      <c r="E29" s="54"/>
      <c r="F29" s="54"/>
      <c r="G29" s="54"/>
      <c r="H29" s="54"/>
      <c r="I29" s="101"/>
      <c r="J29" s="54"/>
      <c r="K29" s="54"/>
      <c r="L29" s="36"/>
    </row>
    <row r="30" spans="2:12" s="1" customFormat="1" ht="14.45" customHeight="1">
      <c r="B30" s="36"/>
      <c r="F30" s="104" t="s">
        <v>43</v>
      </c>
      <c r="I30" s="105" t="s">
        <v>42</v>
      </c>
      <c r="J30" s="104" t="s">
        <v>44</v>
      </c>
      <c r="L30" s="36"/>
    </row>
    <row r="31" spans="2:12" s="1" customFormat="1" ht="14.45" customHeight="1">
      <c r="B31" s="36"/>
      <c r="D31" s="95" t="s">
        <v>45</v>
      </c>
      <c r="E31" s="95" t="s">
        <v>46</v>
      </c>
      <c r="F31" s="106">
        <f>ROUND((SUM(BE96:BE396)),2)</f>
        <v>0</v>
      </c>
      <c r="I31" s="107">
        <v>0.21</v>
      </c>
      <c r="J31" s="106">
        <f>ROUND(((SUM(BE96:BE396))*I31),2)</f>
        <v>0</v>
      </c>
      <c r="L31" s="36"/>
    </row>
    <row r="32" spans="2:12" s="1" customFormat="1" ht="14.45" customHeight="1">
      <c r="B32" s="36"/>
      <c r="E32" s="95" t="s">
        <v>47</v>
      </c>
      <c r="F32" s="106">
        <f>ROUND((SUM(BF96:BF396)),2)</f>
        <v>0</v>
      </c>
      <c r="I32" s="107">
        <v>0.15</v>
      </c>
      <c r="J32" s="106">
        <f>ROUND(((SUM(BF96:BF396))*I32),2)</f>
        <v>0</v>
      </c>
      <c r="L32" s="36"/>
    </row>
    <row r="33" spans="2:12" s="1" customFormat="1" ht="14.45" customHeight="1" hidden="1">
      <c r="B33" s="36"/>
      <c r="E33" s="95" t="s">
        <v>48</v>
      </c>
      <c r="F33" s="106">
        <f>ROUND((SUM(BG96:BG396)),2)</f>
        <v>0</v>
      </c>
      <c r="I33" s="107">
        <v>0.21</v>
      </c>
      <c r="J33" s="106">
        <f>0</f>
        <v>0</v>
      </c>
      <c r="L33" s="36"/>
    </row>
    <row r="34" spans="2:12" s="1" customFormat="1" ht="14.45" customHeight="1" hidden="1">
      <c r="B34" s="36"/>
      <c r="E34" s="95" t="s">
        <v>49</v>
      </c>
      <c r="F34" s="106">
        <f>ROUND((SUM(BH96:BH396)),2)</f>
        <v>0</v>
      </c>
      <c r="I34" s="107">
        <v>0.15</v>
      </c>
      <c r="J34" s="106">
        <f>0</f>
        <v>0</v>
      </c>
      <c r="L34" s="36"/>
    </row>
    <row r="35" spans="2:12" s="1" customFormat="1" ht="14.45" customHeight="1" hidden="1">
      <c r="B35" s="36"/>
      <c r="E35" s="95" t="s">
        <v>50</v>
      </c>
      <c r="F35" s="106">
        <f>ROUND((SUM(BI96:BI396)),2)</f>
        <v>0</v>
      </c>
      <c r="I35" s="107">
        <v>0</v>
      </c>
      <c r="J35" s="106">
        <f>0</f>
        <v>0</v>
      </c>
      <c r="L35" s="36"/>
    </row>
    <row r="36" spans="2:12" s="1" customFormat="1" ht="6.95" customHeight="1">
      <c r="B36" s="36"/>
      <c r="I36" s="96"/>
      <c r="L36" s="36"/>
    </row>
    <row r="37" spans="2:12" s="1" customFormat="1" ht="25.35" customHeight="1">
      <c r="B37" s="36"/>
      <c r="C37" s="108"/>
      <c r="D37" s="109" t="s">
        <v>51</v>
      </c>
      <c r="E37" s="110"/>
      <c r="F37" s="110"/>
      <c r="G37" s="111" t="s">
        <v>52</v>
      </c>
      <c r="H37" s="112" t="s">
        <v>53</v>
      </c>
      <c r="I37" s="113"/>
      <c r="J37" s="114">
        <f>SUM(J28:J35)</f>
        <v>0</v>
      </c>
      <c r="K37" s="115"/>
      <c r="L37" s="36"/>
    </row>
    <row r="38" spans="2:12" s="1" customFormat="1" ht="14.45" customHeight="1">
      <c r="B38" s="116"/>
      <c r="C38" s="117"/>
      <c r="D38" s="117"/>
      <c r="E38" s="117"/>
      <c r="F38" s="117"/>
      <c r="G38" s="117"/>
      <c r="H38" s="117"/>
      <c r="I38" s="118"/>
      <c r="J38" s="117"/>
      <c r="K38" s="117"/>
      <c r="L38" s="36"/>
    </row>
    <row r="42" spans="2:12" s="1" customFormat="1" ht="6.95" customHeight="1">
      <c r="B42" s="119"/>
      <c r="C42" s="120"/>
      <c r="D42" s="120"/>
      <c r="E42" s="120"/>
      <c r="F42" s="120"/>
      <c r="G42" s="120"/>
      <c r="H42" s="120"/>
      <c r="I42" s="121"/>
      <c r="J42" s="120"/>
      <c r="K42" s="120"/>
      <c r="L42" s="36"/>
    </row>
    <row r="43" spans="2:12" s="1" customFormat="1" ht="24.95" customHeight="1">
      <c r="B43" s="32"/>
      <c r="C43" s="21" t="s">
        <v>84</v>
      </c>
      <c r="D43" s="33"/>
      <c r="E43" s="33"/>
      <c r="F43" s="33"/>
      <c r="G43" s="33"/>
      <c r="H43" s="33"/>
      <c r="I43" s="96"/>
      <c r="J43" s="33"/>
      <c r="K43" s="33"/>
      <c r="L43" s="36"/>
    </row>
    <row r="44" spans="2:12" s="1" customFormat="1" ht="6.95" customHeight="1">
      <c r="B44" s="32"/>
      <c r="C44" s="33"/>
      <c r="D44" s="33"/>
      <c r="E44" s="33"/>
      <c r="F44" s="33"/>
      <c r="G44" s="33"/>
      <c r="H44" s="33"/>
      <c r="I44" s="96"/>
      <c r="J44" s="33"/>
      <c r="K44" s="33"/>
      <c r="L44" s="36"/>
    </row>
    <row r="45" spans="2:12" s="1" customFormat="1" ht="12" customHeight="1">
      <c r="B45" s="32"/>
      <c r="C45" s="27" t="s">
        <v>16</v>
      </c>
      <c r="D45" s="33"/>
      <c r="E45" s="33"/>
      <c r="F45" s="33"/>
      <c r="G45" s="33"/>
      <c r="H45" s="33"/>
      <c r="I45" s="96"/>
      <c r="J45" s="33"/>
      <c r="K45" s="33"/>
      <c r="L45" s="36"/>
    </row>
    <row r="46" spans="2:12" s="1" customFormat="1" ht="16.5" customHeight="1">
      <c r="B46" s="32"/>
      <c r="C46" s="33"/>
      <c r="D46" s="33"/>
      <c r="E46" s="310" t="str">
        <f>E7</f>
        <v>BD, Tyra č.p. 136 - Oprava ležaté kanalizace</v>
      </c>
      <c r="F46" s="309"/>
      <c r="G46" s="309"/>
      <c r="H46" s="309"/>
      <c r="I46" s="96"/>
      <c r="J46" s="33"/>
      <c r="K46" s="33"/>
      <c r="L46" s="36"/>
    </row>
    <row r="47" spans="2:12" s="1" customFormat="1" ht="6.95" customHeight="1">
      <c r="B47" s="32"/>
      <c r="C47" s="33"/>
      <c r="D47" s="33"/>
      <c r="E47" s="33"/>
      <c r="F47" s="33"/>
      <c r="G47" s="33"/>
      <c r="H47" s="33"/>
      <c r="I47" s="96"/>
      <c r="J47" s="33"/>
      <c r="K47" s="33"/>
      <c r="L47" s="36"/>
    </row>
    <row r="48" spans="2:12" s="1" customFormat="1" ht="12" customHeight="1">
      <c r="B48" s="32"/>
      <c r="C48" s="27" t="s">
        <v>22</v>
      </c>
      <c r="D48" s="33"/>
      <c r="E48" s="33"/>
      <c r="F48" s="25" t="str">
        <f>F10</f>
        <v>Obec Třinec</v>
      </c>
      <c r="G48" s="33"/>
      <c r="H48" s="33"/>
      <c r="I48" s="97" t="s">
        <v>24</v>
      </c>
      <c r="J48" s="53" t="str">
        <f>IF(J10="","",J10)</f>
        <v>30. 9. 2019</v>
      </c>
      <c r="K48" s="33"/>
      <c r="L48" s="36"/>
    </row>
    <row r="49" spans="2:12" s="1" customFormat="1" ht="6.95" customHeight="1">
      <c r="B49" s="32"/>
      <c r="C49" s="33"/>
      <c r="D49" s="33"/>
      <c r="E49" s="33"/>
      <c r="F49" s="33"/>
      <c r="G49" s="33"/>
      <c r="H49" s="33"/>
      <c r="I49" s="96"/>
      <c r="J49" s="33"/>
      <c r="K49" s="33"/>
      <c r="L49" s="36"/>
    </row>
    <row r="50" spans="2:12" s="1" customFormat="1" ht="24.95" customHeight="1">
      <c r="B50" s="32"/>
      <c r="C50" s="27" t="s">
        <v>26</v>
      </c>
      <c r="D50" s="33"/>
      <c r="E50" s="33"/>
      <c r="F50" s="25" t="str">
        <f>E13</f>
        <v>Statutární město Třinec</v>
      </c>
      <c r="G50" s="33"/>
      <c r="H50" s="33"/>
      <c r="I50" s="97" t="s">
        <v>33</v>
      </c>
      <c r="J50" s="30" t="str">
        <f>E19</f>
        <v>Projekční kancelář lay-out s.r.o.</v>
      </c>
      <c r="K50" s="33"/>
      <c r="L50" s="36"/>
    </row>
    <row r="51" spans="2:12" s="1" customFormat="1" ht="13.7" customHeight="1">
      <c r="B51" s="32"/>
      <c r="C51" s="27" t="s">
        <v>31</v>
      </c>
      <c r="D51" s="33"/>
      <c r="E51" s="33"/>
      <c r="F51" s="25" t="str">
        <f>IF(E16="","",E16)</f>
        <v>Vyplň údaj</v>
      </c>
      <c r="G51" s="33"/>
      <c r="H51" s="33"/>
      <c r="I51" s="97" t="s">
        <v>37</v>
      </c>
      <c r="J51" s="30" t="str">
        <f>E22</f>
        <v xml:space="preserve"> </v>
      </c>
      <c r="K51" s="33"/>
      <c r="L51" s="36"/>
    </row>
    <row r="52" spans="2:12" s="1" customFormat="1" ht="10.35" customHeight="1">
      <c r="B52" s="32"/>
      <c r="C52" s="33"/>
      <c r="D52" s="33"/>
      <c r="E52" s="33"/>
      <c r="F52" s="33"/>
      <c r="G52" s="33"/>
      <c r="H52" s="33"/>
      <c r="I52" s="96"/>
      <c r="J52" s="33"/>
      <c r="K52" s="33"/>
      <c r="L52" s="36"/>
    </row>
    <row r="53" spans="2:12" s="1" customFormat="1" ht="29.25" customHeight="1">
      <c r="B53" s="32"/>
      <c r="C53" s="122" t="s">
        <v>85</v>
      </c>
      <c r="D53" s="123"/>
      <c r="E53" s="123"/>
      <c r="F53" s="123"/>
      <c r="G53" s="123"/>
      <c r="H53" s="123"/>
      <c r="I53" s="124"/>
      <c r="J53" s="125" t="s">
        <v>86</v>
      </c>
      <c r="K53" s="123"/>
      <c r="L53" s="36"/>
    </row>
    <row r="54" spans="2:12" s="1" customFormat="1" ht="10.35" customHeight="1">
      <c r="B54" s="32"/>
      <c r="C54" s="33"/>
      <c r="D54" s="33"/>
      <c r="E54" s="33"/>
      <c r="F54" s="33"/>
      <c r="G54" s="33"/>
      <c r="H54" s="33"/>
      <c r="I54" s="96"/>
      <c r="J54" s="33"/>
      <c r="K54" s="33"/>
      <c r="L54" s="36"/>
    </row>
    <row r="55" spans="2:47" s="1" customFormat="1" ht="22.9" customHeight="1">
      <c r="B55" s="32"/>
      <c r="C55" s="126" t="s">
        <v>73</v>
      </c>
      <c r="D55" s="33"/>
      <c r="E55" s="33"/>
      <c r="F55" s="33"/>
      <c r="G55" s="33"/>
      <c r="H55" s="33"/>
      <c r="I55" s="96"/>
      <c r="J55" s="71">
        <f>J96</f>
        <v>0</v>
      </c>
      <c r="K55" s="33"/>
      <c r="L55" s="36"/>
      <c r="AU55" s="15" t="s">
        <v>87</v>
      </c>
    </row>
    <row r="56" spans="2:12" s="7" customFormat="1" ht="24.95" customHeight="1">
      <c r="B56" s="127"/>
      <c r="C56" s="128"/>
      <c r="D56" s="129" t="s">
        <v>88</v>
      </c>
      <c r="E56" s="130"/>
      <c r="F56" s="130"/>
      <c r="G56" s="130"/>
      <c r="H56" s="130"/>
      <c r="I56" s="131"/>
      <c r="J56" s="132">
        <f>J97</f>
        <v>0</v>
      </c>
      <c r="K56" s="128"/>
      <c r="L56" s="133"/>
    </row>
    <row r="57" spans="2:12" s="8" customFormat="1" ht="19.9" customHeight="1">
      <c r="B57" s="134"/>
      <c r="C57" s="135"/>
      <c r="D57" s="136" t="s">
        <v>89</v>
      </c>
      <c r="E57" s="137"/>
      <c r="F57" s="137"/>
      <c r="G57" s="137"/>
      <c r="H57" s="137"/>
      <c r="I57" s="138"/>
      <c r="J57" s="139">
        <f>J98</f>
        <v>0</v>
      </c>
      <c r="K57" s="135"/>
      <c r="L57" s="140"/>
    </row>
    <row r="58" spans="2:12" s="8" customFormat="1" ht="19.9" customHeight="1">
      <c r="B58" s="134"/>
      <c r="C58" s="135"/>
      <c r="D58" s="136" t="s">
        <v>90</v>
      </c>
      <c r="E58" s="137"/>
      <c r="F58" s="137"/>
      <c r="G58" s="137"/>
      <c r="H58" s="137"/>
      <c r="I58" s="138"/>
      <c r="J58" s="139">
        <f>J174</f>
        <v>0</v>
      </c>
      <c r="K58" s="135"/>
      <c r="L58" s="140"/>
    </row>
    <row r="59" spans="2:12" s="8" customFormat="1" ht="19.9" customHeight="1">
      <c r="B59" s="134"/>
      <c r="C59" s="135"/>
      <c r="D59" s="136" t="s">
        <v>91</v>
      </c>
      <c r="E59" s="137"/>
      <c r="F59" s="137"/>
      <c r="G59" s="137"/>
      <c r="H59" s="137"/>
      <c r="I59" s="138"/>
      <c r="J59" s="139">
        <f>J194</f>
        <v>0</v>
      </c>
      <c r="K59" s="135"/>
      <c r="L59" s="140"/>
    </row>
    <row r="60" spans="2:12" s="8" customFormat="1" ht="19.9" customHeight="1">
      <c r="B60" s="134"/>
      <c r="C60" s="135"/>
      <c r="D60" s="136" t="s">
        <v>92</v>
      </c>
      <c r="E60" s="137"/>
      <c r="F60" s="137"/>
      <c r="G60" s="137"/>
      <c r="H60" s="137"/>
      <c r="I60" s="138"/>
      <c r="J60" s="139">
        <f>J198</f>
        <v>0</v>
      </c>
      <c r="K60" s="135"/>
      <c r="L60" s="140"/>
    </row>
    <row r="61" spans="2:12" s="8" customFormat="1" ht="19.9" customHeight="1">
      <c r="B61" s="134"/>
      <c r="C61" s="135"/>
      <c r="D61" s="136" t="s">
        <v>93</v>
      </c>
      <c r="E61" s="137"/>
      <c r="F61" s="137"/>
      <c r="G61" s="137"/>
      <c r="H61" s="137"/>
      <c r="I61" s="138"/>
      <c r="J61" s="139">
        <f>J213</f>
        <v>0</v>
      </c>
      <c r="K61" s="135"/>
      <c r="L61" s="140"/>
    </row>
    <row r="62" spans="2:12" s="8" customFormat="1" ht="19.9" customHeight="1">
      <c r="B62" s="134"/>
      <c r="C62" s="135"/>
      <c r="D62" s="136" t="s">
        <v>94</v>
      </c>
      <c r="E62" s="137"/>
      <c r="F62" s="137"/>
      <c r="G62" s="137"/>
      <c r="H62" s="137"/>
      <c r="I62" s="138"/>
      <c r="J62" s="139">
        <f>J222</f>
        <v>0</v>
      </c>
      <c r="K62" s="135"/>
      <c r="L62" s="140"/>
    </row>
    <row r="63" spans="2:12" s="8" customFormat="1" ht="19.9" customHeight="1">
      <c r="B63" s="134"/>
      <c r="C63" s="135"/>
      <c r="D63" s="136" t="s">
        <v>95</v>
      </c>
      <c r="E63" s="137"/>
      <c r="F63" s="137"/>
      <c r="G63" s="137"/>
      <c r="H63" s="137"/>
      <c r="I63" s="138"/>
      <c r="J63" s="139">
        <f>J247</f>
        <v>0</v>
      </c>
      <c r="K63" s="135"/>
      <c r="L63" s="140"/>
    </row>
    <row r="64" spans="2:12" s="8" customFormat="1" ht="19.9" customHeight="1">
      <c r="B64" s="134"/>
      <c r="C64" s="135"/>
      <c r="D64" s="136" t="s">
        <v>96</v>
      </c>
      <c r="E64" s="137"/>
      <c r="F64" s="137"/>
      <c r="G64" s="137"/>
      <c r="H64" s="137"/>
      <c r="I64" s="138"/>
      <c r="J64" s="139">
        <f>J275</f>
        <v>0</v>
      </c>
      <c r="K64" s="135"/>
      <c r="L64" s="140"/>
    </row>
    <row r="65" spans="2:12" s="8" customFormat="1" ht="19.9" customHeight="1">
      <c r="B65" s="134"/>
      <c r="C65" s="135"/>
      <c r="D65" s="136" t="s">
        <v>97</v>
      </c>
      <c r="E65" s="137"/>
      <c r="F65" s="137"/>
      <c r="G65" s="137"/>
      <c r="H65" s="137"/>
      <c r="I65" s="138"/>
      <c r="J65" s="139">
        <f>J288</f>
        <v>0</v>
      </c>
      <c r="K65" s="135"/>
      <c r="L65" s="140"/>
    </row>
    <row r="66" spans="2:12" s="7" customFormat="1" ht="24.95" customHeight="1">
      <c r="B66" s="127"/>
      <c r="C66" s="128"/>
      <c r="D66" s="129" t="s">
        <v>98</v>
      </c>
      <c r="E66" s="130"/>
      <c r="F66" s="130"/>
      <c r="G66" s="130"/>
      <c r="H66" s="130"/>
      <c r="I66" s="131"/>
      <c r="J66" s="132">
        <f>J291</f>
        <v>0</v>
      </c>
      <c r="K66" s="128"/>
      <c r="L66" s="133"/>
    </row>
    <row r="67" spans="2:12" s="8" customFormat="1" ht="19.9" customHeight="1">
      <c r="B67" s="134"/>
      <c r="C67" s="135"/>
      <c r="D67" s="136" t="s">
        <v>99</v>
      </c>
      <c r="E67" s="137"/>
      <c r="F67" s="137"/>
      <c r="G67" s="137"/>
      <c r="H67" s="137"/>
      <c r="I67" s="138"/>
      <c r="J67" s="139">
        <f>J292</f>
        <v>0</v>
      </c>
      <c r="K67" s="135"/>
      <c r="L67" s="140"/>
    </row>
    <row r="68" spans="2:12" s="8" customFormat="1" ht="19.9" customHeight="1">
      <c r="B68" s="134"/>
      <c r="C68" s="135"/>
      <c r="D68" s="136" t="s">
        <v>100</v>
      </c>
      <c r="E68" s="137"/>
      <c r="F68" s="137"/>
      <c r="G68" s="137"/>
      <c r="H68" s="137"/>
      <c r="I68" s="138"/>
      <c r="J68" s="139">
        <f>J304</f>
        <v>0</v>
      </c>
      <c r="K68" s="135"/>
      <c r="L68" s="140"/>
    </row>
    <row r="69" spans="2:12" s="8" customFormat="1" ht="19.9" customHeight="1">
      <c r="B69" s="134"/>
      <c r="C69" s="135"/>
      <c r="D69" s="136" t="s">
        <v>101</v>
      </c>
      <c r="E69" s="137"/>
      <c r="F69" s="137"/>
      <c r="G69" s="137"/>
      <c r="H69" s="137"/>
      <c r="I69" s="138"/>
      <c r="J69" s="139">
        <f>J312</f>
        <v>0</v>
      </c>
      <c r="K69" s="135"/>
      <c r="L69" s="140"/>
    </row>
    <row r="70" spans="2:12" s="8" customFormat="1" ht="19.9" customHeight="1">
      <c r="B70" s="134"/>
      <c r="C70" s="135"/>
      <c r="D70" s="136" t="s">
        <v>102</v>
      </c>
      <c r="E70" s="137"/>
      <c r="F70" s="137"/>
      <c r="G70" s="137"/>
      <c r="H70" s="137"/>
      <c r="I70" s="138"/>
      <c r="J70" s="139">
        <f>J363</f>
        <v>0</v>
      </c>
      <c r="K70" s="135"/>
      <c r="L70" s="140"/>
    </row>
    <row r="71" spans="2:12" s="8" customFormat="1" ht="19.9" customHeight="1">
      <c r="B71" s="134"/>
      <c r="C71" s="135"/>
      <c r="D71" s="136" t="s">
        <v>103</v>
      </c>
      <c r="E71" s="137"/>
      <c r="F71" s="137"/>
      <c r="G71" s="137"/>
      <c r="H71" s="137"/>
      <c r="I71" s="138"/>
      <c r="J71" s="139">
        <f>J366</f>
        <v>0</v>
      </c>
      <c r="K71" s="135"/>
      <c r="L71" s="140"/>
    </row>
    <row r="72" spans="2:12" s="8" customFormat="1" ht="19.9" customHeight="1">
      <c r="B72" s="134"/>
      <c r="C72" s="135"/>
      <c r="D72" s="136" t="s">
        <v>104</v>
      </c>
      <c r="E72" s="137"/>
      <c r="F72" s="137"/>
      <c r="G72" s="137"/>
      <c r="H72" s="137"/>
      <c r="I72" s="138"/>
      <c r="J72" s="139">
        <f>J374</f>
        <v>0</v>
      </c>
      <c r="K72" s="135"/>
      <c r="L72" s="140"/>
    </row>
    <row r="73" spans="2:12" s="7" customFormat="1" ht="24.95" customHeight="1">
      <c r="B73" s="127"/>
      <c r="C73" s="128"/>
      <c r="D73" s="129" t="s">
        <v>105</v>
      </c>
      <c r="E73" s="130"/>
      <c r="F73" s="130"/>
      <c r="G73" s="130"/>
      <c r="H73" s="130"/>
      <c r="I73" s="131"/>
      <c r="J73" s="132">
        <f>J381</f>
        <v>0</v>
      </c>
      <c r="K73" s="128"/>
      <c r="L73" s="133"/>
    </row>
    <row r="74" spans="2:12" s="8" customFormat="1" ht="19.9" customHeight="1">
      <c r="B74" s="134"/>
      <c r="C74" s="135"/>
      <c r="D74" s="136" t="s">
        <v>106</v>
      </c>
      <c r="E74" s="137"/>
      <c r="F74" s="137"/>
      <c r="G74" s="137"/>
      <c r="H74" s="137"/>
      <c r="I74" s="138"/>
      <c r="J74" s="139">
        <f>J382</f>
        <v>0</v>
      </c>
      <c r="K74" s="135"/>
      <c r="L74" s="140"/>
    </row>
    <row r="75" spans="2:12" s="7" customFormat="1" ht="24.95" customHeight="1">
      <c r="B75" s="127"/>
      <c r="C75" s="128"/>
      <c r="D75" s="129" t="s">
        <v>107</v>
      </c>
      <c r="E75" s="130"/>
      <c r="F75" s="130"/>
      <c r="G75" s="130"/>
      <c r="H75" s="130"/>
      <c r="I75" s="131"/>
      <c r="J75" s="132">
        <f>J387</f>
        <v>0</v>
      </c>
      <c r="K75" s="128"/>
      <c r="L75" s="133"/>
    </row>
    <row r="76" spans="2:12" s="8" customFormat="1" ht="19.9" customHeight="1">
      <c r="B76" s="134"/>
      <c r="C76" s="135"/>
      <c r="D76" s="136" t="s">
        <v>108</v>
      </c>
      <c r="E76" s="137"/>
      <c r="F76" s="137"/>
      <c r="G76" s="137"/>
      <c r="H76" s="137"/>
      <c r="I76" s="138"/>
      <c r="J76" s="139">
        <f>J388</f>
        <v>0</v>
      </c>
      <c r="K76" s="135"/>
      <c r="L76" s="140"/>
    </row>
    <row r="77" spans="2:12" s="8" customFormat="1" ht="19.9" customHeight="1">
      <c r="B77" s="134"/>
      <c r="C77" s="135"/>
      <c r="D77" s="136" t="s">
        <v>109</v>
      </c>
      <c r="E77" s="137"/>
      <c r="F77" s="137"/>
      <c r="G77" s="137"/>
      <c r="H77" s="137"/>
      <c r="I77" s="138"/>
      <c r="J77" s="139">
        <f>J390</f>
        <v>0</v>
      </c>
      <c r="K77" s="135"/>
      <c r="L77" s="140"/>
    </row>
    <row r="78" spans="2:12" s="8" customFormat="1" ht="19.9" customHeight="1">
      <c r="B78" s="134"/>
      <c r="C78" s="135"/>
      <c r="D78" s="136" t="s">
        <v>110</v>
      </c>
      <c r="E78" s="137"/>
      <c r="F78" s="137"/>
      <c r="G78" s="137"/>
      <c r="H78" s="137"/>
      <c r="I78" s="138"/>
      <c r="J78" s="139">
        <f>J395</f>
        <v>0</v>
      </c>
      <c r="K78" s="135"/>
      <c r="L78" s="140"/>
    </row>
    <row r="79" spans="2:12" s="1" customFormat="1" ht="21.75" customHeight="1">
      <c r="B79" s="32"/>
      <c r="C79" s="33"/>
      <c r="D79" s="33"/>
      <c r="E79" s="33"/>
      <c r="F79" s="33"/>
      <c r="G79" s="33"/>
      <c r="H79" s="33"/>
      <c r="I79" s="96"/>
      <c r="J79" s="33"/>
      <c r="K79" s="33"/>
      <c r="L79" s="36"/>
    </row>
    <row r="80" spans="2:12" s="1" customFormat="1" ht="6.95" customHeight="1">
      <c r="B80" s="44"/>
      <c r="C80" s="45"/>
      <c r="D80" s="45"/>
      <c r="E80" s="45"/>
      <c r="F80" s="45"/>
      <c r="G80" s="45"/>
      <c r="H80" s="45"/>
      <c r="I80" s="118"/>
      <c r="J80" s="45"/>
      <c r="K80" s="45"/>
      <c r="L80" s="36"/>
    </row>
    <row r="84" spans="2:12" s="1" customFormat="1" ht="6.95" customHeight="1">
      <c r="B84" s="46"/>
      <c r="C84" s="47"/>
      <c r="D84" s="47"/>
      <c r="E84" s="47"/>
      <c r="F84" s="47"/>
      <c r="G84" s="47"/>
      <c r="H84" s="47"/>
      <c r="I84" s="121"/>
      <c r="J84" s="47"/>
      <c r="K84" s="47"/>
      <c r="L84" s="36"/>
    </row>
    <row r="85" spans="2:12" s="1" customFormat="1" ht="24.95" customHeight="1">
      <c r="B85" s="32"/>
      <c r="C85" s="21" t="s">
        <v>111</v>
      </c>
      <c r="D85" s="33"/>
      <c r="E85" s="33"/>
      <c r="F85" s="33"/>
      <c r="G85" s="33"/>
      <c r="H85" s="33"/>
      <c r="I85" s="96"/>
      <c r="J85" s="33"/>
      <c r="K85" s="33"/>
      <c r="L85" s="36"/>
    </row>
    <row r="86" spans="2:12" s="1" customFormat="1" ht="6.95" customHeight="1">
      <c r="B86" s="32"/>
      <c r="C86" s="33"/>
      <c r="D86" s="33"/>
      <c r="E86" s="33"/>
      <c r="F86" s="33"/>
      <c r="G86" s="33"/>
      <c r="H86" s="33"/>
      <c r="I86" s="96"/>
      <c r="J86" s="33"/>
      <c r="K86" s="33"/>
      <c r="L86" s="36"/>
    </row>
    <row r="87" spans="2:12" s="1" customFormat="1" ht="12" customHeight="1">
      <c r="B87" s="32"/>
      <c r="C87" s="27" t="s">
        <v>16</v>
      </c>
      <c r="D87" s="33"/>
      <c r="E87" s="33"/>
      <c r="F87" s="33"/>
      <c r="G87" s="33"/>
      <c r="H87" s="33"/>
      <c r="I87" s="96"/>
      <c r="J87" s="33"/>
      <c r="K87" s="33"/>
      <c r="L87" s="36"/>
    </row>
    <row r="88" spans="2:12" s="1" customFormat="1" ht="16.5" customHeight="1">
      <c r="B88" s="32"/>
      <c r="C88" s="33"/>
      <c r="D88" s="33"/>
      <c r="E88" s="310" t="str">
        <f>E7</f>
        <v>BD, Tyra č.p. 136 - Oprava ležaté kanalizace</v>
      </c>
      <c r="F88" s="309"/>
      <c r="G88" s="309"/>
      <c r="H88" s="309"/>
      <c r="I88" s="96"/>
      <c r="J88" s="33"/>
      <c r="K88" s="33"/>
      <c r="L88" s="36"/>
    </row>
    <row r="89" spans="2:12" s="1" customFormat="1" ht="6.95" customHeight="1">
      <c r="B89" s="32"/>
      <c r="C89" s="33"/>
      <c r="D89" s="33"/>
      <c r="E89" s="33"/>
      <c r="F89" s="33"/>
      <c r="G89" s="33"/>
      <c r="H89" s="33"/>
      <c r="I89" s="96"/>
      <c r="J89" s="33"/>
      <c r="K89" s="33"/>
      <c r="L89" s="36"/>
    </row>
    <row r="90" spans="2:12" s="1" customFormat="1" ht="12" customHeight="1">
      <c r="B90" s="32"/>
      <c r="C90" s="27" t="s">
        <v>22</v>
      </c>
      <c r="D90" s="33"/>
      <c r="E90" s="33"/>
      <c r="F90" s="25" t="str">
        <f>F10</f>
        <v>Obec Třinec</v>
      </c>
      <c r="G90" s="33"/>
      <c r="H90" s="33"/>
      <c r="I90" s="97" t="s">
        <v>24</v>
      </c>
      <c r="J90" s="53" t="str">
        <f>IF(J10="","",J10)</f>
        <v>30. 9. 2019</v>
      </c>
      <c r="K90" s="33"/>
      <c r="L90" s="36"/>
    </row>
    <row r="91" spans="2:12" s="1" customFormat="1" ht="6.95" customHeight="1">
      <c r="B91" s="32"/>
      <c r="C91" s="33"/>
      <c r="D91" s="33"/>
      <c r="E91" s="33"/>
      <c r="F91" s="33"/>
      <c r="G91" s="33"/>
      <c r="H91" s="33"/>
      <c r="I91" s="96"/>
      <c r="J91" s="33"/>
      <c r="K91" s="33"/>
      <c r="L91" s="36"/>
    </row>
    <row r="92" spans="2:12" s="1" customFormat="1" ht="24.95" customHeight="1">
      <c r="B92" s="32"/>
      <c r="C92" s="27" t="s">
        <v>26</v>
      </c>
      <c r="D92" s="33"/>
      <c r="E92" s="33"/>
      <c r="F92" s="25" t="str">
        <f>E13</f>
        <v>Statutární město Třinec</v>
      </c>
      <c r="G92" s="33"/>
      <c r="H92" s="33"/>
      <c r="I92" s="97" t="s">
        <v>33</v>
      </c>
      <c r="J92" s="30" t="str">
        <f>E19</f>
        <v>Projekční kancelář lay-out s.r.o.</v>
      </c>
      <c r="K92" s="33"/>
      <c r="L92" s="36"/>
    </row>
    <row r="93" spans="2:12" s="1" customFormat="1" ht="13.7" customHeight="1">
      <c r="B93" s="32"/>
      <c r="C93" s="27" t="s">
        <v>31</v>
      </c>
      <c r="D93" s="33"/>
      <c r="E93" s="33"/>
      <c r="F93" s="25" t="str">
        <f>IF(E16="","",E16)</f>
        <v>Vyplň údaj</v>
      </c>
      <c r="G93" s="33"/>
      <c r="H93" s="33"/>
      <c r="I93" s="97" t="s">
        <v>37</v>
      </c>
      <c r="J93" s="30" t="str">
        <f>E22</f>
        <v xml:space="preserve"> </v>
      </c>
      <c r="K93" s="33"/>
      <c r="L93" s="36"/>
    </row>
    <row r="94" spans="2:12" s="1" customFormat="1" ht="10.35" customHeight="1">
      <c r="B94" s="32"/>
      <c r="C94" s="33"/>
      <c r="D94" s="33"/>
      <c r="E94" s="33"/>
      <c r="F94" s="33"/>
      <c r="G94" s="33"/>
      <c r="H94" s="33"/>
      <c r="I94" s="96"/>
      <c r="J94" s="33"/>
      <c r="K94" s="33"/>
      <c r="L94" s="36"/>
    </row>
    <row r="95" spans="2:20" s="9" customFormat="1" ht="29.25" customHeight="1">
      <c r="B95" s="141"/>
      <c r="C95" s="142" t="s">
        <v>112</v>
      </c>
      <c r="D95" s="143" t="s">
        <v>60</v>
      </c>
      <c r="E95" s="143" t="s">
        <v>56</v>
      </c>
      <c r="F95" s="143" t="s">
        <v>57</v>
      </c>
      <c r="G95" s="143" t="s">
        <v>113</v>
      </c>
      <c r="H95" s="143" t="s">
        <v>114</v>
      </c>
      <c r="I95" s="144" t="s">
        <v>115</v>
      </c>
      <c r="J95" s="143" t="s">
        <v>86</v>
      </c>
      <c r="K95" s="145" t="s">
        <v>116</v>
      </c>
      <c r="L95" s="146"/>
      <c r="M95" s="62" t="s">
        <v>21</v>
      </c>
      <c r="N95" s="63" t="s">
        <v>45</v>
      </c>
      <c r="O95" s="63" t="s">
        <v>117</v>
      </c>
      <c r="P95" s="63" t="s">
        <v>118</v>
      </c>
      <c r="Q95" s="63" t="s">
        <v>119</v>
      </c>
      <c r="R95" s="63" t="s">
        <v>120</v>
      </c>
      <c r="S95" s="63" t="s">
        <v>121</v>
      </c>
      <c r="T95" s="64" t="s">
        <v>122</v>
      </c>
    </row>
    <row r="96" spans="2:63" s="1" customFormat="1" ht="22.9" customHeight="1">
      <c r="B96" s="32"/>
      <c r="C96" s="69" t="s">
        <v>123</v>
      </c>
      <c r="D96" s="33"/>
      <c r="E96" s="33"/>
      <c r="F96" s="33"/>
      <c r="G96" s="33"/>
      <c r="H96" s="33"/>
      <c r="I96" s="96"/>
      <c r="J96" s="147">
        <f>BK96</f>
        <v>0</v>
      </c>
      <c r="K96" s="33"/>
      <c r="L96" s="36"/>
      <c r="M96" s="65"/>
      <c r="N96" s="66"/>
      <c r="O96" s="66"/>
      <c r="P96" s="148">
        <f>P97+P291+P381+P387</f>
        <v>0</v>
      </c>
      <c r="Q96" s="66"/>
      <c r="R96" s="148">
        <f>R97+R291+R381+R387</f>
        <v>54.7144923</v>
      </c>
      <c r="S96" s="66"/>
      <c r="T96" s="149">
        <f>T97+T291+T381+T387</f>
        <v>21.01178</v>
      </c>
      <c r="AT96" s="15" t="s">
        <v>74</v>
      </c>
      <c r="AU96" s="15" t="s">
        <v>87</v>
      </c>
      <c r="BK96" s="150">
        <f>BK97+BK291+BK381+BK387</f>
        <v>0</v>
      </c>
    </row>
    <row r="97" spans="2:63" s="10" customFormat="1" ht="25.9" customHeight="1">
      <c r="B97" s="151"/>
      <c r="C97" s="152"/>
      <c r="D97" s="153" t="s">
        <v>74</v>
      </c>
      <c r="E97" s="154" t="s">
        <v>124</v>
      </c>
      <c r="F97" s="154" t="s">
        <v>125</v>
      </c>
      <c r="G97" s="152"/>
      <c r="H97" s="152"/>
      <c r="I97" s="155"/>
      <c r="J97" s="156">
        <f>BK97</f>
        <v>0</v>
      </c>
      <c r="K97" s="152"/>
      <c r="L97" s="157"/>
      <c r="M97" s="158"/>
      <c r="N97" s="159"/>
      <c r="O97" s="159"/>
      <c r="P97" s="160">
        <f>P98+P174+P194+P198+P213+P222+P247+P275+P288</f>
        <v>0</v>
      </c>
      <c r="Q97" s="159"/>
      <c r="R97" s="160">
        <f>R98+R174+R194+R198+R213+R222+R247+R275+R288</f>
        <v>54.290674800000005</v>
      </c>
      <c r="S97" s="159"/>
      <c r="T97" s="161">
        <f>T98+T174+T194+T198+T213+T222+T247+T275+T288</f>
        <v>20.636200000000002</v>
      </c>
      <c r="AR97" s="162" t="s">
        <v>80</v>
      </c>
      <c r="AT97" s="163" t="s">
        <v>74</v>
      </c>
      <c r="AU97" s="163" t="s">
        <v>75</v>
      </c>
      <c r="AY97" s="162" t="s">
        <v>126</v>
      </c>
      <c r="BK97" s="164">
        <f>BK98+BK174+BK194+BK198+BK213+BK222+BK247+BK275+BK288</f>
        <v>0</v>
      </c>
    </row>
    <row r="98" spans="2:63" s="10" customFormat="1" ht="22.9" customHeight="1">
      <c r="B98" s="151"/>
      <c r="C98" s="152"/>
      <c r="D98" s="153" t="s">
        <v>74</v>
      </c>
      <c r="E98" s="165" t="s">
        <v>80</v>
      </c>
      <c r="F98" s="165" t="s">
        <v>127</v>
      </c>
      <c r="G98" s="152"/>
      <c r="H98" s="152"/>
      <c r="I98" s="155"/>
      <c r="J98" s="166">
        <f>BK98</f>
        <v>0</v>
      </c>
      <c r="K98" s="152"/>
      <c r="L98" s="157"/>
      <c r="M98" s="158"/>
      <c r="N98" s="159"/>
      <c r="O98" s="159"/>
      <c r="P98" s="160">
        <f>SUM(P99:P173)</f>
        <v>0</v>
      </c>
      <c r="Q98" s="159"/>
      <c r="R98" s="160">
        <f>SUM(R99:R173)</f>
        <v>40.55174</v>
      </c>
      <c r="S98" s="159"/>
      <c r="T98" s="161">
        <f>SUM(T99:T173)</f>
        <v>4.7330000000000005</v>
      </c>
      <c r="AR98" s="162" t="s">
        <v>80</v>
      </c>
      <c r="AT98" s="163" t="s">
        <v>74</v>
      </c>
      <c r="AU98" s="163" t="s">
        <v>80</v>
      </c>
      <c r="AY98" s="162" t="s">
        <v>126</v>
      </c>
      <c r="BK98" s="164">
        <f>SUM(BK99:BK173)</f>
        <v>0</v>
      </c>
    </row>
    <row r="99" spans="2:65" s="1" customFormat="1" ht="33.75" customHeight="1">
      <c r="B99" s="32"/>
      <c r="C99" s="167" t="s">
        <v>80</v>
      </c>
      <c r="D99" s="167" t="s">
        <v>128</v>
      </c>
      <c r="E99" s="168" t="s">
        <v>129</v>
      </c>
      <c r="F99" s="169" t="s">
        <v>130</v>
      </c>
      <c r="G99" s="170" t="s">
        <v>131</v>
      </c>
      <c r="H99" s="171">
        <v>14</v>
      </c>
      <c r="I99" s="172"/>
      <c r="J99" s="173">
        <f>ROUND(I99*H99,2)</f>
        <v>0</v>
      </c>
      <c r="K99" s="169" t="s">
        <v>132</v>
      </c>
      <c r="L99" s="36"/>
      <c r="M99" s="174" t="s">
        <v>21</v>
      </c>
      <c r="N99" s="175" t="s">
        <v>46</v>
      </c>
      <c r="O99" s="58"/>
      <c r="P99" s="176">
        <f>O99*H99</f>
        <v>0</v>
      </c>
      <c r="Q99" s="176">
        <v>0</v>
      </c>
      <c r="R99" s="176">
        <f>Q99*H99</f>
        <v>0</v>
      </c>
      <c r="S99" s="176">
        <v>0.255</v>
      </c>
      <c r="T99" s="177">
        <f>S99*H99</f>
        <v>3.5700000000000003</v>
      </c>
      <c r="AR99" s="15" t="s">
        <v>133</v>
      </c>
      <c r="AT99" s="15" t="s">
        <v>128</v>
      </c>
      <c r="AU99" s="15" t="s">
        <v>82</v>
      </c>
      <c r="AY99" s="15" t="s">
        <v>126</v>
      </c>
      <c r="BE99" s="178">
        <f>IF(N99="základní",J99,0)</f>
        <v>0</v>
      </c>
      <c r="BF99" s="178">
        <f>IF(N99="snížená",J99,0)</f>
        <v>0</v>
      </c>
      <c r="BG99" s="178">
        <f>IF(N99="zákl. přenesená",J99,0)</f>
        <v>0</v>
      </c>
      <c r="BH99" s="178">
        <f>IF(N99="sníž. přenesená",J99,0)</f>
        <v>0</v>
      </c>
      <c r="BI99" s="178">
        <f>IF(N99="nulová",J99,0)</f>
        <v>0</v>
      </c>
      <c r="BJ99" s="15" t="s">
        <v>80</v>
      </c>
      <c r="BK99" s="178">
        <f>ROUND(I99*H99,2)</f>
        <v>0</v>
      </c>
      <c r="BL99" s="15" t="s">
        <v>133</v>
      </c>
      <c r="BM99" s="15" t="s">
        <v>134</v>
      </c>
    </row>
    <row r="100" spans="2:47" s="1" customFormat="1" ht="126.75">
      <c r="B100" s="32"/>
      <c r="C100" s="33"/>
      <c r="D100" s="179" t="s">
        <v>135</v>
      </c>
      <c r="E100" s="33"/>
      <c r="F100" s="180" t="s">
        <v>136</v>
      </c>
      <c r="G100" s="33"/>
      <c r="H100" s="33"/>
      <c r="I100" s="96"/>
      <c r="J100" s="33"/>
      <c r="K100" s="33"/>
      <c r="L100" s="36"/>
      <c r="M100" s="181"/>
      <c r="N100" s="58"/>
      <c r="O100" s="58"/>
      <c r="P100" s="58"/>
      <c r="Q100" s="58"/>
      <c r="R100" s="58"/>
      <c r="S100" s="58"/>
      <c r="T100" s="59"/>
      <c r="AT100" s="15" t="s">
        <v>135</v>
      </c>
      <c r="AU100" s="15" t="s">
        <v>82</v>
      </c>
    </row>
    <row r="101" spans="2:51" s="11" customFormat="1" ht="12">
      <c r="B101" s="182"/>
      <c r="C101" s="183"/>
      <c r="D101" s="179" t="s">
        <v>137</v>
      </c>
      <c r="E101" s="184" t="s">
        <v>21</v>
      </c>
      <c r="F101" s="185" t="s">
        <v>138</v>
      </c>
      <c r="G101" s="183"/>
      <c r="H101" s="186">
        <v>14</v>
      </c>
      <c r="I101" s="187"/>
      <c r="J101" s="183"/>
      <c r="K101" s="183"/>
      <c r="L101" s="188"/>
      <c r="M101" s="189"/>
      <c r="N101" s="190"/>
      <c r="O101" s="190"/>
      <c r="P101" s="190"/>
      <c r="Q101" s="190"/>
      <c r="R101" s="190"/>
      <c r="S101" s="190"/>
      <c r="T101" s="191"/>
      <c r="AT101" s="192" t="s">
        <v>137</v>
      </c>
      <c r="AU101" s="192" t="s">
        <v>82</v>
      </c>
      <c r="AV101" s="11" t="s">
        <v>82</v>
      </c>
      <c r="AW101" s="11" t="s">
        <v>36</v>
      </c>
      <c r="AX101" s="11" t="s">
        <v>80</v>
      </c>
      <c r="AY101" s="192" t="s">
        <v>126</v>
      </c>
    </row>
    <row r="102" spans="2:65" s="1" customFormat="1" ht="22.5" customHeight="1">
      <c r="B102" s="32"/>
      <c r="C102" s="167" t="s">
        <v>82</v>
      </c>
      <c r="D102" s="167" t="s">
        <v>128</v>
      </c>
      <c r="E102" s="168" t="s">
        <v>139</v>
      </c>
      <c r="F102" s="169" t="s">
        <v>140</v>
      </c>
      <c r="G102" s="170" t="s">
        <v>131</v>
      </c>
      <c r="H102" s="171">
        <v>2.9</v>
      </c>
      <c r="I102" s="172"/>
      <c r="J102" s="173">
        <f>ROUND(I102*H102,2)</f>
        <v>0</v>
      </c>
      <c r="K102" s="169" t="s">
        <v>132</v>
      </c>
      <c r="L102" s="36"/>
      <c r="M102" s="174" t="s">
        <v>21</v>
      </c>
      <c r="N102" s="175" t="s">
        <v>46</v>
      </c>
      <c r="O102" s="58"/>
      <c r="P102" s="176">
        <f>O102*H102</f>
        <v>0</v>
      </c>
      <c r="Q102" s="176">
        <v>0</v>
      </c>
      <c r="R102" s="176">
        <f>Q102*H102</f>
        <v>0</v>
      </c>
      <c r="S102" s="176">
        <v>0.22</v>
      </c>
      <c r="T102" s="177">
        <f>S102*H102</f>
        <v>0.638</v>
      </c>
      <c r="AR102" s="15" t="s">
        <v>133</v>
      </c>
      <c r="AT102" s="15" t="s">
        <v>128</v>
      </c>
      <c r="AU102" s="15" t="s">
        <v>82</v>
      </c>
      <c r="AY102" s="15" t="s">
        <v>126</v>
      </c>
      <c r="BE102" s="178">
        <f>IF(N102="základní",J102,0)</f>
        <v>0</v>
      </c>
      <c r="BF102" s="178">
        <f>IF(N102="snížená",J102,0)</f>
        <v>0</v>
      </c>
      <c r="BG102" s="178">
        <f>IF(N102="zákl. přenesená",J102,0)</f>
        <v>0</v>
      </c>
      <c r="BH102" s="178">
        <f>IF(N102="sníž. přenesená",J102,0)</f>
        <v>0</v>
      </c>
      <c r="BI102" s="178">
        <f>IF(N102="nulová",J102,0)</f>
        <v>0</v>
      </c>
      <c r="BJ102" s="15" t="s">
        <v>80</v>
      </c>
      <c r="BK102" s="178">
        <f>ROUND(I102*H102,2)</f>
        <v>0</v>
      </c>
      <c r="BL102" s="15" t="s">
        <v>133</v>
      </c>
      <c r="BM102" s="15" t="s">
        <v>141</v>
      </c>
    </row>
    <row r="103" spans="2:47" s="1" customFormat="1" ht="175.5">
      <c r="B103" s="32"/>
      <c r="C103" s="33"/>
      <c r="D103" s="179" t="s">
        <v>135</v>
      </c>
      <c r="E103" s="33"/>
      <c r="F103" s="180" t="s">
        <v>142</v>
      </c>
      <c r="G103" s="33"/>
      <c r="H103" s="33"/>
      <c r="I103" s="96"/>
      <c r="J103" s="33"/>
      <c r="K103" s="33"/>
      <c r="L103" s="36"/>
      <c r="M103" s="181"/>
      <c r="N103" s="58"/>
      <c r="O103" s="58"/>
      <c r="P103" s="58"/>
      <c r="Q103" s="58"/>
      <c r="R103" s="58"/>
      <c r="S103" s="58"/>
      <c r="T103" s="59"/>
      <c r="AT103" s="15" t="s">
        <v>135</v>
      </c>
      <c r="AU103" s="15" t="s">
        <v>82</v>
      </c>
    </row>
    <row r="104" spans="2:51" s="11" customFormat="1" ht="12">
      <c r="B104" s="182"/>
      <c r="C104" s="183"/>
      <c r="D104" s="179" t="s">
        <v>137</v>
      </c>
      <c r="E104" s="184" t="s">
        <v>21</v>
      </c>
      <c r="F104" s="185" t="s">
        <v>143</v>
      </c>
      <c r="G104" s="183"/>
      <c r="H104" s="186">
        <v>2.9</v>
      </c>
      <c r="I104" s="187"/>
      <c r="J104" s="183"/>
      <c r="K104" s="183"/>
      <c r="L104" s="188"/>
      <c r="M104" s="189"/>
      <c r="N104" s="190"/>
      <c r="O104" s="190"/>
      <c r="P104" s="190"/>
      <c r="Q104" s="190"/>
      <c r="R104" s="190"/>
      <c r="S104" s="190"/>
      <c r="T104" s="191"/>
      <c r="AT104" s="192" t="s">
        <v>137</v>
      </c>
      <c r="AU104" s="192" t="s">
        <v>82</v>
      </c>
      <c r="AV104" s="11" t="s">
        <v>82</v>
      </c>
      <c r="AW104" s="11" t="s">
        <v>36</v>
      </c>
      <c r="AX104" s="11" t="s">
        <v>80</v>
      </c>
      <c r="AY104" s="192" t="s">
        <v>126</v>
      </c>
    </row>
    <row r="105" spans="2:65" s="1" customFormat="1" ht="22.5" customHeight="1">
      <c r="B105" s="32"/>
      <c r="C105" s="167" t="s">
        <v>144</v>
      </c>
      <c r="D105" s="167" t="s">
        <v>128</v>
      </c>
      <c r="E105" s="168" t="s">
        <v>145</v>
      </c>
      <c r="F105" s="169" t="s">
        <v>146</v>
      </c>
      <c r="G105" s="170" t="s">
        <v>147</v>
      </c>
      <c r="H105" s="171">
        <v>2</v>
      </c>
      <c r="I105" s="172"/>
      <c r="J105" s="173">
        <f>ROUND(I105*H105,2)</f>
        <v>0</v>
      </c>
      <c r="K105" s="169" t="s">
        <v>132</v>
      </c>
      <c r="L105" s="36"/>
      <c r="M105" s="174" t="s">
        <v>21</v>
      </c>
      <c r="N105" s="175" t="s">
        <v>46</v>
      </c>
      <c r="O105" s="58"/>
      <c r="P105" s="176">
        <f>O105*H105</f>
        <v>0</v>
      </c>
      <c r="Q105" s="176">
        <v>0</v>
      </c>
      <c r="R105" s="176">
        <f>Q105*H105</f>
        <v>0</v>
      </c>
      <c r="S105" s="176">
        <v>0.205</v>
      </c>
      <c r="T105" s="177">
        <f>S105*H105</f>
        <v>0.41</v>
      </c>
      <c r="AR105" s="15" t="s">
        <v>133</v>
      </c>
      <c r="AT105" s="15" t="s">
        <v>128</v>
      </c>
      <c r="AU105" s="15" t="s">
        <v>82</v>
      </c>
      <c r="AY105" s="15" t="s">
        <v>126</v>
      </c>
      <c r="BE105" s="178">
        <f>IF(N105="základní",J105,0)</f>
        <v>0</v>
      </c>
      <c r="BF105" s="178">
        <f>IF(N105="snížená",J105,0)</f>
        <v>0</v>
      </c>
      <c r="BG105" s="178">
        <f>IF(N105="zákl. přenesená",J105,0)</f>
        <v>0</v>
      </c>
      <c r="BH105" s="178">
        <f>IF(N105="sníž. přenesená",J105,0)</f>
        <v>0</v>
      </c>
      <c r="BI105" s="178">
        <f>IF(N105="nulová",J105,0)</f>
        <v>0</v>
      </c>
      <c r="BJ105" s="15" t="s">
        <v>80</v>
      </c>
      <c r="BK105" s="178">
        <f>ROUND(I105*H105,2)</f>
        <v>0</v>
      </c>
      <c r="BL105" s="15" t="s">
        <v>133</v>
      </c>
      <c r="BM105" s="15" t="s">
        <v>148</v>
      </c>
    </row>
    <row r="106" spans="2:47" s="1" customFormat="1" ht="136.5">
      <c r="B106" s="32"/>
      <c r="C106" s="33"/>
      <c r="D106" s="179" t="s">
        <v>135</v>
      </c>
      <c r="E106" s="33"/>
      <c r="F106" s="180" t="s">
        <v>149</v>
      </c>
      <c r="G106" s="33"/>
      <c r="H106" s="33"/>
      <c r="I106" s="96"/>
      <c r="J106" s="33"/>
      <c r="K106" s="33"/>
      <c r="L106" s="36"/>
      <c r="M106" s="181"/>
      <c r="N106" s="58"/>
      <c r="O106" s="58"/>
      <c r="P106" s="58"/>
      <c r="Q106" s="58"/>
      <c r="R106" s="58"/>
      <c r="S106" s="58"/>
      <c r="T106" s="59"/>
      <c r="AT106" s="15" t="s">
        <v>135</v>
      </c>
      <c r="AU106" s="15" t="s">
        <v>82</v>
      </c>
    </row>
    <row r="107" spans="2:51" s="11" customFormat="1" ht="12">
      <c r="B107" s="182"/>
      <c r="C107" s="183"/>
      <c r="D107" s="179" t="s">
        <v>137</v>
      </c>
      <c r="E107" s="184" t="s">
        <v>21</v>
      </c>
      <c r="F107" s="185" t="s">
        <v>150</v>
      </c>
      <c r="G107" s="183"/>
      <c r="H107" s="186">
        <v>2</v>
      </c>
      <c r="I107" s="187"/>
      <c r="J107" s="183"/>
      <c r="K107" s="183"/>
      <c r="L107" s="188"/>
      <c r="M107" s="189"/>
      <c r="N107" s="190"/>
      <c r="O107" s="190"/>
      <c r="P107" s="190"/>
      <c r="Q107" s="190"/>
      <c r="R107" s="190"/>
      <c r="S107" s="190"/>
      <c r="T107" s="191"/>
      <c r="AT107" s="192" t="s">
        <v>137</v>
      </c>
      <c r="AU107" s="192" t="s">
        <v>82</v>
      </c>
      <c r="AV107" s="11" t="s">
        <v>82</v>
      </c>
      <c r="AW107" s="11" t="s">
        <v>36</v>
      </c>
      <c r="AX107" s="11" t="s">
        <v>80</v>
      </c>
      <c r="AY107" s="192" t="s">
        <v>126</v>
      </c>
    </row>
    <row r="108" spans="2:65" s="1" customFormat="1" ht="22.5" customHeight="1">
      <c r="B108" s="32"/>
      <c r="C108" s="167" t="s">
        <v>133</v>
      </c>
      <c r="D108" s="167" t="s">
        <v>128</v>
      </c>
      <c r="E108" s="168" t="s">
        <v>151</v>
      </c>
      <c r="F108" s="169" t="s">
        <v>152</v>
      </c>
      <c r="G108" s="170" t="s">
        <v>147</v>
      </c>
      <c r="H108" s="171">
        <v>1</v>
      </c>
      <c r="I108" s="172"/>
      <c r="J108" s="173">
        <f>ROUND(I108*H108,2)</f>
        <v>0</v>
      </c>
      <c r="K108" s="169" t="s">
        <v>132</v>
      </c>
      <c r="L108" s="36"/>
      <c r="M108" s="174" t="s">
        <v>21</v>
      </c>
      <c r="N108" s="175" t="s">
        <v>46</v>
      </c>
      <c r="O108" s="58"/>
      <c r="P108" s="176">
        <f>O108*H108</f>
        <v>0</v>
      </c>
      <c r="Q108" s="176">
        <v>0</v>
      </c>
      <c r="R108" s="176">
        <f>Q108*H108</f>
        <v>0</v>
      </c>
      <c r="S108" s="176">
        <v>0.115</v>
      </c>
      <c r="T108" s="177">
        <f>S108*H108</f>
        <v>0.115</v>
      </c>
      <c r="AR108" s="15" t="s">
        <v>133</v>
      </c>
      <c r="AT108" s="15" t="s">
        <v>128</v>
      </c>
      <c r="AU108" s="15" t="s">
        <v>82</v>
      </c>
      <c r="AY108" s="15" t="s">
        <v>126</v>
      </c>
      <c r="BE108" s="178">
        <f>IF(N108="základní",J108,0)</f>
        <v>0</v>
      </c>
      <c r="BF108" s="178">
        <f>IF(N108="snížená",J108,0)</f>
        <v>0</v>
      </c>
      <c r="BG108" s="178">
        <f>IF(N108="zákl. přenesená",J108,0)</f>
        <v>0</v>
      </c>
      <c r="BH108" s="178">
        <f>IF(N108="sníž. přenesená",J108,0)</f>
        <v>0</v>
      </c>
      <c r="BI108" s="178">
        <f>IF(N108="nulová",J108,0)</f>
        <v>0</v>
      </c>
      <c r="BJ108" s="15" t="s">
        <v>80</v>
      </c>
      <c r="BK108" s="178">
        <f>ROUND(I108*H108,2)</f>
        <v>0</v>
      </c>
      <c r="BL108" s="15" t="s">
        <v>133</v>
      </c>
      <c r="BM108" s="15" t="s">
        <v>153</v>
      </c>
    </row>
    <row r="109" spans="2:47" s="1" customFormat="1" ht="136.5">
      <c r="B109" s="32"/>
      <c r="C109" s="33"/>
      <c r="D109" s="179" t="s">
        <v>135</v>
      </c>
      <c r="E109" s="33"/>
      <c r="F109" s="180" t="s">
        <v>149</v>
      </c>
      <c r="G109" s="33"/>
      <c r="H109" s="33"/>
      <c r="I109" s="96"/>
      <c r="J109" s="33"/>
      <c r="K109" s="33"/>
      <c r="L109" s="36"/>
      <c r="M109" s="181"/>
      <c r="N109" s="58"/>
      <c r="O109" s="58"/>
      <c r="P109" s="58"/>
      <c r="Q109" s="58"/>
      <c r="R109" s="58"/>
      <c r="S109" s="58"/>
      <c r="T109" s="59"/>
      <c r="AT109" s="15" t="s">
        <v>135</v>
      </c>
      <c r="AU109" s="15" t="s">
        <v>82</v>
      </c>
    </row>
    <row r="110" spans="2:51" s="11" customFormat="1" ht="12">
      <c r="B110" s="182"/>
      <c r="C110" s="183"/>
      <c r="D110" s="179" t="s">
        <v>137</v>
      </c>
      <c r="E110" s="184" t="s">
        <v>21</v>
      </c>
      <c r="F110" s="185" t="s">
        <v>154</v>
      </c>
      <c r="G110" s="183"/>
      <c r="H110" s="186">
        <v>1</v>
      </c>
      <c r="I110" s="187"/>
      <c r="J110" s="183"/>
      <c r="K110" s="183"/>
      <c r="L110" s="188"/>
      <c r="M110" s="189"/>
      <c r="N110" s="190"/>
      <c r="O110" s="190"/>
      <c r="P110" s="190"/>
      <c r="Q110" s="190"/>
      <c r="R110" s="190"/>
      <c r="S110" s="190"/>
      <c r="T110" s="191"/>
      <c r="AT110" s="192" t="s">
        <v>137</v>
      </c>
      <c r="AU110" s="192" t="s">
        <v>82</v>
      </c>
      <c r="AV110" s="11" t="s">
        <v>82</v>
      </c>
      <c r="AW110" s="11" t="s">
        <v>36</v>
      </c>
      <c r="AX110" s="11" t="s">
        <v>80</v>
      </c>
      <c r="AY110" s="192" t="s">
        <v>126</v>
      </c>
    </row>
    <row r="111" spans="2:65" s="1" customFormat="1" ht="16.5" customHeight="1">
      <c r="B111" s="32"/>
      <c r="C111" s="167" t="s">
        <v>155</v>
      </c>
      <c r="D111" s="167" t="s">
        <v>128</v>
      </c>
      <c r="E111" s="168" t="s">
        <v>156</v>
      </c>
      <c r="F111" s="169" t="s">
        <v>157</v>
      </c>
      <c r="G111" s="170" t="s">
        <v>147</v>
      </c>
      <c r="H111" s="171">
        <v>60</v>
      </c>
      <c r="I111" s="172"/>
      <c r="J111" s="173">
        <f>ROUND(I111*H111,2)</f>
        <v>0</v>
      </c>
      <c r="K111" s="169" t="s">
        <v>132</v>
      </c>
      <c r="L111" s="36"/>
      <c r="M111" s="174" t="s">
        <v>21</v>
      </c>
      <c r="N111" s="175" t="s">
        <v>46</v>
      </c>
      <c r="O111" s="58"/>
      <c r="P111" s="176">
        <f>O111*H111</f>
        <v>0</v>
      </c>
      <c r="Q111" s="176">
        <v>0.00015</v>
      </c>
      <c r="R111" s="176">
        <f>Q111*H111</f>
        <v>0.009</v>
      </c>
      <c r="S111" s="176">
        <v>0</v>
      </c>
      <c r="T111" s="177">
        <f>S111*H111</f>
        <v>0</v>
      </c>
      <c r="AR111" s="15" t="s">
        <v>133</v>
      </c>
      <c r="AT111" s="15" t="s">
        <v>128</v>
      </c>
      <c r="AU111" s="15" t="s">
        <v>82</v>
      </c>
      <c r="AY111" s="15" t="s">
        <v>126</v>
      </c>
      <c r="BE111" s="178">
        <f>IF(N111="základní",J111,0)</f>
        <v>0</v>
      </c>
      <c r="BF111" s="178">
        <f>IF(N111="snížená",J111,0)</f>
        <v>0</v>
      </c>
      <c r="BG111" s="178">
        <f>IF(N111="zákl. přenesená",J111,0)</f>
        <v>0</v>
      </c>
      <c r="BH111" s="178">
        <f>IF(N111="sníž. přenesená",J111,0)</f>
        <v>0</v>
      </c>
      <c r="BI111" s="178">
        <f>IF(N111="nulová",J111,0)</f>
        <v>0</v>
      </c>
      <c r="BJ111" s="15" t="s">
        <v>80</v>
      </c>
      <c r="BK111" s="178">
        <f>ROUND(I111*H111,2)</f>
        <v>0</v>
      </c>
      <c r="BL111" s="15" t="s">
        <v>133</v>
      </c>
      <c r="BM111" s="15" t="s">
        <v>158</v>
      </c>
    </row>
    <row r="112" spans="2:47" s="1" customFormat="1" ht="97.5">
      <c r="B112" s="32"/>
      <c r="C112" s="33"/>
      <c r="D112" s="179" t="s">
        <v>135</v>
      </c>
      <c r="E112" s="33"/>
      <c r="F112" s="180" t="s">
        <v>159</v>
      </c>
      <c r="G112" s="33"/>
      <c r="H112" s="33"/>
      <c r="I112" s="96"/>
      <c r="J112" s="33"/>
      <c r="K112" s="33"/>
      <c r="L112" s="36"/>
      <c r="M112" s="181"/>
      <c r="N112" s="58"/>
      <c r="O112" s="58"/>
      <c r="P112" s="58"/>
      <c r="Q112" s="58"/>
      <c r="R112" s="58"/>
      <c r="S112" s="58"/>
      <c r="T112" s="59"/>
      <c r="AT112" s="15" t="s">
        <v>135</v>
      </c>
      <c r="AU112" s="15" t="s">
        <v>82</v>
      </c>
    </row>
    <row r="113" spans="2:51" s="11" customFormat="1" ht="12">
      <c r="B113" s="182"/>
      <c r="C113" s="183"/>
      <c r="D113" s="179" t="s">
        <v>137</v>
      </c>
      <c r="E113" s="184" t="s">
        <v>21</v>
      </c>
      <c r="F113" s="185" t="s">
        <v>160</v>
      </c>
      <c r="G113" s="183"/>
      <c r="H113" s="186">
        <v>60</v>
      </c>
      <c r="I113" s="187"/>
      <c r="J113" s="183"/>
      <c r="K113" s="183"/>
      <c r="L113" s="188"/>
      <c r="M113" s="189"/>
      <c r="N113" s="190"/>
      <c r="O113" s="190"/>
      <c r="P113" s="190"/>
      <c r="Q113" s="190"/>
      <c r="R113" s="190"/>
      <c r="S113" s="190"/>
      <c r="T113" s="191"/>
      <c r="AT113" s="192" t="s">
        <v>137</v>
      </c>
      <c r="AU113" s="192" t="s">
        <v>82</v>
      </c>
      <c r="AV113" s="11" t="s">
        <v>82</v>
      </c>
      <c r="AW113" s="11" t="s">
        <v>36</v>
      </c>
      <c r="AX113" s="11" t="s">
        <v>80</v>
      </c>
      <c r="AY113" s="192" t="s">
        <v>126</v>
      </c>
    </row>
    <row r="114" spans="2:65" s="1" customFormat="1" ht="22.5" customHeight="1">
      <c r="B114" s="32"/>
      <c r="C114" s="167" t="s">
        <v>161</v>
      </c>
      <c r="D114" s="167" t="s">
        <v>128</v>
      </c>
      <c r="E114" s="168" t="s">
        <v>162</v>
      </c>
      <c r="F114" s="169" t="s">
        <v>163</v>
      </c>
      <c r="G114" s="170" t="s">
        <v>147</v>
      </c>
      <c r="H114" s="171">
        <v>60</v>
      </c>
      <c r="I114" s="172"/>
      <c r="J114" s="173">
        <f>ROUND(I114*H114,2)</f>
        <v>0</v>
      </c>
      <c r="K114" s="169" t="s">
        <v>132</v>
      </c>
      <c r="L114" s="36"/>
      <c r="M114" s="174" t="s">
        <v>21</v>
      </c>
      <c r="N114" s="175" t="s">
        <v>46</v>
      </c>
      <c r="O114" s="58"/>
      <c r="P114" s="176">
        <f>O114*H114</f>
        <v>0</v>
      </c>
      <c r="Q114" s="176">
        <v>0</v>
      </c>
      <c r="R114" s="176">
        <f>Q114*H114</f>
        <v>0</v>
      </c>
      <c r="S114" s="176">
        <v>0</v>
      </c>
      <c r="T114" s="177">
        <f>S114*H114</f>
        <v>0</v>
      </c>
      <c r="AR114" s="15" t="s">
        <v>133</v>
      </c>
      <c r="AT114" s="15" t="s">
        <v>128</v>
      </c>
      <c r="AU114" s="15" t="s">
        <v>82</v>
      </c>
      <c r="AY114" s="15" t="s">
        <v>126</v>
      </c>
      <c r="BE114" s="178">
        <f>IF(N114="základní",J114,0)</f>
        <v>0</v>
      </c>
      <c r="BF114" s="178">
        <f>IF(N114="snížená",J114,0)</f>
        <v>0</v>
      </c>
      <c r="BG114" s="178">
        <f>IF(N114="zákl. přenesená",J114,0)</f>
        <v>0</v>
      </c>
      <c r="BH114" s="178">
        <f>IF(N114="sníž. přenesená",J114,0)</f>
        <v>0</v>
      </c>
      <c r="BI114" s="178">
        <f>IF(N114="nulová",J114,0)</f>
        <v>0</v>
      </c>
      <c r="BJ114" s="15" t="s">
        <v>80</v>
      </c>
      <c r="BK114" s="178">
        <f>ROUND(I114*H114,2)</f>
        <v>0</v>
      </c>
      <c r="BL114" s="15" t="s">
        <v>133</v>
      </c>
      <c r="BM114" s="15" t="s">
        <v>164</v>
      </c>
    </row>
    <row r="115" spans="2:47" s="1" customFormat="1" ht="97.5">
      <c r="B115" s="32"/>
      <c r="C115" s="33"/>
      <c r="D115" s="179" t="s">
        <v>135</v>
      </c>
      <c r="E115" s="33"/>
      <c r="F115" s="180" t="s">
        <v>159</v>
      </c>
      <c r="G115" s="33"/>
      <c r="H115" s="33"/>
      <c r="I115" s="96"/>
      <c r="J115" s="33"/>
      <c r="K115" s="33"/>
      <c r="L115" s="36"/>
      <c r="M115" s="181"/>
      <c r="N115" s="58"/>
      <c r="O115" s="58"/>
      <c r="P115" s="58"/>
      <c r="Q115" s="58"/>
      <c r="R115" s="58"/>
      <c r="S115" s="58"/>
      <c r="T115" s="59"/>
      <c r="AT115" s="15" t="s">
        <v>135</v>
      </c>
      <c r="AU115" s="15" t="s">
        <v>82</v>
      </c>
    </row>
    <row r="116" spans="2:65" s="1" customFormat="1" ht="22.5" customHeight="1">
      <c r="B116" s="32"/>
      <c r="C116" s="167" t="s">
        <v>165</v>
      </c>
      <c r="D116" s="167" t="s">
        <v>128</v>
      </c>
      <c r="E116" s="168" t="s">
        <v>166</v>
      </c>
      <c r="F116" s="169" t="s">
        <v>167</v>
      </c>
      <c r="G116" s="170" t="s">
        <v>168</v>
      </c>
      <c r="H116" s="171">
        <v>41.2</v>
      </c>
      <c r="I116" s="172"/>
      <c r="J116" s="173">
        <f>ROUND(I116*H116,2)</f>
        <v>0</v>
      </c>
      <c r="K116" s="169" t="s">
        <v>132</v>
      </c>
      <c r="L116" s="36"/>
      <c r="M116" s="174" t="s">
        <v>21</v>
      </c>
      <c r="N116" s="175" t="s">
        <v>46</v>
      </c>
      <c r="O116" s="58"/>
      <c r="P116" s="176">
        <f>O116*H116</f>
        <v>0</v>
      </c>
      <c r="Q116" s="176">
        <v>0</v>
      </c>
      <c r="R116" s="176">
        <f>Q116*H116</f>
        <v>0</v>
      </c>
      <c r="S116" s="176">
        <v>0</v>
      </c>
      <c r="T116" s="177">
        <f>S116*H116</f>
        <v>0</v>
      </c>
      <c r="AR116" s="15" t="s">
        <v>133</v>
      </c>
      <c r="AT116" s="15" t="s">
        <v>128</v>
      </c>
      <c r="AU116" s="15" t="s">
        <v>82</v>
      </c>
      <c r="AY116" s="15" t="s">
        <v>126</v>
      </c>
      <c r="BE116" s="178">
        <f>IF(N116="základní",J116,0)</f>
        <v>0</v>
      </c>
      <c r="BF116" s="178">
        <f>IF(N116="snížená",J116,0)</f>
        <v>0</v>
      </c>
      <c r="BG116" s="178">
        <f>IF(N116="zákl. přenesená",J116,0)</f>
        <v>0</v>
      </c>
      <c r="BH116" s="178">
        <f>IF(N116="sníž. přenesená",J116,0)</f>
        <v>0</v>
      </c>
      <c r="BI116" s="178">
        <f>IF(N116="nulová",J116,0)</f>
        <v>0</v>
      </c>
      <c r="BJ116" s="15" t="s">
        <v>80</v>
      </c>
      <c r="BK116" s="178">
        <f>ROUND(I116*H116,2)</f>
        <v>0</v>
      </c>
      <c r="BL116" s="15" t="s">
        <v>133</v>
      </c>
      <c r="BM116" s="15" t="s">
        <v>169</v>
      </c>
    </row>
    <row r="117" spans="2:47" s="1" customFormat="1" ht="146.25">
      <c r="B117" s="32"/>
      <c r="C117" s="33"/>
      <c r="D117" s="179" t="s">
        <v>135</v>
      </c>
      <c r="E117" s="33"/>
      <c r="F117" s="180" t="s">
        <v>170</v>
      </c>
      <c r="G117" s="33"/>
      <c r="H117" s="33"/>
      <c r="I117" s="96"/>
      <c r="J117" s="33"/>
      <c r="K117" s="33"/>
      <c r="L117" s="36"/>
      <c r="M117" s="181"/>
      <c r="N117" s="58"/>
      <c r="O117" s="58"/>
      <c r="P117" s="58"/>
      <c r="Q117" s="58"/>
      <c r="R117" s="58"/>
      <c r="S117" s="58"/>
      <c r="T117" s="59"/>
      <c r="AT117" s="15" t="s">
        <v>135</v>
      </c>
      <c r="AU117" s="15" t="s">
        <v>82</v>
      </c>
    </row>
    <row r="118" spans="2:51" s="11" customFormat="1" ht="12">
      <c r="B118" s="182"/>
      <c r="C118" s="183"/>
      <c r="D118" s="179" t="s">
        <v>137</v>
      </c>
      <c r="E118" s="184" t="s">
        <v>21</v>
      </c>
      <c r="F118" s="185" t="s">
        <v>171</v>
      </c>
      <c r="G118" s="183"/>
      <c r="H118" s="186">
        <v>41.2</v>
      </c>
      <c r="I118" s="187"/>
      <c r="J118" s="183"/>
      <c r="K118" s="183"/>
      <c r="L118" s="188"/>
      <c r="M118" s="189"/>
      <c r="N118" s="190"/>
      <c r="O118" s="190"/>
      <c r="P118" s="190"/>
      <c r="Q118" s="190"/>
      <c r="R118" s="190"/>
      <c r="S118" s="190"/>
      <c r="T118" s="191"/>
      <c r="AT118" s="192" t="s">
        <v>137</v>
      </c>
      <c r="AU118" s="192" t="s">
        <v>82</v>
      </c>
      <c r="AV118" s="11" t="s">
        <v>82</v>
      </c>
      <c r="AW118" s="11" t="s">
        <v>36</v>
      </c>
      <c r="AX118" s="11" t="s">
        <v>80</v>
      </c>
      <c r="AY118" s="192" t="s">
        <v>126</v>
      </c>
    </row>
    <row r="119" spans="2:65" s="1" customFormat="1" ht="22.5" customHeight="1">
      <c r="B119" s="32"/>
      <c r="C119" s="167" t="s">
        <v>172</v>
      </c>
      <c r="D119" s="167" t="s">
        <v>128</v>
      </c>
      <c r="E119" s="168" t="s">
        <v>173</v>
      </c>
      <c r="F119" s="169" t="s">
        <v>174</v>
      </c>
      <c r="G119" s="170" t="s">
        <v>168</v>
      </c>
      <c r="H119" s="171">
        <v>41.2</v>
      </c>
      <c r="I119" s="172"/>
      <c r="J119" s="173">
        <f>ROUND(I119*H119,2)</f>
        <v>0</v>
      </c>
      <c r="K119" s="169" t="s">
        <v>132</v>
      </c>
      <c r="L119" s="36"/>
      <c r="M119" s="174" t="s">
        <v>21</v>
      </c>
      <c r="N119" s="175" t="s">
        <v>46</v>
      </c>
      <c r="O119" s="58"/>
      <c r="P119" s="176">
        <f>O119*H119</f>
        <v>0</v>
      </c>
      <c r="Q119" s="176">
        <v>0</v>
      </c>
      <c r="R119" s="176">
        <f>Q119*H119</f>
        <v>0</v>
      </c>
      <c r="S119" s="176">
        <v>0</v>
      </c>
      <c r="T119" s="177">
        <f>S119*H119</f>
        <v>0</v>
      </c>
      <c r="AR119" s="15" t="s">
        <v>133</v>
      </c>
      <c r="AT119" s="15" t="s">
        <v>128</v>
      </c>
      <c r="AU119" s="15" t="s">
        <v>82</v>
      </c>
      <c r="AY119" s="15" t="s">
        <v>126</v>
      </c>
      <c r="BE119" s="178">
        <f>IF(N119="základní",J119,0)</f>
        <v>0</v>
      </c>
      <c r="BF119" s="178">
        <f>IF(N119="snížená",J119,0)</f>
        <v>0</v>
      </c>
      <c r="BG119" s="178">
        <f>IF(N119="zákl. přenesená",J119,0)</f>
        <v>0</v>
      </c>
      <c r="BH119" s="178">
        <f>IF(N119="sníž. přenesená",J119,0)</f>
        <v>0</v>
      </c>
      <c r="BI119" s="178">
        <f>IF(N119="nulová",J119,0)</f>
        <v>0</v>
      </c>
      <c r="BJ119" s="15" t="s">
        <v>80</v>
      </c>
      <c r="BK119" s="178">
        <f>ROUND(I119*H119,2)</f>
        <v>0</v>
      </c>
      <c r="BL119" s="15" t="s">
        <v>133</v>
      </c>
      <c r="BM119" s="15" t="s">
        <v>175</v>
      </c>
    </row>
    <row r="120" spans="2:47" s="1" customFormat="1" ht="146.25">
      <c r="B120" s="32"/>
      <c r="C120" s="33"/>
      <c r="D120" s="179" t="s">
        <v>135</v>
      </c>
      <c r="E120" s="33"/>
      <c r="F120" s="180" t="s">
        <v>170</v>
      </c>
      <c r="G120" s="33"/>
      <c r="H120" s="33"/>
      <c r="I120" s="96"/>
      <c r="J120" s="33"/>
      <c r="K120" s="33"/>
      <c r="L120" s="36"/>
      <c r="M120" s="181"/>
      <c r="N120" s="58"/>
      <c r="O120" s="58"/>
      <c r="P120" s="58"/>
      <c r="Q120" s="58"/>
      <c r="R120" s="58"/>
      <c r="S120" s="58"/>
      <c r="T120" s="59"/>
      <c r="AT120" s="15" t="s">
        <v>135</v>
      </c>
      <c r="AU120" s="15" t="s">
        <v>82</v>
      </c>
    </row>
    <row r="121" spans="2:65" s="1" customFormat="1" ht="16.5" customHeight="1">
      <c r="B121" s="32"/>
      <c r="C121" s="167" t="s">
        <v>176</v>
      </c>
      <c r="D121" s="167" t="s">
        <v>128</v>
      </c>
      <c r="E121" s="168" t="s">
        <v>177</v>
      </c>
      <c r="F121" s="169" t="s">
        <v>178</v>
      </c>
      <c r="G121" s="170" t="s">
        <v>168</v>
      </c>
      <c r="H121" s="171">
        <v>13.1</v>
      </c>
      <c r="I121" s="172"/>
      <c r="J121" s="173">
        <f>ROUND(I121*H121,2)</f>
        <v>0</v>
      </c>
      <c r="K121" s="169" t="s">
        <v>132</v>
      </c>
      <c r="L121" s="36"/>
      <c r="M121" s="174" t="s">
        <v>21</v>
      </c>
      <c r="N121" s="175" t="s">
        <v>46</v>
      </c>
      <c r="O121" s="58"/>
      <c r="P121" s="176">
        <f>O121*H121</f>
        <v>0</v>
      </c>
      <c r="Q121" s="176">
        <v>0</v>
      </c>
      <c r="R121" s="176">
        <f>Q121*H121</f>
        <v>0</v>
      </c>
      <c r="S121" s="176">
        <v>0</v>
      </c>
      <c r="T121" s="177">
        <f>S121*H121</f>
        <v>0</v>
      </c>
      <c r="AR121" s="15" t="s">
        <v>133</v>
      </c>
      <c r="AT121" s="15" t="s">
        <v>128</v>
      </c>
      <c r="AU121" s="15" t="s">
        <v>82</v>
      </c>
      <c r="AY121" s="15" t="s">
        <v>126</v>
      </c>
      <c r="BE121" s="178">
        <f>IF(N121="základní",J121,0)</f>
        <v>0</v>
      </c>
      <c r="BF121" s="178">
        <f>IF(N121="snížená",J121,0)</f>
        <v>0</v>
      </c>
      <c r="BG121" s="178">
        <f>IF(N121="zákl. přenesená",J121,0)</f>
        <v>0</v>
      </c>
      <c r="BH121" s="178">
        <f>IF(N121="sníž. přenesená",J121,0)</f>
        <v>0</v>
      </c>
      <c r="BI121" s="178">
        <f>IF(N121="nulová",J121,0)</f>
        <v>0</v>
      </c>
      <c r="BJ121" s="15" t="s">
        <v>80</v>
      </c>
      <c r="BK121" s="178">
        <f>ROUND(I121*H121,2)</f>
        <v>0</v>
      </c>
      <c r="BL121" s="15" t="s">
        <v>133</v>
      </c>
      <c r="BM121" s="15" t="s">
        <v>179</v>
      </c>
    </row>
    <row r="122" spans="2:47" s="1" customFormat="1" ht="29.25">
      <c r="B122" s="32"/>
      <c r="C122" s="33"/>
      <c r="D122" s="179" t="s">
        <v>135</v>
      </c>
      <c r="E122" s="33"/>
      <c r="F122" s="180" t="s">
        <v>180</v>
      </c>
      <c r="G122" s="33"/>
      <c r="H122" s="33"/>
      <c r="I122" s="96"/>
      <c r="J122" s="33"/>
      <c r="K122" s="33"/>
      <c r="L122" s="36"/>
      <c r="M122" s="181"/>
      <c r="N122" s="58"/>
      <c r="O122" s="58"/>
      <c r="P122" s="58"/>
      <c r="Q122" s="58"/>
      <c r="R122" s="58"/>
      <c r="S122" s="58"/>
      <c r="T122" s="59"/>
      <c r="AT122" s="15" t="s">
        <v>135</v>
      </c>
      <c r="AU122" s="15" t="s">
        <v>82</v>
      </c>
    </row>
    <row r="123" spans="2:51" s="11" customFormat="1" ht="12">
      <c r="B123" s="182"/>
      <c r="C123" s="183"/>
      <c r="D123" s="179" t="s">
        <v>137</v>
      </c>
      <c r="E123" s="184" t="s">
        <v>21</v>
      </c>
      <c r="F123" s="185" t="s">
        <v>181</v>
      </c>
      <c r="G123" s="183"/>
      <c r="H123" s="186">
        <v>13.1</v>
      </c>
      <c r="I123" s="187"/>
      <c r="J123" s="183"/>
      <c r="K123" s="183"/>
      <c r="L123" s="188"/>
      <c r="M123" s="189"/>
      <c r="N123" s="190"/>
      <c r="O123" s="190"/>
      <c r="P123" s="190"/>
      <c r="Q123" s="190"/>
      <c r="R123" s="190"/>
      <c r="S123" s="190"/>
      <c r="T123" s="191"/>
      <c r="AT123" s="192" t="s">
        <v>137</v>
      </c>
      <c r="AU123" s="192" t="s">
        <v>82</v>
      </c>
      <c r="AV123" s="11" t="s">
        <v>82</v>
      </c>
      <c r="AW123" s="11" t="s">
        <v>36</v>
      </c>
      <c r="AX123" s="11" t="s">
        <v>80</v>
      </c>
      <c r="AY123" s="192" t="s">
        <v>126</v>
      </c>
    </row>
    <row r="124" spans="2:65" s="1" customFormat="1" ht="22.5" customHeight="1">
      <c r="B124" s="32"/>
      <c r="C124" s="167" t="s">
        <v>182</v>
      </c>
      <c r="D124" s="167" t="s">
        <v>128</v>
      </c>
      <c r="E124" s="168" t="s">
        <v>183</v>
      </c>
      <c r="F124" s="169" t="s">
        <v>184</v>
      </c>
      <c r="G124" s="170" t="s">
        <v>131</v>
      </c>
      <c r="H124" s="171">
        <v>64</v>
      </c>
      <c r="I124" s="172"/>
      <c r="J124" s="173">
        <f>ROUND(I124*H124,2)</f>
        <v>0</v>
      </c>
      <c r="K124" s="169" t="s">
        <v>132</v>
      </c>
      <c r="L124" s="36"/>
      <c r="M124" s="174" t="s">
        <v>21</v>
      </c>
      <c r="N124" s="175" t="s">
        <v>46</v>
      </c>
      <c r="O124" s="58"/>
      <c r="P124" s="176">
        <f>O124*H124</f>
        <v>0</v>
      </c>
      <c r="Q124" s="176">
        <v>0.00084</v>
      </c>
      <c r="R124" s="176">
        <f>Q124*H124</f>
        <v>0.05376</v>
      </c>
      <c r="S124" s="176">
        <v>0</v>
      </c>
      <c r="T124" s="177">
        <f>S124*H124</f>
        <v>0</v>
      </c>
      <c r="AR124" s="15" t="s">
        <v>133</v>
      </c>
      <c r="AT124" s="15" t="s">
        <v>128</v>
      </c>
      <c r="AU124" s="15" t="s">
        <v>82</v>
      </c>
      <c r="AY124" s="15" t="s">
        <v>126</v>
      </c>
      <c r="BE124" s="178">
        <f>IF(N124="základní",J124,0)</f>
        <v>0</v>
      </c>
      <c r="BF124" s="178">
        <f>IF(N124="snížená",J124,0)</f>
        <v>0</v>
      </c>
      <c r="BG124" s="178">
        <f>IF(N124="zákl. přenesená",J124,0)</f>
        <v>0</v>
      </c>
      <c r="BH124" s="178">
        <f>IF(N124="sníž. přenesená",J124,0)</f>
        <v>0</v>
      </c>
      <c r="BI124" s="178">
        <f>IF(N124="nulová",J124,0)</f>
        <v>0</v>
      </c>
      <c r="BJ124" s="15" t="s">
        <v>80</v>
      </c>
      <c r="BK124" s="178">
        <f>ROUND(I124*H124,2)</f>
        <v>0</v>
      </c>
      <c r="BL124" s="15" t="s">
        <v>133</v>
      </c>
      <c r="BM124" s="15" t="s">
        <v>185</v>
      </c>
    </row>
    <row r="125" spans="2:47" s="1" customFormat="1" ht="126.75">
      <c r="B125" s="32"/>
      <c r="C125" s="33"/>
      <c r="D125" s="179" t="s">
        <v>135</v>
      </c>
      <c r="E125" s="33"/>
      <c r="F125" s="180" t="s">
        <v>186</v>
      </c>
      <c r="G125" s="33"/>
      <c r="H125" s="33"/>
      <c r="I125" s="96"/>
      <c r="J125" s="33"/>
      <c r="K125" s="33"/>
      <c r="L125" s="36"/>
      <c r="M125" s="181"/>
      <c r="N125" s="58"/>
      <c r="O125" s="58"/>
      <c r="P125" s="58"/>
      <c r="Q125" s="58"/>
      <c r="R125" s="58"/>
      <c r="S125" s="58"/>
      <c r="T125" s="59"/>
      <c r="AT125" s="15" t="s">
        <v>135</v>
      </c>
      <c r="AU125" s="15" t="s">
        <v>82</v>
      </c>
    </row>
    <row r="126" spans="2:51" s="11" customFormat="1" ht="12">
      <c r="B126" s="182"/>
      <c r="C126" s="183"/>
      <c r="D126" s="179" t="s">
        <v>137</v>
      </c>
      <c r="E126" s="184" t="s">
        <v>21</v>
      </c>
      <c r="F126" s="185" t="s">
        <v>187</v>
      </c>
      <c r="G126" s="183"/>
      <c r="H126" s="186">
        <v>64</v>
      </c>
      <c r="I126" s="187"/>
      <c r="J126" s="183"/>
      <c r="K126" s="183"/>
      <c r="L126" s="188"/>
      <c r="M126" s="189"/>
      <c r="N126" s="190"/>
      <c r="O126" s="190"/>
      <c r="P126" s="190"/>
      <c r="Q126" s="190"/>
      <c r="R126" s="190"/>
      <c r="S126" s="190"/>
      <c r="T126" s="191"/>
      <c r="AT126" s="192" t="s">
        <v>137</v>
      </c>
      <c r="AU126" s="192" t="s">
        <v>82</v>
      </c>
      <c r="AV126" s="11" t="s">
        <v>82</v>
      </c>
      <c r="AW126" s="11" t="s">
        <v>36</v>
      </c>
      <c r="AX126" s="11" t="s">
        <v>80</v>
      </c>
      <c r="AY126" s="192" t="s">
        <v>126</v>
      </c>
    </row>
    <row r="127" spans="2:65" s="1" customFormat="1" ht="22.5" customHeight="1">
      <c r="B127" s="32"/>
      <c r="C127" s="167" t="s">
        <v>188</v>
      </c>
      <c r="D127" s="167" t="s">
        <v>128</v>
      </c>
      <c r="E127" s="168" t="s">
        <v>189</v>
      </c>
      <c r="F127" s="169" t="s">
        <v>190</v>
      </c>
      <c r="G127" s="170" t="s">
        <v>131</v>
      </c>
      <c r="H127" s="171">
        <v>64</v>
      </c>
      <c r="I127" s="172"/>
      <c r="J127" s="173">
        <f>ROUND(I127*H127,2)</f>
        <v>0</v>
      </c>
      <c r="K127" s="169" t="s">
        <v>132</v>
      </c>
      <c r="L127" s="36"/>
      <c r="M127" s="174" t="s">
        <v>21</v>
      </c>
      <c r="N127" s="175" t="s">
        <v>46</v>
      </c>
      <c r="O127" s="58"/>
      <c r="P127" s="176">
        <f>O127*H127</f>
        <v>0</v>
      </c>
      <c r="Q127" s="176">
        <v>0</v>
      </c>
      <c r="R127" s="176">
        <f>Q127*H127</f>
        <v>0</v>
      </c>
      <c r="S127" s="176">
        <v>0</v>
      </c>
      <c r="T127" s="177">
        <f>S127*H127</f>
        <v>0</v>
      </c>
      <c r="AR127" s="15" t="s">
        <v>133</v>
      </c>
      <c r="AT127" s="15" t="s">
        <v>128</v>
      </c>
      <c r="AU127" s="15" t="s">
        <v>82</v>
      </c>
      <c r="AY127" s="15" t="s">
        <v>126</v>
      </c>
      <c r="BE127" s="178">
        <f>IF(N127="základní",J127,0)</f>
        <v>0</v>
      </c>
      <c r="BF127" s="178">
        <f>IF(N127="snížená",J127,0)</f>
        <v>0</v>
      </c>
      <c r="BG127" s="178">
        <f>IF(N127="zákl. přenesená",J127,0)</f>
        <v>0</v>
      </c>
      <c r="BH127" s="178">
        <f>IF(N127="sníž. přenesená",J127,0)</f>
        <v>0</v>
      </c>
      <c r="BI127" s="178">
        <f>IF(N127="nulová",J127,0)</f>
        <v>0</v>
      </c>
      <c r="BJ127" s="15" t="s">
        <v>80</v>
      </c>
      <c r="BK127" s="178">
        <f>ROUND(I127*H127,2)</f>
        <v>0</v>
      </c>
      <c r="BL127" s="15" t="s">
        <v>133</v>
      </c>
      <c r="BM127" s="15" t="s">
        <v>191</v>
      </c>
    </row>
    <row r="128" spans="2:65" s="1" customFormat="1" ht="22.5" customHeight="1">
      <c r="B128" s="32"/>
      <c r="C128" s="167" t="s">
        <v>192</v>
      </c>
      <c r="D128" s="167" t="s">
        <v>128</v>
      </c>
      <c r="E128" s="168" t="s">
        <v>193</v>
      </c>
      <c r="F128" s="169" t="s">
        <v>194</v>
      </c>
      <c r="G128" s="170" t="s">
        <v>168</v>
      </c>
      <c r="H128" s="171">
        <v>6.9</v>
      </c>
      <c r="I128" s="172"/>
      <c r="J128" s="173">
        <f>ROUND(I128*H128,2)</f>
        <v>0</v>
      </c>
      <c r="K128" s="169" t="s">
        <v>132</v>
      </c>
      <c r="L128" s="36"/>
      <c r="M128" s="174" t="s">
        <v>21</v>
      </c>
      <c r="N128" s="175" t="s">
        <v>46</v>
      </c>
      <c r="O128" s="58"/>
      <c r="P128" s="176">
        <f>O128*H128</f>
        <v>0</v>
      </c>
      <c r="Q128" s="176">
        <v>0</v>
      </c>
      <c r="R128" s="176">
        <f>Q128*H128</f>
        <v>0</v>
      </c>
      <c r="S128" s="176">
        <v>0</v>
      </c>
      <c r="T128" s="177">
        <f>S128*H128</f>
        <v>0</v>
      </c>
      <c r="AR128" s="15" t="s">
        <v>133</v>
      </c>
      <c r="AT128" s="15" t="s">
        <v>128</v>
      </c>
      <c r="AU128" s="15" t="s">
        <v>82</v>
      </c>
      <c r="AY128" s="15" t="s">
        <v>126</v>
      </c>
      <c r="BE128" s="178">
        <f>IF(N128="základní",J128,0)</f>
        <v>0</v>
      </c>
      <c r="BF128" s="178">
        <f>IF(N128="snížená",J128,0)</f>
        <v>0</v>
      </c>
      <c r="BG128" s="178">
        <f>IF(N128="zákl. přenesená",J128,0)</f>
        <v>0</v>
      </c>
      <c r="BH128" s="178">
        <f>IF(N128="sníž. přenesená",J128,0)</f>
        <v>0</v>
      </c>
      <c r="BI128" s="178">
        <f>IF(N128="nulová",J128,0)</f>
        <v>0</v>
      </c>
      <c r="BJ128" s="15" t="s">
        <v>80</v>
      </c>
      <c r="BK128" s="178">
        <f>ROUND(I128*H128,2)</f>
        <v>0</v>
      </c>
      <c r="BL128" s="15" t="s">
        <v>133</v>
      </c>
      <c r="BM128" s="15" t="s">
        <v>195</v>
      </c>
    </row>
    <row r="129" spans="2:51" s="11" customFormat="1" ht="12">
      <c r="B129" s="182"/>
      <c r="C129" s="183"/>
      <c r="D129" s="179" t="s">
        <v>137</v>
      </c>
      <c r="E129" s="184" t="s">
        <v>21</v>
      </c>
      <c r="F129" s="185" t="s">
        <v>196</v>
      </c>
      <c r="G129" s="183"/>
      <c r="H129" s="186">
        <v>6.9</v>
      </c>
      <c r="I129" s="187"/>
      <c r="J129" s="183"/>
      <c r="K129" s="183"/>
      <c r="L129" s="188"/>
      <c r="M129" s="189"/>
      <c r="N129" s="190"/>
      <c r="O129" s="190"/>
      <c r="P129" s="190"/>
      <c r="Q129" s="190"/>
      <c r="R129" s="190"/>
      <c r="S129" s="190"/>
      <c r="T129" s="191"/>
      <c r="AT129" s="192" t="s">
        <v>137</v>
      </c>
      <c r="AU129" s="192" t="s">
        <v>82</v>
      </c>
      <c r="AV129" s="11" t="s">
        <v>82</v>
      </c>
      <c r="AW129" s="11" t="s">
        <v>36</v>
      </c>
      <c r="AX129" s="11" t="s">
        <v>80</v>
      </c>
      <c r="AY129" s="192" t="s">
        <v>126</v>
      </c>
    </row>
    <row r="130" spans="2:65" s="1" customFormat="1" ht="22.5" customHeight="1">
      <c r="B130" s="32"/>
      <c r="C130" s="167" t="s">
        <v>197</v>
      </c>
      <c r="D130" s="167" t="s">
        <v>128</v>
      </c>
      <c r="E130" s="168" t="s">
        <v>198</v>
      </c>
      <c r="F130" s="169" t="s">
        <v>199</v>
      </c>
      <c r="G130" s="170" t="s">
        <v>168</v>
      </c>
      <c r="H130" s="171">
        <v>13.8</v>
      </c>
      <c r="I130" s="172"/>
      <c r="J130" s="173">
        <f>ROUND(I130*H130,2)</f>
        <v>0</v>
      </c>
      <c r="K130" s="169" t="s">
        <v>132</v>
      </c>
      <c r="L130" s="36"/>
      <c r="M130" s="174" t="s">
        <v>21</v>
      </c>
      <c r="N130" s="175" t="s">
        <v>46</v>
      </c>
      <c r="O130" s="58"/>
      <c r="P130" s="176">
        <f>O130*H130</f>
        <v>0</v>
      </c>
      <c r="Q130" s="176">
        <v>0</v>
      </c>
      <c r="R130" s="176">
        <f>Q130*H130</f>
        <v>0</v>
      </c>
      <c r="S130" s="176">
        <v>0</v>
      </c>
      <c r="T130" s="177">
        <f>S130*H130</f>
        <v>0</v>
      </c>
      <c r="AR130" s="15" t="s">
        <v>133</v>
      </c>
      <c r="AT130" s="15" t="s">
        <v>128</v>
      </c>
      <c r="AU130" s="15" t="s">
        <v>82</v>
      </c>
      <c r="AY130" s="15" t="s">
        <v>126</v>
      </c>
      <c r="BE130" s="178">
        <f>IF(N130="základní",J130,0)</f>
        <v>0</v>
      </c>
      <c r="BF130" s="178">
        <f>IF(N130="snížená",J130,0)</f>
        <v>0</v>
      </c>
      <c r="BG130" s="178">
        <f>IF(N130="zákl. přenesená",J130,0)</f>
        <v>0</v>
      </c>
      <c r="BH130" s="178">
        <f>IF(N130="sníž. přenesená",J130,0)</f>
        <v>0</v>
      </c>
      <c r="BI130" s="178">
        <f>IF(N130="nulová",J130,0)</f>
        <v>0</v>
      </c>
      <c r="BJ130" s="15" t="s">
        <v>80</v>
      </c>
      <c r="BK130" s="178">
        <f>ROUND(I130*H130,2)</f>
        <v>0</v>
      </c>
      <c r="BL130" s="15" t="s">
        <v>133</v>
      </c>
      <c r="BM130" s="15" t="s">
        <v>200</v>
      </c>
    </row>
    <row r="131" spans="2:51" s="11" customFormat="1" ht="12">
      <c r="B131" s="182"/>
      <c r="C131" s="183"/>
      <c r="D131" s="179" t="s">
        <v>137</v>
      </c>
      <c r="E131" s="184" t="s">
        <v>21</v>
      </c>
      <c r="F131" s="185" t="s">
        <v>201</v>
      </c>
      <c r="G131" s="183"/>
      <c r="H131" s="186">
        <v>13.8</v>
      </c>
      <c r="I131" s="187"/>
      <c r="J131" s="183"/>
      <c r="K131" s="183"/>
      <c r="L131" s="188"/>
      <c r="M131" s="189"/>
      <c r="N131" s="190"/>
      <c r="O131" s="190"/>
      <c r="P131" s="190"/>
      <c r="Q131" s="190"/>
      <c r="R131" s="190"/>
      <c r="S131" s="190"/>
      <c r="T131" s="191"/>
      <c r="AT131" s="192" t="s">
        <v>137</v>
      </c>
      <c r="AU131" s="192" t="s">
        <v>82</v>
      </c>
      <c r="AV131" s="11" t="s">
        <v>82</v>
      </c>
      <c r="AW131" s="11" t="s">
        <v>36</v>
      </c>
      <c r="AX131" s="11" t="s">
        <v>80</v>
      </c>
      <c r="AY131" s="192" t="s">
        <v>126</v>
      </c>
    </row>
    <row r="132" spans="2:65" s="1" customFormat="1" ht="22.5" customHeight="1">
      <c r="B132" s="32"/>
      <c r="C132" s="167" t="s">
        <v>202</v>
      </c>
      <c r="D132" s="167" t="s">
        <v>128</v>
      </c>
      <c r="E132" s="168" t="s">
        <v>203</v>
      </c>
      <c r="F132" s="169" t="s">
        <v>204</v>
      </c>
      <c r="G132" s="170" t="s">
        <v>168</v>
      </c>
      <c r="H132" s="171">
        <v>21.5</v>
      </c>
      <c r="I132" s="172"/>
      <c r="J132" s="173">
        <f>ROUND(I132*H132,2)</f>
        <v>0</v>
      </c>
      <c r="K132" s="169" t="s">
        <v>132</v>
      </c>
      <c r="L132" s="36"/>
      <c r="M132" s="174" t="s">
        <v>21</v>
      </c>
      <c r="N132" s="175" t="s">
        <v>46</v>
      </c>
      <c r="O132" s="58"/>
      <c r="P132" s="176">
        <f>O132*H132</f>
        <v>0</v>
      </c>
      <c r="Q132" s="176">
        <v>0</v>
      </c>
      <c r="R132" s="176">
        <f>Q132*H132</f>
        <v>0</v>
      </c>
      <c r="S132" s="176">
        <v>0</v>
      </c>
      <c r="T132" s="177">
        <f>S132*H132</f>
        <v>0</v>
      </c>
      <c r="AR132" s="15" t="s">
        <v>133</v>
      </c>
      <c r="AT132" s="15" t="s">
        <v>128</v>
      </c>
      <c r="AU132" s="15" t="s">
        <v>82</v>
      </c>
      <c r="AY132" s="15" t="s">
        <v>126</v>
      </c>
      <c r="BE132" s="178">
        <f>IF(N132="základní",J132,0)</f>
        <v>0</v>
      </c>
      <c r="BF132" s="178">
        <f>IF(N132="snížená",J132,0)</f>
        <v>0</v>
      </c>
      <c r="BG132" s="178">
        <f>IF(N132="zákl. přenesená",J132,0)</f>
        <v>0</v>
      </c>
      <c r="BH132" s="178">
        <f>IF(N132="sníž. přenesená",J132,0)</f>
        <v>0</v>
      </c>
      <c r="BI132" s="178">
        <f>IF(N132="nulová",J132,0)</f>
        <v>0</v>
      </c>
      <c r="BJ132" s="15" t="s">
        <v>80</v>
      </c>
      <c r="BK132" s="178">
        <f>ROUND(I132*H132,2)</f>
        <v>0</v>
      </c>
      <c r="BL132" s="15" t="s">
        <v>133</v>
      </c>
      <c r="BM132" s="15" t="s">
        <v>205</v>
      </c>
    </row>
    <row r="133" spans="2:47" s="1" customFormat="1" ht="136.5">
      <c r="B133" s="32"/>
      <c r="C133" s="33"/>
      <c r="D133" s="179" t="s">
        <v>135</v>
      </c>
      <c r="E133" s="33"/>
      <c r="F133" s="180" t="s">
        <v>206</v>
      </c>
      <c r="G133" s="33"/>
      <c r="H133" s="33"/>
      <c r="I133" s="96"/>
      <c r="J133" s="33"/>
      <c r="K133" s="33"/>
      <c r="L133" s="36"/>
      <c r="M133" s="181"/>
      <c r="N133" s="58"/>
      <c r="O133" s="58"/>
      <c r="P133" s="58"/>
      <c r="Q133" s="58"/>
      <c r="R133" s="58"/>
      <c r="S133" s="58"/>
      <c r="T133" s="59"/>
      <c r="AT133" s="15" t="s">
        <v>135</v>
      </c>
      <c r="AU133" s="15" t="s">
        <v>82</v>
      </c>
    </row>
    <row r="134" spans="2:65" s="1" customFormat="1" ht="16.5" customHeight="1">
      <c r="B134" s="32"/>
      <c r="C134" s="167" t="s">
        <v>8</v>
      </c>
      <c r="D134" s="167" t="s">
        <v>128</v>
      </c>
      <c r="E134" s="168" t="s">
        <v>207</v>
      </c>
      <c r="F134" s="169" t="s">
        <v>208</v>
      </c>
      <c r="G134" s="170" t="s">
        <v>168</v>
      </c>
      <c r="H134" s="171">
        <v>21.5</v>
      </c>
      <c r="I134" s="172"/>
      <c r="J134" s="173">
        <f>ROUND(I134*H134,2)</f>
        <v>0</v>
      </c>
      <c r="K134" s="169" t="s">
        <v>132</v>
      </c>
      <c r="L134" s="36"/>
      <c r="M134" s="174" t="s">
        <v>21</v>
      </c>
      <c r="N134" s="175" t="s">
        <v>46</v>
      </c>
      <c r="O134" s="58"/>
      <c r="P134" s="176">
        <f>O134*H134</f>
        <v>0</v>
      </c>
      <c r="Q134" s="176">
        <v>0</v>
      </c>
      <c r="R134" s="176">
        <f>Q134*H134</f>
        <v>0</v>
      </c>
      <c r="S134" s="176">
        <v>0</v>
      </c>
      <c r="T134" s="177">
        <f>S134*H134</f>
        <v>0</v>
      </c>
      <c r="AR134" s="15" t="s">
        <v>133</v>
      </c>
      <c r="AT134" s="15" t="s">
        <v>128</v>
      </c>
      <c r="AU134" s="15" t="s">
        <v>82</v>
      </c>
      <c r="AY134" s="15" t="s">
        <v>126</v>
      </c>
      <c r="BE134" s="178">
        <f>IF(N134="základní",J134,0)</f>
        <v>0</v>
      </c>
      <c r="BF134" s="178">
        <f>IF(N134="snížená",J134,0)</f>
        <v>0</v>
      </c>
      <c r="BG134" s="178">
        <f>IF(N134="zákl. přenesená",J134,0)</f>
        <v>0</v>
      </c>
      <c r="BH134" s="178">
        <f>IF(N134="sníž. přenesená",J134,0)</f>
        <v>0</v>
      </c>
      <c r="BI134" s="178">
        <f>IF(N134="nulová",J134,0)</f>
        <v>0</v>
      </c>
      <c r="BJ134" s="15" t="s">
        <v>80</v>
      </c>
      <c r="BK134" s="178">
        <f>ROUND(I134*H134,2)</f>
        <v>0</v>
      </c>
      <c r="BL134" s="15" t="s">
        <v>133</v>
      </c>
      <c r="BM134" s="15" t="s">
        <v>209</v>
      </c>
    </row>
    <row r="135" spans="2:47" s="1" customFormat="1" ht="107.25">
      <c r="B135" s="32"/>
      <c r="C135" s="33"/>
      <c r="D135" s="179" t="s">
        <v>135</v>
      </c>
      <c r="E135" s="33"/>
      <c r="F135" s="180" t="s">
        <v>210</v>
      </c>
      <c r="G135" s="33"/>
      <c r="H135" s="33"/>
      <c r="I135" s="96"/>
      <c r="J135" s="33"/>
      <c r="K135" s="33"/>
      <c r="L135" s="36"/>
      <c r="M135" s="181"/>
      <c r="N135" s="58"/>
      <c r="O135" s="58"/>
      <c r="P135" s="58"/>
      <c r="Q135" s="58"/>
      <c r="R135" s="58"/>
      <c r="S135" s="58"/>
      <c r="T135" s="59"/>
      <c r="AT135" s="15" t="s">
        <v>135</v>
      </c>
      <c r="AU135" s="15" t="s">
        <v>82</v>
      </c>
    </row>
    <row r="136" spans="2:65" s="1" customFormat="1" ht="16.5" customHeight="1">
      <c r="B136" s="32"/>
      <c r="C136" s="167" t="s">
        <v>211</v>
      </c>
      <c r="D136" s="167" t="s">
        <v>128</v>
      </c>
      <c r="E136" s="168" t="s">
        <v>212</v>
      </c>
      <c r="F136" s="169" t="s">
        <v>213</v>
      </c>
      <c r="G136" s="170" t="s">
        <v>168</v>
      </c>
      <c r="H136" s="171">
        <v>21.5</v>
      </c>
      <c r="I136" s="172"/>
      <c r="J136" s="173">
        <f>ROUND(I136*H136,2)</f>
        <v>0</v>
      </c>
      <c r="K136" s="169" t="s">
        <v>132</v>
      </c>
      <c r="L136" s="36"/>
      <c r="M136" s="174" t="s">
        <v>21</v>
      </c>
      <c r="N136" s="175" t="s">
        <v>46</v>
      </c>
      <c r="O136" s="58"/>
      <c r="P136" s="176">
        <f>O136*H136</f>
        <v>0</v>
      </c>
      <c r="Q136" s="176">
        <v>0</v>
      </c>
      <c r="R136" s="176">
        <f>Q136*H136</f>
        <v>0</v>
      </c>
      <c r="S136" s="176">
        <v>0</v>
      </c>
      <c r="T136" s="177">
        <f>S136*H136</f>
        <v>0</v>
      </c>
      <c r="AR136" s="15" t="s">
        <v>133</v>
      </c>
      <c r="AT136" s="15" t="s">
        <v>128</v>
      </c>
      <c r="AU136" s="15" t="s">
        <v>82</v>
      </c>
      <c r="AY136" s="15" t="s">
        <v>126</v>
      </c>
      <c r="BE136" s="178">
        <f>IF(N136="základní",J136,0)</f>
        <v>0</v>
      </c>
      <c r="BF136" s="178">
        <f>IF(N136="snížená",J136,0)</f>
        <v>0</v>
      </c>
      <c r="BG136" s="178">
        <f>IF(N136="zákl. přenesená",J136,0)</f>
        <v>0</v>
      </c>
      <c r="BH136" s="178">
        <f>IF(N136="sníž. přenesená",J136,0)</f>
        <v>0</v>
      </c>
      <c r="BI136" s="178">
        <f>IF(N136="nulová",J136,0)</f>
        <v>0</v>
      </c>
      <c r="BJ136" s="15" t="s">
        <v>80</v>
      </c>
      <c r="BK136" s="178">
        <f>ROUND(I136*H136,2)</f>
        <v>0</v>
      </c>
      <c r="BL136" s="15" t="s">
        <v>133</v>
      </c>
      <c r="BM136" s="15" t="s">
        <v>214</v>
      </c>
    </row>
    <row r="137" spans="2:47" s="1" customFormat="1" ht="214.5">
      <c r="B137" s="32"/>
      <c r="C137" s="33"/>
      <c r="D137" s="179" t="s">
        <v>135</v>
      </c>
      <c r="E137" s="33"/>
      <c r="F137" s="180" t="s">
        <v>215</v>
      </c>
      <c r="G137" s="33"/>
      <c r="H137" s="33"/>
      <c r="I137" s="96"/>
      <c r="J137" s="33"/>
      <c r="K137" s="33"/>
      <c r="L137" s="36"/>
      <c r="M137" s="181"/>
      <c r="N137" s="58"/>
      <c r="O137" s="58"/>
      <c r="P137" s="58"/>
      <c r="Q137" s="58"/>
      <c r="R137" s="58"/>
      <c r="S137" s="58"/>
      <c r="T137" s="59"/>
      <c r="AT137" s="15" t="s">
        <v>135</v>
      </c>
      <c r="AU137" s="15" t="s">
        <v>82</v>
      </c>
    </row>
    <row r="138" spans="2:51" s="11" customFormat="1" ht="12">
      <c r="B138" s="182"/>
      <c r="C138" s="183"/>
      <c r="D138" s="179" t="s">
        <v>137</v>
      </c>
      <c r="E138" s="184" t="s">
        <v>21</v>
      </c>
      <c r="F138" s="185" t="s">
        <v>216</v>
      </c>
      <c r="G138" s="183"/>
      <c r="H138" s="186">
        <v>21.5</v>
      </c>
      <c r="I138" s="187"/>
      <c r="J138" s="183"/>
      <c r="K138" s="183"/>
      <c r="L138" s="188"/>
      <c r="M138" s="189"/>
      <c r="N138" s="190"/>
      <c r="O138" s="190"/>
      <c r="P138" s="190"/>
      <c r="Q138" s="190"/>
      <c r="R138" s="190"/>
      <c r="S138" s="190"/>
      <c r="T138" s="191"/>
      <c r="AT138" s="192" t="s">
        <v>137</v>
      </c>
      <c r="AU138" s="192" t="s">
        <v>82</v>
      </c>
      <c r="AV138" s="11" t="s">
        <v>82</v>
      </c>
      <c r="AW138" s="11" t="s">
        <v>36</v>
      </c>
      <c r="AX138" s="11" t="s">
        <v>80</v>
      </c>
      <c r="AY138" s="192" t="s">
        <v>126</v>
      </c>
    </row>
    <row r="139" spans="2:65" s="1" customFormat="1" ht="22.5" customHeight="1">
      <c r="B139" s="32"/>
      <c r="C139" s="167" t="s">
        <v>217</v>
      </c>
      <c r="D139" s="167" t="s">
        <v>128</v>
      </c>
      <c r="E139" s="168" t="s">
        <v>218</v>
      </c>
      <c r="F139" s="169" t="s">
        <v>219</v>
      </c>
      <c r="G139" s="170" t="s">
        <v>220</v>
      </c>
      <c r="H139" s="171">
        <v>53.75</v>
      </c>
      <c r="I139" s="172"/>
      <c r="J139" s="173">
        <f>ROUND(I139*H139,2)</f>
        <v>0</v>
      </c>
      <c r="K139" s="169" t="s">
        <v>132</v>
      </c>
      <c r="L139" s="36"/>
      <c r="M139" s="174" t="s">
        <v>21</v>
      </c>
      <c r="N139" s="175" t="s">
        <v>46</v>
      </c>
      <c r="O139" s="58"/>
      <c r="P139" s="176">
        <f>O139*H139</f>
        <v>0</v>
      </c>
      <c r="Q139" s="176">
        <v>0</v>
      </c>
      <c r="R139" s="176">
        <f>Q139*H139</f>
        <v>0</v>
      </c>
      <c r="S139" s="176">
        <v>0</v>
      </c>
      <c r="T139" s="177">
        <f>S139*H139</f>
        <v>0</v>
      </c>
      <c r="AR139" s="15" t="s">
        <v>133</v>
      </c>
      <c r="AT139" s="15" t="s">
        <v>128</v>
      </c>
      <c r="AU139" s="15" t="s">
        <v>82</v>
      </c>
      <c r="AY139" s="15" t="s">
        <v>126</v>
      </c>
      <c r="BE139" s="178">
        <f>IF(N139="základní",J139,0)</f>
        <v>0</v>
      </c>
      <c r="BF139" s="178">
        <f>IF(N139="snížená",J139,0)</f>
        <v>0</v>
      </c>
      <c r="BG139" s="178">
        <f>IF(N139="zákl. přenesená",J139,0)</f>
        <v>0</v>
      </c>
      <c r="BH139" s="178">
        <f>IF(N139="sníž. přenesená",J139,0)</f>
        <v>0</v>
      </c>
      <c r="BI139" s="178">
        <f>IF(N139="nulová",J139,0)</f>
        <v>0</v>
      </c>
      <c r="BJ139" s="15" t="s">
        <v>80</v>
      </c>
      <c r="BK139" s="178">
        <f>ROUND(I139*H139,2)</f>
        <v>0</v>
      </c>
      <c r="BL139" s="15" t="s">
        <v>133</v>
      </c>
      <c r="BM139" s="15" t="s">
        <v>221</v>
      </c>
    </row>
    <row r="140" spans="2:47" s="1" customFormat="1" ht="29.25">
      <c r="B140" s="32"/>
      <c r="C140" s="33"/>
      <c r="D140" s="179" t="s">
        <v>135</v>
      </c>
      <c r="E140" s="33"/>
      <c r="F140" s="180" t="s">
        <v>222</v>
      </c>
      <c r="G140" s="33"/>
      <c r="H140" s="33"/>
      <c r="I140" s="96"/>
      <c r="J140" s="33"/>
      <c r="K140" s="33"/>
      <c r="L140" s="36"/>
      <c r="M140" s="181"/>
      <c r="N140" s="58"/>
      <c r="O140" s="58"/>
      <c r="P140" s="58"/>
      <c r="Q140" s="58"/>
      <c r="R140" s="58"/>
      <c r="S140" s="58"/>
      <c r="T140" s="59"/>
      <c r="AT140" s="15" t="s">
        <v>135</v>
      </c>
      <c r="AU140" s="15" t="s">
        <v>82</v>
      </c>
    </row>
    <row r="141" spans="2:51" s="11" customFormat="1" ht="12">
      <c r="B141" s="182"/>
      <c r="C141" s="183"/>
      <c r="D141" s="179" t="s">
        <v>137</v>
      </c>
      <c r="E141" s="183"/>
      <c r="F141" s="185" t="s">
        <v>223</v>
      </c>
      <c r="G141" s="183"/>
      <c r="H141" s="186">
        <v>53.75</v>
      </c>
      <c r="I141" s="187"/>
      <c r="J141" s="183"/>
      <c r="K141" s="183"/>
      <c r="L141" s="188"/>
      <c r="M141" s="189"/>
      <c r="N141" s="190"/>
      <c r="O141" s="190"/>
      <c r="P141" s="190"/>
      <c r="Q141" s="190"/>
      <c r="R141" s="190"/>
      <c r="S141" s="190"/>
      <c r="T141" s="191"/>
      <c r="AT141" s="192" t="s">
        <v>137</v>
      </c>
      <c r="AU141" s="192" t="s">
        <v>82</v>
      </c>
      <c r="AV141" s="11" t="s">
        <v>82</v>
      </c>
      <c r="AW141" s="11" t="s">
        <v>4</v>
      </c>
      <c r="AX141" s="11" t="s">
        <v>80</v>
      </c>
      <c r="AY141" s="192" t="s">
        <v>126</v>
      </c>
    </row>
    <row r="142" spans="2:65" s="1" customFormat="1" ht="22.5" customHeight="1">
      <c r="B142" s="32"/>
      <c r="C142" s="167" t="s">
        <v>224</v>
      </c>
      <c r="D142" s="167" t="s">
        <v>128</v>
      </c>
      <c r="E142" s="168" t="s">
        <v>225</v>
      </c>
      <c r="F142" s="169" t="s">
        <v>226</v>
      </c>
      <c r="G142" s="170" t="s">
        <v>168</v>
      </c>
      <c r="H142" s="171">
        <v>33</v>
      </c>
      <c r="I142" s="172"/>
      <c r="J142" s="173">
        <f>ROUND(I142*H142,2)</f>
        <v>0</v>
      </c>
      <c r="K142" s="169" t="s">
        <v>132</v>
      </c>
      <c r="L142" s="36"/>
      <c r="M142" s="174" t="s">
        <v>21</v>
      </c>
      <c r="N142" s="175" t="s">
        <v>46</v>
      </c>
      <c r="O142" s="58"/>
      <c r="P142" s="176">
        <f>O142*H142</f>
        <v>0</v>
      </c>
      <c r="Q142" s="176">
        <v>0</v>
      </c>
      <c r="R142" s="176">
        <f>Q142*H142</f>
        <v>0</v>
      </c>
      <c r="S142" s="176">
        <v>0</v>
      </c>
      <c r="T142" s="177">
        <f>S142*H142</f>
        <v>0</v>
      </c>
      <c r="AR142" s="15" t="s">
        <v>133</v>
      </c>
      <c r="AT142" s="15" t="s">
        <v>128</v>
      </c>
      <c r="AU142" s="15" t="s">
        <v>82</v>
      </c>
      <c r="AY142" s="15" t="s">
        <v>126</v>
      </c>
      <c r="BE142" s="178">
        <f>IF(N142="základní",J142,0)</f>
        <v>0</v>
      </c>
      <c r="BF142" s="178">
        <f>IF(N142="snížená",J142,0)</f>
        <v>0</v>
      </c>
      <c r="BG142" s="178">
        <f>IF(N142="zákl. přenesená",J142,0)</f>
        <v>0</v>
      </c>
      <c r="BH142" s="178">
        <f>IF(N142="sníž. přenesená",J142,0)</f>
        <v>0</v>
      </c>
      <c r="BI142" s="178">
        <f>IF(N142="nulová",J142,0)</f>
        <v>0</v>
      </c>
      <c r="BJ142" s="15" t="s">
        <v>80</v>
      </c>
      <c r="BK142" s="178">
        <f>ROUND(I142*H142,2)</f>
        <v>0</v>
      </c>
      <c r="BL142" s="15" t="s">
        <v>133</v>
      </c>
      <c r="BM142" s="15" t="s">
        <v>227</v>
      </c>
    </row>
    <row r="143" spans="2:47" s="1" customFormat="1" ht="321.75">
      <c r="B143" s="32"/>
      <c r="C143" s="33"/>
      <c r="D143" s="179" t="s">
        <v>135</v>
      </c>
      <c r="E143" s="33"/>
      <c r="F143" s="180" t="s">
        <v>228</v>
      </c>
      <c r="G143" s="33"/>
      <c r="H143" s="33"/>
      <c r="I143" s="96"/>
      <c r="J143" s="33"/>
      <c r="K143" s="33"/>
      <c r="L143" s="36"/>
      <c r="M143" s="181"/>
      <c r="N143" s="58"/>
      <c r="O143" s="58"/>
      <c r="P143" s="58"/>
      <c r="Q143" s="58"/>
      <c r="R143" s="58"/>
      <c r="S143" s="58"/>
      <c r="T143" s="59"/>
      <c r="AT143" s="15" t="s">
        <v>135</v>
      </c>
      <c r="AU143" s="15" t="s">
        <v>82</v>
      </c>
    </row>
    <row r="144" spans="2:51" s="11" customFormat="1" ht="12">
      <c r="B144" s="182"/>
      <c r="C144" s="183"/>
      <c r="D144" s="179" t="s">
        <v>137</v>
      </c>
      <c r="E144" s="184" t="s">
        <v>21</v>
      </c>
      <c r="F144" s="185" t="s">
        <v>229</v>
      </c>
      <c r="G144" s="183"/>
      <c r="H144" s="186">
        <v>26.6</v>
      </c>
      <c r="I144" s="187"/>
      <c r="J144" s="183"/>
      <c r="K144" s="183"/>
      <c r="L144" s="188"/>
      <c r="M144" s="189"/>
      <c r="N144" s="190"/>
      <c r="O144" s="190"/>
      <c r="P144" s="190"/>
      <c r="Q144" s="190"/>
      <c r="R144" s="190"/>
      <c r="S144" s="190"/>
      <c r="T144" s="191"/>
      <c r="AT144" s="192" t="s">
        <v>137</v>
      </c>
      <c r="AU144" s="192" t="s">
        <v>82</v>
      </c>
      <c r="AV144" s="11" t="s">
        <v>82</v>
      </c>
      <c r="AW144" s="11" t="s">
        <v>36</v>
      </c>
      <c r="AX144" s="11" t="s">
        <v>75</v>
      </c>
      <c r="AY144" s="192" t="s">
        <v>126</v>
      </c>
    </row>
    <row r="145" spans="2:51" s="11" customFormat="1" ht="12">
      <c r="B145" s="182"/>
      <c r="C145" s="183"/>
      <c r="D145" s="179" t="s">
        <v>137</v>
      </c>
      <c r="E145" s="184" t="s">
        <v>21</v>
      </c>
      <c r="F145" s="185" t="s">
        <v>230</v>
      </c>
      <c r="G145" s="183"/>
      <c r="H145" s="186">
        <v>0.4</v>
      </c>
      <c r="I145" s="187"/>
      <c r="J145" s="183"/>
      <c r="K145" s="183"/>
      <c r="L145" s="188"/>
      <c r="M145" s="189"/>
      <c r="N145" s="190"/>
      <c r="O145" s="190"/>
      <c r="P145" s="190"/>
      <c r="Q145" s="190"/>
      <c r="R145" s="190"/>
      <c r="S145" s="190"/>
      <c r="T145" s="191"/>
      <c r="AT145" s="192" t="s">
        <v>137</v>
      </c>
      <c r="AU145" s="192" t="s">
        <v>82</v>
      </c>
      <c r="AV145" s="11" t="s">
        <v>82</v>
      </c>
      <c r="AW145" s="11" t="s">
        <v>36</v>
      </c>
      <c r="AX145" s="11" t="s">
        <v>75</v>
      </c>
      <c r="AY145" s="192" t="s">
        <v>126</v>
      </c>
    </row>
    <row r="146" spans="2:51" s="11" customFormat="1" ht="12">
      <c r="B146" s="182"/>
      <c r="C146" s="183"/>
      <c r="D146" s="179" t="s">
        <v>137</v>
      </c>
      <c r="E146" s="184" t="s">
        <v>21</v>
      </c>
      <c r="F146" s="185" t="s">
        <v>231</v>
      </c>
      <c r="G146" s="183"/>
      <c r="H146" s="186">
        <v>6</v>
      </c>
      <c r="I146" s="187"/>
      <c r="J146" s="183"/>
      <c r="K146" s="183"/>
      <c r="L146" s="188"/>
      <c r="M146" s="189"/>
      <c r="N146" s="190"/>
      <c r="O146" s="190"/>
      <c r="P146" s="190"/>
      <c r="Q146" s="190"/>
      <c r="R146" s="190"/>
      <c r="S146" s="190"/>
      <c r="T146" s="191"/>
      <c r="AT146" s="192" t="s">
        <v>137</v>
      </c>
      <c r="AU146" s="192" t="s">
        <v>82</v>
      </c>
      <c r="AV146" s="11" t="s">
        <v>82</v>
      </c>
      <c r="AW146" s="11" t="s">
        <v>36</v>
      </c>
      <c r="AX146" s="11" t="s">
        <v>75</v>
      </c>
      <c r="AY146" s="192" t="s">
        <v>126</v>
      </c>
    </row>
    <row r="147" spans="2:51" s="12" customFormat="1" ht="12">
      <c r="B147" s="193"/>
      <c r="C147" s="194"/>
      <c r="D147" s="179" t="s">
        <v>137</v>
      </c>
      <c r="E147" s="195" t="s">
        <v>21</v>
      </c>
      <c r="F147" s="196" t="s">
        <v>232</v>
      </c>
      <c r="G147" s="194"/>
      <c r="H147" s="197">
        <v>33</v>
      </c>
      <c r="I147" s="198"/>
      <c r="J147" s="194"/>
      <c r="K147" s="194"/>
      <c r="L147" s="199"/>
      <c r="M147" s="200"/>
      <c r="N147" s="201"/>
      <c r="O147" s="201"/>
      <c r="P147" s="201"/>
      <c r="Q147" s="201"/>
      <c r="R147" s="201"/>
      <c r="S147" s="201"/>
      <c r="T147" s="202"/>
      <c r="AT147" s="203" t="s">
        <v>137</v>
      </c>
      <c r="AU147" s="203" t="s">
        <v>82</v>
      </c>
      <c r="AV147" s="12" t="s">
        <v>133</v>
      </c>
      <c r="AW147" s="12" t="s">
        <v>36</v>
      </c>
      <c r="AX147" s="12" t="s">
        <v>80</v>
      </c>
      <c r="AY147" s="203" t="s">
        <v>126</v>
      </c>
    </row>
    <row r="148" spans="2:65" s="1" customFormat="1" ht="16.5" customHeight="1">
      <c r="B148" s="32"/>
      <c r="C148" s="204" t="s">
        <v>233</v>
      </c>
      <c r="D148" s="204" t="s">
        <v>234</v>
      </c>
      <c r="E148" s="205" t="s">
        <v>235</v>
      </c>
      <c r="F148" s="206" t="s">
        <v>236</v>
      </c>
      <c r="G148" s="207" t="s">
        <v>220</v>
      </c>
      <c r="H148" s="208">
        <v>0.84</v>
      </c>
      <c r="I148" s="209"/>
      <c r="J148" s="210">
        <f>ROUND(I148*H148,2)</f>
        <v>0</v>
      </c>
      <c r="K148" s="206" t="s">
        <v>21</v>
      </c>
      <c r="L148" s="211"/>
      <c r="M148" s="212" t="s">
        <v>21</v>
      </c>
      <c r="N148" s="213" t="s">
        <v>46</v>
      </c>
      <c r="O148" s="58"/>
      <c r="P148" s="176">
        <f>O148*H148</f>
        <v>0</v>
      </c>
      <c r="Q148" s="176">
        <v>1</v>
      </c>
      <c r="R148" s="176">
        <f>Q148*H148</f>
        <v>0.84</v>
      </c>
      <c r="S148" s="176">
        <v>0</v>
      </c>
      <c r="T148" s="177">
        <f>S148*H148</f>
        <v>0</v>
      </c>
      <c r="AR148" s="15" t="s">
        <v>172</v>
      </c>
      <c r="AT148" s="15" t="s">
        <v>234</v>
      </c>
      <c r="AU148" s="15" t="s">
        <v>82</v>
      </c>
      <c r="AY148" s="15" t="s">
        <v>126</v>
      </c>
      <c r="BE148" s="178">
        <f>IF(N148="základní",J148,0)</f>
        <v>0</v>
      </c>
      <c r="BF148" s="178">
        <f>IF(N148="snížená",J148,0)</f>
        <v>0</v>
      </c>
      <c r="BG148" s="178">
        <f>IF(N148="zákl. přenesená",J148,0)</f>
        <v>0</v>
      </c>
      <c r="BH148" s="178">
        <f>IF(N148="sníž. přenesená",J148,0)</f>
        <v>0</v>
      </c>
      <c r="BI148" s="178">
        <f>IF(N148="nulová",J148,0)</f>
        <v>0</v>
      </c>
      <c r="BJ148" s="15" t="s">
        <v>80</v>
      </c>
      <c r="BK148" s="178">
        <f>ROUND(I148*H148,2)</f>
        <v>0</v>
      </c>
      <c r="BL148" s="15" t="s">
        <v>133</v>
      </c>
      <c r="BM148" s="15" t="s">
        <v>237</v>
      </c>
    </row>
    <row r="149" spans="2:51" s="11" customFormat="1" ht="12">
      <c r="B149" s="182"/>
      <c r="C149" s="183"/>
      <c r="D149" s="179" t="s">
        <v>137</v>
      </c>
      <c r="E149" s="184" t="s">
        <v>21</v>
      </c>
      <c r="F149" s="185" t="s">
        <v>238</v>
      </c>
      <c r="G149" s="183"/>
      <c r="H149" s="186">
        <v>0.84</v>
      </c>
      <c r="I149" s="187"/>
      <c r="J149" s="183"/>
      <c r="K149" s="183"/>
      <c r="L149" s="188"/>
      <c r="M149" s="189"/>
      <c r="N149" s="190"/>
      <c r="O149" s="190"/>
      <c r="P149" s="190"/>
      <c r="Q149" s="190"/>
      <c r="R149" s="190"/>
      <c r="S149" s="190"/>
      <c r="T149" s="191"/>
      <c r="AT149" s="192" t="s">
        <v>137</v>
      </c>
      <c r="AU149" s="192" t="s">
        <v>82</v>
      </c>
      <c r="AV149" s="11" t="s">
        <v>82</v>
      </c>
      <c r="AW149" s="11" t="s">
        <v>36</v>
      </c>
      <c r="AX149" s="11" t="s">
        <v>80</v>
      </c>
      <c r="AY149" s="192" t="s">
        <v>126</v>
      </c>
    </row>
    <row r="150" spans="2:65" s="1" customFormat="1" ht="16.5" customHeight="1">
      <c r="B150" s="32"/>
      <c r="C150" s="204" t="s">
        <v>239</v>
      </c>
      <c r="D150" s="204" t="s">
        <v>234</v>
      </c>
      <c r="E150" s="205" t="s">
        <v>240</v>
      </c>
      <c r="F150" s="206" t="s">
        <v>241</v>
      </c>
      <c r="G150" s="207" t="s">
        <v>220</v>
      </c>
      <c r="H150" s="208">
        <v>12.6</v>
      </c>
      <c r="I150" s="209"/>
      <c r="J150" s="210">
        <f>ROUND(I150*H150,2)</f>
        <v>0</v>
      </c>
      <c r="K150" s="206" t="s">
        <v>132</v>
      </c>
      <c r="L150" s="211"/>
      <c r="M150" s="212" t="s">
        <v>21</v>
      </c>
      <c r="N150" s="213" t="s">
        <v>46</v>
      </c>
      <c r="O150" s="58"/>
      <c r="P150" s="176">
        <f>O150*H150</f>
        <v>0</v>
      </c>
      <c r="Q150" s="176">
        <v>1</v>
      </c>
      <c r="R150" s="176">
        <f>Q150*H150</f>
        <v>12.6</v>
      </c>
      <c r="S150" s="176">
        <v>0</v>
      </c>
      <c r="T150" s="177">
        <f>S150*H150</f>
        <v>0</v>
      </c>
      <c r="AR150" s="15" t="s">
        <v>172</v>
      </c>
      <c r="AT150" s="15" t="s">
        <v>234</v>
      </c>
      <c r="AU150" s="15" t="s">
        <v>82</v>
      </c>
      <c r="AY150" s="15" t="s">
        <v>126</v>
      </c>
      <c r="BE150" s="178">
        <f>IF(N150="základní",J150,0)</f>
        <v>0</v>
      </c>
      <c r="BF150" s="178">
        <f>IF(N150="snížená",J150,0)</f>
        <v>0</v>
      </c>
      <c r="BG150" s="178">
        <f>IF(N150="zákl. přenesená",J150,0)</f>
        <v>0</v>
      </c>
      <c r="BH150" s="178">
        <f>IF(N150="sníž. přenesená",J150,0)</f>
        <v>0</v>
      </c>
      <c r="BI150" s="178">
        <f>IF(N150="nulová",J150,0)</f>
        <v>0</v>
      </c>
      <c r="BJ150" s="15" t="s">
        <v>80</v>
      </c>
      <c r="BK150" s="178">
        <f>ROUND(I150*H150,2)</f>
        <v>0</v>
      </c>
      <c r="BL150" s="15" t="s">
        <v>133</v>
      </c>
      <c r="BM150" s="15" t="s">
        <v>242</v>
      </c>
    </row>
    <row r="151" spans="2:51" s="11" customFormat="1" ht="12">
      <c r="B151" s="182"/>
      <c r="C151" s="183"/>
      <c r="D151" s="179" t="s">
        <v>137</v>
      </c>
      <c r="E151" s="184" t="s">
        <v>21</v>
      </c>
      <c r="F151" s="185" t="s">
        <v>243</v>
      </c>
      <c r="G151" s="183"/>
      <c r="H151" s="186">
        <v>12.6</v>
      </c>
      <c r="I151" s="187"/>
      <c r="J151" s="183"/>
      <c r="K151" s="183"/>
      <c r="L151" s="188"/>
      <c r="M151" s="189"/>
      <c r="N151" s="190"/>
      <c r="O151" s="190"/>
      <c r="P151" s="190"/>
      <c r="Q151" s="190"/>
      <c r="R151" s="190"/>
      <c r="S151" s="190"/>
      <c r="T151" s="191"/>
      <c r="AT151" s="192" t="s">
        <v>137</v>
      </c>
      <c r="AU151" s="192" t="s">
        <v>82</v>
      </c>
      <c r="AV151" s="11" t="s">
        <v>82</v>
      </c>
      <c r="AW151" s="11" t="s">
        <v>36</v>
      </c>
      <c r="AX151" s="11" t="s">
        <v>80</v>
      </c>
      <c r="AY151" s="192" t="s">
        <v>126</v>
      </c>
    </row>
    <row r="152" spans="2:65" s="1" customFormat="1" ht="22.5" customHeight="1">
      <c r="B152" s="32"/>
      <c r="C152" s="167" t="s">
        <v>7</v>
      </c>
      <c r="D152" s="167" t="s">
        <v>128</v>
      </c>
      <c r="E152" s="168" t="s">
        <v>244</v>
      </c>
      <c r="F152" s="169" t="s">
        <v>245</v>
      </c>
      <c r="G152" s="170" t="s">
        <v>168</v>
      </c>
      <c r="H152" s="171">
        <v>6.2</v>
      </c>
      <c r="I152" s="172"/>
      <c r="J152" s="173">
        <f>ROUND(I152*H152,2)</f>
        <v>0</v>
      </c>
      <c r="K152" s="169" t="s">
        <v>132</v>
      </c>
      <c r="L152" s="36"/>
      <c r="M152" s="174" t="s">
        <v>21</v>
      </c>
      <c r="N152" s="175" t="s">
        <v>46</v>
      </c>
      <c r="O152" s="58"/>
      <c r="P152" s="176">
        <f>O152*H152</f>
        <v>0</v>
      </c>
      <c r="Q152" s="176">
        <v>0</v>
      </c>
      <c r="R152" s="176">
        <f>Q152*H152</f>
        <v>0</v>
      </c>
      <c r="S152" s="176">
        <v>0</v>
      </c>
      <c r="T152" s="177">
        <f>S152*H152</f>
        <v>0</v>
      </c>
      <c r="AR152" s="15" t="s">
        <v>133</v>
      </c>
      <c r="AT152" s="15" t="s">
        <v>128</v>
      </c>
      <c r="AU152" s="15" t="s">
        <v>82</v>
      </c>
      <c r="AY152" s="15" t="s">
        <v>126</v>
      </c>
      <c r="BE152" s="178">
        <f>IF(N152="základní",J152,0)</f>
        <v>0</v>
      </c>
      <c r="BF152" s="178">
        <f>IF(N152="snížená",J152,0)</f>
        <v>0</v>
      </c>
      <c r="BG152" s="178">
        <f>IF(N152="zákl. přenesená",J152,0)</f>
        <v>0</v>
      </c>
      <c r="BH152" s="178">
        <f>IF(N152="sníž. přenesená",J152,0)</f>
        <v>0</v>
      </c>
      <c r="BI152" s="178">
        <f>IF(N152="nulová",J152,0)</f>
        <v>0</v>
      </c>
      <c r="BJ152" s="15" t="s">
        <v>80</v>
      </c>
      <c r="BK152" s="178">
        <f>ROUND(I152*H152,2)</f>
        <v>0</v>
      </c>
      <c r="BL152" s="15" t="s">
        <v>133</v>
      </c>
      <c r="BM152" s="15" t="s">
        <v>246</v>
      </c>
    </row>
    <row r="153" spans="2:47" s="1" customFormat="1" ht="321.75">
      <c r="B153" s="32"/>
      <c r="C153" s="33"/>
      <c r="D153" s="179" t="s">
        <v>135</v>
      </c>
      <c r="E153" s="33"/>
      <c r="F153" s="180" t="s">
        <v>228</v>
      </c>
      <c r="G153" s="33"/>
      <c r="H153" s="33"/>
      <c r="I153" s="96"/>
      <c r="J153" s="33"/>
      <c r="K153" s="33"/>
      <c r="L153" s="36"/>
      <c r="M153" s="181"/>
      <c r="N153" s="58"/>
      <c r="O153" s="58"/>
      <c r="P153" s="58"/>
      <c r="Q153" s="58"/>
      <c r="R153" s="58"/>
      <c r="S153" s="58"/>
      <c r="T153" s="59"/>
      <c r="AT153" s="15" t="s">
        <v>135</v>
      </c>
      <c r="AU153" s="15" t="s">
        <v>82</v>
      </c>
    </row>
    <row r="154" spans="2:51" s="11" customFormat="1" ht="12">
      <c r="B154" s="182"/>
      <c r="C154" s="183"/>
      <c r="D154" s="179" t="s">
        <v>137</v>
      </c>
      <c r="E154" s="184" t="s">
        <v>21</v>
      </c>
      <c r="F154" s="185" t="s">
        <v>247</v>
      </c>
      <c r="G154" s="183"/>
      <c r="H154" s="186">
        <v>6.2</v>
      </c>
      <c r="I154" s="187"/>
      <c r="J154" s="183"/>
      <c r="K154" s="183"/>
      <c r="L154" s="188"/>
      <c r="M154" s="189"/>
      <c r="N154" s="190"/>
      <c r="O154" s="190"/>
      <c r="P154" s="190"/>
      <c r="Q154" s="190"/>
      <c r="R154" s="190"/>
      <c r="S154" s="190"/>
      <c r="T154" s="191"/>
      <c r="AT154" s="192" t="s">
        <v>137</v>
      </c>
      <c r="AU154" s="192" t="s">
        <v>82</v>
      </c>
      <c r="AV154" s="11" t="s">
        <v>82</v>
      </c>
      <c r="AW154" s="11" t="s">
        <v>36</v>
      </c>
      <c r="AX154" s="11" t="s">
        <v>80</v>
      </c>
      <c r="AY154" s="192" t="s">
        <v>126</v>
      </c>
    </row>
    <row r="155" spans="2:65" s="1" customFormat="1" ht="22.5" customHeight="1">
      <c r="B155" s="32"/>
      <c r="C155" s="167" t="s">
        <v>248</v>
      </c>
      <c r="D155" s="167" t="s">
        <v>128</v>
      </c>
      <c r="E155" s="168" t="s">
        <v>249</v>
      </c>
      <c r="F155" s="169" t="s">
        <v>250</v>
      </c>
      <c r="G155" s="170" t="s">
        <v>168</v>
      </c>
      <c r="H155" s="171">
        <v>12.6</v>
      </c>
      <c r="I155" s="172"/>
      <c r="J155" s="173">
        <f>ROUND(I155*H155,2)</f>
        <v>0</v>
      </c>
      <c r="K155" s="169" t="s">
        <v>132</v>
      </c>
      <c r="L155" s="36"/>
      <c r="M155" s="174" t="s">
        <v>21</v>
      </c>
      <c r="N155" s="175" t="s">
        <v>46</v>
      </c>
      <c r="O155" s="58"/>
      <c r="P155" s="176">
        <f>O155*H155</f>
        <v>0</v>
      </c>
      <c r="Q155" s="176">
        <v>0</v>
      </c>
      <c r="R155" s="176">
        <f>Q155*H155</f>
        <v>0</v>
      </c>
      <c r="S155" s="176">
        <v>0</v>
      </c>
      <c r="T155" s="177">
        <f>S155*H155</f>
        <v>0</v>
      </c>
      <c r="AR155" s="15" t="s">
        <v>133</v>
      </c>
      <c r="AT155" s="15" t="s">
        <v>128</v>
      </c>
      <c r="AU155" s="15" t="s">
        <v>82</v>
      </c>
      <c r="AY155" s="15" t="s">
        <v>126</v>
      </c>
      <c r="BE155" s="178">
        <f>IF(N155="základní",J155,0)</f>
        <v>0</v>
      </c>
      <c r="BF155" s="178">
        <f>IF(N155="snížená",J155,0)</f>
        <v>0</v>
      </c>
      <c r="BG155" s="178">
        <f>IF(N155="zákl. přenesená",J155,0)</f>
        <v>0</v>
      </c>
      <c r="BH155" s="178">
        <f>IF(N155="sníž. přenesená",J155,0)</f>
        <v>0</v>
      </c>
      <c r="BI155" s="178">
        <f>IF(N155="nulová",J155,0)</f>
        <v>0</v>
      </c>
      <c r="BJ155" s="15" t="s">
        <v>80</v>
      </c>
      <c r="BK155" s="178">
        <f>ROUND(I155*H155,2)</f>
        <v>0</v>
      </c>
      <c r="BL155" s="15" t="s">
        <v>133</v>
      </c>
      <c r="BM155" s="15" t="s">
        <v>251</v>
      </c>
    </row>
    <row r="156" spans="2:47" s="1" customFormat="1" ht="68.25">
      <c r="B156" s="32"/>
      <c r="C156" s="33"/>
      <c r="D156" s="179" t="s">
        <v>135</v>
      </c>
      <c r="E156" s="33"/>
      <c r="F156" s="180" t="s">
        <v>252</v>
      </c>
      <c r="G156" s="33"/>
      <c r="H156" s="33"/>
      <c r="I156" s="96"/>
      <c r="J156" s="33"/>
      <c r="K156" s="33"/>
      <c r="L156" s="36"/>
      <c r="M156" s="181"/>
      <c r="N156" s="58"/>
      <c r="O156" s="58"/>
      <c r="P156" s="58"/>
      <c r="Q156" s="58"/>
      <c r="R156" s="58"/>
      <c r="S156" s="58"/>
      <c r="T156" s="59"/>
      <c r="AT156" s="15" t="s">
        <v>135</v>
      </c>
      <c r="AU156" s="15" t="s">
        <v>82</v>
      </c>
    </row>
    <row r="157" spans="2:51" s="11" customFormat="1" ht="12">
      <c r="B157" s="182"/>
      <c r="C157" s="183"/>
      <c r="D157" s="179" t="s">
        <v>137</v>
      </c>
      <c r="E157" s="184" t="s">
        <v>21</v>
      </c>
      <c r="F157" s="185" t="s">
        <v>253</v>
      </c>
      <c r="G157" s="183"/>
      <c r="H157" s="186">
        <v>12.6</v>
      </c>
      <c r="I157" s="187"/>
      <c r="J157" s="183"/>
      <c r="K157" s="183"/>
      <c r="L157" s="188"/>
      <c r="M157" s="189"/>
      <c r="N157" s="190"/>
      <c r="O157" s="190"/>
      <c r="P157" s="190"/>
      <c r="Q157" s="190"/>
      <c r="R157" s="190"/>
      <c r="S157" s="190"/>
      <c r="T157" s="191"/>
      <c r="AT157" s="192" t="s">
        <v>137</v>
      </c>
      <c r="AU157" s="192" t="s">
        <v>82</v>
      </c>
      <c r="AV157" s="11" t="s">
        <v>82</v>
      </c>
      <c r="AW157" s="11" t="s">
        <v>36</v>
      </c>
      <c r="AX157" s="11" t="s">
        <v>80</v>
      </c>
      <c r="AY157" s="192" t="s">
        <v>126</v>
      </c>
    </row>
    <row r="158" spans="2:65" s="1" customFormat="1" ht="16.5" customHeight="1">
      <c r="B158" s="32"/>
      <c r="C158" s="204" t="s">
        <v>254</v>
      </c>
      <c r="D158" s="204" t="s">
        <v>234</v>
      </c>
      <c r="E158" s="205" t="s">
        <v>255</v>
      </c>
      <c r="F158" s="206" t="s">
        <v>256</v>
      </c>
      <c r="G158" s="207" t="s">
        <v>220</v>
      </c>
      <c r="H158" s="208">
        <v>26.46</v>
      </c>
      <c r="I158" s="209"/>
      <c r="J158" s="210">
        <f>ROUND(I158*H158,2)</f>
        <v>0</v>
      </c>
      <c r="K158" s="206" t="s">
        <v>132</v>
      </c>
      <c r="L158" s="211"/>
      <c r="M158" s="212" t="s">
        <v>21</v>
      </c>
      <c r="N158" s="213" t="s">
        <v>46</v>
      </c>
      <c r="O158" s="58"/>
      <c r="P158" s="176">
        <f>O158*H158</f>
        <v>0</v>
      </c>
      <c r="Q158" s="176">
        <v>1</v>
      </c>
      <c r="R158" s="176">
        <f>Q158*H158</f>
        <v>26.46</v>
      </c>
      <c r="S158" s="176">
        <v>0</v>
      </c>
      <c r="T158" s="177">
        <f>S158*H158</f>
        <v>0</v>
      </c>
      <c r="AR158" s="15" t="s">
        <v>172</v>
      </c>
      <c r="AT158" s="15" t="s">
        <v>234</v>
      </c>
      <c r="AU158" s="15" t="s">
        <v>82</v>
      </c>
      <c r="AY158" s="15" t="s">
        <v>126</v>
      </c>
      <c r="BE158" s="178">
        <f>IF(N158="základní",J158,0)</f>
        <v>0</v>
      </c>
      <c r="BF158" s="178">
        <f>IF(N158="snížená",J158,0)</f>
        <v>0</v>
      </c>
      <c r="BG158" s="178">
        <f>IF(N158="zákl. přenesená",J158,0)</f>
        <v>0</v>
      </c>
      <c r="BH158" s="178">
        <f>IF(N158="sníž. přenesená",J158,0)</f>
        <v>0</v>
      </c>
      <c r="BI158" s="178">
        <f>IF(N158="nulová",J158,0)</f>
        <v>0</v>
      </c>
      <c r="BJ158" s="15" t="s">
        <v>80</v>
      </c>
      <c r="BK158" s="178">
        <f>ROUND(I158*H158,2)</f>
        <v>0</v>
      </c>
      <c r="BL158" s="15" t="s">
        <v>133</v>
      </c>
      <c r="BM158" s="15" t="s">
        <v>257</v>
      </c>
    </row>
    <row r="159" spans="2:51" s="11" customFormat="1" ht="12">
      <c r="B159" s="182"/>
      <c r="C159" s="183"/>
      <c r="D159" s="179" t="s">
        <v>137</v>
      </c>
      <c r="E159" s="183"/>
      <c r="F159" s="185" t="s">
        <v>258</v>
      </c>
      <c r="G159" s="183"/>
      <c r="H159" s="186">
        <v>26.46</v>
      </c>
      <c r="I159" s="187"/>
      <c r="J159" s="183"/>
      <c r="K159" s="183"/>
      <c r="L159" s="188"/>
      <c r="M159" s="189"/>
      <c r="N159" s="190"/>
      <c r="O159" s="190"/>
      <c r="P159" s="190"/>
      <c r="Q159" s="190"/>
      <c r="R159" s="190"/>
      <c r="S159" s="190"/>
      <c r="T159" s="191"/>
      <c r="AT159" s="192" t="s">
        <v>137</v>
      </c>
      <c r="AU159" s="192" t="s">
        <v>82</v>
      </c>
      <c r="AV159" s="11" t="s">
        <v>82</v>
      </c>
      <c r="AW159" s="11" t="s">
        <v>4</v>
      </c>
      <c r="AX159" s="11" t="s">
        <v>80</v>
      </c>
      <c r="AY159" s="192" t="s">
        <v>126</v>
      </c>
    </row>
    <row r="160" spans="2:65" s="1" customFormat="1" ht="22.5" customHeight="1">
      <c r="B160" s="32"/>
      <c r="C160" s="167" t="s">
        <v>259</v>
      </c>
      <c r="D160" s="167" t="s">
        <v>128</v>
      </c>
      <c r="E160" s="168" t="s">
        <v>260</v>
      </c>
      <c r="F160" s="169" t="s">
        <v>261</v>
      </c>
      <c r="G160" s="170" t="s">
        <v>131</v>
      </c>
      <c r="H160" s="171">
        <v>28</v>
      </c>
      <c r="I160" s="172"/>
      <c r="J160" s="173">
        <f>ROUND(I160*H160,2)</f>
        <v>0</v>
      </c>
      <c r="K160" s="169" t="s">
        <v>132</v>
      </c>
      <c r="L160" s="36"/>
      <c r="M160" s="174" t="s">
        <v>21</v>
      </c>
      <c r="N160" s="175" t="s">
        <v>46</v>
      </c>
      <c r="O160" s="58"/>
      <c r="P160" s="176">
        <f>O160*H160</f>
        <v>0</v>
      </c>
      <c r="Q160" s="176">
        <v>0</v>
      </c>
      <c r="R160" s="176">
        <f>Q160*H160</f>
        <v>0</v>
      </c>
      <c r="S160" s="176">
        <v>0</v>
      </c>
      <c r="T160" s="177">
        <f>S160*H160</f>
        <v>0</v>
      </c>
      <c r="AR160" s="15" t="s">
        <v>133</v>
      </c>
      <c r="AT160" s="15" t="s">
        <v>128</v>
      </c>
      <c r="AU160" s="15" t="s">
        <v>82</v>
      </c>
      <c r="AY160" s="15" t="s">
        <v>126</v>
      </c>
      <c r="BE160" s="178">
        <f>IF(N160="základní",J160,0)</f>
        <v>0</v>
      </c>
      <c r="BF160" s="178">
        <f>IF(N160="snížená",J160,0)</f>
        <v>0</v>
      </c>
      <c r="BG160" s="178">
        <f>IF(N160="zákl. přenesená",J160,0)</f>
        <v>0</v>
      </c>
      <c r="BH160" s="178">
        <f>IF(N160="sníž. přenesená",J160,0)</f>
        <v>0</v>
      </c>
      <c r="BI160" s="178">
        <f>IF(N160="nulová",J160,0)</f>
        <v>0</v>
      </c>
      <c r="BJ160" s="15" t="s">
        <v>80</v>
      </c>
      <c r="BK160" s="178">
        <f>ROUND(I160*H160,2)</f>
        <v>0</v>
      </c>
      <c r="BL160" s="15" t="s">
        <v>133</v>
      </c>
      <c r="BM160" s="15" t="s">
        <v>262</v>
      </c>
    </row>
    <row r="161" spans="2:47" s="1" customFormat="1" ht="58.5">
      <c r="B161" s="32"/>
      <c r="C161" s="33"/>
      <c r="D161" s="179" t="s">
        <v>135</v>
      </c>
      <c r="E161" s="33"/>
      <c r="F161" s="180" t="s">
        <v>263</v>
      </c>
      <c r="G161" s="33"/>
      <c r="H161" s="33"/>
      <c r="I161" s="96"/>
      <c r="J161" s="33"/>
      <c r="K161" s="33"/>
      <c r="L161" s="36"/>
      <c r="M161" s="181"/>
      <c r="N161" s="58"/>
      <c r="O161" s="58"/>
      <c r="P161" s="58"/>
      <c r="Q161" s="58"/>
      <c r="R161" s="58"/>
      <c r="S161" s="58"/>
      <c r="T161" s="59"/>
      <c r="AT161" s="15" t="s">
        <v>135</v>
      </c>
      <c r="AU161" s="15" t="s">
        <v>82</v>
      </c>
    </row>
    <row r="162" spans="2:65" s="1" customFormat="1" ht="16.5" customHeight="1">
      <c r="B162" s="32"/>
      <c r="C162" s="167" t="s">
        <v>264</v>
      </c>
      <c r="D162" s="167" t="s">
        <v>128</v>
      </c>
      <c r="E162" s="168" t="s">
        <v>265</v>
      </c>
      <c r="F162" s="169" t="s">
        <v>266</v>
      </c>
      <c r="G162" s="170" t="s">
        <v>131</v>
      </c>
      <c r="H162" s="171">
        <v>28</v>
      </c>
      <c r="I162" s="172"/>
      <c r="J162" s="173">
        <f>ROUND(I162*H162,2)</f>
        <v>0</v>
      </c>
      <c r="K162" s="169" t="s">
        <v>132</v>
      </c>
      <c r="L162" s="36"/>
      <c r="M162" s="174" t="s">
        <v>21</v>
      </c>
      <c r="N162" s="175" t="s">
        <v>46</v>
      </c>
      <c r="O162" s="58"/>
      <c r="P162" s="176">
        <f>O162*H162</f>
        <v>0</v>
      </c>
      <c r="Q162" s="176">
        <v>0</v>
      </c>
      <c r="R162" s="176">
        <f>Q162*H162</f>
        <v>0</v>
      </c>
      <c r="S162" s="176">
        <v>0</v>
      </c>
      <c r="T162" s="177">
        <f>S162*H162</f>
        <v>0</v>
      </c>
      <c r="AR162" s="15" t="s">
        <v>133</v>
      </c>
      <c r="AT162" s="15" t="s">
        <v>128</v>
      </c>
      <c r="AU162" s="15" t="s">
        <v>82</v>
      </c>
      <c r="AY162" s="15" t="s">
        <v>126</v>
      </c>
      <c r="BE162" s="178">
        <f>IF(N162="základní",J162,0)</f>
        <v>0</v>
      </c>
      <c r="BF162" s="178">
        <f>IF(N162="snížená",J162,0)</f>
        <v>0</v>
      </c>
      <c r="BG162" s="178">
        <f>IF(N162="zákl. přenesená",J162,0)</f>
        <v>0</v>
      </c>
      <c r="BH162" s="178">
        <f>IF(N162="sníž. přenesená",J162,0)</f>
        <v>0</v>
      </c>
      <c r="BI162" s="178">
        <f>IF(N162="nulová",J162,0)</f>
        <v>0</v>
      </c>
      <c r="BJ162" s="15" t="s">
        <v>80</v>
      </c>
      <c r="BK162" s="178">
        <f>ROUND(I162*H162,2)</f>
        <v>0</v>
      </c>
      <c r="BL162" s="15" t="s">
        <v>133</v>
      </c>
      <c r="BM162" s="15" t="s">
        <v>267</v>
      </c>
    </row>
    <row r="163" spans="2:47" s="1" customFormat="1" ht="87.75">
      <c r="B163" s="32"/>
      <c r="C163" s="33"/>
      <c r="D163" s="179" t="s">
        <v>135</v>
      </c>
      <c r="E163" s="33"/>
      <c r="F163" s="180" t="s">
        <v>268</v>
      </c>
      <c r="G163" s="33"/>
      <c r="H163" s="33"/>
      <c r="I163" s="96"/>
      <c r="J163" s="33"/>
      <c r="K163" s="33"/>
      <c r="L163" s="36"/>
      <c r="M163" s="181"/>
      <c r="N163" s="58"/>
      <c r="O163" s="58"/>
      <c r="P163" s="58"/>
      <c r="Q163" s="58"/>
      <c r="R163" s="58"/>
      <c r="S163" s="58"/>
      <c r="T163" s="59"/>
      <c r="AT163" s="15" t="s">
        <v>135</v>
      </c>
      <c r="AU163" s="15" t="s">
        <v>82</v>
      </c>
    </row>
    <row r="164" spans="2:65" s="1" customFormat="1" ht="16.5" customHeight="1">
      <c r="B164" s="32"/>
      <c r="C164" s="204" t="s">
        <v>269</v>
      </c>
      <c r="D164" s="204" t="s">
        <v>234</v>
      </c>
      <c r="E164" s="205" t="s">
        <v>270</v>
      </c>
      <c r="F164" s="206" t="s">
        <v>271</v>
      </c>
      <c r="G164" s="207" t="s">
        <v>168</v>
      </c>
      <c r="H164" s="208">
        <v>2.8</v>
      </c>
      <c r="I164" s="209"/>
      <c r="J164" s="210">
        <f>ROUND(I164*H164,2)</f>
        <v>0</v>
      </c>
      <c r="K164" s="206" t="s">
        <v>132</v>
      </c>
      <c r="L164" s="211"/>
      <c r="M164" s="212" t="s">
        <v>21</v>
      </c>
      <c r="N164" s="213" t="s">
        <v>46</v>
      </c>
      <c r="O164" s="58"/>
      <c r="P164" s="176">
        <f>O164*H164</f>
        <v>0</v>
      </c>
      <c r="Q164" s="176">
        <v>0.21</v>
      </c>
      <c r="R164" s="176">
        <f>Q164*H164</f>
        <v>0.588</v>
      </c>
      <c r="S164" s="176">
        <v>0</v>
      </c>
      <c r="T164" s="177">
        <f>S164*H164</f>
        <v>0</v>
      </c>
      <c r="AR164" s="15" t="s">
        <v>172</v>
      </c>
      <c r="AT164" s="15" t="s">
        <v>234</v>
      </c>
      <c r="AU164" s="15" t="s">
        <v>82</v>
      </c>
      <c r="AY164" s="15" t="s">
        <v>126</v>
      </c>
      <c r="BE164" s="178">
        <f>IF(N164="základní",J164,0)</f>
        <v>0</v>
      </c>
      <c r="BF164" s="178">
        <f>IF(N164="snížená",J164,0)</f>
        <v>0</v>
      </c>
      <c r="BG164" s="178">
        <f>IF(N164="zákl. přenesená",J164,0)</f>
        <v>0</v>
      </c>
      <c r="BH164" s="178">
        <f>IF(N164="sníž. přenesená",J164,0)</f>
        <v>0</v>
      </c>
      <c r="BI164" s="178">
        <f>IF(N164="nulová",J164,0)</f>
        <v>0</v>
      </c>
      <c r="BJ164" s="15" t="s">
        <v>80</v>
      </c>
      <c r="BK164" s="178">
        <f>ROUND(I164*H164,2)</f>
        <v>0</v>
      </c>
      <c r="BL164" s="15" t="s">
        <v>133</v>
      </c>
      <c r="BM164" s="15" t="s">
        <v>272</v>
      </c>
    </row>
    <row r="165" spans="2:51" s="11" customFormat="1" ht="12">
      <c r="B165" s="182"/>
      <c r="C165" s="183"/>
      <c r="D165" s="179" t="s">
        <v>137</v>
      </c>
      <c r="E165" s="184" t="s">
        <v>21</v>
      </c>
      <c r="F165" s="185" t="s">
        <v>273</v>
      </c>
      <c r="G165" s="183"/>
      <c r="H165" s="186">
        <v>2.8</v>
      </c>
      <c r="I165" s="187"/>
      <c r="J165" s="183"/>
      <c r="K165" s="183"/>
      <c r="L165" s="188"/>
      <c r="M165" s="189"/>
      <c r="N165" s="190"/>
      <c r="O165" s="190"/>
      <c r="P165" s="190"/>
      <c r="Q165" s="190"/>
      <c r="R165" s="190"/>
      <c r="S165" s="190"/>
      <c r="T165" s="191"/>
      <c r="AT165" s="192" t="s">
        <v>137</v>
      </c>
      <c r="AU165" s="192" t="s">
        <v>82</v>
      </c>
      <c r="AV165" s="11" t="s">
        <v>82</v>
      </c>
      <c r="AW165" s="11" t="s">
        <v>36</v>
      </c>
      <c r="AX165" s="11" t="s">
        <v>80</v>
      </c>
      <c r="AY165" s="192" t="s">
        <v>126</v>
      </c>
    </row>
    <row r="166" spans="2:65" s="1" customFormat="1" ht="22.5" customHeight="1">
      <c r="B166" s="32"/>
      <c r="C166" s="167" t="s">
        <v>274</v>
      </c>
      <c r="D166" s="167" t="s">
        <v>128</v>
      </c>
      <c r="E166" s="168" t="s">
        <v>275</v>
      </c>
      <c r="F166" s="169" t="s">
        <v>276</v>
      </c>
      <c r="G166" s="170" t="s">
        <v>131</v>
      </c>
      <c r="H166" s="171">
        <v>28</v>
      </c>
      <c r="I166" s="172"/>
      <c r="J166" s="173">
        <f>ROUND(I166*H166,2)</f>
        <v>0</v>
      </c>
      <c r="K166" s="169" t="s">
        <v>132</v>
      </c>
      <c r="L166" s="36"/>
      <c r="M166" s="174" t="s">
        <v>21</v>
      </c>
      <c r="N166" s="175" t="s">
        <v>46</v>
      </c>
      <c r="O166" s="58"/>
      <c r="P166" s="176">
        <f>O166*H166</f>
        <v>0</v>
      </c>
      <c r="Q166" s="176">
        <v>0</v>
      </c>
      <c r="R166" s="176">
        <f>Q166*H166</f>
        <v>0</v>
      </c>
      <c r="S166" s="176">
        <v>0</v>
      </c>
      <c r="T166" s="177">
        <f>S166*H166</f>
        <v>0</v>
      </c>
      <c r="AR166" s="15" t="s">
        <v>133</v>
      </c>
      <c r="AT166" s="15" t="s">
        <v>128</v>
      </c>
      <c r="AU166" s="15" t="s">
        <v>82</v>
      </c>
      <c r="AY166" s="15" t="s">
        <v>126</v>
      </c>
      <c r="BE166" s="178">
        <f>IF(N166="základní",J166,0)</f>
        <v>0</v>
      </c>
      <c r="BF166" s="178">
        <f>IF(N166="snížená",J166,0)</f>
        <v>0</v>
      </c>
      <c r="BG166" s="178">
        <f>IF(N166="zákl. přenesená",J166,0)</f>
        <v>0</v>
      </c>
      <c r="BH166" s="178">
        <f>IF(N166="sníž. přenesená",J166,0)</f>
        <v>0</v>
      </c>
      <c r="BI166" s="178">
        <f>IF(N166="nulová",J166,0)</f>
        <v>0</v>
      </c>
      <c r="BJ166" s="15" t="s">
        <v>80</v>
      </c>
      <c r="BK166" s="178">
        <f>ROUND(I166*H166,2)</f>
        <v>0</v>
      </c>
      <c r="BL166" s="15" t="s">
        <v>133</v>
      </c>
      <c r="BM166" s="15" t="s">
        <v>277</v>
      </c>
    </row>
    <row r="167" spans="2:47" s="1" customFormat="1" ht="107.25">
      <c r="B167" s="32"/>
      <c r="C167" s="33"/>
      <c r="D167" s="179" t="s">
        <v>135</v>
      </c>
      <c r="E167" s="33"/>
      <c r="F167" s="180" t="s">
        <v>278</v>
      </c>
      <c r="G167" s="33"/>
      <c r="H167" s="33"/>
      <c r="I167" s="96"/>
      <c r="J167" s="33"/>
      <c r="K167" s="33"/>
      <c r="L167" s="36"/>
      <c r="M167" s="181"/>
      <c r="N167" s="58"/>
      <c r="O167" s="58"/>
      <c r="P167" s="58"/>
      <c r="Q167" s="58"/>
      <c r="R167" s="58"/>
      <c r="S167" s="58"/>
      <c r="T167" s="59"/>
      <c r="AT167" s="15" t="s">
        <v>135</v>
      </c>
      <c r="AU167" s="15" t="s">
        <v>82</v>
      </c>
    </row>
    <row r="168" spans="2:51" s="11" customFormat="1" ht="12">
      <c r="B168" s="182"/>
      <c r="C168" s="183"/>
      <c r="D168" s="179" t="s">
        <v>137</v>
      </c>
      <c r="E168" s="184" t="s">
        <v>21</v>
      </c>
      <c r="F168" s="185" t="s">
        <v>279</v>
      </c>
      <c r="G168" s="183"/>
      <c r="H168" s="186">
        <v>28</v>
      </c>
      <c r="I168" s="187"/>
      <c r="J168" s="183"/>
      <c r="K168" s="183"/>
      <c r="L168" s="188"/>
      <c r="M168" s="189"/>
      <c r="N168" s="190"/>
      <c r="O168" s="190"/>
      <c r="P168" s="190"/>
      <c r="Q168" s="190"/>
      <c r="R168" s="190"/>
      <c r="S168" s="190"/>
      <c r="T168" s="191"/>
      <c r="AT168" s="192" t="s">
        <v>137</v>
      </c>
      <c r="AU168" s="192" t="s">
        <v>82</v>
      </c>
      <c r="AV168" s="11" t="s">
        <v>82</v>
      </c>
      <c r="AW168" s="11" t="s">
        <v>36</v>
      </c>
      <c r="AX168" s="11" t="s">
        <v>80</v>
      </c>
      <c r="AY168" s="192" t="s">
        <v>126</v>
      </c>
    </row>
    <row r="169" spans="2:65" s="1" customFormat="1" ht="16.5" customHeight="1">
      <c r="B169" s="32"/>
      <c r="C169" s="204" t="s">
        <v>280</v>
      </c>
      <c r="D169" s="204" t="s">
        <v>234</v>
      </c>
      <c r="E169" s="205" t="s">
        <v>281</v>
      </c>
      <c r="F169" s="206" t="s">
        <v>282</v>
      </c>
      <c r="G169" s="207" t="s">
        <v>283</v>
      </c>
      <c r="H169" s="208">
        <v>0.98</v>
      </c>
      <c r="I169" s="209"/>
      <c r="J169" s="210">
        <f>ROUND(I169*H169,2)</f>
        <v>0</v>
      </c>
      <c r="K169" s="206" t="s">
        <v>132</v>
      </c>
      <c r="L169" s="211"/>
      <c r="M169" s="212" t="s">
        <v>21</v>
      </c>
      <c r="N169" s="213" t="s">
        <v>46</v>
      </c>
      <c r="O169" s="58"/>
      <c r="P169" s="176">
        <f>O169*H169</f>
        <v>0</v>
      </c>
      <c r="Q169" s="176">
        <v>0.001</v>
      </c>
      <c r="R169" s="176">
        <f>Q169*H169</f>
        <v>0.00098</v>
      </c>
      <c r="S169" s="176">
        <v>0</v>
      </c>
      <c r="T169" s="177">
        <f>S169*H169</f>
        <v>0</v>
      </c>
      <c r="AR169" s="15" t="s">
        <v>172</v>
      </c>
      <c r="AT169" s="15" t="s">
        <v>234</v>
      </c>
      <c r="AU169" s="15" t="s">
        <v>82</v>
      </c>
      <c r="AY169" s="15" t="s">
        <v>126</v>
      </c>
      <c r="BE169" s="178">
        <f>IF(N169="základní",J169,0)</f>
        <v>0</v>
      </c>
      <c r="BF169" s="178">
        <f>IF(N169="snížená",J169,0)</f>
        <v>0</v>
      </c>
      <c r="BG169" s="178">
        <f>IF(N169="zákl. přenesená",J169,0)</f>
        <v>0</v>
      </c>
      <c r="BH169" s="178">
        <f>IF(N169="sníž. přenesená",J169,0)</f>
        <v>0</v>
      </c>
      <c r="BI169" s="178">
        <f>IF(N169="nulová",J169,0)</f>
        <v>0</v>
      </c>
      <c r="BJ169" s="15" t="s">
        <v>80</v>
      </c>
      <c r="BK169" s="178">
        <f>ROUND(I169*H169,2)</f>
        <v>0</v>
      </c>
      <c r="BL169" s="15" t="s">
        <v>133</v>
      </c>
      <c r="BM169" s="15" t="s">
        <v>284</v>
      </c>
    </row>
    <row r="170" spans="2:51" s="11" customFormat="1" ht="12">
      <c r="B170" s="182"/>
      <c r="C170" s="183"/>
      <c r="D170" s="179" t="s">
        <v>137</v>
      </c>
      <c r="E170" s="183"/>
      <c r="F170" s="185" t="s">
        <v>285</v>
      </c>
      <c r="G170" s="183"/>
      <c r="H170" s="186">
        <v>0.98</v>
      </c>
      <c r="I170" s="187"/>
      <c r="J170" s="183"/>
      <c r="K170" s="183"/>
      <c r="L170" s="188"/>
      <c r="M170" s="189"/>
      <c r="N170" s="190"/>
      <c r="O170" s="190"/>
      <c r="P170" s="190"/>
      <c r="Q170" s="190"/>
      <c r="R170" s="190"/>
      <c r="S170" s="190"/>
      <c r="T170" s="191"/>
      <c r="AT170" s="192" t="s">
        <v>137</v>
      </c>
      <c r="AU170" s="192" t="s">
        <v>82</v>
      </c>
      <c r="AV170" s="11" t="s">
        <v>82</v>
      </c>
      <c r="AW170" s="11" t="s">
        <v>4</v>
      </c>
      <c r="AX170" s="11" t="s">
        <v>80</v>
      </c>
      <c r="AY170" s="192" t="s">
        <v>126</v>
      </c>
    </row>
    <row r="171" spans="2:65" s="1" customFormat="1" ht="16.5" customHeight="1">
      <c r="B171" s="32"/>
      <c r="C171" s="167" t="s">
        <v>286</v>
      </c>
      <c r="D171" s="167" t="s">
        <v>128</v>
      </c>
      <c r="E171" s="168" t="s">
        <v>287</v>
      </c>
      <c r="F171" s="169" t="s">
        <v>288</v>
      </c>
      <c r="G171" s="170" t="s">
        <v>131</v>
      </c>
      <c r="H171" s="171">
        <v>28</v>
      </c>
      <c r="I171" s="172"/>
      <c r="J171" s="173">
        <f>ROUND(I171*H171,2)</f>
        <v>0</v>
      </c>
      <c r="K171" s="169" t="s">
        <v>132</v>
      </c>
      <c r="L171" s="36"/>
      <c r="M171" s="174" t="s">
        <v>21</v>
      </c>
      <c r="N171" s="175" t="s">
        <v>46</v>
      </c>
      <c r="O171" s="58"/>
      <c r="P171" s="176">
        <f>O171*H171</f>
        <v>0</v>
      </c>
      <c r="Q171" s="176">
        <v>0</v>
      </c>
      <c r="R171" s="176">
        <f>Q171*H171</f>
        <v>0</v>
      </c>
      <c r="S171" s="176">
        <v>0</v>
      </c>
      <c r="T171" s="177">
        <f>S171*H171</f>
        <v>0</v>
      </c>
      <c r="AR171" s="15" t="s">
        <v>133</v>
      </c>
      <c r="AT171" s="15" t="s">
        <v>128</v>
      </c>
      <c r="AU171" s="15" t="s">
        <v>82</v>
      </c>
      <c r="AY171" s="15" t="s">
        <v>126</v>
      </c>
      <c r="BE171" s="178">
        <f>IF(N171="základní",J171,0)</f>
        <v>0</v>
      </c>
      <c r="BF171" s="178">
        <f>IF(N171="snížená",J171,0)</f>
        <v>0</v>
      </c>
      <c r="BG171" s="178">
        <f>IF(N171="zákl. přenesená",J171,0)</f>
        <v>0</v>
      </c>
      <c r="BH171" s="178">
        <f>IF(N171="sníž. přenesená",J171,0)</f>
        <v>0</v>
      </c>
      <c r="BI171" s="178">
        <f>IF(N171="nulová",J171,0)</f>
        <v>0</v>
      </c>
      <c r="BJ171" s="15" t="s">
        <v>80</v>
      </c>
      <c r="BK171" s="178">
        <f>ROUND(I171*H171,2)</f>
        <v>0</v>
      </c>
      <c r="BL171" s="15" t="s">
        <v>133</v>
      </c>
      <c r="BM171" s="15" t="s">
        <v>289</v>
      </c>
    </row>
    <row r="172" spans="2:47" s="1" customFormat="1" ht="107.25">
      <c r="B172" s="32"/>
      <c r="C172" s="33"/>
      <c r="D172" s="179" t="s">
        <v>135</v>
      </c>
      <c r="E172" s="33"/>
      <c r="F172" s="180" t="s">
        <v>290</v>
      </c>
      <c r="G172" s="33"/>
      <c r="H172" s="33"/>
      <c r="I172" s="96"/>
      <c r="J172" s="33"/>
      <c r="K172" s="33"/>
      <c r="L172" s="36"/>
      <c r="M172" s="181"/>
      <c r="N172" s="58"/>
      <c r="O172" s="58"/>
      <c r="P172" s="58"/>
      <c r="Q172" s="58"/>
      <c r="R172" s="58"/>
      <c r="S172" s="58"/>
      <c r="T172" s="59"/>
      <c r="AT172" s="15" t="s">
        <v>135</v>
      </c>
      <c r="AU172" s="15" t="s">
        <v>82</v>
      </c>
    </row>
    <row r="173" spans="2:51" s="11" customFormat="1" ht="12">
      <c r="B173" s="182"/>
      <c r="C173" s="183"/>
      <c r="D173" s="179" t="s">
        <v>137</v>
      </c>
      <c r="E173" s="184" t="s">
        <v>21</v>
      </c>
      <c r="F173" s="185" t="s">
        <v>279</v>
      </c>
      <c r="G173" s="183"/>
      <c r="H173" s="186">
        <v>28</v>
      </c>
      <c r="I173" s="187"/>
      <c r="J173" s="183"/>
      <c r="K173" s="183"/>
      <c r="L173" s="188"/>
      <c r="M173" s="189"/>
      <c r="N173" s="190"/>
      <c r="O173" s="190"/>
      <c r="P173" s="190"/>
      <c r="Q173" s="190"/>
      <c r="R173" s="190"/>
      <c r="S173" s="190"/>
      <c r="T173" s="191"/>
      <c r="AT173" s="192" t="s">
        <v>137</v>
      </c>
      <c r="AU173" s="192" t="s">
        <v>82</v>
      </c>
      <c r="AV173" s="11" t="s">
        <v>82</v>
      </c>
      <c r="AW173" s="11" t="s">
        <v>36</v>
      </c>
      <c r="AX173" s="11" t="s">
        <v>80</v>
      </c>
      <c r="AY173" s="192" t="s">
        <v>126</v>
      </c>
    </row>
    <row r="174" spans="2:63" s="10" customFormat="1" ht="22.9" customHeight="1">
      <c r="B174" s="151"/>
      <c r="C174" s="152"/>
      <c r="D174" s="153" t="s">
        <v>74</v>
      </c>
      <c r="E174" s="165" t="s">
        <v>82</v>
      </c>
      <c r="F174" s="165" t="s">
        <v>291</v>
      </c>
      <c r="G174" s="152"/>
      <c r="H174" s="152"/>
      <c r="I174" s="155"/>
      <c r="J174" s="166">
        <f>BK174</f>
        <v>0</v>
      </c>
      <c r="K174" s="152"/>
      <c r="L174" s="157"/>
      <c r="M174" s="158"/>
      <c r="N174" s="159"/>
      <c r="O174" s="159"/>
      <c r="P174" s="160">
        <f>SUM(P175:P193)</f>
        <v>0</v>
      </c>
      <c r="Q174" s="159"/>
      <c r="R174" s="160">
        <f>SUM(R175:R193)</f>
        <v>7.927555170000001</v>
      </c>
      <c r="S174" s="159"/>
      <c r="T174" s="161">
        <f>SUM(T175:T193)</f>
        <v>0</v>
      </c>
      <c r="AR174" s="162" t="s">
        <v>80</v>
      </c>
      <c r="AT174" s="163" t="s">
        <v>74</v>
      </c>
      <c r="AU174" s="163" t="s">
        <v>80</v>
      </c>
      <c r="AY174" s="162" t="s">
        <v>126</v>
      </c>
      <c r="BK174" s="164">
        <f>SUM(BK175:BK193)</f>
        <v>0</v>
      </c>
    </row>
    <row r="175" spans="2:65" s="1" customFormat="1" ht="22.5" customHeight="1">
      <c r="B175" s="32"/>
      <c r="C175" s="167" t="s">
        <v>292</v>
      </c>
      <c r="D175" s="167" t="s">
        <v>128</v>
      </c>
      <c r="E175" s="168" t="s">
        <v>293</v>
      </c>
      <c r="F175" s="169" t="s">
        <v>294</v>
      </c>
      <c r="G175" s="170" t="s">
        <v>131</v>
      </c>
      <c r="H175" s="171">
        <v>31.6</v>
      </c>
      <c r="I175" s="172"/>
      <c r="J175" s="173">
        <f>ROUND(I175*H175,2)</f>
        <v>0</v>
      </c>
      <c r="K175" s="169" t="s">
        <v>132</v>
      </c>
      <c r="L175" s="36"/>
      <c r="M175" s="174" t="s">
        <v>21</v>
      </c>
      <c r="N175" s="175" t="s">
        <v>46</v>
      </c>
      <c r="O175" s="58"/>
      <c r="P175" s="176">
        <f>O175*H175</f>
        <v>0</v>
      </c>
      <c r="Q175" s="176">
        <v>0.0001</v>
      </c>
      <c r="R175" s="176">
        <f>Q175*H175</f>
        <v>0.0031600000000000005</v>
      </c>
      <c r="S175" s="176">
        <v>0</v>
      </c>
      <c r="T175" s="177">
        <f>S175*H175</f>
        <v>0</v>
      </c>
      <c r="AR175" s="15" t="s">
        <v>133</v>
      </c>
      <c r="AT175" s="15" t="s">
        <v>128</v>
      </c>
      <c r="AU175" s="15" t="s">
        <v>82</v>
      </c>
      <c r="AY175" s="15" t="s">
        <v>126</v>
      </c>
      <c r="BE175" s="178">
        <f>IF(N175="základní",J175,0)</f>
        <v>0</v>
      </c>
      <c r="BF175" s="178">
        <f>IF(N175="snížená",J175,0)</f>
        <v>0</v>
      </c>
      <c r="BG175" s="178">
        <f>IF(N175="zákl. přenesená",J175,0)</f>
        <v>0</v>
      </c>
      <c r="BH175" s="178">
        <f>IF(N175="sníž. přenesená",J175,0)</f>
        <v>0</v>
      </c>
      <c r="BI175" s="178">
        <f>IF(N175="nulová",J175,0)</f>
        <v>0</v>
      </c>
      <c r="BJ175" s="15" t="s">
        <v>80</v>
      </c>
      <c r="BK175" s="178">
        <f>ROUND(I175*H175,2)</f>
        <v>0</v>
      </c>
      <c r="BL175" s="15" t="s">
        <v>133</v>
      </c>
      <c r="BM175" s="15" t="s">
        <v>295</v>
      </c>
    </row>
    <row r="176" spans="2:47" s="1" customFormat="1" ht="68.25">
      <c r="B176" s="32"/>
      <c r="C176" s="33"/>
      <c r="D176" s="179" t="s">
        <v>135</v>
      </c>
      <c r="E176" s="33"/>
      <c r="F176" s="180" t="s">
        <v>296</v>
      </c>
      <c r="G176" s="33"/>
      <c r="H176" s="33"/>
      <c r="I176" s="96"/>
      <c r="J176" s="33"/>
      <c r="K176" s="33"/>
      <c r="L176" s="36"/>
      <c r="M176" s="181"/>
      <c r="N176" s="58"/>
      <c r="O176" s="58"/>
      <c r="P176" s="58"/>
      <c r="Q176" s="58"/>
      <c r="R176" s="58"/>
      <c r="S176" s="58"/>
      <c r="T176" s="59"/>
      <c r="AT176" s="15" t="s">
        <v>135</v>
      </c>
      <c r="AU176" s="15" t="s">
        <v>82</v>
      </c>
    </row>
    <row r="177" spans="2:51" s="11" customFormat="1" ht="12">
      <c r="B177" s="182"/>
      <c r="C177" s="183"/>
      <c r="D177" s="179" t="s">
        <v>137</v>
      </c>
      <c r="E177" s="184" t="s">
        <v>21</v>
      </c>
      <c r="F177" s="185" t="s">
        <v>297</v>
      </c>
      <c r="G177" s="183"/>
      <c r="H177" s="186">
        <v>31.6</v>
      </c>
      <c r="I177" s="187"/>
      <c r="J177" s="183"/>
      <c r="K177" s="183"/>
      <c r="L177" s="188"/>
      <c r="M177" s="189"/>
      <c r="N177" s="190"/>
      <c r="O177" s="190"/>
      <c r="P177" s="190"/>
      <c r="Q177" s="190"/>
      <c r="R177" s="190"/>
      <c r="S177" s="190"/>
      <c r="T177" s="191"/>
      <c r="AT177" s="192" t="s">
        <v>137</v>
      </c>
      <c r="AU177" s="192" t="s">
        <v>82</v>
      </c>
      <c r="AV177" s="11" t="s">
        <v>82</v>
      </c>
      <c r="AW177" s="11" t="s">
        <v>36</v>
      </c>
      <c r="AX177" s="11" t="s">
        <v>80</v>
      </c>
      <c r="AY177" s="192" t="s">
        <v>126</v>
      </c>
    </row>
    <row r="178" spans="2:65" s="1" customFormat="1" ht="16.5" customHeight="1">
      <c r="B178" s="32"/>
      <c r="C178" s="204" t="s">
        <v>298</v>
      </c>
      <c r="D178" s="204" t="s">
        <v>234</v>
      </c>
      <c r="E178" s="205" t="s">
        <v>299</v>
      </c>
      <c r="F178" s="206" t="s">
        <v>300</v>
      </c>
      <c r="G178" s="207" t="s">
        <v>131</v>
      </c>
      <c r="H178" s="208">
        <v>36.34</v>
      </c>
      <c r="I178" s="209"/>
      <c r="J178" s="210">
        <f>ROUND(I178*H178,2)</f>
        <v>0</v>
      </c>
      <c r="K178" s="206" t="s">
        <v>132</v>
      </c>
      <c r="L178" s="211"/>
      <c r="M178" s="212" t="s">
        <v>21</v>
      </c>
      <c r="N178" s="213" t="s">
        <v>46</v>
      </c>
      <c r="O178" s="58"/>
      <c r="P178" s="176">
        <f>O178*H178</f>
        <v>0</v>
      </c>
      <c r="Q178" s="176">
        <v>0.00025</v>
      </c>
      <c r="R178" s="176">
        <f>Q178*H178</f>
        <v>0.009085000000000001</v>
      </c>
      <c r="S178" s="176">
        <v>0</v>
      </c>
      <c r="T178" s="177">
        <f>S178*H178</f>
        <v>0</v>
      </c>
      <c r="AR178" s="15" t="s">
        <v>172</v>
      </c>
      <c r="AT178" s="15" t="s">
        <v>234</v>
      </c>
      <c r="AU178" s="15" t="s">
        <v>82</v>
      </c>
      <c r="AY178" s="15" t="s">
        <v>126</v>
      </c>
      <c r="BE178" s="178">
        <f>IF(N178="základní",J178,0)</f>
        <v>0</v>
      </c>
      <c r="BF178" s="178">
        <f>IF(N178="snížená",J178,0)</f>
        <v>0</v>
      </c>
      <c r="BG178" s="178">
        <f>IF(N178="zákl. přenesená",J178,0)</f>
        <v>0</v>
      </c>
      <c r="BH178" s="178">
        <f>IF(N178="sníž. přenesená",J178,0)</f>
        <v>0</v>
      </c>
      <c r="BI178" s="178">
        <f>IF(N178="nulová",J178,0)</f>
        <v>0</v>
      </c>
      <c r="BJ178" s="15" t="s">
        <v>80</v>
      </c>
      <c r="BK178" s="178">
        <f>ROUND(I178*H178,2)</f>
        <v>0</v>
      </c>
      <c r="BL178" s="15" t="s">
        <v>133</v>
      </c>
      <c r="BM178" s="15" t="s">
        <v>301</v>
      </c>
    </row>
    <row r="179" spans="2:51" s="11" customFormat="1" ht="12">
      <c r="B179" s="182"/>
      <c r="C179" s="183"/>
      <c r="D179" s="179" t="s">
        <v>137</v>
      </c>
      <c r="E179" s="183"/>
      <c r="F179" s="185" t="s">
        <v>302</v>
      </c>
      <c r="G179" s="183"/>
      <c r="H179" s="186">
        <v>36.34</v>
      </c>
      <c r="I179" s="187"/>
      <c r="J179" s="183"/>
      <c r="K179" s="183"/>
      <c r="L179" s="188"/>
      <c r="M179" s="189"/>
      <c r="N179" s="190"/>
      <c r="O179" s="190"/>
      <c r="P179" s="190"/>
      <c r="Q179" s="190"/>
      <c r="R179" s="190"/>
      <c r="S179" s="190"/>
      <c r="T179" s="191"/>
      <c r="AT179" s="192" t="s">
        <v>137</v>
      </c>
      <c r="AU179" s="192" t="s">
        <v>82</v>
      </c>
      <c r="AV179" s="11" t="s">
        <v>82</v>
      </c>
      <c r="AW179" s="11" t="s">
        <v>4</v>
      </c>
      <c r="AX179" s="11" t="s">
        <v>80</v>
      </c>
      <c r="AY179" s="192" t="s">
        <v>126</v>
      </c>
    </row>
    <row r="180" spans="2:65" s="1" customFormat="1" ht="22.5" customHeight="1">
      <c r="B180" s="32"/>
      <c r="C180" s="167" t="s">
        <v>303</v>
      </c>
      <c r="D180" s="167" t="s">
        <v>128</v>
      </c>
      <c r="E180" s="168" t="s">
        <v>304</v>
      </c>
      <c r="F180" s="169" t="s">
        <v>305</v>
      </c>
      <c r="G180" s="170" t="s">
        <v>131</v>
      </c>
      <c r="H180" s="171">
        <v>6</v>
      </c>
      <c r="I180" s="172"/>
      <c r="J180" s="173">
        <f>ROUND(I180*H180,2)</f>
        <v>0</v>
      </c>
      <c r="K180" s="169" t="s">
        <v>132</v>
      </c>
      <c r="L180" s="36"/>
      <c r="M180" s="174" t="s">
        <v>21</v>
      </c>
      <c r="N180" s="175" t="s">
        <v>46</v>
      </c>
      <c r="O180" s="58"/>
      <c r="P180" s="176">
        <f>O180*H180</f>
        <v>0</v>
      </c>
      <c r="Q180" s="176">
        <v>0</v>
      </c>
      <c r="R180" s="176">
        <f>Q180*H180</f>
        <v>0</v>
      </c>
      <c r="S180" s="176">
        <v>0</v>
      </c>
      <c r="T180" s="177">
        <f>S180*H180</f>
        <v>0</v>
      </c>
      <c r="AR180" s="15" t="s">
        <v>133</v>
      </c>
      <c r="AT180" s="15" t="s">
        <v>128</v>
      </c>
      <c r="AU180" s="15" t="s">
        <v>82</v>
      </c>
      <c r="AY180" s="15" t="s">
        <v>126</v>
      </c>
      <c r="BE180" s="178">
        <f>IF(N180="základní",J180,0)</f>
        <v>0</v>
      </c>
      <c r="BF180" s="178">
        <f>IF(N180="snížená",J180,0)</f>
        <v>0</v>
      </c>
      <c r="BG180" s="178">
        <f>IF(N180="zákl. přenesená",J180,0)</f>
        <v>0</v>
      </c>
      <c r="BH180" s="178">
        <f>IF(N180="sníž. přenesená",J180,0)</f>
        <v>0</v>
      </c>
      <c r="BI180" s="178">
        <f>IF(N180="nulová",J180,0)</f>
        <v>0</v>
      </c>
      <c r="BJ180" s="15" t="s">
        <v>80</v>
      </c>
      <c r="BK180" s="178">
        <f>ROUND(I180*H180,2)</f>
        <v>0</v>
      </c>
      <c r="BL180" s="15" t="s">
        <v>133</v>
      </c>
      <c r="BM180" s="15" t="s">
        <v>306</v>
      </c>
    </row>
    <row r="181" spans="2:47" s="1" customFormat="1" ht="58.5">
      <c r="B181" s="32"/>
      <c r="C181" s="33"/>
      <c r="D181" s="179" t="s">
        <v>135</v>
      </c>
      <c r="E181" s="33"/>
      <c r="F181" s="180" t="s">
        <v>307</v>
      </c>
      <c r="G181" s="33"/>
      <c r="H181" s="33"/>
      <c r="I181" s="96"/>
      <c r="J181" s="33"/>
      <c r="K181" s="33"/>
      <c r="L181" s="36"/>
      <c r="M181" s="181"/>
      <c r="N181" s="58"/>
      <c r="O181" s="58"/>
      <c r="P181" s="58"/>
      <c r="Q181" s="58"/>
      <c r="R181" s="58"/>
      <c r="S181" s="58"/>
      <c r="T181" s="59"/>
      <c r="AT181" s="15" t="s">
        <v>135</v>
      </c>
      <c r="AU181" s="15" t="s">
        <v>82</v>
      </c>
    </row>
    <row r="182" spans="2:51" s="11" customFormat="1" ht="12">
      <c r="B182" s="182"/>
      <c r="C182" s="183"/>
      <c r="D182" s="179" t="s">
        <v>137</v>
      </c>
      <c r="E182" s="184" t="s">
        <v>21</v>
      </c>
      <c r="F182" s="185" t="s">
        <v>308</v>
      </c>
      <c r="G182" s="183"/>
      <c r="H182" s="186">
        <v>6</v>
      </c>
      <c r="I182" s="187"/>
      <c r="J182" s="183"/>
      <c r="K182" s="183"/>
      <c r="L182" s="188"/>
      <c r="M182" s="189"/>
      <c r="N182" s="190"/>
      <c r="O182" s="190"/>
      <c r="P182" s="190"/>
      <c r="Q182" s="190"/>
      <c r="R182" s="190"/>
      <c r="S182" s="190"/>
      <c r="T182" s="191"/>
      <c r="AT182" s="192" t="s">
        <v>137</v>
      </c>
      <c r="AU182" s="192" t="s">
        <v>82</v>
      </c>
      <c r="AV182" s="11" t="s">
        <v>82</v>
      </c>
      <c r="AW182" s="11" t="s">
        <v>36</v>
      </c>
      <c r="AX182" s="11" t="s">
        <v>80</v>
      </c>
      <c r="AY182" s="192" t="s">
        <v>126</v>
      </c>
    </row>
    <row r="183" spans="2:65" s="1" customFormat="1" ht="16.5" customHeight="1">
      <c r="B183" s="32"/>
      <c r="C183" s="167" t="s">
        <v>309</v>
      </c>
      <c r="D183" s="167" t="s">
        <v>128</v>
      </c>
      <c r="E183" s="168" t="s">
        <v>310</v>
      </c>
      <c r="F183" s="169" t="s">
        <v>311</v>
      </c>
      <c r="G183" s="170" t="s">
        <v>168</v>
      </c>
      <c r="H183" s="171">
        <v>3.2</v>
      </c>
      <c r="I183" s="172"/>
      <c r="J183" s="173">
        <f>ROUND(I183*H183,2)</f>
        <v>0</v>
      </c>
      <c r="K183" s="169" t="s">
        <v>132</v>
      </c>
      <c r="L183" s="36"/>
      <c r="M183" s="174" t="s">
        <v>21</v>
      </c>
      <c r="N183" s="175" t="s">
        <v>46</v>
      </c>
      <c r="O183" s="58"/>
      <c r="P183" s="176">
        <f>O183*H183</f>
        <v>0</v>
      </c>
      <c r="Q183" s="176">
        <v>2.45329</v>
      </c>
      <c r="R183" s="176">
        <f>Q183*H183</f>
        <v>7.850528000000001</v>
      </c>
      <c r="S183" s="176">
        <v>0</v>
      </c>
      <c r="T183" s="177">
        <f>S183*H183</f>
        <v>0</v>
      </c>
      <c r="AR183" s="15" t="s">
        <v>133</v>
      </c>
      <c r="AT183" s="15" t="s">
        <v>128</v>
      </c>
      <c r="AU183" s="15" t="s">
        <v>82</v>
      </c>
      <c r="AY183" s="15" t="s">
        <v>126</v>
      </c>
      <c r="BE183" s="178">
        <f>IF(N183="základní",J183,0)</f>
        <v>0</v>
      </c>
      <c r="BF183" s="178">
        <f>IF(N183="snížená",J183,0)</f>
        <v>0</v>
      </c>
      <c r="BG183" s="178">
        <f>IF(N183="zákl. přenesená",J183,0)</f>
        <v>0</v>
      </c>
      <c r="BH183" s="178">
        <f>IF(N183="sníž. přenesená",J183,0)</f>
        <v>0</v>
      </c>
      <c r="BI183" s="178">
        <f>IF(N183="nulová",J183,0)</f>
        <v>0</v>
      </c>
      <c r="BJ183" s="15" t="s">
        <v>80</v>
      </c>
      <c r="BK183" s="178">
        <f>ROUND(I183*H183,2)</f>
        <v>0</v>
      </c>
      <c r="BL183" s="15" t="s">
        <v>133</v>
      </c>
      <c r="BM183" s="15" t="s">
        <v>312</v>
      </c>
    </row>
    <row r="184" spans="2:47" s="1" customFormat="1" ht="87.75">
      <c r="B184" s="32"/>
      <c r="C184" s="33"/>
      <c r="D184" s="179" t="s">
        <v>135</v>
      </c>
      <c r="E184" s="33"/>
      <c r="F184" s="180" t="s">
        <v>313</v>
      </c>
      <c r="G184" s="33"/>
      <c r="H184" s="33"/>
      <c r="I184" s="96"/>
      <c r="J184" s="33"/>
      <c r="K184" s="33"/>
      <c r="L184" s="36"/>
      <c r="M184" s="181"/>
      <c r="N184" s="58"/>
      <c r="O184" s="58"/>
      <c r="P184" s="58"/>
      <c r="Q184" s="58"/>
      <c r="R184" s="58"/>
      <c r="S184" s="58"/>
      <c r="T184" s="59"/>
      <c r="AT184" s="15" t="s">
        <v>135</v>
      </c>
      <c r="AU184" s="15" t="s">
        <v>82</v>
      </c>
    </row>
    <row r="185" spans="2:51" s="11" customFormat="1" ht="12">
      <c r="B185" s="182"/>
      <c r="C185" s="183"/>
      <c r="D185" s="179" t="s">
        <v>137</v>
      </c>
      <c r="E185" s="184" t="s">
        <v>21</v>
      </c>
      <c r="F185" s="185" t="s">
        <v>314</v>
      </c>
      <c r="G185" s="183"/>
      <c r="H185" s="186">
        <v>2.2</v>
      </c>
      <c r="I185" s="187"/>
      <c r="J185" s="183"/>
      <c r="K185" s="183"/>
      <c r="L185" s="188"/>
      <c r="M185" s="189"/>
      <c r="N185" s="190"/>
      <c r="O185" s="190"/>
      <c r="P185" s="190"/>
      <c r="Q185" s="190"/>
      <c r="R185" s="190"/>
      <c r="S185" s="190"/>
      <c r="T185" s="191"/>
      <c r="AT185" s="192" t="s">
        <v>137</v>
      </c>
      <c r="AU185" s="192" t="s">
        <v>82</v>
      </c>
      <c r="AV185" s="11" t="s">
        <v>82</v>
      </c>
      <c r="AW185" s="11" t="s">
        <v>36</v>
      </c>
      <c r="AX185" s="11" t="s">
        <v>75</v>
      </c>
      <c r="AY185" s="192" t="s">
        <v>126</v>
      </c>
    </row>
    <row r="186" spans="2:51" s="11" customFormat="1" ht="12">
      <c r="B186" s="182"/>
      <c r="C186" s="183"/>
      <c r="D186" s="179" t="s">
        <v>137</v>
      </c>
      <c r="E186" s="184" t="s">
        <v>21</v>
      </c>
      <c r="F186" s="185" t="s">
        <v>315</v>
      </c>
      <c r="G186" s="183"/>
      <c r="H186" s="186">
        <v>1</v>
      </c>
      <c r="I186" s="187"/>
      <c r="J186" s="183"/>
      <c r="K186" s="183"/>
      <c r="L186" s="188"/>
      <c r="M186" s="189"/>
      <c r="N186" s="190"/>
      <c r="O186" s="190"/>
      <c r="P186" s="190"/>
      <c r="Q186" s="190"/>
      <c r="R186" s="190"/>
      <c r="S186" s="190"/>
      <c r="T186" s="191"/>
      <c r="AT186" s="192" t="s">
        <v>137</v>
      </c>
      <c r="AU186" s="192" t="s">
        <v>82</v>
      </c>
      <c r="AV186" s="11" t="s">
        <v>82</v>
      </c>
      <c r="AW186" s="11" t="s">
        <v>36</v>
      </c>
      <c r="AX186" s="11" t="s">
        <v>75</v>
      </c>
      <c r="AY186" s="192" t="s">
        <v>126</v>
      </c>
    </row>
    <row r="187" spans="2:51" s="12" customFormat="1" ht="12">
      <c r="B187" s="193"/>
      <c r="C187" s="194"/>
      <c r="D187" s="179" t="s">
        <v>137</v>
      </c>
      <c r="E187" s="195" t="s">
        <v>21</v>
      </c>
      <c r="F187" s="196" t="s">
        <v>232</v>
      </c>
      <c r="G187" s="194"/>
      <c r="H187" s="197">
        <v>3.2</v>
      </c>
      <c r="I187" s="198"/>
      <c r="J187" s="194"/>
      <c r="K187" s="194"/>
      <c r="L187" s="199"/>
      <c r="M187" s="200"/>
      <c r="N187" s="201"/>
      <c r="O187" s="201"/>
      <c r="P187" s="201"/>
      <c r="Q187" s="201"/>
      <c r="R187" s="201"/>
      <c r="S187" s="201"/>
      <c r="T187" s="202"/>
      <c r="AT187" s="203" t="s">
        <v>137</v>
      </c>
      <c r="AU187" s="203" t="s">
        <v>82</v>
      </c>
      <c r="AV187" s="12" t="s">
        <v>133</v>
      </c>
      <c r="AW187" s="12" t="s">
        <v>36</v>
      </c>
      <c r="AX187" s="12" t="s">
        <v>80</v>
      </c>
      <c r="AY187" s="203" t="s">
        <v>126</v>
      </c>
    </row>
    <row r="188" spans="2:65" s="1" customFormat="1" ht="16.5" customHeight="1">
      <c r="B188" s="32"/>
      <c r="C188" s="167" t="s">
        <v>316</v>
      </c>
      <c r="D188" s="167" t="s">
        <v>128</v>
      </c>
      <c r="E188" s="168" t="s">
        <v>317</v>
      </c>
      <c r="F188" s="169" t="s">
        <v>318</v>
      </c>
      <c r="G188" s="170" t="s">
        <v>220</v>
      </c>
      <c r="H188" s="171">
        <v>0.018</v>
      </c>
      <c r="I188" s="172"/>
      <c r="J188" s="173">
        <f>ROUND(I188*H188,2)</f>
        <v>0</v>
      </c>
      <c r="K188" s="169" t="s">
        <v>132</v>
      </c>
      <c r="L188" s="36"/>
      <c r="M188" s="174" t="s">
        <v>21</v>
      </c>
      <c r="N188" s="175" t="s">
        <v>46</v>
      </c>
      <c r="O188" s="58"/>
      <c r="P188" s="176">
        <f>O188*H188</f>
        <v>0</v>
      </c>
      <c r="Q188" s="176">
        <v>1.06017</v>
      </c>
      <c r="R188" s="176">
        <f>Q188*H188</f>
        <v>0.01908306</v>
      </c>
      <c r="S188" s="176">
        <v>0</v>
      </c>
      <c r="T188" s="177">
        <f>S188*H188</f>
        <v>0</v>
      </c>
      <c r="AR188" s="15" t="s">
        <v>133</v>
      </c>
      <c r="AT188" s="15" t="s">
        <v>128</v>
      </c>
      <c r="AU188" s="15" t="s">
        <v>82</v>
      </c>
      <c r="AY188" s="15" t="s">
        <v>126</v>
      </c>
      <c r="BE188" s="178">
        <f>IF(N188="základní",J188,0)</f>
        <v>0</v>
      </c>
      <c r="BF188" s="178">
        <f>IF(N188="snížená",J188,0)</f>
        <v>0</v>
      </c>
      <c r="BG188" s="178">
        <f>IF(N188="zákl. přenesená",J188,0)</f>
        <v>0</v>
      </c>
      <c r="BH188" s="178">
        <f>IF(N188="sníž. přenesená",J188,0)</f>
        <v>0</v>
      </c>
      <c r="BI188" s="178">
        <f>IF(N188="nulová",J188,0)</f>
        <v>0</v>
      </c>
      <c r="BJ188" s="15" t="s">
        <v>80</v>
      </c>
      <c r="BK188" s="178">
        <f>ROUND(I188*H188,2)</f>
        <v>0</v>
      </c>
      <c r="BL188" s="15" t="s">
        <v>133</v>
      </c>
      <c r="BM188" s="15" t="s">
        <v>319</v>
      </c>
    </row>
    <row r="189" spans="2:47" s="1" customFormat="1" ht="29.25">
      <c r="B189" s="32"/>
      <c r="C189" s="33"/>
      <c r="D189" s="179" t="s">
        <v>135</v>
      </c>
      <c r="E189" s="33"/>
      <c r="F189" s="180" t="s">
        <v>320</v>
      </c>
      <c r="G189" s="33"/>
      <c r="H189" s="33"/>
      <c r="I189" s="96"/>
      <c r="J189" s="33"/>
      <c r="K189" s="33"/>
      <c r="L189" s="36"/>
      <c r="M189" s="181"/>
      <c r="N189" s="58"/>
      <c r="O189" s="58"/>
      <c r="P189" s="58"/>
      <c r="Q189" s="58"/>
      <c r="R189" s="58"/>
      <c r="S189" s="58"/>
      <c r="T189" s="59"/>
      <c r="AT189" s="15" t="s">
        <v>135</v>
      </c>
      <c r="AU189" s="15" t="s">
        <v>82</v>
      </c>
    </row>
    <row r="190" spans="2:51" s="11" customFormat="1" ht="12">
      <c r="B190" s="182"/>
      <c r="C190" s="183"/>
      <c r="D190" s="179" t="s">
        <v>137</v>
      </c>
      <c r="E190" s="184" t="s">
        <v>21</v>
      </c>
      <c r="F190" s="185" t="s">
        <v>321</v>
      </c>
      <c r="G190" s="183"/>
      <c r="H190" s="186">
        <v>0.018</v>
      </c>
      <c r="I190" s="187"/>
      <c r="J190" s="183"/>
      <c r="K190" s="183"/>
      <c r="L190" s="188"/>
      <c r="M190" s="189"/>
      <c r="N190" s="190"/>
      <c r="O190" s="190"/>
      <c r="P190" s="190"/>
      <c r="Q190" s="190"/>
      <c r="R190" s="190"/>
      <c r="S190" s="190"/>
      <c r="T190" s="191"/>
      <c r="AT190" s="192" t="s">
        <v>137</v>
      </c>
      <c r="AU190" s="192" t="s">
        <v>82</v>
      </c>
      <c r="AV190" s="11" t="s">
        <v>82</v>
      </c>
      <c r="AW190" s="11" t="s">
        <v>36</v>
      </c>
      <c r="AX190" s="11" t="s">
        <v>80</v>
      </c>
      <c r="AY190" s="192" t="s">
        <v>126</v>
      </c>
    </row>
    <row r="191" spans="2:65" s="1" customFormat="1" ht="16.5" customHeight="1">
      <c r="B191" s="32"/>
      <c r="C191" s="167" t="s">
        <v>322</v>
      </c>
      <c r="D191" s="167" t="s">
        <v>128</v>
      </c>
      <c r="E191" s="168" t="s">
        <v>323</v>
      </c>
      <c r="F191" s="169" t="s">
        <v>324</v>
      </c>
      <c r="G191" s="170" t="s">
        <v>220</v>
      </c>
      <c r="H191" s="171">
        <v>0.043</v>
      </c>
      <c r="I191" s="172"/>
      <c r="J191" s="173">
        <f>ROUND(I191*H191,2)</f>
        <v>0</v>
      </c>
      <c r="K191" s="169" t="s">
        <v>132</v>
      </c>
      <c r="L191" s="36"/>
      <c r="M191" s="174" t="s">
        <v>21</v>
      </c>
      <c r="N191" s="175" t="s">
        <v>46</v>
      </c>
      <c r="O191" s="58"/>
      <c r="P191" s="176">
        <f>O191*H191</f>
        <v>0</v>
      </c>
      <c r="Q191" s="176">
        <v>1.06277</v>
      </c>
      <c r="R191" s="176">
        <f>Q191*H191</f>
        <v>0.045699109999999994</v>
      </c>
      <c r="S191" s="176">
        <v>0</v>
      </c>
      <c r="T191" s="177">
        <f>S191*H191</f>
        <v>0</v>
      </c>
      <c r="AR191" s="15" t="s">
        <v>133</v>
      </c>
      <c r="AT191" s="15" t="s">
        <v>128</v>
      </c>
      <c r="AU191" s="15" t="s">
        <v>82</v>
      </c>
      <c r="AY191" s="15" t="s">
        <v>126</v>
      </c>
      <c r="BE191" s="178">
        <f>IF(N191="základní",J191,0)</f>
        <v>0</v>
      </c>
      <c r="BF191" s="178">
        <f>IF(N191="snížená",J191,0)</f>
        <v>0</v>
      </c>
      <c r="BG191" s="178">
        <f>IF(N191="zákl. přenesená",J191,0)</f>
        <v>0</v>
      </c>
      <c r="BH191" s="178">
        <f>IF(N191="sníž. přenesená",J191,0)</f>
        <v>0</v>
      </c>
      <c r="BI191" s="178">
        <f>IF(N191="nulová",J191,0)</f>
        <v>0</v>
      </c>
      <c r="BJ191" s="15" t="s">
        <v>80</v>
      </c>
      <c r="BK191" s="178">
        <f>ROUND(I191*H191,2)</f>
        <v>0</v>
      </c>
      <c r="BL191" s="15" t="s">
        <v>133</v>
      </c>
      <c r="BM191" s="15" t="s">
        <v>325</v>
      </c>
    </row>
    <row r="192" spans="2:47" s="1" customFormat="1" ht="29.25">
      <c r="B192" s="32"/>
      <c r="C192" s="33"/>
      <c r="D192" s="179" t="s">
        <v>135</v>
      </c>
      <c r="E192" s="33"/>
      <c r="F192" s="180" t="s">
        <v>320</v>
      </c>
      <c r="G192" s="33"/>
      <c r="H192" s="33"/>
      <c r="I192" s="96"/>
      <c r="J192" s="33"/>
      <c r="K192" s="33"/>
      <c r="L192" s="36"/>
      <c r="M192" s="181"/>
      <c r="N192" s="58"/>
      <c r="O192" s="58"/>
      <c r="P192" s="58"/>
      <c r="Q192" s="58"/>
      <c r="R192" s="58"/>
      <c r="S192" s="58"/>
      <c r="T192" s="59"/>
      <c r="AT192" s="15" t="s">
        <v>135</v>
      </c>
      <c r="AU192" s="15" t="s">
        <v>82</v>
      </c>
    </row>
    <row r="193" spans="2:51" s="11" customFormat="1" ht="12">
      <c r="B193" s="182"/>
      <c r="C193" s="183"/>
      <c r="D193" s="179" t="s">
        <v>137</v>
      </c>
      <c r="E193" s="184" t="s">
        <v>21</v>
      </c>
      <c r="F193" s="185" t="s">
        <v>326</v>
      </c>
      <c r="G193" s="183"/>
      <c r="H193" s="186">
        <v>0.043</v>
      </c>
      <c r="I193" s="187"/>
      <c r="J193" s="183"/>
      <c r="K193" s="183"/>
      <c r="L193" s="188"/>
      <c r="M193" s="189"/>
      <c r="N193" s="190"/>
      <c r="O193" s="190"/>
      <c r="P193" s="190"/>
      <c r="Q193" s="190"/>
      <c r="R193" s="190"/>
      <c r="S193" s="190"/>
      <c r="T193" s="191"/>
      <c r="AT193" s="192" t="s">
        <v>137</v>
      </c>
      <c r="AU193" s="192" t="s">
        <v>82</v>
      </c>
      <c r="AV193" s="11" t="s">
        <v>82</v>
      </c>
      <c r="AW193" s="11" t="s">
        <v>36</v>
      </c>
      <c r="AX193" s="11" t="s">
        <v>80</v>
      </c>
      <c r="AY193" s="192" t="s">
        <v>126</v>
      </c>
    </row>
    <row r="194" spans="2:63" s="10" customFormat="1" ht="22.9" customHeight="1">
      <c r="B194" s="151"/>
      <c r="C194" s="152"/>
      <c r="D194" s="153" t="s">
        <v>74</v>
      </c>
      <c r="E194" s="165" t="s">
        <v>133</v>
      </c>
      <c r="F194" s="165" t="s">
        <v>327</v>
      </c>
      <c r="G194" s="152"/>
      <c r="H194" s="152"/>
      <c r="I194" s="155"/>
      <c r="J194" s="166">
        <f>BK194</f>
        <v>0</v>
      </c>
      <c r="K194" s="152"/>
      <c r="L194" s="157"/>
      <c r="M194" s="158"/>
      <c r="N194" s="159"/>
      <c r="O194" s="159"/>
      <c r="P194" s="160">
        <f>SUM(P195:P197)</f>
        <v>0</v>
      </c>
      <c r="Q194" s="159"/>
      <c r="R194" s="160">
        <f>SUM(R195:R197)</f>
        <v>0</v>
      </c>
      <c r="S194" s="159"/>
      <c r="T194" s="161">
        <f>SUM(T195:T197)</f>
        <v>0</v>
      </c>
      <c r="AR194" s="162" t="s">
        <v>80</v>
      </c>
      <c r="AT194" s="163" t="s">
        <v>74</v>
      </c>
      <c r="AU194" s="163" t="s">
        <v>80</v>
      </c>
      <c r="AY194" s="162" t="s">
        <v>126</v>
      </c>
      <c r="BK194" s="164">
        <f>SUM(BK195:BK197)</f>
        <v>0</v>
      </c>
    </row>
    <row r="195" spans="2:65" s="1" customFormat="1" ht="16.5" customHeight="1">
      <c r="B195" s="32"/>
      <c r="C195" s="167" t="s">
        <v>328</v>
      </c>
      <c r="D195" s="167" t="s">
        <v>128</v>
      </c>
      <c r="E195" s="168" t="s">
        <v>329</v>
      </c>
      <c r="F195" s="169" t="s">
        <v>330</v>
      </c>
      <c r="G195" s="170" t="s">
        <v>168</v>
      </c>
      <c r="H195" s="171">
        <v>3.9</v>
      </c>
      <c r="I195" s="172"/>
      <c r="J195" s="173">
        <f>ROUND(I195*H195,2)</f>
        <v>0</v>
      </c>
      <c r="K195" s="169" t="s">
        <v>132</v>
      </c>
      <c r="L195" s="36"/>
      <c r="M195" s="174" t="s">
        <v>21</v>
      </c>
      <c r="N195" s="175" t="s">
        <v>46</v>
      </c>
      <c r="O195" s="58"/>
      <c r="P195" s="176">
        <f>O195*H195</f>
        <v>0</v>
      </c>
      <c r="Q195" s="176">
        <v>0</v>
      </c>
      <c r="R195" s="176">
        <f>Q195*H195</f>
        <v>0</v>
      </c>
      <c r="S195" s="176">
        <v>0</v>
      </c>
      <c r="T195" s="177">
        <f>S195*H195</f>
        <v>0</v>
      </c>
      <c r="AR195" s="15" t="s">
        <v>133</v>
      </c>
      <c r="AT195" s="15" t="s">
        <v>128</v>
      </c>
      <c r="AU195" s="15" t="s">
        <v>82</v>
      </c>
      <c r="AY195" s="15" t="s">
        <v>126</v>
      </c>
      <c r="BE195" s="178">
        <f>IF(N195="základní",J195,0)</f>
        <v>0</v>
      </c>
      <c r="BF195" s="178">
        <f>IF(N195="snížená",J195,0)</f>
        <v>0</v>
      </c>
      <c r="BG195" s="178">
        <f>IF(N195="zákl. přenesená",J195,0)</f>
        <v>0</v>
      </c>
      <c r="BH195" s="178">
        <f>IF(N195="sníž. přenesená",J195,0)</f>
        <v>0</v>
      </c>
      <c r="BI195" s="178">
        <f>IF(N195="nulová",J195,0)</f>
        <v>0</v>
      </c>
      <c r="BJ195" s="15" t="s">
        <v>80</v>
      </c>
      <c r="BK195" s="178">
        <f>ROUND(I195*H195,2)</f>
        <v>0</v>
      </c>
      <c r="BL195" s="15" t="s">
        <v>133</v>
      </c>
      <c r="BM195" s="15" t="s">
        <v>331</v>
      </c>
    </row>
    <row r="196" spans="2:47" s="1" customFormat="1" ht="39">
      <c r="B196" s="32"/>
      <c r="C196" s="33"/>
      <c r="D196" s="179" t="s">
        <v>135</v>
      </c>
      <c r="E196" s="33"/>
      <c r="F196" s="180" t="s">
        <v>332</v>
      </c>
      <c r="G196" s="33"/>
      <c r="H196" s="33"/>
      <c r="I196" s="96"/>
      <c r="J196" s="33"/>
      <c r="K196" s="33"/>
      <c r="L196" s="36"/>
      <c r="M196" s="181"/>
      <c r="N196" s="58"/>
      <c r="O196" s="58"/>
      <c r="P196" s="58"/>
      <c r="Q196" s="58"/>
      <c r="R196" s="58"/>
      <c r="S196" s="58"/>
      <c r="T196" s="59"/>
      <c r="AT196" s="15" t="s">
        <v>135</v>
      </c>
      <c r="AU196" s="15" t="s">
        <v>82</v>
      </c>
    </row>
    <row r="197" spans="2:51" s="11" customFormat="1" ht="12">
      <c r="B197" s="182"/>
      <c r="C197" s="183"/>
      <c r="D197" s="179" t="s">
        <v>137</v>
      </c>
      <c r="E197" s="184" t="s">
        <v>21</v>
      </c>
      <c r="F197" s="185" t="s">
        <v>333</v>
      </c>
      <c r="G197" s="183"/>
      <c r="H197" s="186">
        <v>3.9</v>
      </c>
      <c r="I197" s="187"/>
      <c r="J197" s="183"/>
      <c r="K197" s="183"/>
      <c r="L197" s="188"/>
      <c r="M197" s="189"/>
      <c r="N197" s="190"/>
      <c r="O197" s="190"/>
      <c r="P197" s="190"/>
      <c r="Q197" s="190"/>
      <c r="R197" s="190"/>
      <c r="S197" s="190"/>
      <c r="T197" s="191"/>
      <c r="AT197" s="192" t="s">
        <v>137</v>
      </c>
      <c r="AU197" s="192" t="s">
        <v>82</v>
      </c>
      <c r="AV197" s="11" t="s">
        <v>82</v>
      </c>
      <c r="AW197" s="11" t="s">
        <v>36</v>
      </c>
      <c r="AX197" s="11" t="s">
        <v>80</v>
      </c>
      <c r="AY197" s="192" t="s">
        <v>126</v>
      </c>
    </row>
    <row r="198" spans="2:63" s="10" customFormat="1" ht="22.9" customHeight="1">
      <c r="B198" s="151"/>
      <c r="C198" s="152"/>
      <c r="D198" s="153" t="s">
        <v>74</v>
      </c>
      <c r="E198" s="165" t="s">
        <v>155</v>
      </c>
      <c r="F198" s="165" t="s">
        <v>334</v>
      </c>
      <c r="G198" s="152"/>
      <c r="H198" s="152"/>
      <c r="I198" s="155"/>
      <c r="J198" s="166">
        <f>BK198</f>
        <v>0</v>
      </c>
      <c r="K198" s="152"/>
      <c r="L198" s="157"/>
      <c r="M198" s="158"/>
      <c r="N198" s="159"/>
      <c r="O198" s="159"/>
      <c r="P198" s="160">
        <f>SUM(P199:P212)</f>
        <v>0</v>
      </c>
      <c r="Q198" s="159"/>
      <c r="R198" s="160">
        <f>SUM(R199:R212)</f>
        <v>1.27013</v>
      </c>
      <c r="S198" s="159"/>
      <c r="T198" s="161">
        <f>SUM(T199:T212)</f>
        <v>0</v>
      </c>
      <c r="AR198" s="162" t="s">
        <v>80</v>
      </c>
      <c r="AT198" s="163" t="s">
        <v>74</v>
      </c>
      <c r="AU198" s="163" t="s">
        <v>80</v>
      </c>
      <c r="AY198" s="162" t="s">
        <v>126</v>
      </c>
      <c r="BK198" s="164">
        <f>SUM(BK199:BK212)</f>
        <v>0</v>
      </c>
    </row>
    <row r="199" spans="2:65" s="1" customFormat="1" ht="16.5" customHeight="1">
      <c r="B199" s="32"/>
      <c r="C199" s="167" t="s">
        <v>335</v>
      </c>
      <c r="D199" s="167" t="s">
        <v>128</v>
      </c>
      <c r="E199" s="168" t="s">
        <v>336</v>
      </c>
      <c r="F199" s="169" t="s">
        <v>337</v>
      </c>
      <c r="G199" s="170" t="s">
        <v>131</v>
      </c>
      <c r="H199" s="171">
        <v>2.9</v>
      </c>
      <c r="I199" s="172"/>
      <c r="J199" s="173">
        <f>ROUND(I199*H199,2)</f>
        <v>0</v>
      </c>
      <c r="K199" s="169" t="s">
        <v>132</v>
      </c>
      <c r="L199" s="36"/>
      <c r="M199" s="174" t="s">
        <v>21</v>
      </c>
      <c r="N199" s="175" t="s">
        <v>46</v>
      </c>
      <c r="O199" s="58"/>
      <c r="P199" s="176">
        <f>O199*H199</f>
        <v>0</v>
      </c>
      <c r="Q199" s="176">
        <v>0</v>
      </c>
      <c r="R199" s="176">
        <f>Q199*H199</f>
        <v>0</v>
      </c>
      <c r="S199" s="176">
        <v>0</v>
      </c>
      <c r="T199" s="177">
        <f>S199*H199</f>
        <v>0</v>
      </c>
      <c r="AR199" s="15" t="s">
        <v>133</v>
      </c>
      <c r="AT199" s="15" t="s">
        <v>128</v>
      </c>
      <c r="AU199" s="15" t="s">
        <v>82</v>
      </c>
      <c r="AY199" s="15" t="s">
        <v>126</v>
      </c>
      <c r="BE199" s="178">
        <f>IF(N199="základní",J199,0)</f>
        <v>0</v>
      </c>
      <c r="BF199" s="178">
        <f>IF(N199="snížená",J199,0)</f>
        <v>0</v>
      </c>
      <c r="BG199" s="178">
        <f>IF(N199="zákl. přenesená",J199,0)</f>
        <v>0</v>
      </c>
      <c r="BH199" s="178">
        <f>IF(N199="sníž. přenesená",J199,0)</f>
        <v>0</v>
      </c>
      <c r="BI199" s="178">
        <f>IF(N199="nulová",J199,0)</f>
        <v>0</v>
      </c>
      <c r="BJ199" s="15" t="s">
        <v>80</v>
      </c>
      <c r="BK199" s="178">
        <f>ROUND(I199*H199,2)</f>
        <v>0</v>
      </c>
      <c r="BL199" s="15" t="s">
        <v>133</v>
      </c>
      <c r="BM199" s="15" t="s">
        <v>338</v>
      </c>
    </row>
    <row r="200" spans="2:51" s="11" customFormat="1" ht="12">
      <c r="B200" s="182"/>
      <c r="C200" s="183"/>
      <c r="D200" s="179" t="s">
        <v>137</v>
      </c>
      <c r="E200" s="184" t="s">
        <v>21</v>
      </c>
      <c r="F200" s="185" t="s">
        <v>143</v>
      </c>
      <c r="G200" s="183"/>
      <c r="H200" s="186">
        <v>2.9</v>
      </c>
      <c r="I200" s="187"/>
      <c r="J200" s="183"/>
      <c r="K200" s="183"/>
      <c r="L200" s="188"/>
      <c r="M200" s="189"/>
      <c r="N200" s="190"/>
      <c r="O200" s="190"/>
      <c r="P200" s="190"/>
      <c r="Q200" s="190"/>
      <c r="R200" s="190"/>
      <c r="S200" s="190"/>
      <c r="T200" s="191"/>
      <c r="AT200" s="192" t="s">
        <v>137</v>
      </c>
      <c r="AU200" s="192" t="s">
        <v>82</v>
      </c>
      <c r="AV200" s="11" t="s">
        <v>82</v>
      </c>
      <c r="AW200" s="11" t="s">
        <v>36</v>
      </c>
      <c r="AX200" s="11" t="s">
        <v>80</v>
      </c>
      <c r="AY200" s="192" t="s">
        <v>126</v>
      </c>
    </row>
    <row r="201" spans="2:65" s="1" customFormat="1" ht="16.5" customHeight="1">
      <c r="B201" s="32"/>
      <c r="C201" s="167" t="s">
        <v>339</v>
      </c>
      <c r="D201" s="167" t="s">
        <v>128</v>
      </c>
      <c r="E201" s="168" t="s">
        <v>340</v>
      </c>
      <c r="F201" s="169" t="s">
        <v>341</v>
      </c>
      <c r="G201" s="170" t="s">
        <v>131</v>
      </c>
      <c r="H201" s="171">
        <v>2.9</v>
      </c>
      <c r="I201" s="172"/>
      <c r="J201" s="173">
        <f>ROUND(I201*H201,2)</f>
        <v>0</v>
      </c>
      <c r="K201" s="169" t="s">
        <v>132</v>
      </c>
      <c r="L201" s="36"/>
      <c r="M201" s="174" t="s">
        <v>21</v>
      </c>
      <c r="N201" s="175" t="s">
        <v>46</v>
      </c>
      <c r="O201" s="58"/>
      <c r="P201" s="176">
        <f>O201*H201</f>
        <v>0</v>
      </c>
      <c r="Q201" s="176">
        <v>0</v>
      </c>
      <c r="R201" s="176">
        <f>Q201*H201</f>
        <v>0</v>
      </c>
      <c r="S201" s="176">
        <v>0</v>
      </c>
      <c r="T201" s="177">
        <f>S201*H201</f>
        <v>0</v>
      </c>
      <c r="AR201" s="15" t="s">
        <v>133</v>
      </c>
      <c r="AT201" s="15" t="s">
        <v>128</v>
      </c>
      <c r="AU201" s="15" t="s">
        <v>82</v>
      </c>
      <c r="AY201" s="15" t="s">
        <v>126</v>
      </c>
      <c r="BE201" s="178">
        <f>IF(N201="základní",J201,0)</f>
        <v>0</v>
      </c>
      <c r="BF201" s="178">
        <f>IF(N201="snížená",J201,0)</f>
        <v>0</v>
      </c>
      <c r="BG201" s="178">
        <f>IF(N201="zákl. přenesená",J201,0)</f>
        <v>0</v>
      </c>
      <c r="BH201" s="178">
        <f>IF(N201="sníž. přenesená",J201,0)</f>
        <v>0</v>
      </c>
      <c r="BI201" s="178">
        <f>IF(N201="nulová",J201,0)</f>
        <v>0</v>
      </c>
      <c r="BJ201" s="15" t="s">
        <v>80</v>
      </c>
      <c r="BK201" s="178">
        <f>ROUND(I201*H201,2)</f>
        <v>0</v>
      </c>
      <c r="BL201" s="15" t="s">
        <v>133</v>
      </c>
      <c r="BM201" s="15" t="s">
        <v>342</v>
      </c>
    </row>
    <row r="202" spans="2:51" s="11" customFormat="1" ht="12">
      <c r="B202" s="182"/>
      <c r="C202" s="183"/>
      <c r="D202" s="179" t="s">
        <v>137</v>
      </c>
      <c r="E202" s="184" t="s">
        <v>21</v>
      </c>
      <c r="F202" s="185" t="s">
        <v>143</v>
      </c>
      <c r="G202" s="183"/>
      <c r="H202" s="186">
        <v>2.9</v>
      </c>
      <c r="I202" s="187"/>
      <c r="J202" s="183"/>
      <c r="K202" s="183"/>
      <c r="L202" s="188"/>
      <c r="M202" s="189"/>
      <c r="N202" s="190"/>
      <c r="O202" s="190"/>
      <c r="P202" s="190"/>
      <c r="Q202" s="190"/>
      <c r="R202" s="190"/>
      <c r="S202" s="190"/>
      <c r="T202" s="191"/>
      <c r="AT202" s="192" t="s">
        <v>137</v>
      </c>
      <c r="AU202" s="192" t="s">
        <v>82</v>
      </c>
      <c r="AV202" s="11" t="s">
        <v>82</v>
      </c>
      <c r="AW202" s="11" t="s">
        <v>36</v>
      </c>
      <c r="AX202" s="11" t="s">
        <v>80</v>
      </c>
      <c r="AY202" s="192" t="s">
        <v>126</v>
      </c>
    </row>
    <row r="203" spans="2:65" s="1" customFormat="1" ht="22.5" customHeight="1">
      <c r="B203" s="32"/>
      <c r="C203" s="167" t="s">
        <v>343</v>
      </c>
      <c r="D203" s="167" t="s">
        <v>128</v>
      </c>
      <c r="E203" s="168" t="s">
        <v>344</v>
      </c>
      <c r="F203" s="169" t="s">
        <v>345</v>
      </c>
      <c r="G203" s="170" t="s">
        <v>131</v>
      </c>
      <c r="H203" s="171">
        <v>2.9</v>
      </c>
      <c r="I203" s="172"/>
      <c r="J203" s="173">
        <f>ROUND(I203*H203,2)</f>
        <v>0</v>
      </c>
      <c r="K203" s="169" t="s">
        <v>132</v>
      </c>
      <c r="L203" s="36"/>
      <c r="M203" s="174" t="s">
        <v>21</v>
      </c>
      <c r="N203" s="175" t="s">
        <v>46</v>
      </c>
      <c r="O203" s="58"/>
      <c r="P203" s="176">
        <f>O203*H203</f>
        <v>0</v>
      </c>
      <c r="Q203" s="176">
        <v>0</v>
      </c>
      <c r="R203" s="176">
        <f>Q203*H203</f>
        <v>0</v>
      </c>
      <c r="S203" s="176">
        <v>0</v>
      </c>
      <c r="T203" s="177">
        <f>S203*H203</f>
        <v>0</v>
      </c>
      <c r="AR203" s="15" t="s">
        <v>133</v>
      </c>
      <c r="AT203" s="15" t="s">
        <v>128</v>
      </c>
      <c r="AU203" s="15" t="s">
        <v>82</v>
      </c>
      <c r="AY203" s="15" t="s">
        <v>126</v>
      </c>
      <c r="BE203" s="178">
        <f>IF(N203="základní",J203,0)</f>
        <v>0</v>
      </c>
      <c r="BF203" s="178">
        <f>IF(N203="snížená",J203,0)</f>
        <v>0</v>
      </c>
      <c r="BG203" s="178">
        <f>IF(N203="zákl. přenesená",J203,0)</f>
        <v>0</v>
      </c>
      <c r="BH203" s="178">
        <f>IF(N203="sníž. přenesená",J203,0)</f>
        <v>0</v>
      </c>
      <c r="BI203" s="178">
        <f>IF(N203="nulová",J203,0)</f>
        <v>0</v>
      </c>
      <c r="BJ203" s="15" t="s">
        <v>80</v>
      </c>
      <c r="BK203" s="178">
        <f>ROUND(I203*H203,2)</f>
        <v>0</v>
      </c>
      <c r="BL203" s="15" t="s">
        <v>133</v>
      </c>
      <c r="BM203" s="15" t="s">
        <v>346</v>
      </c>
    </row>
    <row r="204" spans="2:47" s="1" customFormat="1" ht="29.25">
      <c r="B204" s="32"/>
      <c r="C204" s="33"/>
      <c r="D204" s="179" t="s">
        <v>135</v>
      </c>
      <c r="E204" s="33"/>
      <c r="F204" s="180" t="s">
        <v>347</v>
      </c>
      <c r="G204" s="33"/>
      <c r="H204" s="33"/>
      <c r="I204" s="96"/>
      <c r="J204" s="33"/>
      <c r="K204" s="33"/>
      <c r="L204" s="36"/>
      <c r="M204" s="181"/>
      <c r="N204" s="58"/>
      <c r="O204" s="58"/>
      <c r="P204" s="58"/>
      <c r="Q204" s="58"/>
      <c r="R204" s="58"/>
      <c r="S204" s="58"/>
      <c r="T204" s="59"/>
      <c r="AT204" s="15" t="s">
        <v>135</v>
      </c>
      <c r="AU204" s="15" t="s">
        <v>82</v>
      </c>
    </row>
    <row r="205" spans="2:51" s="11" customFormat="1" ht="12">
      <c r="B205" s="182"/>
      <c r="C205" s="183"/>
      <c r="D205" s="179" t="s">
        <v>137</v>
      </c>
      <c r="E205" s="184" t="s">
        <v>21</v>
      </c>
      <c r="F205" s="185" t="s">
        <v>143</v>
      </c>
      <c r="G205" s="183"/>
      <c r="H205" s="186">
        <v>2.9</v>
      </c>
      <c r="I205" s="187"/>
      <c r="J205" s="183"/>
      <c r="K205" s="183"/>
      <c r="L205" s="188"/>
      <c r="M205" s="189"/>
      <c r="N205" s="190"/>
      <c r="O205" s="190"/>
      <c r="P205" s="190"/>
      <c r="Q205" s="190"/>
      <c r="R205" s="190"/>
      <c r="S205" s="190"/>
      <c r="T205" s="191"/>
      <c r="AT205" s="192" t="s">
        <v>137</v>
      </c>
      <c r="AU205" s="192" t="s">
        <v>82</v>
      </c>
      <c r="AV205" s="11" t="s">
        <v>82</v>
      </c>
      <c r="AW205" s="11" t="s">
        <v>36</v>
      </c>
      <c r="AX205" s="11" t="s">
        <v>80</v>
      </c>
      <c r="AY205" s="192" t="s">
        <v>126</v>
      </c>
    </row>
    <row r="206" spans="2:65" s="1" customFormat="1" ht="22.5" customHeight="1">
      <c r="B206" s="32"/>
      <c r="C206" s="167" t="s">
        <v>348</v>
      </c>
      <c r="D206" s="167" t="s">
        <v>128</v>
      </c>
      <c r="E206" s="168" t="s">
        <v>349</v>
      </c>
      <c r="F206" s="169" t="s">
        <v>350</v>
      </c>
      <c r="G206" s="170" t="s">
        <v>131</v>
      </c>
      <c r="H206" s="171">
        <v>2.9</v>
      </c>
      <c r="I206" s="172"/>
      <c r="J206" s="173">
        <f>ROUND(I206*H206,2)</f>
        <v>0</v>
      </c>
      <c r="K206" s="169" t="s">
        <v>132</v>
      </c>
      <c r="L206" s="36"/>
      <c r="M206" s="174" t="s">
        <v>21</v>
      </c>
      <c r="N206" s="175" t="s">
        <v>46</v>
      </c>
      <c r="O206" s="58"/>
      <c r="P206" s="176">
        <f>O206*H206</f>
        <v>0</v>
      </c>
      <c r="Q206" s="176">
        <v>0</v>
      </c>
      <c r="R206" s="176">
        <f>Q206*H206</f>
        <v>0</v>
      </c>
      <c r="S206" s="176">
        <v>0</v>
      </c>
      <c r="T206" s="177">
        <f>S206*H206</f>
        <v>0</v>
      </c>
      <c r="AR206" s="15" t="s">
        <v>133</v>
      </c>
      <c r="AT206" s="15" t="s">
        <v>128</v>
      </c>
      <c r="AU206" s="15" t="s">
        <v>82</v>
      </c>
      <c r="AY206" s="15" t="s">
        <v>126</v>
      </c>
      <c r="BE206" s="178">
        <f>IF(N206="základní",J206,0)</f>
        <v>0</v>
      </c>
      <c r="BF206" s="178">
        <f>IF(N206="snížená",J206,0)</f>
        <v>0</v>
      </c>
      <c r="BG206" s="178">
        <f>IF(N206="zákl. přenesená",J206,0)</f>
        <v>0</v>
      </c>
      <c r="BH206" s="178">
        <f>IF(N206="sníž. přenesená",J206,0)</f>
        <v>0</v>
      </c>
      <c r="BI206" s="178">
        <f>IF(N206="nulová",J206,0)</f>
        <v>0</v>
      </c>
      <c r="BJ206" s="15" t="s">
        <v>80</v>
      </c>
      <c r="BK206" s="178">
        <f>ROUND(I206*H206,2)</f>
        <v>0</v>
      </c>
      <c r="BL206" s="15" t="s">
        <v>133</v>
      </c>
      <c r="BM206" s="15" t="s">
        <v>351</v>
      </c>
    </row>
    <row r="207" spans="2:47" s="1" customFormat="1" ht="29.25">
      <c r="B207" s="32"/>
      <c r="C207" s="33"/>
      <c r="D207" s="179" t="s">
        <v>135</v>
      </c>
      <c r="E207" s="33"/>
      <c r="F207" s="180" t="s">
        <v>352</v>
      </c>
      <c r="G207" s="33"/>
      <c r="H207" s="33"/>
      <c r="I207" s="96"/>
      <c r="J207" s="33"/>
      <c r="K207" s="33"/>
      <c r="L207" s="36"/>
      <c r="M207" s="181"/>
      <c r="N207" s="58"/>
      <c r="O207" s="58"/>
      <c r="P207" s="58"/>
      <c r="Q207" s="58"/>
      <c r="R207" s="58"/>
      <c r="S207" s="58"/>
      <c r="T207" s="59"/>
      <c r="AT207" s="15" t="s">
        <v>135</v>
      </c>
      <c r="AU207" s="15" t="s">
        <v>82</v>
      </c>
    </row>
    <row r="208" spans="2:51" s="11" customFormat="1" ht="12">
      <c r="B208" s="182"/>
      <c r="C208" s="183"/>
      <c r="D208" s="179" t="s">
        <v>137</v>
      </c>
      <c r="E208" s="184" t="s">
        <v>21</v>
      </c>
      <c r="F208" s="185" t="s">
        <v>143</v>
      </c>
      <c r="G208" s="183"/>
      <c r="H208" s="186">
        <v>2.9</v>
      </c>
      <c r="I208" s="187"/>
      <c r="J208" s="183"/>
      <c r="K208" s="183"/>
      <c r="L208" s="188"/>
      <c r="M208" s="189"/>
      <c r="N208" s="190"/>
      <c r="O208" s="190"/>
      <c r="P208" s="190"/>
      <c r="Q208" s="190"/>
      <c r="R208" s="190"/>
      <c r="S208" s="190"/>
      <c r="T208" s="191"/>
      <c r="AT208" s="192" t="s">
        <v>137</v>
      </c>
      <c r="AU208" s="192" t="s">
        <v>82</v>
      </c>
      <c r="AV208" s="11" t="s">
        <v>82</v>
      </c>
      <c r="AW208" s="11" t="s">
        <v>36</v>
      </c>
      <c r="AX208" s="11" t="s">
        <v>80</v>
      </c>
      <c r="AY208" s="192" t="s">
        <v>126</v>
      </c>
    </row>
    <row r="209" spans="2:65" s="1" customFormat="1" ht="33.75" customHeight="1">
      <c r="B209" s="32"/>
      <c r="C209" s="167" t="s">
        <v>353</v>
      </c>
      <c r="D209" s="167" t="s">
        <v>128</v>
      </c>
      <c r="E209" s="168" t="s">
        <v>354</v>
      </c>
      <c r="F209" s="169" t="s">
        <v>355</v>
      </c>
      <c r="G209" s="170" t="s">
        <v>131</v>
      </c>
      <c r="H209" s="171">
        <v>14</v>
      </c>
      <c r="I209" s="172"/>
      <c r="J209" s="173">
        <f>ROUND(I209*H209,2)</f>
        <v>0</v>
      </c>
      <c r="K209" s="169" t="s">
        <v>132</v>
      </c>
      <c r="L209" s="36"/>
      <c r="M209" s="174" t="s">
        <v>21</v>
      </c>
      <c r="N209" s="175" t="s">
        <v>46</v>
      </c>
      <c r="O209" s="58"/>
      <c r="P209" s="176">
        <f>O209*H209</f>
        <v>0</v>
      </c>
      <c r="Q209" s="176">
        <v>0.08425</v>
      </c>
      <c r="R209" s="176">
        <f>Q209*H209</f>
        <v>1.1795</v>
      </c>
      <c r="S209" s="176">
        <v>0</v>
      </c>
      <c r="T209" s="177">
        <f>S209*H209</f>
        <v>0</v>
      </c>
      <c r="AR209" s="15" t="s">
        <v>133</v>
      </c>
      <c r="AT209" s="15" t="s">
        <v>128</v>
      </c>
      <c r="AU209" s="15" t="s">
        <v>82</v>
      </c>
      <c r="AY209" s="15" t="s">
        <v>126</v>
      </c>
      <c r="BE209" s="178">
        <f>IF(N209="základní",J209,0)</f>
        <v>0</v>
      </c>
      <c r="BF209" s="178">
        <f>IF(N209="snížená",J209,0)</f>
        <v>0</v>
      </c>
      <c r="BG209" s="178">
        <f>IF(N209="zákl. přenesená",J209,0)</f>
        <v>0</v>
      </c>
      <c r="BH209" s="178">
        <f>IF(N209="sníž. přenesená",J209,0)</f>
        <v>0</v>
      </c>
      <c r="BI209" s="178">
        <f>IF(N209="nulová",J209,0)</f>
        <v>0</v>
      </c>
      <c r="BJ209" s="15" t="s">
        <v>80</v>
      </c>
      <c r="BK209" s="178">
        <f>ROUND(I209*H209,2)</f>
        <v>0</v>
      </c>
      <c r="BL209" s="15" t="s">
        <v>133</v>
      </c>
      <c r="BM209" s="15" t="s">
        <v>356</v>
      </c>
    </row>
    <row r="210" spans="2:47" s="1" customFormat="1" ht="107.25">
      <c r="B210" s="32"/>
      <c r="C210" s="33"/>
      <c r="D210" s="179" t="s">
        <v>135</v>
      </c>
      <c r="E210" s="33"/>
      <c r="F210" s="180" t="s">
        <v>357</v>
      </c>
      <c r="G210" s="33"/>
      <c r="H210" s="33"/>
      <c r="I210" s="96"/>
      <c r="J210" s="33"/>
      <c r="K210" s="33"/>
      <c r="L210" s="36"/>
      <c r="M210" s="181"/>
      <c r="N210" s="58"/>
      <c r="O210" s="58"/>
      <c r="P210" s="58"/>
      <c r="Q210" s="58"/>
      <c r="R210" s="58"/>
      <c r="S210" s="58"/>
      <c r="T210" s="59"/>
      <c r="AT210" s="15" t="s">
        <v>135</v>
      </c>
      <c r="AU210" s="15" t="s">
        <v>82</v>
      </c>
    </row>
    <row r="211" spans="2:51" s="11" customFormat="1" ht="12">
      <c r="B211" s="182"/>
      <c r="C211" s="183"/>
      <c r="D211" s="179" t="s">
        <v>137</v>
      </c>
      <c r="E211" s="184" t="s">
        <v>21</v>
      </c>
      <c r="F211" s="185" t="s">
        <v>138</v>
      </c>
      <c r="G211" s="183"/>
      <c r="H211" s="186">
        <v>14</v>
      </c>
      <c r="I211" s="187"/>
      <c r="J211" s="183"/>
      <c r="K211" s="183"/>
      <c r="L211" s="188"/>
      <c r="M211" s="189"/>
      <c r="N211" s="190"/>
      <c r="O211" s="190"/>
      <c r="P211" s="190"/>
      <c r="Q211" s="190"/>
      <c r="R211" s="190"/>
      <c r="S211" s="190"/>
      <c r="T211" s="191"/>
      <c r="AT211" s="192" t="s">
        <v>137</v>
      </c>
      <c r="AU211" s="192" t="s">
        <v>82</v>
      </c>
      <c r="AV211" s="11" t="s">
        <v>82</v>
      </c>
      <c r="AW211" s="11" t="s">
        <v>36</v>
      </c>
      <c r="AX211" s="11" t="s">
        <v>80</v>
      </c>
      <c r="AY211" s="192" t="s">
        <v>126</v>
      </c>
    </row>
    <row r="212" spans="2:65" s="1" customFormat="1" ht="16.5" customHeight="1">
      <c r="B212" s="32"/>
      <c r="C212" s="204" t="s">
        <v>358</v>
      </c>
      <c r="D212" s="204" t="s">
        <v>234</v>
      </c>
      <c r="E212" s="205" t="s">
        <v>359</v>
      </c>
      <c r="F212" s="206" t="s">
        <v>360</v>
      </c>
      <c r="G212" s="207" t="s">
        <v>361</v>
      </c>
      <c r="H212" s="208">
        <v>1</v>
      </c>
      <c r="I212" s="209"/>
      <c r="J212" s="210">
        <f>ROUND(I212*H212,2)</f>
        <v>0</v>
      </c>
      <c r="K212" s="206" t="s">
        <v>21</v>
      </c>
      <c r="L212" s="211"/>
      <c r="M212" s="212" t="s">
        <v>21</v>
      </c>
      <c r="N212" s="213" t="s">
        <v>46</v>
      </c>
      <c r="O212" s="58"/>
      <c r="P212" s="176">
        <f>O212*H212</f>
        <v>0</v>
      </c>
      <c r="Q212" s="176">
        <v>0.09063</v>
      </c>
      <c r="R212" s="176">
        <f>Q212*H212</f>
        <v>0.09063</v>
      </c>
      <c r="S212" s="176">
        <v>0</v>
      </c>
      <c r="T212" s="177">
        <f>S212*H212</f>
        <v>0</v>
      </c>
      <c r="AR212" s="15" t="s">
        <v>172</v>
      </c>
      <c r="AT212" s="15" t="s">
        <v>234</v>
      </c>
      <c r="AU212" s="15" t="s">
        <v>82</v>
      </c>
      <c r="AY212" s="15" t="s">
        <v>126</v>
      </c>
      <c r="BE212" s="178">
        <f>IF(N212="základní",J212,0)</f>
        <v>0</v>
      </c>
      <c r="BF212" s="178">
        <f>IF(N212="snížená",J212,0)</f>
        <v>0</v>
      </c>
      <c r="BG212" s="178">
        <f>IF(N212="zákl. přenesená",J212,0)</f>
        <v>0</v>
      </c>
      <c r="BH212" s="178">
        <f>IF(N212="sníž. přenesená",J212,0)</f>
        <v>0</v>
      </c>
      <c r="BI212" s="178">
        <f>IF(N212="nulová",J212,0)</f>
        <v>0</v>
      </c>
      <c r="BJ212" s="15" t="s">
        <v>80</v>
      </c>
      <c r="BK212" s="178">
        <f>ROUND(I212*H212,2)</f>
        <v>0</v>
      </c>
      <c r="BL212" s="15" t="s">
        <v>133</v>
      </c>
      <c r="BM212" s="15" t="s">
        <v>362</v>
      </c>
    </row>
    <row r="213" spans="2:63" s="10" customFormat="1" ht="22.9" customHeight="1">
      <c r="B213" s="151"/>
      <c r="C213" s="152"/>
      <c r="D213" s="153" t="s">
        <v>74</v>
      </c>
      <c r="E213" s="165" t="s">
        <v>161</v>
      </c>
      <c r="F213" s="165" t="s">
        <v>363</v>
      </c>
      <c r="G213" s="152"/>
      <c r="H213" s="152"/>
      <c r="I213" s="155"/>
      <c r="J213" s="166">
        <f>BK213</f>
        <v>0</v>
      </c>
      <c r="K213" s="152"/>
      <c r="L213" s="157"/>
      <c r="M213" s="158"/>
      <c r="N213" s="159"/>
      <c r="O213" s="159"/>
      <c r="P213" s="160">
        <f>SUM(P214:P221)</f>
        <v>0</v>
      </c>
      <c r="Q213" s="159"/>
      <c r="R213" s="160">
        <f>SUM(R214:R221)</f>
        <v>1.26614963</v>
      </c>
      <c r="S213" s="159"/>
      <c r="T213" s="161">
        <f>SUM(T214:T221)</f>
        <v>0</v>
      </c>
      <c r="AR213" s="162" t="s">
        <v>80</v>
      </c>
      <c r="AT213" s="163" t="s">
        <v>74</v>
      </c>
      <c r="AU213" s="163" t="s">
        <v>80</v>
      </c>
      <c r="AY213" s="162" t="s">
        <v>126</v>
      </c>
      <c r="BK213" s="164">
        <f>SUM(BK214:BK221)</f>
        <v>0</v>
      </c>
    </row>
    <row r="214" spans="2:65" s="1" customFormat="1" ht="22.5" customHeight="1">
      <c r="B214" s="32"/>
      <c r="C214" s="167" t="s">
        <v>364</v>
      </c>
      <c r="D214" s="167" t="s">
        <v>128</v>
      </c>
      <c r="E214" s="168" t="s">
        <v>365</v>
      </c>
      <c r="F214" s="169" t="s">
        <v>366</v>
      </c>
      <c r="G214" s="170" t="s">
        <v>147</v>
      </c>
      <c r="H214" s="171">
        <v>7</v>
      </c>
      <c r="I214" s="172"/>
      <c r="J214" s="173">
        <f>ROUND(I214*H214,2)</f>
        <v>0</v>
      </c>
      <c r="K214" s="169" t="s">
        <v>132</v>
      </c>
      <c r="L214" s="36"/>
      <c r="M214" s="174" t="s">
        <v>21</v>
      </c>
      <c r="N214" s="175" t="s">
        <v>46</v>
      </c>
      <c r="O214" s="58"/>
      <c r="P214" s="176">
        <f>O214*H214</f>
        <v>0</v>
      </c>
      <c r="Q214" s="176">
        <v>0.00071</v>
      </c>
      <c r="R214" s="176">
        <f>Q214*H214</f>
        <v>0.0049700000000000005</v>
      </c>
      <c r="S214" s="176">
        <v>0</v>
      </c>
      <c r="T214" s="177">
        <f>S214*H214</f>
        <v>0</v>
      </c>
      <c r="AR214" s="15" t="s">
        <v>133</v>
      </c>
      <c r="AT214" s="15" t="s">
        <v>128</v>
      </c>
      <c r="AU214" s="15" t="s">
        <v>82</v>
      </c>
      <c r="AY214" s="15" t="s">
        <v>126</v>
      </c>
      <c r="BE214" s="178">
        <f>IF(N214="základní",J214,0)</f>
        <v>0</v>
      </c>
      <c r="BF214" s="178">
        <f>IF(N214="snížená",J214,0)</f>
        <v>0</v>
      </c>
      <c r="BG214" s="178">
        <f>IF(N214="zákl. přenesená",J214,0)</f>
        <v>0</v>
      </c>
      <c r="BH214" s="178">
        <f>IF(N214="sníž. přenesená",J214,0)</f>
        <v>0</v>
      </c>
      <c r="BI214" s="178">
        <f>IF(N214="nulová",J214,0)</f>
        <v>0</v>
      </c>
      <c r="BJ214" s="15" t="s">
        <v>80</v>
      </c>
      <c r="BK214" s="178">
        <f>ROUND(I214*H214,2)</f>
        <v>0</v>
      </c>
      <c r="BL214" s="15" t="s">
        <v>133</v>
      </c>
      <c r="BM214" s="15" t="s">
        <v>367</v>
      </c>
    </row>
    <row r="215" spans="2:51" s="11" customFormat="1" ht="12">
      <c r="B215" s="182"/>
      <c r="C215" s="183"/>
      <c r="D215" s="179" t="s">
        <v>137</v>
      </c>
      <c r="E215" s="184" t="s">
        <v>21</v>
      </c>
      <c r="F215" s="185" t="s">
        <v>368</v>
      </c>
      <c r="G215" s="183"/>
      <c r="H215" s="186">
        <v>7</v>
      </c>
      <c r="I215" s="187"/>
      <c r="J215" s="183"/>
      <c r="K215" s="183"/>
      <c r="L215" s="188"/>
      <c r="M215" s="189"/>
      <c r="N215" s="190"/>
      <c r="O215" s="190"/>
      <c r="P215" s="190"/>
      <c r="Q215" s="190"/>
      <c r="R215" s="190"/>
      <c r="S215" s="190"/>
      <c r="T215" s="191"/>
      <c r="AT215" s="192" t="s">
        <v>137</v>
      </c>
      <c r="AU215" s="192" t="s">
        <v>82</v>
      </c>
      <c r="AV215" s="11" t="s">
        <v>82</v>
      </c>
      <c r="AW215" s="11" t="s">
        <v>36</v>
      </c>
      <c r="AX215" s="11" t="s">
        <v>80</v>
      </c>
      <c r="AY215" s="192" t="s">
        <v>126</v>
      </c>
    </row>
    <row r="216" spans="2:65" s="1" customFormat="1" ht="16.5" customHeight="1">
      <c r="B216" s="32"/>
      <c r="C216" s="167" t="s">
        <v>369</v>
      </c>
      <c r="D216" s="167" t="s">
        <v>128</v>
      </c>
      <c r="E216" s="168" t="s">
        <v>370</v>
      </c>
      <c r="F216" s="169" t="s">
        <v>371</v>
      </c>
      <c r="G216" s="170" t="s">
        <v>168</v>
      </c>
      <c r="H216" s="171">
        <v>0.55</v>
      </c>
      <c r="I216" s="172"/>
      <c r="J216" s="173">
        <f>ROUND(I216*H216,2)</f>
        <v>0</v>
      </c>
      <c r="K216" s="169" t="s">
        <v>132</v>
      </c>
      <c r="L216" s="36"/>
      <c r="M216" s="174" t="s">
        <v>21</v>
      </c>
      <c r="N216" s="175" t="s">
        <v>46</v>
      </c>
      <c r="O216" s="58"/>
      <c r="P216" s="176">
        <f>O216*H216</f>
        <v>0</v>
      </c>
      <c r="Q216" s="176">
        <v>2.25634</v>
      </c>
      <c r="R216" s="176">
        <f>Q216*H216</f>
        <v>1.240987</v>
      </c>
      <c r="S216" s="176">
        <v>0</v>
      </c>
      <c r="T216" s="177">
        <f>S216*H216</f>
        <v>0</v>
      </c>
      <c r="AR216" s="15" t="s">
        <v>133</v>
      </c>
      <c r="AT216" s="15" t="s">
        <v>128</v>
      </c>
      <c r="AU216" s="15" t="s">
        <v>82</v>
      </c>
      <c r="AY216" s="15" t="s">
        <v>126</v>
      </c>
      <c r="BE216" s="178">
        <f>IF(N216="základní",J216,0)</f>
        <v>0</v>
      </c>
      <c r="BF216" s="178">
        <f>IF(N216="snížená",J216,0)</f>
        <v>0</v>
      </c>
      <c r="BG216" s="178">
        <f>IF(N216="zákl. přenesená",J216,0)</f>
        <v>0</v>
      </c>
      <c r="BH216" s="178">
        <f>IF(N216="sníž. přenesená",J216,0)</f>
        <v>0</v>
      </c>
      <c r="BI216" s="178">
        <f>IF(N216="nulová",J216,0)</f>
        <v>0</v>
      </c>
      <c r="BJ216" s="15" t="s">
        <v>80</v>
      </c>
      <c r="BK216" s="178">
        <f>ROUND(I216*H216,2)</f>
        <v>0</v>
      </c>
      <c r="BL216" s="15" t="s">
        <v>133</v>
      </c>
      <c r="BM216" s="15" t="s">
        <v>372</v>
      </c>
    </row>
    <row r="217" spans="2:47" s="1" customFormat="1" ht="146.25">
      <c r="B217" s="32"/>
      <c r="C217" s="33"/>
      <c r="D217" s="179" t="s">
        <v>135</v>
      </c>
      <c r="E217" s="33"/>
      <c r="F217" s="180" t="s">
        <v>373</v>
      </c>
      <c r="G217" s="33"/>
      <c r="H217" s="33"/>
      <c r="I217" s="96"/>
      <c r="J217" s="33"/>
      <c r="K217" s="33"/>
      <c r="L217" s="36"/>
      <c r="M217" s="181"/>
      <c r="N217" s="58"/>
      <c r="O217" s="58"/>
      <c r="P217" s="58"/>
      <c r="Q217" s="58"/>
      <c r="R217" s="58"/>
      <c r="S217" s="58"/>
      <c r="T217" s="59"/>
      <c r="AT217" s="15" t="s">
        <v>135</v>
      </c>
      <c r="AU217" s="15" t="s">
        <v>82</v>
      </c>
    </row>
    <row r="218" spans="2:65" s="1" customFormat="1" ht="16.5" customHeight="1">
      <c r="B218" s="32"/>
      <c r="C218" s="167" t="s">
        <v>374</v>
      </c>
      <c r="D218" s="167" t="s">
        <v>128</v>
      </c>
      <c r="E218" s="168" t="s">
        <v>375</v>
      </c>
      <c r="F218" s="169" t="s">
        <v>376</v>
      </c>
      <c r="G218" s="170" t="s">
        <v>168</v>
      </c>
      <c r="H218" s="171">
        <v>0.55</v>
      </c>
      <c r="I218" s="172"/>
      <c r="J218" s="173">
        <f>ROUND(I218*H218,2)</f>
        <v>0</v>
      </c>
      <c r="K218" s="169" t="s">
        <v>132</v>
      </c>
      <c r="L218" s="36"/>
      <c r="M218" s="174" t="s">
        <v>21</v>
      </c>
      <c r="N218" s="175" t="s">
        <v>46</v>
      </c>
      <c r="O218" s="58"/>
      <c r="P218" s="176">
        <f>O218*H218</f>
        <v>0</v>
      </c>
      <c r="Q218" s="176">
        <v>0</v>
      </c>
      <c r="R218" s="176">
        <f>Q218*H218</f>
        <v>0</v>
      </c>
      <c r="S218" s="176">
        <v>0</v>
      </c>
      <c r="T218" s="177">
        <f>S218*H218</f>
        <v>0</v>
      </c>
      <c r="AR218" s="15" t="s">
        <v>133</v>
      </c>
      <c r="AT218" s="15" t="s">
        <v>128</v>
      </c>
      <c r="AU218" s="15" t="s">
        <v>82</v>
      </c>
      <c r="AY218" s="15" t="s">
        <v>126</v>
      </c>
      <c r="BE218" s="178">
        <f>IF(N218="základní",J218,0)</f>
        <v>0</v>
      </c>
      <c r="BF218" s="178">
        <f>IF(N218="snížená",J218,0)</f>
        <v>0</v>
      </c>
      <c r="BG218" s="178">
        <f>IF(N218="zákl. přenesená",J218,0)</f>
        <v>0</v>
      </c>
      <c r="BH218" s="178">
        <f>IF(N218="sníž. přenesená",J218,0)</f>
        <v>0</v>
      </c>
      <c r="BI218" s="178">
        <f>IF(N218="nulová",J218,0)</f>
        <v>0</v>
      </c>
      <c r="BJ218" s="15" t="s">
        <v>80</v>
      </c>
      <c r="BK218" s="178">
        <f>ROUND(I218*H218,2)</f>
        <v>0</v>
      </c>
      <c r="BL218" s="15" t="s">
        <v>133</v>
      </c>
      <c r="BM218" s="15" t="s">
        <v>377</v>
      </c>
    </row>
    <row r="219" spans="2:47" s="1" customFormat="1" ht="58.5">
      <c r="B219" s="32"/>
      <c r="C219" s="33"/>
      <c r="D219" s="179" t="s">
        <v>135</v>
      </c>
      <c r="E219" s="33"/>
      <c r="F219" s="180" t="s">
        <v>378</v>
      </c>
      <c r="G219" s="33"/>
      <c r="H219" s="33"/>
      <c r="I219" s="96"/>
      <c r="J219" s="33"/>
      <c r="K219" s="33"/>
      <c r="L219" s="36"/>
      <c r="M219" s="181"/>
      <c r="N219" s="58"/>
      <c r="O219" s="58"/>
      <c r="P219" s="58"/>
      <c r="Q219" s="58"/>
      <c r="R219" s="58"/>
      <c r="S219" s="58"/>
      <c r="T219" s="59"/>
      <c r="AT219" s="15" t="s">
        <v>135</v>
      </c>
      <c r="AU219" s="15" t="s">
        <v>82</v>
      </c>
    </row>
    <row r="220" spans="2:65" s="1" customFormat="1" ht="16.5" customHeight="1">
      <c r="B220" s="32"/>
      <c r="C220" s="167" t="s">
        <v>379</v>
      </c>
      <c r="D220" s="167" t="s">
        <v>128</v>
      </c>
      <c r="E220" s="168" t="s">
        <v>380</v>
      </c>
      <c r="F220" s="169" t="s">
        <v>381</v>
      </c>
      <c r="G220" s="170" t="s">
        <v>220</v>
      </c>
      <c r="H220" s="171">
        <v>0.019</v>
      </c>
      <c r="I220" s="172"/>
      <c r="J220" s="173">
        <f>ROUND(I220*H220,2)</f>
        <v>0</v>
      </c>
      <c r="K220" s="169" t="s">
        <v>132</v>
      </c>
      <c r="L220" s="36"/>
      <c r="M220" s="174" t="s">
        <v>21</v>
      </c>
      <c r="N220" s="175" t="s">
        <v>46</v>
      </c>
      <c r="O220" s="58"/>
      <c r="P220" s="176">
        <f>O220*H220</f>
        <v>0</v>
      </c>
      <c r="Q220" s="176">
        <v>1.06277</v>
      </c>
      <c r="R220" s="176">
        <f>Q220*H220</f>
        <v>0.02019263</v>
      </c>
      <c r="S220" s="176">
        <v>0</v>
      </c>
      <c r="T220" s="177">
        <f>S220*H220</f>
        <v>0</v>
      </c>
      <c r="AR220" s="15" t="s">
        <v>133</v>
      </c>
      <c r="AT220" s="15" t="s">
        <v>128</v>
      </c>
      <c r="AU220" s="15" t="s">
        <v>82</v>
      </c>
      <c r="AY220" s="15" t="s">
        <v>126</v>
      </c>
      <c r="BE220" s="178">
        <f>IF(N220="základní",J220,0)</f>
        <v>0</v>
      </c>
      <c r="BF220" s="178">
        <f>IF(N220="snížená",J220,0)</f>
        <v>0</v>
      </c>
      <c r="BG220" s="178">
        <f>IF(N220="zákl. přenesená",J220,0)</f>
        <v>0</v>
      </c>
      <c r="BH220" s="178">
        <f>IF(N220="sníž. přenesená",J220,0)</f>
        <v>0</v>
      </c>
      <c r="BI220" s="178">
        <f>IF(N220="nulová",J220,0)</f>
        <v>0</v>
      </c>
      <c r="BJ220" s="15" t="s">
        <v>80</v>
      </c>
      <c r="BK220" s="178">
        <f>ROUND(I220*H220,2)</f>
        <v>0</v>
      </c>
      <c r="BL220" s="15" t="s">
        <v>133</v>
      </c>
      <c r="BM220" s="15" t="s">
        <v>382</v>
      </c>
    </row>
    <row r="221" spans="2:51" s="11" customFormat="1" ht="12">
      <c r="B221" s="182"/>
      <c r="C221" s="183"/>
      <c r="D221" s="179" t="s">
        <v>137</v>
      </c>
      <c r="E221" s="184" t="s">
        <v>21</v>
      </c>
      <c r="F221" s="185" t="s">
        <v>383</v>
      </c>
      <c r="G221" s="183"/>
      <c r="H221" s="186">
        <v>0.019</v>
      </c>
      <c r="I221" s="187"/>
      <c r="J221" s="183"/>
      <c r="K221" s="183"/>
      <c r="L221" s="188"/>
      <c r="M221" s="189"/>
      <c r="N221" s="190"/>
      <c r="O221" s="190"/>
      <c r="P221" s="190"/>
      <c r="Q221" s="190"/>
      <c r="R221" s="190"/>
      <c r="S221" s="190"/>
      <c r="T221" s="191"/>
      <c r="AT221" s="192" t="s">
        <v>137</v>
      </c>
      <c r="AU221" s="192" t="s">
        <v>82</v>
      </c>
      <c r="AV221" s="11" t="s">
        <v>82</v>
      </c>
      <c r="AW221" s="11" t="s">
        <v>36</v>
      </c>
      <c r="AX221" s="11" t="s">
        <v>80</v>
      </c>
      <c r="AY221" s="192" t="s">
        <v>126</v>
      </c>
    </row>
    <row r="222" spans="2:63" s="10" customFormat="1" ht="22.9" customHeight="1">
      <c r="B222" s="151"/>
      <c r="C222" s="152"/>
      <c r="D222" s="153" t="s">
        <v>74</v>
      </c>
      <c r="E222" s="165" t="s">
        <v>172</v>
      </c>
      <c r="F222" s="165" t="s">
        <v>384</v>
      </c>
      <c r="G222" s="152"/>
      <c r="H222" s="152"/>
      <c r="I222" s="155"/>
      <c r="J222" s="166">
        <f>BK222</f>
        <v>0</v>
      </c>
      <c r="K222" s="152"/>
      <c r="L222" s="157"/>
      <c r="M222" s="158"/>
      <c r="N222" s="159"/>
      <c r="O222" s="159"/>
      <c r="P222" s="160">
        <f>SUM(P223:P246)</f>
        <v>0</v>
      </c>
      <c r="Q222" s="159"/>
      <c r="R222" s="160">
        <f>SUM(R223:R246)</f>
        <v>2.6975700000000002</v>
      </c>
      <c r="S222" s="159"/>
      <c r="T222" s="161">
        <f>SUM(T223:T246)</f>
        <v>2.02</v>
      </c>
      <c r="AR222" s="162" t="s">
        <v>80</v>
      </c>
      <c r="AT222" s="163" t="s">
        <v>74</v>
      </c>
      <c r="AU222" s="163" t="s">
        <v>80</v>
      </c>
      <c r="AY222" s="162" t="s">
        <v>126</v>
      </c>
      <c r="BK222" s="164">
        <f>SUM(BK223:BK246)</f>
        <v>0</v>
      </c>
    </row>
    <row r="223" spans="2:65" s="1" customFormat="1" ht="16.5" customHeight="1">
      <c r="B223" s="32"/>
      <c r="C223" s="167" t="s">
        <v>385</v>
      </c>
      <c r="D223" s="167" t="s">
        <v>128</v>
      </c>
      <c r="E223" s="168" t="s">
        <v>386</v>
      </c>
      <c r="F223" s="169" t="s">
        <v>387</v>
      </c>
      <c r="G223" s="170" t="s">
        <v>168</v>
      </c>
      <c r="H223" s="171">
        <v>1</v>
      </c>
      <c r="I223" s="172"/>
      <c r="J223" s="173">
        <f>ROUND(I223*H223,2)</f>
        <v>0</v>
      </c>
      <c r="K223" s="169" t="s">
        <v>132</v>
      </c>
      <c r="L223" s="36"/>
      <c r="M223" s="174" t="s">
        <v>21</v>
      </c>
      <c r="N223" s="175" t="s">
        <v>46</v>
      </c>
      <c r="O223" s="58"/>
      <c r="P223" s="176">
        <f>O223*H223</f>
        <v>0</v>
      </c>
      <c r="Q223" s="176">
        <v>0</v>
      </c>
      <c r="R223" s="176">
        <f>Q223*H223</f>
        <v>0</v>
      </c>
      <c r="S223" s="176">
        <v>1.92</v>
      </c>
      <c r="T223" s="177">
        <f>S223*H223</f>
        <v>1.92</v>
      </c>
      <c r="AR223" s="15" t="s">
        <v>133</v>
      </c>
      <c r="AT223" s="15" t="s">
        <v>128</v>
      </c>
      <c r="AU223" s="15" t="s">
        <v>82</v>
      </c>
      <c r="AY223" s="15" t="s">
        <v>126</v>
      </c>
      <c r="BE223" s="178">
        <f>IF(N223="základní",J223,0)</f>
        <v>0</v>
      </c>
      <c r="BF223" s="178">
        <f>IF(N223="snížená",J223,0)</f>
        <v>0</v>
      </c>
      <c r="BG223" s="178">
        <f>IF(N223="zákl. přenesená",J223,0)</f>
        <v>0</v>
      </c>
      <c r="BH223" s="178">
        <f>IF(N223="sníž. přenesená",J223,0)</f>
        <v>0</v>
      </c>
      <c r="BI223" s="178">
        <f>IF(N223="nulová",J223,0)</f>
        <v>0</v>
      </c>
      <c r="BJ223" s="15" t="s">
        <v>80</v>
      </c>
      <c r="BK223" s="178">
        <f>ROUND(I223*H223,2)</f>
        <v>0</v>
      </c>
      <c r="BL223" s="15" t="s">
        <v>133</v>
      </c>
      <c r="BM223" s="15" t="s">
        <v>388</v>
      </c>
    </row>
    <row r="224" spans="2:47" s="1" customFormat="1" ht="39">
      <c r="B224" s="32"/>
      <c r="C224" s="33"/>
      <c r="D224" s="179" t="s">
        <v>135</v>
      </c>
      <c r="E224" s="33"/>
      <c r="F224" s="180" t="s">
        <v>389</v>
      </c>
      <c r="G224" s="33"/>
      <c r="H224" s="33"/>
      <c r="I224" s="96"/>
      <c r="J224" s="33"/>
      <c r="K224" s="33"/>
      <c r="L224" s="36"/>
      <c r="M224" s="181"/>
      <c r="N224" s="58"/>
      <c r="O224" s="58"/>
      <c r="P224" s="58"/>
      <c r="Q224" s="58"/>
      <c r="R224" s="58"/>
      <c r="S224" s="58"/>
      <c r="T224" s="59"/>
      <c r="AT224" s="15" t="s">
        <v>135</v>
      </c>
      <c r="AU224" s="15" t="s">
        <v>82</v>
      </c>
    </row>
    <row r="225" spans="2:65" s="1" customFormat="1" ht="16.5" customHeight="1">
      <c r="B225" s="32"/>
      <c r="C225" s="167" t="s">
        <v>390</v>
      </c>
      <c r="D225" s="167" t="s">
        <v>128</v>
      </c>
      <c r="E225" s="168" t="s">
        <v>391</v>
      </c>
      <c r="F225" s="169" t="s">
        <v>392</v>
      </c>
      <c r="G225" s="170" t="s">
        <v>361</v>
      </c>
      <c r="H225" s="171">
        <v>5</v>
      </c>
      <c r="I225" s="172"/>
      <c r="J225" s="173">
        <f>ROUND(I225*H225,2)</f>
        <v>0</v>
      </c>
      <c r="K225" s="169" t="s">
        <v>393</v>
      </c>
      <c r="L225" s="36"/>
      <c r="M225" s="174" t="s">
        <v>21</v>
      </c>
      <c r="N225" s="175" t="s">
        <v>46</v>
      </c>
      <c r="O225" s="58"/>
      <c r="P225" s="176">
        <f>O225*H225</f>
        <v>0</v>
      </c>
      <c r="Q225" s="176">
        <v>0.00918</v>
      </c>
      <c r="R225" s="176">
        <f>Q225*H225</f>
        <v>0.0459</v>
      </c>
      <c r="S225" s="176">
        <v>0</v>
      </c>
      <c r="T225" s="177">
        <f>S225*H225</f>
        <v>0</v>
      </c>
      <c r="AR225" s="15" t="s">
        <v>133</v>
      </c>
      <c r="AT225" s="15" t="s">
        <v>128</v>
      </c>
      <c r="AU225" s="15" t="s">
        <v>82</v>
      </c>
      <c r="AY225" s="15" t="s">
        <v>126</v>
      </c>
      <c r="BE225" s="178">
        <f>IF(N225="základní",J225,0)</f>
        <v>0</v>
      </c>
      <c r="BF225" s="178">
        <f>IF(N225="snížená",J225,0)</f>
        <v>0</v>
      </c>
      <c r="BG225" s="178">
        <f>IF(N225="zákl. přenesená",J225,0)</f>
        <v>0</v>
      </c>
      <c r="BH225" s="178">
        <f>IF(N225="sníž. přenesená",J225,0)</f>
        <v>0</v>
      </c>
      <c r="BI225" s="178">
        <f>IF(N225="nulová",J225,0)</f>
        <v>0</v>
      </c>
      <c r="BJ225" s="15" t="s">
        <v>80</v>
      </c>
      <c r="BK225" s="178">
        <f>ROUND(I225*H225,2)</f>
        <v>0</v>
      </c>
      <c r="BL225" s="15" t="s">
        <v>133</v>
      </c>
      <c r="BM225" s="15" t="s">
        <v>394</v>
      </c>
    </row>
    <row r="226" spans="2:47" s="1" customFormat="1" ht="39">
      <c r="B226" s="32"/>
      <c r="C226" s="33"/>
      <c r="D226" s="179" t="s">
        <v>135</v>
      </c>
      <c r="E226" s="33"/>
      <c r="F226" s="180" t="s">
        <v>395</v>
      </c>
      <c r="G226" s="33"/>
      <c r="H226" s="33"/>
      <c r="I226" s="96"/>
      <c r="J226" s="33"/>
      <c r="K226" s="33"/>
      <c r="L226" s="36"/>
      <c r="M226" s="181"/>
      <c r="N226" s="58"/>
      <c r="O226" s="58"/>
      <c r="P226" s="58"/>
      <c r="Q226" s="58"/>
      <c r="R226" s="58"/>
      <c r="S226" s="58"/>
      <c r="T226" s="59"/>
      <c r="AT226" s="15" t="s">
        <v>135</v>
      </c>
      <c r="AU226" s="15" t="s">
        <v>82</v>
      </c>
    </row>
    <row r="227" spans="2:51" s="11" customFormat="1" ht="12">
      <c r="B227" s="182"/>
      <c r="C227" s="183"/>
      <c r="D227" s="179" t="s">
        <v>137</v>
      </c>
      <c r="E227" s="184" t="s">
        <v>21</v>
      </c>
      <c r="F227" s="185" t="s">
        <v>396</v>
      </c>
      <c r="G227" s="183"/>
      <c r="H227" s="186">
        <v>5</v>
      </c>
      <c r="I227" s="187"/>
      <c r="J227" s="183"/>
      <c r="K227" s="183"/>
      <c r="L227" s="188"/>
      <c r="M227" s="189"/>
      <c r="N227" s="190"/>
      <c r="O227" s="190"/>
      <c r="P227" s="190"/>
      <c r="Q227" s="190"/>
      <c r="R227" s="190"/>
      <c r="S227" s="190"/>
      <c r="T227" s="191"/>
      <c r="AT227" s="192" t="s">
        <v>137</v>
      </c>
      <c r="AU227" s="192" t="s">
        <v>82</v>
      </c>
      <c r="AV227" s="11" t="s">
        <v>82</v>
      </c>
      <c r="AW227" s="11" t="s">
        <v>36</v>
      </c>
      <c r="AX227" s="11" t="s">
        <v>80</v>
      </c>
      <c r="AY227" s="192" t="s">
        <v>126</v>
      </c>
    </row>
    <row r="228" spans="2:65" s="1" customFormat="1" ht="16.5" customHeight="1">
      <c r="B228" s="32"/>
      <c r="C228" s="204" t="s">
        <v>397</v>
      </c>
      <c r="D228" s="204" t="s">
        <v>234</v>
      </c>
      <c r="E228" s="205" t="s">
        <v>398</v>
      </c>
      <c r="F228" s="206" t="s">
        <v>399</v>
      </c>
      <c r="G228" s="207" t="s">
        <v>361</v>
      </c>
      <c r="H228" s="208">
        <v>5</v>
      </c>
      <c r="I228" s="209"/>
      <c r="J228" s="210">
        <f>ROUND(I228*H228,2)</f>
        <v>0</v>
      </c>
      <c r="K228" s="206" t="s">
        <v>132</v>
      </c>
      <c r="L228" s="211"/>
      <c r="M228" s="212" t="s">
        <v>21</v>
      </c>
      <c r="N228" s="213" t="s">
        <v>46</v>
      </c>
      <c r="O228" s="58"/>
      <c r="P228" s="176">
        <f>O228*H228</f>
        <v>0</v>
      </c>
      <c r="Q228" s="176">
        <v>0.355</v>
      </c>
      <c r="R228" s="176">
        <f>Q228*H228</f>
        <v>1.775</v>
      </c>
      <c r="S228" s="176">
        <v>0</v>
      </c>
      <c r="T228" s="177">
        <f>S228*H228</f>
        <v>0</v>
      </c>
      <c r="AR228" s="15" t="s">
        <v>172</v>
      </c>
      <c r="AT228" s="15" t="s">
        <v>234</v>
      </c>
      <c r="AU228" s="15" t="s">
        <v>82</v>
      </c>
      <c r="AY228" s="15" t="s">
        <v>126</v>
      </c>
      <c r="BE228" s="178">
        <f>IF(N228="základní",J228,0)</f>
        <v>0</v>
      </c>
      <c r="BF228" s="178">
        <f>IF(N228="snížená",J228,0)</f>
        <v>0</v>
      </c>
      <c r="BG228" s="178">
        <f>IF(N228="zákl. přenesená",J228,0)</f>
        <v>0</v>
      </c>
      <c r="BH228" s="178">
        <f>IF(N228="sníž. přenesená",J228,0)</f>
        <v>0</v>
      </c>
      <c r="BI228" s="178">
        <f>IF(N228="nulová",J228,0)</f>
        <v>0</v>
      </c>
      <c r="BJ228" s="15" t="s">
        <v>80</v>
      </c>
      <c r="BK228" s="178">
        <f>ROUND(I228*H228,2)</f>
        <v>0</v>
      </c>
      <c r="BL228" s="15" t="s">
        <v>133</v>
      </c>
      <c r="BM228" s="15" t="s">
        <v>400</v>
      </c>
    </row>
    <row r="229" spans="2:51" s="11" customFormat="1" ht="12">
      <c r="B229" s="182"/>
      <c r="C229" s="183"/>
      <c r="D229" s="179" t="s">
        <v>137</v>
      </c>
      <c r="E229" s="184" t="s">
        <v>21</v>
      </c>
      <c r="F229" s="185" t="s">
        <v>396</v>
      </c>
      <c r="G229" s="183"/>
      <c r="H229" s="186">
        <v>5</v>
      </c>
      <c r="I229" s="187"/>
      <c r="J229" s="183"/>
      <c r="K229" s="183"/>
      <c r="L229" s="188"/>
      <c r="M229" s="189"/>
      <c r="N229" s="190"/>
      <c r="O229" s="190"/>
      <c r="P229" s="190"/>
      <c r="Q229" s="190"/>
      <c r="R229" s="190"/>
      <c r="S229" s="190"/>
      <c r="T229" s="191"/>
      <c r="AT229" s="192" t="s">
        <v>137</v>
      </c>
      <c r="AU229" s="192" t="s">
        <v>82</v>
      </c>
      <c r="AV229" s="11" t="s">
        <v>82</v>
      </c>
      <c r="AW229" s="11" t="s">
        <v>36</v>
      </c>
      <c r="AX229" s="11" t="s">
        <v>80</v>
      </c>
      <c r="AY229" s="192" t="s">
        <v>126</v>
      </c>
    </row>
    <row r="230" spans="2:65" s="1" customFormat="1" ht="16.5" customHeight="1">
      <c r="B230" s="32"/>
      <c r="C230" s="167" t="s">
        <v>401</v>
      </c>
      <c r="D230" s="167" t="s">
        <v>128</v>
      </c>
      <c r="E230" s="168" t="s">
        <v>402</v>
      </c>
      <c r="F230" s="169" t="s">
        <v>403</v>
      </c>
      <c r="G230" s="170" t="s">
        <v>361</v>
      </c>
      <c r="H230" s="171">
        <v>1</v>
      </c>
      <c r="I230" s="172"/>
      <c r="J230" s="173">
        <f>ROUND(I230*H230,2)</f>
        <v>0</v>
      </c>
      <c r="K230" s="169" t="s">
        <v>393</v>
      </c>
      <c r="L230" s="36"/>
      <c r="M230" s="174" t="s">
        <v>21</v>
      </c>
      <c r="N230" s="175" t="s">
        <v>46</v>
      </c>
      <c r="O230" s="58"/>
      <c r="P230" s="176">
        <f>O230*H230</f>
        <v>0</v>
      </c>
      <c r="Q230" s="176">
        <v>0.01147</v>
      </c>
      <c r="R230" s="176">
        <f>Q230*H230</f>
        <v>0.01147</v>
      </c>
      <c r="S230" s="176">
        <v>0</v>
      </c>
      <c r="T230" s="177">
        <f>S230*H230</f>
        <v>0</v>
      </c>
      <c r="AR230" s="15" t="s">
        <v>133</v>
      </c>
      <c r="AT230" s="15" t="s">
        <v>128</v>
      </c>
      <c r="AU230" s="15" t="s">
        <v>82</v>
      </c>
      <c r="AY230" s="15" t="s">
        <v>126</v>
      </c>
      <c r="BE230" s="178">
        <f>IF(N230="základní",J230,0)</f>
        <v>0</v>
      </c>
      <c r="BF230" s="178">
        <f>IF(N230="snížená",J230,0)</f>
        <v>0</v>
      </c>
      <c r="BG230" s="178">
        <f>IF(N230="zákl. přenesená",J230,0)</f>
        <v>0</v>
      </c>
      <c r="BH230" s="178">
        <f>IF(N230="sníž. přenesená",J230,0)</f>
        <v>0</v>
      </c>
      <c r="BI230" s="178">
        <f>IF(N230="nulová",J230,0)</f>
        <v>0</v>
      </c>
      <c r="BJ230" s="15" t="s">
        <v>80</v>
      </c>
      <c r="BK230" s="178">
        <f>ROUND(I230*H230,2)</f>
        <v>0</v>
      </c>
      <c r="BL230" s="15" t="s">
        <v>133</v>
      </c>
      <c r="BM230" s="15" t="s">
        <v>404</v>
      </c>
    </row>
    <row r="231" spans="2:47" s="1" customFormat="1" ht="39">
      <c r="B231" s="32"/>
      <c r="C231" s="33"/>
      <c r="D231" s="179" t="s">
        <v>135</v>
      </c>
      <c r="E231" s="33"/>
      <c r="F231" s="180" t="s">
        <v>395</v>
      </c>
      <c r="G231" s="33"/>
      <c r="H231" s="33"/>
      <c r="I231" s="96"/>
      <c r="J231" s="33"/>
      <c r="K231" s="33"/>
      <c r="L231" s="36"/>
      <c r="M231" s="181"/>
      <c r="N231" s="58"/>
      <c r="O231" s="58"/>
      <c r="P231" s="58"/>
      <c r="Q231" s="58"/>
      <c r="R231" s="58"/>
      <c r="S231" s="58"/>
      <c r="T231" s="59"/>
      <c r="AT231" s="15" t="s">
        <v>135</v>
      </c>
      <c r="AU231" s="15" t="s">
        <v>82</v>
      </c>
    </row>
    <row r="232" spans="2:51" s="11" customFormat="1" ht="12">
      <c r="B232" s="182"/>
      <c r="C232" s="183"/>
      <c r="D232" s="179" t="s">
        <v>137</v>
      </c>
      <c r="E232" s="184" t="s">
        <v>21</v>
      </c>
      <c r="F232" s="185" t="s">
        <v>405</v>
      </c>
      <c r="G232" s="183"/>
      <c r="H232" s="186">
        <v>1</v>
      </c>
      <c r="I232" s="187"/>
      <c r="J232" s="183"/>
      <c r="K232" s="183"/>
      <c r="L232" s="188"/>
      <c r="M232" s="189"/>
      <c r="N232" s="190"/>
      <c r="O232" s="190"/>
      <c r="P232" s="190"/>
      <c r="Q232" s="190"/>
      <c r="R232" s="190"/>
      <c r="S232" s="190"/>
      <c r="T232" s="191"/>
      <c r="AT232" s="192" t="s">
        <v>137</v>
      </c>
      <c r="AU232" s="192" t="s">
        <v>82</v>
      </c>
      <c r="AV232" s="11" t="s">
        <v>82</v>
      </c>
      <c r="AW232" s="11" t="s">
        <v>36</v>
      </c>
      <c r="AX232" s="11" t="s">
        <v>80</v>
      </c>
      <c r="AY232" s="192" t="s">
        <v>126</v>
      </c>
    </row>
    <row r="233" spans="2:65" s="1" customFormat="1" ht="16.5" customHeight="1">
      <c r="B233" s="32"/>
      <c r="C233" s="204" t="s">
        <v>406</v>
      </c>
      <c r="D233" s="204" t="s">
        <v>234</v>
      </c>
      <c r="E233" s="205" t="s">
        <v>407</v>
      </c>
      <c r="F233" s="206" t="s">
        <v>408</v>
      </c>
      <c r="G233" s="207" t="s">
        <v>361</v>
      </c>
      <c r="H233" s="208">
        <v>1</v>
      </c>
      <c r="I233" s="209"/>
      <c r="J233" s="210">
        <f>ROUND(I233*H233,2)</f>
        <v>0</v>
      </c>
      <c r="K233" s="206" t="s">
        <v>132</v>
      </c>
      <c r="L233" s="211"/>
      <c r="M233" s="212" t="s">
        <v>21</v>
      </c>
      <c r="N233" s="213" t="s">
        <v>46</v>
      </c>
      <c r="O233" s="58"/>
      <c r="P233" s="176">
        <f>O233*H233</f>
        <v>0</v>
      </c>
      <c r="Q233" s="176">
        <v>0.396</v>
      </c>
      <c r="R233" s="176">
        <f>Q233*H233</f>
        <v>0.396</v>
      </c>
      <c r="S233" s="176">
        <v>0</v>
      </c>
      <c r="T233" s="177">
        <f>S233*H233</f>
        <v>0</v>
      </c>
      <c r="AR233" s="15" t="s">
        <v>172</v>
      </c>
      <c r="AT233" s="15" t="s">
        <v>234</v>
      </c>
      <c r="AU233" s="15" t="s">
        <v>82</v>
      </c>
      <c r="AY233" s="15" t="s">
        <v>126</v>
      </c>
      <c r="BE233" s="178">
        <f>IF(N233="základní",J233,0)</f>
        <v>0</v>
      </c>
      <c r="BF233" s="178">
        <f>IF(N233="snížená",J233,0)</f>
        <v>0</v>
      </c>
      <c r="BG233" s="178">
        <f>IF(N233="zákl. přenesená",J233,0)</f>
        <v>0</v>
      </c>
      <c r="BH233" s="178">
        <f>IF(N233="sníž. přenesená",J233,0)</f>
        <v>0</v>
      </c>
      <c r="BI233" s="178">
        <f>IF(N233="nulová",J233,0)</f>
        <v>0</v>
      </c>
      <c r="BJ233" s="15" t="s">
        <v>80</v>
      </c>
      <c r="BK233" s="178">
        <f>ROUND(I233*H233,2)</f>
        <v>0</v>
      </c>
      <c r="BL233" s="15" t="s">
        <v>133</v>
      </c>
      <c r="BM233" s="15" t="s">
        <v>409</v>
      </c>
    </row>
    <row r="234" spans="2:51" s="11" customFormat="1" ht="12">
      <c r="B234" s="182"/>
      <c r="C234" s="183"/>
      <c r="D234" s="179" t="s">
        <v>137</v>
      </c>
      <c r="E234" s="184" t="s">
        <v>21</v>
      </c>
      <c r="F234" s="185" t="s">
        <v>405</v>
      </c>
      <c r="G234" s="183"/>
      <c r="H234" s="186">
        <v>1</v>
      </c>
      <c r="I234" s="187"/>
      <c r="J234" s="183"/>
      <c r="K234" s="183"/>
      <c r="L234" s="188"/>
      <c r="M234" s="189"/>
      <c r="N234" s="190"/>
      <c r="O234" s="190"/>
      <c r="P234" s="190"/>
      <c r="Q234" s="190"/>
      <c r="R234" s="190"/>
      <c r="S234" s="190"/>
      <c r="T234" s="191"/>
      <c r="AT234" s="192" t="s">
        <v>137</v>
      </c>
      <c r="AU234" s="192" t="s">
        <v>82</v>
      </c>
      <c r="AV234" s="11" t="s">
        <v>82</v>
      </c>
      <c r="AW234" s="11" t="s">
        <v>36</v>
      </c>
      <c r="AX234" s="11" t="s">
        <v>80</v>
      </c>
      <c r="AY234" s="192" t="s">
        <v>126</v>
      </c>
    </row>
    <row r="235" spans="2:65" s="1" customFormat="1" ht="16.5" customHeight="1">
      <c r="B235" s="32"/>
      <c r="C235" s="167" t="s">
        <v>410</v>
      </c>
      <c r="D235" s="167" t="s">
        <v>128</v>
      </c>
      <c r="E235" s="168" t="s">
        <v>411</v>
      </c>
      <c r="F235" s="169" t="s">
        <v>412</v>
      </c>
      <c r="G235" s="170" t="s">
        <v>413</v>
      </c>
      <c r="H235" s="171">
        <v>1</v>
      </c>
      <c r="I235" s="172"/>
      <c r="J235" s="173">
        <f>ROUND(I235*H235,2)</f>
        <v>0</v>
      </c>
      <c r="K235" s="169" t="s">
        <v>21</v>
      </c>
      <c r="L235" s="36"/>
      <c r="M235" s="174" t="s">
        <v>21</v>
      </c>
      <c r="N235" s="175" t="s">
        <v>46</v>
      </c>
      <c r="O235" s="58"/>
      <c r="P235" s="176">
        <f>O235*H235</f>
        <v>0</v>
      </c>
      <c r="Q235" s="176">
        <v>0.13906</v>
      </c>
      <c r="R235" s="176">
        <f>Q235*H235</f>
        <v>0.13906</v>
      </c>
      <c r="S235" s="176">
        <v>0</v>
      </c>
      <c r="T235" s="177">
        <f>S235*H235</f>
        <v>0</v>
      </c>
      <c r="AR235" s="15" t="s">
        <v>133</v>
      </c>
      <c r="AT235" s="15" t="s">
        <v>128</v>
      </c>
      <c r="AU235" s="15" t="s">
        <v>82</v>
      </c>
      <c r="AY235" s="15" t="s">
        <v>126</v>
      </c>
      <c r="BE235" s="178">
        <f>IF(N235="základní",J235,0)</f>
        <v>0</v>
      </c>
      <c r="BF235" s="178">
        <f>IF(N235="snížená",J235,0)</f>
        <v>0</v>
      </c>
      <c r="BG235" s="178">
        <f>IF(N235="zákl. přenesená",J235,0)</f>
        <v>0</v>
      </c>
      <c r="BH235" s="178">
        <f>IF(N235="sníž. přenesená",J235,0)</f>
        <v>0</v>
      </c>
      <c r="BI235" s="178">
        <f>IF(N235="nulová",J235,0)</f>
        <v>0</v>
      </c>
      <c r="BJ235" s="15" t="s">
        <v>80</v>
      </c>
      <c r="BK235" s="178">
        <f>ROUND(I235*H235,2)</f>
        <v>0</v>
      </c>
      <c r="BL235" s="15" t="s">
        <v>133</v>
      </c>
      <c r="BM235" s="15" t="s">
        <v>414</v>
      </c>
    </row>
    <row r="236" spans="2:51" s="11" customFormat="1" ht="12">
      <c r="B236" s="182"/>
      <c r="C236" s="183"/>
      <c r="D236" s="179" t="s">
        <v>137</v>
      </c>
      <c r="E236" s="184" t="s">
        <v>21</v>
      </c>
      <c r="F236" s="185" t="s">
        <v>405</v>
      </c>
      <c r="G236" s="183"/>
      <c r="H236" s="186">
        <v>1</v>
      </c>
      <c r="I236" s="187"/>
      <c r="J236" s="183"/>
      <c r="K236" s="183"/>
      <c r="L236" s="188"/>
      <c r="M236" s="189"/>
      <c r="N236" s="190"/>
      <c r="O236" s="190"/>
      <c r="P236" s="190"/>
      <c r="Q236" s="190"/>
      <c r="R236" s="190"/>
      <c r="S236" s="190"/>
      <c r="T236" s="191"/>
      <c r="AT236" s="192" t="s">
        <v>137</v>
      </c>
      <c r="AU236" s="192" t="s">
        <v>82</v>
      </c>
      <c r="AV236" s="11" t="s">
        <v>82</v>
      </c>
      <c r="AW236" s="11" t="s">
        <v>36</v>
      </c>
      <c r="AX236" s="11" t="s">
        <v>80</v>
      </c>
      <c r="AY236" s="192" t="s">
        <v>126</v>
      </c>
    </row>
    <row r="237" spans="2:65" s="1" customFormat="1" ht="16.5" customHeight="1">
      <c r="B237" s="32"/>
      <c r="C237" s="167" t="s">
        <v>415</v>
      </c>
      <c r="D237" s="167" t="s">
        <v>128</v>
      </c>
      <c r="E237" s="168" t="s">
        <v>416</v>
      </c>
      <c r="F237" s="169" t="s">
        <v>417</v>
      </c>
      <c r="G237" s="170" t="s">
        <v>413</v>
      </c>
      <c r="H237" s="171">
        <v>1</v>
      </c>
      <c r="I237" s="172"/>
      <c r="J237" s="173">
        <f>ROUND(I237*H237,2)</f>
        <v>0</v>
      </c>
      <c r="K237" s="169" t="s">
        <v>21</v>
      </c>
      <c r="L237" s="36"/>
      <c r="M237" s="174" t="s">
        <v>21</v>
      </c>
      <c r="N237" s="175" t="s">
        <v>46</v>
      </c>
      <c r="O237" s="58"/>
      <c r="P237" s="176">
        <f>O237*H237</f>
        <v>0</v>
      </c>
      <c r="Q237" s="176">
        <v>0.13906</v>
      </c>
      <c r="R237" s="176">
        <f>Q237*H237</f>
        <v>0.13906</v>
      </c>
      <c r="S237" s="176">
        <v>0</v>
      </c>
      <c r="T237" s="177">
        <f>S237*H237</f>
        <v>0</v>
      </c>
      <c r="AR237" s="15" t="s">
        <v>133</v>
      </c>
      <c r="AT237" s="15" t="s">
        <v>128</v>
      </c>
      <c r="AU237" s="15" t="s">
        <v>82</v>
      </c>
      <c r="AY237" s="15" t="s">
        <v>126</v>
      </c>
      <c r="BE237" s="178">
        <f>IF(N237="základní",J237,0)</f>
        <v>0</v>
      </c>
      <c r="BF237" s="178">
        <f>IF(N237="snížená",J237,0)</f>
        <v>0</v>
      </c>
      <c r="BG237" s="178">
        <f>IF(N237="zákl. přenesená",J237,0)</f>
        <v>0</v>
      </c>
      <c r="BH237" s="178">
        <f>IF(N237="sníž. přenesená",J237,0)</f>
        <v>0</v>
      </c>
      <c r="BI237" s="178">
        <f>IF(N237="nulová",J237,0)</f>
        <v>0</v>
      </c>
      <c r="BJ237" s="15" t="s">
        <v>80</v>
      </c>
      <c r="BK237" s="178">
        <f>ROUND(I237*H237,2)</f>
        <v>0</v>
      </c>
      <c r="BL237" s="15" t="s">
        <v>133</v>
      </c>
      <c r="BM237" s="15" t="s">
        <v>418</v>
      </c>
    </row>
    <row r="238" spans="2:51" s="11" customFormat="1" ht="12">
      <c r="B238" s="182"/>
      <c r="C238" s="183"/>
      <c r="D238" s="179" t="s">
        <v>137</v>
      </c>
      <c r="E238" s="184" t="s">
        <v>21</v>
      </c>
      <c r="F238" s="185" t="s">
        <v>405</v>
      </c>
      <c r="G238" s="183"/>
      <c r="H238" s="186">
        <v>1</v>
      </c>
      <c r="I238" s="187"/>
      <c r="J238" s="183"/>
      <c r="K238" s="183"/>
      <c r="L238" s="188"/>
      <c r="M238" s="189"/>
      <c r="N238" s="190"/>
      <c r="O238" s="190"/>
      <c r="P238" s="190"/>
      <c r="Q238" s="190"/>
      <c r="R238" s="190"/>
      <c r="S238" s="190"/>
      <c r="T238" s="191"/>
      <c r="AT238" s="192" t="s">
        <v>137</v>
      </c>
      <c r="AU238" s="192" t="s">
        <v>82</v>
      </c>
      <c r="AV238" s="11" t="s">
        <v>82</v>
      </c>
      <c r="AW238" s="11" t="s">
        <v>36</v>
      </c>
      <c r="AX238" s="11" t="s">
        <v>80</v>
      </c>
      <c r="AY238" s="192" t="s">
        <v>126</v>
      </c>
    </row>
    <row r="239" spans="2:65" s="1" customFormat="1" ht="16.5" customHeight="1">
      <c r="B239" s="32"/>
      <c r="C239" s="167" t="s">
        <v>419</v>
      </c>
      <c r="D239" s="167" t="s">
        <v>128</v>
      </c>
      <c r="E239" s="168" t="s">
        <v>420</v>
      </c>
      <c r="F239" s="169" t="s">
        <v>421</v>
      </c>
      <c r="G239" s="170" t="s">
        <v>413</v>
      </c>
      <c r="H239" s="171">
        <v>1</v>
      </c>
      <c r="I239" s="172"/>
      <c r="J239" s="173">
        <f>ROUND(I239*H239,2)</f>
        <v>0</v>
      </c>
      <c r="K239" s="169" t="s">
        <v>21</v>
      </c>
      <c r="L239" s="36"/>
      <c r="M239" s="174" t="s">
        <v>21</v>
      </c>
      <c r="N239" s="175" t="s">
        <v>46</v>
      </c>
      <c r="O239" s="58"/>
      <c r="P239" s="176">
        <f>O239*H239</f>
        <v>0</v>
      </c>
      <c r="Q239" s="176">
        <v>0.13906</v>
      </c>
      <c r="R239" s="176">
        <f>Q239*H239</f>
        <v>0.13906</v>
      </c>
      <c r="S239" s="176">
        <v>0</v>
      </c>
      <c r="T239" s="177">
        <f>S239*H239</f>
        <v>0</v>
      </c>
      <c r="AR239" s="15" t="s">
        <v>133</v>
      </c>
      <c r="AT239" s="15" t="s">
        <v>128</v>
      </c>
      <c r="AU239" s="15" t="s">
        <v>82</v>
      </c>
      <c r="AY239" s="15" t="s">
        <v>126</v>
      </c>
      <c r="BE239" s="178">
        <f>IF(N239="základní",J239,0)</f>
        <v>0</v>
      </c>
      <c r="BF239" s="178">
        <f>IF(N239="snížená",J239,0)</f>
        <v>0</v>
      </c>
      <c r="BG239" s="178">
        <f>IF(N239="zákl. přenesená",J239,0)</f>
        <v>0</v>
      </c>
      <c r="BH239" s="178">
        <f>IF(N239="sníž. přenesená",J239,0)</f>
        <v>0</v>
      </c>
      <c r="BI239" s="178">
        <f>IF(N239="nulová",J239,0)</f>
        <v>0</v>
      </c>
      <c r="BJ239" s="15" t="s">
        <v>80</v>
      </c>
      <c r="BK239" s="178">
        <f>ROUND(I239*H239,2)</f>
        <v>0</v>
      </c>
      <c r="BL239" s="15" t="s">
        <v>133</v>
      </c>
      <c r="BM239" s="15" t="s">
        <v>422</v>
      </c>
    </row>
    <row r="240" spans="2:51" s="11" customFormat="1" ht="12">
      <c r="B240" s="182"/>
      <c r="C240" s="183"/>
      <c r="D240" s="179" t="s">
        <v>137</v>
      </c>
      <c r="E240" s="184" t="s">
        <v>21</v>
      </c>
      <c r="F240" s="185" t="s">
        <v>423</v>
      </c>
      <c r="G240" s="183"/>
      <c r="H240" s="186">
        <v>1</v>
      </c>
      <c r="I240" s="187"/>
      <c r="J240" s="183"/>
      <c r="K240" s="183"/>
      <c r="L240" s="188"/>
      <c r="M240" s="189"/>
      <c r="N240" s="190"/>
      <c r="O240" s="190"/>
      <c r="P240" s="190"/>
      <c r="Q240" s="190"/>
      <c r="R240" s="190"/>
      <c r="S240" s="190"/>
      <c r="T240" s="191"/>
      <c r="AT240" s="192" t="s">
        <v>137</v>
      </c>
      <c r="AU240" s="192" t="s">
        <v>82</v>
      </c>
      <c r="AV240" s="11" t="s">
        <v>82</v>
      </c>
      <c r="AW240" s="11" t="s">
        <v>36</v>
      </c>
      <c r="AX240" s="11" t="s">
        <v>80</v>
      </c>
      <c r="AY240" s="192" t="s">
        <v>126</v>
      </c>
    </row>
    <row r="241" spans="2:65" s="1" customFormat="1" ht="16.5" customHeight="1">
      <c r="B241" s="32"/>
      <c r="C241" s="167" t="s">
        <v>424</v>
      </c>
      <c r="D241" s="167" t="s">
        <v>128</v>
      </c>
      <c r="E241" s="168" t="s">
        <v>425</v>
      </c>
      <c r="F241" s="169" t="s">
        <v>426</v>
      </c>
      <c r="G241" s="170" t="s">
        <v>361</v>
      </c>
      <c r="H241" s="171">
        <v>1</v>
      </c>
      <c r="I241" s="172"/>
      <c r="J241" s="173">
        <f>ROUND(I241*H241,2)</f>
        <v>0</v>
      </c>
      <c r="K241" s="169" t="s">
        <v>132</v>
      </c>
      <c r="L241" s="36"/>
      <c r="M241" s="174" t="s">
        <v>21</v>
      </c>
      <c r="N241" s="175" t="s">
        <v>46</v>
      </c>
      <c r="O241" s="58"/>
      <c r="P241" s="176">
        <f>O241*H241</f>
        <v>0</v>
      </c>
      <c r="Q241" s="176">
        <v>0</v>
      </c>
      <c r="R241" s="176">
        <f>Q241*H241</f>
        <v>0</v>
      </c>
      <c r="S241" s="176">
        <v>0.1</v>
      </c>
      <c r="T241" s="177">
        <f>S241*H241</f>
        <v>0.1</v>
      </c>
      <c r="AR241" s="15" t="s">
        <v>133</v>
      </c>
      <c r="AT241" s="15" t="s">
        <v>128</v>
      </c>
      <c r="AU241" s="15" t="s">
        <v>82</v>
      </c>
      <c r="AY241" s="15" t="s">
        <v>126</v>
      </c>
      <c r="BE241" s="178">
        <f>IF(N241="základní",J241,0)</f>
        <v>0</v>
      </c>
      <c r="BF241" s="178">
        <f>IF(N241="snížená",J241,0)</f>
        <v>0</v>
      </c>
      <c r="BG241" s="178">
        <f>IF(N241="zákl. přenesená",J241,0)</f>
        <v>0</v>
      </c>
      <c r="BH241" s="178">
        <f>IF(N241="sníž. přenesená",J241,0)</f>
        <v>0</v>
      </c>
      <c r="BI241" s="178">
        <f>IF(N241="nulová",J241,0)</f>
        <v>0</v>
      </c>
      <c r="BJ241" s="15" t="s">
        <v>80</v>
      </c>
      <c r="BK241" s="178">
        <f>ROUND(I241*H241,2)</f>
        <v>0</v>
      </c>
      <c r="BL241" s="15" t="s">
        <v>133</v>
      </c>
      <c r="BM241" s="15" t="s">
        <v>427</v>
      </c>
    </row>
    <row r="242" spans="2:65" s="1" customFormat="1" ht="16.5" customHeight="1">
      <c r="B242" s="32"/>
      <c r="C242" s="167" t="s">
        <v>428</v>
      </c>
      <c r="D242" s="167" t="s">
        <v>128</v>
      </c>
      <c r="E242" s="168" t="s">
        <v>429</v>
      </c>
      <c r="F242" s="169" t="s">
        <v>430</v>
      </c>
      <c r="G242" s="170" t="s">
        <v>361</v>
      </c>
      <c r="H242" s="171">
        <v>1</v>
      </c>
      <c r="I242" s="172"/>
      <c r="J242" s="173">
        <f>ROUND(I242*H242,2)</f>
        <v>0</v>
      </c>
      <c r="K242" s="169" t="s">
        <v>393</v>
      </c>
      <c r="L242" s="36"/>
      <c r="M242" s="174" t="s">
        <v>21</v>
      </c>
      <c r="N242" s="175" t="s">
        <v>46</v>
      </c>
      <c r="O242" s="58"/>
      <c r="P242" s="176">
        <f>O242*H242</f>
        <v>0</v>
      </c>
      <c r="Q242" s="176">
        <v>0.00702</v>
      </c>
      <c r="R242" s="176">
        <f>Q242*H242</f>
        <v>0.00702</v>
      </c>
      <c r="S242" s="176">
        <v>0</v>
      </c>
      <c r="T242" s="177">
        <f>S242*H242</f>
        <v>0</v>
      </c>
      <c r="AR242" s="15" t="s">
        <v>133</v>
      </c>
      <c r="AT242" s="15" t="s">
        <v>128</v>
      </c>
      <c r="AU242" s="15" t="s">
        <v>82</v>
      </c>
      <c r="AY242" s="15" t="s">
        <v>126</v>
      </c>
      <c r="BE242" s="178">
        <f>IF(N242="základní",J242,0)</f>
        <v>0</v>
      </c>
      <c r="BF242" s="178">
        <f>IF(N242="snížená",J242,0)</f>
        <v>0</v>
      </c>
      <c r="BG242" s="178">
        <f>IF(N242="zákl. přenesená",J242,0)</f>
        <v>0</v>
      </c>
      <c r="BH242" s="178">
        <f>IF(N242="sníž. přenesená",J242,0)</f>
        <v>0</v>
      </c>
      <c r="BI242" s="178">
        <f>IF(N242="nulová",J242,0)</f>
        <v>0</v>
      </c>
      <c r="BJ242" s="15" t="s">
        <v>80</v>
      </c>
      <c r="BK242" s="178">
        <f>ROUND(I242*H242,2)</f>
        <v>0</v>
      </c>
      <c r="BL242" s="15" t="s">
        <v>133</v>
      </c>
      <c r="BM242" s="15" t="s">
        <v>431</v>
      </c>
    </row>
    <row r="243" spans="2:47" s="1" customFormat="1" ht="39">
      <c r="B243" s="32"/>
      <c r="C243" s="33"/>
      <c r="D243" s="179" t="s">
        <v>135</v>
      </c>
      <c r="E243" s="33"/>
      <c r="F243" s="180" t="s">
        <v>432</v>
      </c>
      <c r="G243" s="33"/>
      <c r="H243" s="33"/>
      <c r="I243" s="96"/>
      <c r="J243" s="33"/>
      <c r="K243" s="33"/>
      <c r="L243" s="36"/>
      <c r="M243" s="181"/>
      <c r="N243" s="58"/>
      <c r="O243" s="58"/>
      <c r="P243" s="58"/>
      <c r="Q243" s="58"/>
      <c r="R243" s="58"/>
      <c r="S243" s="58"/>
      <c r="T243" s="59"/>
      <c r="AT243" s="15" t="s">
        <v>135</v>
      </c>
      <c r="AU243" s="15" t="s">
        <v>82</v>
      </c>
    </row>
    <row r="244" spans="2:51" s="11" customFormat="1" ht="12">
      <c r="B244" s="182"/>
      <c r="C244" s="183"/>
      <c r="D244" s="179" t="s">
        <v>137</v>
      </c>
      <c r="E244" s="184" t="s">
        <v>21</v>
      </c>
      <c r="F244" s="185" t="s">
        <v>405</v>
      </c>
      <c r="G244" s="183"/>
      <c r="H244" s="186">
        <v>1</v>
      </c>
      <c r="I244" s="187"/>
      <c r="J244" s="183"/>
      <c r="K244" s="183"/>
      <c r="L244" s="188"/>
      <c r="M244" s="189"/>
      <c r="N244" s="190"/>
      <c r="O244" s="190"/>
      <c r="P244" s="190"/>
      <c r="Q244" s="190"/>
      <c r="R244" s="190"/>
      <c r="S244" s="190"/>
      <c r="T244" s="191"/>
      <c r="AT244" s="192" t="s">
        <v>137</v>
      </c>
      <c r="AU244" s="192" t="s">
        <v>82</v>
      </c>
      <c r="AV244" s="11" t="s">
        <v>82</v>
      </c>
      <c r="AW244" s="11" t="s">
        <v>36</v>
      </c>
      <c r="AX244" s="11" t="s">
        <v>80</v>
      </c>
      <c r="AY244" s="192" t="s">
        <v>126</v>
      </c>
    </row>
    <row r="245" spans="2:65" s="1" customFormat="1" ht="16.5" customHeight="1">
      <c r="B245" s="32"/>
      <c r="C245" s="204" t="s">
        <v>433</v>
      </c>
      <c r="D245" s="204" t="s">
        <v>234</v>
      </c>
      <c r="E245" s="205" t="s">
        <v>434</v>
      </c>
      <c r="F245" s="206" t="s">
        <v>435</v>
      </c>
      <c r="G245" s="207" t="s">
        <v>361</v>
      </c>
      <c r="H245" s="208">
        <v>1</v>
      </c>
      <c r="I245" s="209"/>
      <c r="J245" s="210">
        <f>ROUND(I245*H245,2)</f>
        <v>0</v>
      </c>
      <c r="K245" s="206" t="s">
        <v>132</v>
      </c>
      <c r="L245" s="211"/>
      <c r="M245" s="212" t="s">
        <v>21</v>
      </c>
      <c r="N245" s="213" t="s">
        <v>46</v>
      </c>
      <c r="O245" s="58"/>
      <c r="P245" s="176">
        <f>O245*H245</f>
        <v>0</v>
      </c>
      <c r="Q245" s="176">
        <v>0.045</v>
      </c>
      <c r="R245" s="176">
        <f>Q245*H245</f>
        <v>0.045</v>
      </c>
      <c r="S245" s="176">
        <v>0</v>
      </c>
      <c r="T245" s="177">
        <f>S245*H245</f>
        <v>0</v>
      </c>
      <c r="AR245" s="15" t="s">
        <v>172</v>
      </c>
      <c r="AT245" s="15" t="s">
        <v>234</v>
      </c>
      <c r="AU245" s="15" t="s">
        <v>82</v>
      </c>
      <c r="AY245" s="15" t="s">
        <v>126</v>
      </c>
      <c r="BE245" s="178">
        <f>IF(N245="základní",J245,0)</f>
        <v>0</v>
      </c>
      <c r="BF245" s="178">
        <f>IF(N245="snížená",J245,0)</f>
        <v>0</v>
      </c>
      <c r="BG245" s="178">
        <f>IF(N245="zákl. přenesená",J245,0)</f>
        <v>0</v>
      </c>
      <c r="BH245" s="178">
        <f>IF(N245="sníž. přenesená",J245,0)</f>
        <v>0</v>
      </c>
      <c r="BI245" s="178">
        <f>IF(N245="nulová",J245,0)</f>
        <v>0</v>
      </c>
      <c r="BJ245" s="15" t="s">
        <v>80</v>
      </c>
      <c r="BK245" s="178">
        <f>ROUND(I245*H245,2)</f>
        <v>0</v>
      </c>
      <c r="BL245" s="15" t="s">
        <v>133</v>
      </c>
      <c r="BM245" s="15" t="s">
        <v>436</v>
      </c>
    </row>
    <row r="246" spans="2:51" s="11" customFormat="1" ht="12">
      <c r="B246" s="182"/>
      <c r="C246" s="183"/>
      <c r="D246" s="179" t="s">
        <v>137</v>
      </c>
      <c r="E246" s="184" t="s">
        <v>21</v>
      </c>
      <c r="F246" s="185" t="s">
        <v>405</v>
      </c>
      <c r="G246" s="183"/>
      <c r="H246" s="186">
        <v>1</v>
      </c>
      <c r="I246" s="187"/>
      <c r="J246" s="183"/>
      <c r="K246" s="183"/>
      <c r="L246" s="188"/>
      <c r="M246" s="189"/>
      <c r="N246" s="190"/>
      <c r="O246" s="190"/>
      <c r="P246" s="190"/>
      <c r="Q246" s="190"/>
      <c r="R246" s="190"/>
      <c r="S246" s="190"/>
      <c r="T246" s="191"/>
      <c r="AT246" s="192" t="s">
        <v>137</v>
      </c>
      <c r="AU246" s="192" t="s">
        <v>82</v>
      </c>
      <c r="AV246" s="11" t="s">
        <v>82</v>
      </c>
      <c r="AW246" s="11" t="s">
        <v>36</v>
      </c>
      <c r="AX246" s="11" t="s">
        <v>80</v>
      </c>
      <c r="AY246" s="192" t="s">
        <v>126</v>
      </c>
    </row>
    <row r="247" spans="2:63" s="10" customFormat="1" ht="22.9" customHeight="1">
      <c r="B247" s="151"/>
      <c r="C247" s="152"/>
      <c r="D247" s="153" t="s">
        <v>74</v>
      </c>
      <c r="E247" s="165" t="s">
        <v>176</v>
      </c>
      <c r="F247" s="165" t="s">
        <v>437</v>
      </c>
      <c r="G247" s="152"/>
      <c r="H247" s="152"/>
      <c r="I247" s="155"/>
      <c r="J247" s="166">
        <f>BK247</f>
        <v>0</v>
      </c>
      <c r="K247" s="152"/>
      <c r="L247" s="157"/>
      <c r="M247" s="158"/>
      <c r="N247" s="159"/>
      <c r="O247" s="159"/>
      <c r="P247" s="160">
        <f>SUM(P248:P274)</f>
        <v>0</v>
      </c>
      <c r="Q247" s="159"/>
      <c r="R247" s="160">
        <f>SUM(R248:R274)</f>
        <v>0.57753</v>
      </c>
      <c r="S247" s="159"/>
      <c r="T247" s="161">
        <f>SUM(T248:T274)</f>
        <v>13.883200000000002</v>
      </c>
      <c r="AR247" s="162" t="s">
        <v>80</v>
      </c>
      <c r="AT247" s="163" t="s">
        <v>74</v>
      </c>
      <c r="AU247" s="163" t="s">
        <v>80</v>
      </c>
      <c r="AY247" s="162" t="s">
        <v>126</v>
      </c>
      <c r="BK247" s="164">
        <f>SUM(BK248:BK274)</f>
        <v>0</v>
      </c>
    </row>
    <row r="248" spans="2:65" s="1" customFormat="1" ht="22.5" customHeight="1">
      <c r="B248" s="32"/>
      <c r="C248" s="167" t="s">
        <v>438</v>
      </c>
      <c r="D248" s="167" t="s">
        <v>128</v>
      </c>
      <c r="E248" s="168" t="s">
        <v>439</v>
      </c>
      <c r="F248" s="169" t="s">
        <v>440</v>
      </c>
      <c r="G248" s="170" t="s">
        <v>147</v>
      </c>
      <c r="H248" s="171">
        <v>2</v>
      </c>
      <c r="I248" s="172"/>
      <c r="J248" s="173">
        <f>ROUND(I248*H248,2)</f>
        <v>0</v>
      </c>
      <c r="K248" s="169" t="s">
        <v>132</v>
      </c>
      <c r="L248" s="36"/>
      <c r="M248" s="174" t="s">
        <v>21</v>
      </c>
      <c r="N248" s="175" t="s">
        <v>46</v>
      </c>
      <c r="O248" s="58"/>
      <c r="P248" s="176">
        <f>O248*H248</f>
        <v>0</v>
      </c>
      <c r="Q248" s="176">
        <v>0.1554</v>
      </c>
      <c r="R248" s="176">
        <f>Q248*H248</f>
        <v>0.3108</v>
      </c>
      <c r="S248" s="176">
        <v>0</v>
      </c>
      <c r="T248" s="177">
        <f>S248*H248</f>
        <v>0</v>
      </c>
      <c r="AR248" s="15" t="s">
        <v>133</v>
      </c>
      <c r="AT248" s="15" t="s">
        <v>128</v>
      </c>
      <c r="AU248" s="15" t="s">
        <v>82</v>
      </c>
      <c r="AY248" s="15" t="s">
        <v>126</v>
      </c>
      <c r="BE248" s="178">
        <f>IF(N248="základní",J248,0)</f>
        <v>0</v>
      </c>
      <c r="BF248" s="178">
        <f>IF(N248="snížená",J248,0)</f>
        <v>0</v>
      </c>
      <c r="BG248" s="178">
        <f>IF(N248="zákl. přenesená",J248,0)</f>
        <v>0</v>
      </c>
      <c r="BH248" s="178">
        <f>IF(N248="sníž. přenesená",J248,0)</f>
        <v>0</v>
      </c>
      <c r="BI248" s="178">
        <f>IF(N248="nulová",J248,0)</f>
        <v>0</v>
      </c>
      <c r="BJ248" s="15" t="s">
        <v>80</v>
      </c>
      <c r="BK248" s="178">
        <f>ROUND(I248*H248,2)</f>
        <v>0</v>
      </c>
      <c r="BL248" s="15" t="s">
        <v>133</v>
      </c>
      <c r="BM248" s="15" t="s">
        <v>441</v>
      </c>
    </row>
    <row r="249" spans="2:47" s="1" customFormat="1" ht="87.75">
      <c r="B249" s="32"/>
      <c r="C249" s="33"/>
      <c r="D249" s="179" t="s">
        <v>135</v>
      </c>
      <c r="E249" s="33"/>
      <c r="F249" s="180" t="s">
        <v>442</v>
      </c>
      <c r="G249" s="33"/>
      <c r="H249" s="33"/>
      <c r="I249" s="96"/>
      <c r="J249" s="33"/>
      <c r="K249" s="33"/>
      <c r="L249" s="36"/>
      <c r="M249" s="181"/>
      <c r="N249" s="58"/>
      <c r="O249" s="58"/>
      <c r="P249" s="58"/>
      <c r="Q249" s="58"/>
      <c r="R249" s="58"/>
      <c r="S249" s="58"/>
      <c r="T249" s="59"/>
      <c r="AT249" s="15" t="s">
        <v>135</v>
      </c>
      <c r="AU249" s="15" t="s">
        <v>82</v>
      </c>
    </row>
    <row r="250" spans="2:51" s="11" customFormat="1" ht="12">
      <c r="B250" s="182"/>
      <c r="C250" s="183"/>
      <c r="D250" s="179" t="s">
        <v>137</v>
      </c>
      <c r="E250" s="184" t="s">
        <v>21</v>
      </c>
      <c r="F250" s="185" t="s">
        <v>150</v>
      </c>
      <c r="G250" s="183"/>
      <c r="H250" s="186">
        <v>2</v>
      </c>
      <c r="I250" s="187"/>
      <c r="J250" s="183"/>
      <c r="K250" s="183"/>
      <c r="L250" s="188"/>
      <c r="M250" s="189"/>
      <c r="N250" s="190"/>
      <c r="O250" s="190"/>
      <c r="P250" s="190"/>
      <c r="Q250" s="190"/>
      <c r="R250" s="190"/>
      <c r="S250" s="190"/>
      <c r="T250" s="191"/>
      <c r="AT250" s="192" t="s">
        <v>137</v>
      </c>
      <c r="AU250" s="192" t="s">
        <v>82</v>
      </c>
      <c r="AV250" s="11" t="s">
        <v>82</v>
      </c>
      <c r="AW250" s="11" t="s">
        <v>36</v>
      </c>
      <c r="AX250" s="11" t="s">
        <v>80</v>
      </c>
      <c r="AY250" s="192" t="s">
        <v>126</v>
      </c>
    </row>
    <row r="251" spans="2:65" s="1" customFormat="1" ht="16.5" customHeight="1">
      <c r="B251" s="32"/>
      <c r="C251" s="204" t="s">
        <v>443</v>
      </c>
      <c r="D251" s="204" t="s">
        <v>234</v>
      </c>
      <c r="E251" s="205" t="s">
        <v>444</v>
      </c>
      <c r="F251" s="206" t="s">
        <v>445</v>
      </c>
      <c r="G251" s="207" t="s">
        <v>147</v>
      </c>
      <c r="H251" s="208">
        <v>2</v>
      </c>
      <c r="I251" s="209"/>
      <c r="J251" s="210">
        <f>ROUND(I251*H251,2)</f>
        <v>0</v>
      </c>
      <c r="K251" s="206" t="s">
        <v>132</v>
      </c>
      <c r="L251" s="211"/>
      <c r="M251" s="212" t="s">
        <v>21</v>
      </c>
      <c r="N251" s="213" t="s">
        <v>46</v>
      </c>
      <c r="O251" s="58"/>
      <c r="P251" s="176">
        <f>O251*H251</f>
        <v>0</v>
      </c>
      <c r="Q251" s="176">
        <v>0.058</v>
      </c>
      <c r="R251" s="176">
        <f>Q251*H251</f>
        <v>0.116</v>
      </c>
      <c r="S251" s="176">
        <v>0</v>
      </c>
      <c r="T251" s="177">
        <f>S251*H251</f>
        <v>0</v>
      </c>
      <c r="AR251" s="15" t="s">
        <v>172</v>
      </c>
      <c r="AT251" s="15" t="s">
        <v>234</v>
      </c>
      <c r="AU251" s="15" t="s">
        <v>82</v>
      </c>
      <c r="AY251" s="15" t="s">
        <v>126</v>
      </c>
      <c r="BE251" s="178">
        <f>IF(N251="základní",J251,0)</f>
        <v>0</v>
      </c>
      <c r="BF251" s="178">
        <f>IF(N251="snížená",J251,0)</f>
        <v>0</v>
      </c>
      <c r="BG251" s="178">
        <f>IF(N251="zákl. přenesená",J251,0)</f>
        <v>0</v>
      </c>
      <c r="BH251" s="178">
        <f>IF(N251="sníž. přenesená",J251,0)</f>
        <v>0</v>
      </c>
      <c r="BI251" s="178">
        <f>IF(N251="nulová",J251,0)</f>
        <v>0</v>
      </c>
      <c r="BJ251" s="15" t="s">
        <v>80</v>
      </c>
      <c r="BK251" s="178">
        <f>ROUND(I251*H251,2)</f>
        <v>0</v>
      </c>
      <c r="BL251" s="15" t="s">
        <v>133</v>
      </c>
      <c r="BM251" s="15" t="s">
        <v>446</v>
      </c>
    </row>
    <row r="252" spans="2:65" s="1" customFormat="1" ht="16.5" customHeight="1">
      <c r="B252" s="32"/>
      <c r="C252" s="167" t="s">
        <v>447</v>
      </c>
      <c r="D252" s="167" t="s">
        <v>128</v>
      </c>
      <c r="E252" s="168" t="s">
        <v>448</v>
      </c>
      <c r="F252" s="169" t="s">
        <v>449</v>
      </c>
      <c r="G252" s="170" t="s">
        <v>147</v>
      </c>
      <c r="H252" s="171">
        <v>9</v>
      </c>
      <c r="I252" s="172"/>
      <c r="J252" s="173">
        <f>ROUND(I252*H252,2)</f>
        <v>0</v>
      </c>
      <c r="K252" s="169" t="s">
        <v>132</v>
      </c>
      <c r="L252" s="36"/>
      <c r="M252" s="174" t="s">
        <v>21</v>
      </c>
      <c r="N252" s="175" t="s">
        <v>46</v>
      </c>
      <c r="O252" s="58"/>
      <c r="P252" s="176">
        <f>O252*H252</f>
        <v>0</v>
      </c>
      <c r="Q252" s="176">
        <v>0</v>
      </c>
      <c r="R252" s="176">
        <f>Q252*H252</f>
        <v>0</v>
      </c>
      <c r="S252" s="176">
        <v>0</v>
      </c>
      <c r="T252" s="177">
        <f>S252*H252</f>
        <v>0</v>
      </c>
      <c r="AR252" s="15" t="s">
        <v>133</v>
      </c>
      <c r="AT252" s="15" t="s">
        <v>128</v>
      </c>
      <c r="AU252" s="15" t="s">
        <v>82</v>
      </c>
      <c r="AY252" s="15" t="s">
        <v>126</v>
      </c>
      <c r="BE252" s="178">
        <f>IF(N252="základní",J252,0)</f>
        <v>0</v>
      </c>
      <c r="BF252" s="178">
        <f>IF(N252="snížená",J252,0)</f>
        <v>0</v>
      </c>
      <c r="BG252" s="178">
        <f>IF(N252="zákl. přenesená",J252,0)</f>
        <v>0</v>
      </c>
      <c r="BH252" s="178">
        <f>IF(N252="sníž. přenesená",J252,0)</f>
        <v>0</v>
      </c>
      <c r="BI252" s="178">
        <f>IF(N252="nulová",J252,0)</f>
        <v>0</v>
      </c>
      <c r="BJ252" s="15" t="s">
        <v>80</v>
      </c>
      <c r="BK252" s="178">
        <f>ROUND(I252*H252,2)</f>
        <v>0</v>
      </c>
      <c r="BL252" s="15" t="s">
        <v>133</v>
      </c>
      <c r="BM252" s="15" t="s">
        <v>450</v>
      </c>
    </row>
    <row r="253" spans="2:47" s="1" customFormat="1" ht="29.25">
      <c r="B253" s="32"/>
      <c r="C253" s="33"/>
      <c r="D253" s="179" t="s">
        <v>135</v>
      </c>
      <c r="E253" s="33"/>
      <c r="F253" s="180" t="s">
        <v>451</v>
      </c>
      <c r="G253" s="33"/>
      <c r="H253" s="33"/>
      <c r="I253" s="96"/>
      <c r="J253" s="33"/>
      <c r="K253" s="33"/>
      <c r="L253" s="36"/>
      <c r="M253" s="181"/>
      <c r="N253" s="58"/>
      <c r="O253" s="58"/>
      <c r="P253" s="58"/>
      <c r="Q253" s="58"/>
      <c r="R253" s="58"/>
      <c r="S253" s="58"/>
      <c r="T253" s="59"/>
      <c r="AT253" s="15" t="s">
        <v>135</v>
      </c>
      <c r="AU253" s="15" t="s">
        <v>82</v>
      </c>
    </row>
    <row r="254" spans="2:51" s="11" customFormat="1" ht="12">
      <c r="B254" s="182"/>
      <c r="C254" s="183"/>
      <c r="D254" s="179" t="s">
        <v>137</v>
      </c>
      <c r="E254" s="184" t="s">
        <v>21</v>
      </c>
      <c r="F254" s="185" t="s">
        <v>452</v>
      </c>
      <c r="G254" s="183"/>
      <c r="H254" s="186">
        <v>9</v>
      </c>
      <c r="I254" s="187"/>
      <c r="J254" s="183"/>
      <c r="K254" s="183"/>
      <c r="L254" s="188"/>
      <c r="M254" s="189"/>
      <c r="N254" s="190"/>
      <c r="O254" s="190"/>
      <c r="P254" s="190"/>
      <c r="Q254" s="190"/>
      <c r="R254" s="190"/>
      <c r="S254" s="190"/>
      <c r="T254" s="191"/>
      <c r="AT254" s="192" t="s">
        <v>137</v>
      </c>
      <c r="AU254" s="192" t="s">
        <v>82</v>
      </c>
      <c r="AV254" s="11" t="s">
        <v>82</v>
      </c>
      <c r="AW254" s="11" t="s">
        <v>36</v>
      </c>
      <c r="AX254" s="11" t="s">
        <v>80</v>
      </c>
      <c r="AY254" s="192" t="s">
        <v>126</v>
      </c>
    </row>
    <row r="255" spans="2:65" s="1" customFormat="1" ht="22.5" customHeight="1">
      <c r="B255" s="32"/>
      <c r="C255" s="167" t="s">
        <v>453</v>
      </c>
      <c r="D255" s="167" t="s">
        <v>128</v>
      </c>
      <c r="E255" s="168" t="s">
        <v>454</v>
      </c>
      <c r="F255" s="169" t="s">
        <v>455</v>
      </c>
      <c r="G255" s="170" t="s">
        <v>147</v>
      </c>
      <c r="H255" s="171">
        <v>1</v>
      </c>
      <c r="I255" s="172"/>
      <c r="J255" s="173">
        <f>ROUND(I255*H255,2)</f>
        <v>0</v>
      </c>
      <c r="K255" s="169" t="s">
        <v>132</v>
      </c>
      <c r="L255" s="36"/>
      <c r="M255" s="174" t="s">
        <v>21</v>
      </c>
      <c r="N255" s="175" t="s">
        <v>46</v>
      </c>
      <c r="O255" s="58"/>
      <c r="P255" s="176">
        <f>O255*H255</f>
        <v>0</v>
      </c>
      <c r="Q255" s="176">
        <v>0.11808</v>
      </c>
      <c r="R255" s="176">
        <f>Q255*H255</f>
        <v>0.11808</v>
      </c>
      <c r="S255" s="176">
        <v>0</v>
      </c>
      <c r="T255" s="177">
        <f>S255*H255</f>
        <v>0</v>
      </c>
      <c r="AR255" s="15" t="s">
        <v>133</v>
      </c>
      <c r="AT255" s="15" t="s">
        <v>128</v>
      </c>
      <c r="AU255" s="15" t="s">
        <v>82</v>
      </c>
      <c r="AY255" s="15" t="s">
        <v>126</v>
      </c>
      <c r="BE255" s="178">
        <f>IF(N255="základní",J255,0)</f>
        <v>0</v>
      </c>
      <c r="BF255" s="178">
        <f>IF(N255="snížená",J255,0)</f>
        <v>0</v>
      </c>
      <c r="BG255" s="178">
        <f>IF(N255="zákl. přenesená",J255,0)</f>
        <v>0</v>
      </c>
      <c r="BH255" s="178">
        <f>IF(N255="sníž. přenesená",J255,0)</f>
        <v>0</v>
      </c>
      <c r="BI255" s="178">
        <f>IF(N255="nulová",J255,0)</f>
        <v>0</v>
      </c>
      <c r="BJ255" s="15" t="s">
        <v>80</v>
      </c>
      <c r="BK255" s="178">
        <f>ROUND(I255*H255,2)</f>
        <v>0</v>
      </c>
      <c r="BL255" s="15" t="s">
        <v>133</v>
      </c>
      <c r="BM255" s="15" t="s">
        <v>456</v>
      </c>
    </row>
    <row r="256" spans="2:47" s="1" customFormat="1" ht="87.75">
      <c r="B256" s="32"/>
      <c r="C256" s="33"/>
      <c r="D256" s="179" t="s">
        <v>135</v>
      </c>
      <c r="E256" s="33"/>
      <c r="F256" s="180" t="s">
        <v>457</v>
      </c>
      <c r="G256" s="33"/>
      <c r="H256" s="33"/>
      <c r="I256" s="96"/>
      <c r="J256" s="33"/>
      <c r="K256" s="33"/>
      <c r="L256" s="36"/>
      <c r="M256" s="181"/>
      <c r="N256" s="58"/>
      <c r="O256" s="58"/>
      <c r="P256" s="58"/>
      <c r="Q256" s="58"/>
      <c r="R256" s="58"/>
      <c r="S256" s="58"/>
      <c r="T256" s="59"/>
      <c r="AT256" s="15" t="s">
        <v>135</v>
      </c>
      <c r="AU256" s="15" t="s">
        <v>82</v>
      </c>
    </row>
    <row r="257" spans="2:51" s="11" customFormat="1" ht="12">
      <c r="B257" s="182"/>
      <c r="C257" s="183"/>
      <c r="D257" s="179" t="s">
        <v>137</v>
      </c>
      <c r="E257" s="184" t="s">
        <v>21</v>
      </c>
      <c r="F257" s="185" t="s">
        <v>405</v>
      </c>
      <c r="G257" s="183"/>
      <c r="H257" s="186">
        <v>1</v>
      </c>
      <c r="I257" s="187"/>
      <c r="J257" s="183"/>
      <c r="K257" s="183"/>
      <c r="L257" s="188"/>
      <c r="M257" s="189"/>
      <c r="N257" s="190"/>
      <c r="O257" s="190"/>
      <c r="P257" s="190"/>
      <c r="Q257" s="190"/>
      <c r="R257" s="190"/>
      <c r="S257" s="190"/>
      <c r="T257" s="191"/>
      <c r="AT257" s="192" t="s">
        <v>137</v>
      </c>
      <c r="AU257" s="192" t="s">
        <v>82</v>
      </c>
      <c r="AV257" s="11" t="s">
        <v>82</v>
      </c>
      <c r="AW257" s="11" t="s">
        <v>36</v>
      </c>
      <c r="AX257" s="11" t="s">
        <v>80</v>
      </c>
      <c r="AY257" s="192" t="s">
        <v>126</v>
      </c>
    </row>
    <row r="258" spans="2:65" s="1" customFormat="1" ht="16.5" customHeight="1">
      <c r="B258" s="32"/>
      <c r="C258" s="167" t="s">
        <v>458</v>
      </c>
      <c r="D258" s="167" t="s">
        <v>128</v>
      </c>
      <c r="E258" s="168" t="s">
        <v>459</v>
      </c>
      <c r="F258" s="169" t="s">
        <v>460</v>
      </c>
      <c r="G258" s="170" t="s">
        <v>131</v>
      </c>
      <c r="H258" s="171">
        <v>4.5</v>
      </c>
      <c r="I258" s="172"/>
      <c r="J258" s="173">
        <f>ROUND(I258*H258,2)</f>
        <v>0</v>
      </c>
      <c r="K258" s="169" t="s">
        <v>132</v>
      </c>
      <c r="L258" s="36"/>
      <c r="M258" s="174" t="s">
        <v>21</v>
      </c>
      <c r="N258" s="175" t="s">
        <v>46</v>
      </c>
      <c r="O258" s="58"/>
      <c r="P258" s="176">
        <f>O258*H258</f>
        <v>0</v>
      </c>
      <c r="Q258" s="176">
        <v>0.00013</v>
      </c>
      <c r="R258" s="176">
        <f>Q258*H258</f>
        <v>0.0005849999999999999</v>
      </c>
      <c r="S258" s="176">
        <v>0</v>
      </c>
      <c r="T258" s="177">
        <f>S258*H258</f>
        <v>0</v>
      </c>
      <c r="AR258" s="15" t="s">
        <v>133</v>
      </c>
      <c r="AT258" s="15" t="s">
        <v>128</v>
      </c>
      <c r="AU258" s="15" t="s">
        <v>82</v>
      </c>
      <c r="AY258" s="15" t="s">
        <v>126</v>
      </c>
      <c r="BE258" s="178">
        <f>IF(N258="základní",J258,0)</f>
        <v>0</v>
      </c>
      <c r="BF258" s="178">
        <f>IF(N258="snížená",J258,0)</f>
        <v>0</v>
      </c>
      <c r="BG258" s="178">
        <f>IF(N258="zákl. přenesená",J258,0)</f>
        <v>0</v>
      </c>
      <c r="BH258" s="178">
        <f>IF(N258="sníž. přenesená",J258,0)</f>
        <v>0</v>
      </c>
      <c r="BI258" s="178">
        <f>IF(N258="nulová",J258,0)</f>
        <v>0</v>
      </c>
      <c r="BJ258" s="15" t="s">
        <v>80</v>
      </c>
      <c r="BK258" s="178">
        <f>ROUND(I258*H258,2)</f>
        <v>0</v>
      </c>
      <c r="BL258" s="15" t="s">
        <v>133</v>
      </c>
      <c r="BM258" s="15" t="s">
        <v>461</v>
      </c>
    </row>
    <row r="259" spans="2:47" s="1" customFormat="1" ht="48.75">
      <c r="B259" s="32"/>
      <c r="C259" s="33"/>
      <c r="D259" s="179" t="s">
        <v>135</v>
      </c>
      <c r="E259" s="33"/>
      <c r="F259" s="180" t="s">
        <v>462</v>
      </c>
      <c r="G259" s="33"/>
      <c r="H259" s="33"/>
      <c r="I259" s="96"/>
      <c r="J259" s="33"/>
      <c r="K259" s="33"/>
      <c r="L259" s="36"/>
      <c r="M259" s="181"/>
      <c r="N259" s="58"/>
      <c r="O259" s="58"/>
      <c r="P259" s="58"/>
      <c r="Q259" s="58"/>
      <c r="R259" s="58"/>
      <c r="S259" s="58"/>
      <c r="T259" s="59"/>
      <c r="AT259" s="15" t="s">
        <v>135</v>
      </c>
      <c r="AU259" s="15" t="s">
        <v>82</v>
      </c>
    </row>
    <row r="260" spans="2:65" s="1" customFormat="1" ht="16.5" customHeight="1">
      <c r="B260" s="32"/>
      <c r="C260" s="167" t="s">
        <v>463</v>
      </c>
      <c r="D260" s="167" t="s">
        <v>128</v>
      </c>
      <c r="E260" s="168" t="s">
        <v>464</v>
      </c>
      <c r="F260" s="169" t="s">
        <v>465</v>
      </c>
      <c r="G260" s="170" t="s">
        <v>131</v>
      </c>
      <c r="H260" s="171">
        <v>140</v>
      </c>
      <c r="I260" s="172"/>
      <c r="J260" s="173">
        <f>ROUND(I260*H260,2)</f>
        <v>0</v>
      </c>
      <c r="K260" s="169" t="s">
        <v>132</v>
      </c>
      <c r="L260" s="36"/>
      <c r="M260" s="174" t="s">
        <v>21</v>
      </c>
      <c r="N260" s="175" t="s">
        <v>46</v>
      </c>
      <c r="O260" s="58"/>
      <c r="P260" s="176">
        <f>O260*H260</f>
        <v>0</v>
      </c>
      <c r="Q260" s="176">
        <v>4E-05</v>
      </c>
      <c r="R260" s="176">
        <f>Q260*H260</f>
        <v>0.005600000000000001</v>
      </c>
      <c r="S260" s="176">
        <v>0</v>
      </c>
      <c r="T260" s="177">
        <f>S260*H260</f>
        <v>0</v>
      </c>
      <c r="AR260" s="15" t="s">
        <v>133</v>
      </c>
      <c r="AT260" s="15" t="s">
        <v>128</v>
      </c>
      <c r="AU260" s="15" t="s">
        <v>82</v>
      </c>
      <c r="AY260" s="15" t="s">
        <v>126</v>
      </c>
      <c r="BE260" s="178">
        <f>IF(N260="základní",J260,0)</f>
        <v>0</v>
      </c>
      <c r="BF260" s="178">
        <f>IF(N260="snížená",J260,0)</f>
        <v>0</v>
      </c>
      <c r="BG260" s="178">
        <f>IF(N260="zákl. přenesená",J260,0)</f>
        <v>0</v>
      </c>
      <c r="BH260" s="178">
        <f>IF(N260="sníž. přenesená",J260,0)</f>
        <v>0</v>
      </c>
      <c r="BI260" s="178">
        <f>IF(N260="nulová",J260,0)</f>
        <v>0</v>
      </c>
      <c r="BJ260" s="15" t="s">
        <v>80</v>
      </c>
      <c r="BK260" s="178">
        <f>ROUND(I260*H260,2)</f>
        <v>0</v>
      </c>
      <c r="BL260" s="15" t="s">
        <v>133</v>
      </c>
      <c r="BM260" s="15" t="s">
        <v>466</v>
      </c>
    </row>
    <row r="261" spans="2:47" s="1" customFormat="1" ht="165.75">
      <c r="B261" s="32"/>
      <c r="C261" s="33"/>
      <c r="D261" s="179" t="s">
        <v>135</v>
      </c>
      <c r="E261" s="33"/>
      <c r="F261" s="180" t="s">
        <v>467</v>
      </c>
      <c r="G261" s="33"/>
      <c r="H261" s="33"/>
      <c r="I261" s="96"/>
      <c r="J261" s="33"/>
      <c r="K261" s="33"/>
      <c r="L261" s="36"/>
      <c r="M261" s="181"/>
      <c r="N261" s="58"/>
      <c r="O261" s="58"/>
      <c r="P261" s="58"/>
      <c r="Q261" s="58"/>
      <c r="R261" s="58"/>
      <c r="S261" s="58"/>
      <c r="T261" s="59"/>
      <c r="AT261" s="15" t="s">
        <v>135</v>
      </c>
      <c r="AU261" s="15" t="s">
        <v>82</v>
      </c>
    </row>
    <row r="262" spans="2:65" s="1" customFormat="1" ht="22.5" customHeight="1">
      <c r="B262" s="32"/>
      <c r="C262" s="167" t="s">
        <v>468</v>
      </c>
      <c r="D262" s="167" t="s">
        <v>128</v>
      </c>
      <c r="E262" s="168" t="s">
        <v>469</v>
      </c>
      <c r="F262" s="169" t="s">
        <v>470</v>
      </c>
      <c r="G262" s="170" t="s">
        <v>361</v>
      </c>
      <c r="H262" s="171">
        <v>86</v>
      </c>
      <c r="I262" s="172"/>
      <c r="J262" s="173">
        <f>ROUND(I262*H262,2)</f>
        <v>0</v>
      </c>
      <c r="K262" s="169" t="s">
        <v>132</v>
      </c>
      <c r="L262" s="36"/>
      <c r="M262" s="174" t="s">
        <v>21</v>
      </c>
      <c r="N262" s="175" t="s">
        <v>46</v>
      </c>
      <c r="O262" s="58"/>
      <c r="P262" s="176">
        <f>O262*H262</f>
        <v>0</v>
      </c>
      <c r="Q262" s="176">
        <v>0.00028</v>
      </c>
      <c r="R262" s="176">
        <f>Q262*H262</f>
        <v>0.024079999999999997</v>
      </c>
      <c r="S262" s="176">
        <v>0</v>
      </c>
      <c r="T262" s="177">
        <f>S262*H262</f>
        <v>0</v>
      </c>
      <c r="AR262" s="15" t="s">
        <v>133</v>
      </c>
      <c r="AT262" s="15" t="s">
        <v>128</v>
      </c>
      <c r="AU262" s="15" t="s">
        <v>82</v>
      </c>
      <c r="AY262" s="15" t="s">
        <v>126</v>
      </c>
      <c r="BE262" s="178">
        <f>IF(N262="základní",J262,0)</f>
        <v>0</v>
      </c>
      <c r="BF262" s="178">
        <f>IF(N262="snížená",J262,0)</f>
        <v>0</v>
      </c>
      <c r="BG262" s="178">
        <f>IF(N262="zákl. přenesená",J262,0)</f>
        <v>0</v>
      </c>
      <c r="BH262" s="178">
        <f>IF(N262="sníž. přenesená",J262,0)</f>
        <v>0</v>
      </c>
      <c r="BI262" s="178">
        <f>IF(N262="nulová",J262,0)</f>
        <v>0</v>
      </c>
      <c r="BJ262" s="15" t="s">
        <v>80</v>
      </c>
      <c r="BK262" s="178">
        <f>ROUND(I262*H262,2)</f>
        <v>0</v>
      </c>
      <c r="BL262" s="15" t="s">
        <v>133</v>
      </c>
      <c r="BM262" s="15" t="s">
        <v>471</v>
      </c>
    </row>
    <row r="263" spans="2:47" s="1" customFormat="1" ht="58.5">
      <c r="B263" s="32"/>
      <c r="C263" s="33"/>
      <c r="D263" s="179" t="s">
        <v>135</v>
      </c>
      <c r="E263" s="33"/>
      <c r="F263" s="180" t="s">
        <v>472</v>
      </c>
      <c r="G263" s="33"/>
      <c r="H263" s="33"/>
      <c r="I263" s="96"/>
      <c r="J263" s="33"/>
      <c r="K263" s="33"/>
      <c r="L263" s="36"/>
      <c r="M263" s="181"/>
      <c r="N263" s="58"/>
      <c r="O263" s="58"/>
      <c r="P263" s="58"/>
      <c r="Q263" s="58"/>
      <c r="R263" s="58"/>
      <c r="S263" s="58"/>
      <c r="T263" s="59"/>
      <c r="AT263" s="15" t="s">
        <v>135</v>
      </c>
      <c r="AU263" s="15" t="s">
        <v>82</v>
      </c>
    </row>
    <row r="264" spans="2:51" s="11" customFormat="1" ht="12">
      <c r="B264" s="182"/>
      <c r="C264" s="183"/>
      <c r="D264" s="179" t="s">
        <v>137</v>
      </c>
      <c r="E264" s="184" t="s">
        <v>21</v>
      </c>
      <c r="F264" s="185" t="s">
        <v>473</v>
      </c>
      <c r="G264" s="183"/>
      <c r="H264" s="186">
        <v>86</v>
      </c>
      <c r="I264" s="187"/>
      <c r="J264" s="183"/>
      <c r="K264" s="183"/>
      <c r="L264" s="188"/>
      <c r="M264" s="189"/>
      <c r="N264" s="190"/>
      <c r="O264" s="190"/>
      <c r="P264" s="190"/>
      <c r="Q264" s="190"/>
      <c r="R264" s="190"/>
      <c r="S264" s="190"/>
      <c r="T264" s="191"/>
      <c r="AT264" s="192" t="s">
        <v>137</v>
      </c>
      <c r="AU264" s="192" t="s">
        <v>82</v>
      </c>
      <c r="AV264" s="11" t="s">
        <v>82</v>
      </c>
      <c r="AW264" s="11" t="s">
        <v>36</v>
      </c>
      <c r="AX264" s="11" t="s">
        <v>80</v>
      </c>
      <c r="AY264" s="192" t="s">
        <v>126</v>
      </c>
    </row>
    <row r="265" spans="2:65" s="1" customFormat="1" ht="16.5" customHeight="1">
      <c r="B265" s="32"/>
      <c r="C265" s="167" t="s">
        <v>474</v>
      </c>
      <c r="D265" s="167" t="s">
        <v>128</v>
      </c>
      <c r="E265" s="168" t="s">
        <v>475</v>
      </c>
      <c r="F265" s="169" t="s">
        <v>476</v>
      </c>
      <c r="G265" s="170" t="s">
        <v>168</v>
      </c>
      <c r="H265" s="171">
        <v>4.8</v>
      </c>
      <c r="I265" s="172"/>
      <c r="J265" s="173">
        <f>ROUND(I265*H265,2)</f>
        <v>0</v>
      </c>
      <c r="K265" s="169" t="s">
        <v>132</v>
      </c>
      <c r="L265" s="36"/>
      <c r="M265" s="174" t="s">
        <v>21</v>
      </c>
      <c r="N265" s="175" t="s">
        <v>46</v>
      </c>
      <c r="O265" s="58"/>
      <c r="P265" s="176">
        <f>O265*H265</f>
        <v>0</v>
      </c>
      <c r="Q265" s="176">
        <v>0</v>
      </c>
      <c r="R265" s="176">
        <f>Q265*H265</f>
        <v>0</v>
      </c>
      <c r="S265" s="176">
        <v>2.2</v>
      </c>
      <c r="T265" s="177">
        <f>S265*H265</f>
        <v>10.56</v>
      </c>
      <c r="AR265" s="15" t="s">
        <v>133</v>
      </c>
      <c r="AT265" s="15" t="s">
        <v>128</v>
      </c>
      <c r="AU265" s="15" t="s">
        <v>82</v>
      </c>
      <c r="AY265" s="15" t="s">
        <v>126</v>
      </c>
      <c r="BE265" s="178">
        <f>IF(N265="základní",J265,0)</f>
        <v>0</v>
      </c>
      <c r="BF265" s="178">
        <f>IF(N265="snížená",J265,0)</f>
        <v>0</v>
      </c>
      <c r="BG265" s="178">
        <f>IF(N265="zákl. přenesená",J265,0)</f>
        <v>0</v>
      </c>
      <c r="BH265" s="178">
        <f>IF(N265="sníž. přenesená",J265,0)</f>
        <v>0</v>
      </c>
      <c r="BI265" s="178">
        <f>IF(N265="nulová",J265,0)</f>
        <v>0</v>
      </c>
      <c r="BJ265" s="15" t="s">
        <v>80</v>
      </c>
      <c r="BK265" s="178">
        <f>ROUND(I265*H265,2)</f>
        <v>0</v>
      </c>
      <c r="BL265" s="15" t="s">
        <v>133</v>
      </c>
      <c r="BM265" s="15" t="s">
        <v>477</v>
      </c>
    </row>
    <row r="266" spans="2:51" s="11" customFormat="1" ht="12">
      <c r="B266" s="182"/>
      <c r="C266" s="183"/>
      <c r="D266" s="179" t="s">
        <v>137</v>
      </c>
      <c r="E266" s="184" t="s">
        <v>21</v>
      </c>
      <c r="F266" s="185" t="s">
        <v>478</v>
      </c>
      <c r="G266" s="183"/>
      <c r="H266" s="186">
        <v>4.8</v>
      </c>
      <c r="I266" s="187"/>
      <c r="J266" s="183"/>
      <c r="K266" s="183"/>
      <c r="L266" s="188"/>
      <c r="M266" s="189"/>
      <c r="N266" s="190"/>
      <c r="O266" s="190"/>
      <c r="P266" s="190"/>
      <c r="Q266" s="190"/>
      <c r="R266" s="190"/>
      <c r="S266" s="190"/>
      <c r="T266" s="191"/>
      <c r="AT266" s="192" t="s">
        <v>137</v>
      </c>
      <c r="AU266" s="192" t="s">
        <v>82</v>
      </c>
      <c r="AV266" s="11" t="s">
        <v>82</v>
      </c>
      <c r="AW266" s="11" t="s">
        <v>36</v>
      </c>
      <c r="AX266" s="11" t="s">
        <v>80</v>
      </c>
      <c r="AY266" s="192" t="s">
        <v>126</v>
      </c>
    </row>
    <row r="267" spans="2:65" s="1" customFormat="1" ht="16.5" customHeight="1">
      <c r="B267" s="32"/>
      <c r="C267" s="167" t="s">
        <v>479</v>
      </c>
      <c r="D267" s="167" t="s">
        <v>128</v>
      </c>
      <c r="E267" s="168" t="s">
        <v>480</v>
      </c>
      <c r="F267" s="169" t="s">
        <v>481</v>
      </c>
      <c r="G267" s="170" t="s">
        <v>168</v>
      </c>
      <c r="H267" s="171">
        <v>4.8</v>
      </c>
      <c r="I267" s="172"/>
      <c r="J267" s="173">
        <f>ROUND(I267*H267,2)</f>
        <v>0</v>
      </c>
      <c r="K267" s="169" t="s">
        <v>132</v>
      </c>
      <c r="L267" s="36"/>
      <c r="M267" s="174" t="s">
        <v>21</v>
      </c>
      <c r="N267" s="175" t="s">
        <v>46</v>
      </c>
      <c r="O267" s="58"/>
      <c r="P267" s="176">
        <f>O267*H267</f>
        <v>0</v>
      </c>
      <c r="Q267" s="176">
        <v>0</v>
      </c>
      <c r="R267" s="176">
        <f>Q267*H267</f>
        <v>0</v>
      </c>
      <c r="S267" s="176">
        <v>0.029</v>
      </c>
      <c r="T267" s="177">
        <f>S267*H267</f>
        <v>0.1392</v>
      </c>
      <c r="AR267" s="15" t="s">
        <v>133</v>
      </c>
      <c r="AT267" s="15" t="s">
        <v>128</v>
      </c>
      <c r="AU267" s="15" t="s">
        <v>82</v>
      </c>
      <c r="AY267" s="15" t="s">
        <v>126</v>
      </c>
      <c r="BE267" s="178">
        <f>IF(N267="základní",J267,0)</f>
        <v>0</v>
      </c>
      <c r="BF267" s="178">
        <f>IF(N267="snížená",J267,0)</f>
        <v>0</v>
      </c>
      <c r="BG267" s="178">
        <f>IF(N267="zákl. přenesená",J267,0)</f>
        <v>0</v>
      </c>
      <c r="BH267" s="178">
        <f>IF(N267="sníž. přenesená",J267,0)</f>
        <v>0</v>
      </c>
      <c r="BI267" s="178">
        <f>IF(N267="nulová",J267,0)</f>
        <v>0</v>
      </c>
      <c r="BJ267" s="15" t="s">
        <v>80</v>
      </c>
      <c r="BK267" s="178">
        <f>ROUND(I267*H267,2)</f>
        <v>0</v>
      </c>
      <c r="BL267" s="15" t="s">
        <v>133</v>
      </c>
      <c r="BM267" s="15" t="s">
        <v>482</v>
      </c>
    </row>
    <row r="268" spans="2:65" s="1" customFormat="1" ht="22.5" customHeight="1">
      <c r="B268" s="32"/>
      <c r="C268" s="167" t="s">
        <v>483</v>
      </c>
      <c r="D268" s="167" t="s">
        <v>128</v>
      </c>
      <c r="E268" s="168" t="s">
        <v>484</v>
      </c>
      <c r="F268" s="169" t="s">
        <v>485</v>
      </c>
      <c r="G268" s="170" t="s">
        <v>361</v>
      </c>
      <c r="H268" s="171">
        <v>8</v>
      </c>
      <c r="I268" s="172"/>
      <c r="J268" s="173">
        <f>ROUND(I268*H268,2)</f>
        <v>0</v>
      </c>
      <c r="K268" s="169" t="s">
        <v>132</v>
      </c>
      <c r="L268" s="36"/>
      <c r="M268" s="174" t="s">
        <v>21</v>
      </c>
      <c r="N268" s="175" t="s">
        <v>46</v>
      </c>
      <c r="O268" s="58"/>
      <c r="P268" s="176">
        <f>O268*H268</f>
        <v>0</v>
      </c>
      <c r="Q268" s="176">
        <v>0</v>
      </c>
      <c r="R268" s="176">
        <f>Q268*H268</f>
        <v>0</v>
      </c>
      <c r="S268" s="176">
        <v>0.374</v>
      </c>
      <c r="T268" s="177">
        <f>S268*H268</f>
        <v>2.992</v>
      </c>
      <c r="AR268" s="15" t="s">
        <v>133</v>
      </c>
      <c r="AT268" s="15" t="s">
        <v>128</v>
      </c>
      <c r="AU268" s="15" t="s">
        <v>82</v>
      </c>
      <c r="AY268" s="15" t="s">
        <v>126</v>
      </c>
      <c r="BE268" s="178">
        <f>IF(N268="základní",J268,0)</f>
        <v>0</v>
      </c>
      <c r="BF268" s="178">
        <f>IF(N268="snížená",J268,0)</f>
        <v>0</v>
      </c>
      <c r="BG268" s="178">
        <f>IF(N268="zákl. přenesená",J268,0)</f>
        <v>0</v>
      </c>
      <c r="BH268" s="178">
        <f>IF(N268="sníž. přenesená",J268,0)</f>
        <v>0</v>
      </c>
      <c r="BI268" s="178">
        <f>IF(N268="nulová",J268,0)</f>
        <v>0</v>
      </c>
      <c r="BJ268" s="15" t="s">
        <v>80</v>
      </c>
      <c r="BK268" s="178">
        <f>ROUND(I268*H268,2)</f>
        <v>0</v>
      </c>
      <c r="BL268" s="15" t="s">
        <v>133</v>
      </c>
      <c r="BM268" s="15" t="s">
        <v>486</v>
      </c>
    </row>
    <row r="269" spans="2:51" s="11" customFormat="1" ht="12">
      <c r="B269" s="182"/>
      <c r="C269" s="183"/>
      <c r="D269" s="179" t="s">
        <v>137</v>
      </c>
      <c r="E269" s="184" t="s">
        <v>21</v>
      </c>
      <c r="F269" s="185" t="s">
        <v>487</v>
      </c>
      <c r="G269" s="183"/>
      <c r="H269" s="186">
        <v>8</v>
      </c>
      <c r="I269" s="187"/>
      <c r="J269" s="183"/>
      <c r="K269" s="183"/>
      <c r="L269" s="188"/>
      <c r="M269" s="189"/>
      <c r="N269" s="190"/>
      <c r="O269" s="190"/>
      <c r="P269" s="190"/>
      <c r="Q269" s="190"/>
      <c r="R269" s="190"/>
      <c r="S269" s="190"/>
      <c r="T269" s="191"/>
      <c r="AT269" s="192" t="s">
        <v>137</v>
      </c>
      <c r="AU269" s="192" t="s">
        <v>82</v>
      </c>
      <c r="AV269" s="11" t="s">
        <v>82</v>
      </c>
      <c r="AW269" s="11" t="s">
        <v>36</v>
      </c>
      <c r="AX269" s="11" t="s">
        <v>80</v>
      </c>
      <c r="AY269" s="192" t="s">
        <v>126</v>
      </c>
    </row>
    <row r="270" spans="2:65" s="1" customFormat="1" ht="22.5" customHeight="1">
      <c r="B270" s="32"/>
      <c r="C270" s="167" t="s">
        <v>488</v>
      </c>
      <c r="D270" s="167" t="s">
        <v>128</v>
      </c>
      <c r="E270" s="168" t="s">
        <v>489</v>
      </c>
      <c r="F270" s="169" t="s">
        <v>490</v>
      </c>
      <c r="G270" s="170" t="s">
        <v>147</v>
      </c>
      <c r="H270" s="171">
        <v>0.5</v>
      </c>
      <c r="I270" s="172"/>
      <c r="J270" s="173">
        <f>ROUND(I270*H270,2)</f>
        <v>0</v>
      </c>
      <c r="K270" s="169" t="s">
        <v>132</v>
      </c>
      <c r="L270" s="36"/>
      <c r="M270" s="174" t="s">
        <v>21</v>
      </c>
      <c r="N270" s="175" t="s">
        <v>46</v>
      </c>
      <c r="O270" s="58"/>
      <c r="P270" s="176">
        <f>O270*H270</f>
        <v>0</v>
      </c>
      <c r="Q270" s="176">
        <v>0.00477</v>
      </c>
      <c r="R270" s="176">
        <f>Q270*H270</f>
        <v>0.002385</v>
      </c>
      <c r="S270" s="176">
        <v>0.384</v>
      </c>
      <c r="T270" s="177">
        <f>S270*H270</f>
        <v>0.192</v>
      </c>
      <c r="AR270" s="15" t="s">
        <v>133</v>
      </c>
      <c r="AT270" s="15" t="s">
        <v>128</v>
      </c>
      <c r="AU270" s="15" t="s">
        <v>82</v>
      </c>
      <c r="AY270" s="15" t="s">
        <v>126</v>
      </c>
      <c r="BE270" s="178">
        <f>IF(N270="základní",J270,0)</f>
        <v>0</v>
      </c>
      <c r="BF270" s="178">
        <f>IF(N270="snížená",J270,0)</f>
        <v>0</v>
      </c>
      <c r="BG270" s="178">
        <f>IF(N270="zákl. přenesená",J270,0)</f>
        <v>0</v>
      </c>
      <c r="BH270" s="178">
        <f>IF(N270="sníž. přenesená",J270,0)</f>
        <v>0</v>
      </c>
      <c r="BI270" s="178">
        <f>IF(N270="nulová",J270,0)</f>
        <v>0</v>
      </c>
      <c r="BJ270" s="15" t="s">
        <v>80</v>
      </c>
      <c r="BK270" s="178">
        <f>ROUND(I270*H270,2)</f>
        <v>0</v>
      </c>
      <c r="BL270" s="15" t="s">
        <v>133</v>
      </c>
      <c r="BM270" s="15" t="s">
        <v>491</v>
      </c>
    </row>
    <row r="271" spans="2:47" s="1" customFormat="1" ht="48.75">
      <c r="B271" s="32"/>
      <c r="C271" s="33"/>
      <c r="D271" s="179" t="s">
        <v>135</v>
      </c>
      <c r="E271" s="33"/>
      <c r="F271" s="180" t="s">
        <v>492</v>
      </c>
      <c r="G271" s="33"/>
      <c r="H271" s="33"/>
      <c r="I271" s="96"/>
      <c r="J271" s="33"/>
      <c r="K271" s="33"/>
      <c r="L271" s="36"/>
      <c r="M271" s="181"/>
      <c r="N271" s="58"/>
      <c r="O271" s="58"/>
      <c r="P271" s="58"/>
      <c r="Q271" s="58"/>
      <c r="R271" s="58"/>
      <c r="S271" s="58"/>
      <c r="T271" s="59"/>
      <c r="AT271" s="15" t="s">
        <v>135</v>
      </c>
      <c r="AU271" s="15" t="s">
        <v>82</v>
      </c>
    </row>
    <row r="272" spans="2:51" s="11" customFormat="1" ht="12">
      <c r="B272" s="182"/>
      <c r="C272" s="183"/>
      <c r="D272" s="179" t="s">
        <v>137</v>
      </c>
      <c r="E272" s="184" t="s">
        <v>21</v>
      </c>
      <c r="F272" s="185" t="s">
        <v>493</v>
      </c>
      <c r="G272" s="183"/>
      <c r="H272" s="186">
        <v>0.5</v>
      </c>
      <c r="I272" s="187"/>
      <c r="J272" s="183"/>
      <c r="K272" s="183"/>
      <c r="L272" s="188"/>
      <c r="M272" s="189"/>
      <c r="N272" s="190"/>
      <c r="O272" s="190"/>
      <c r="P272" s="190"/>
      <c r="Q272" s="190"/>
      <c r="R272" s="190"/>
      <c r="S272" s="190"/>
      <c r="T272" s="191"/>
      <c r="AT272" s="192" t="s">
        <v>137</v>
      </c>
      <c r="AU272" s="192" t="s">
        <v>82</v>
      </c>
      <c r="AV272" s="11" t="s">
        <v>82</v>
      </c>
      <c r="AW272" s="11" t="s">
        <v>36</v>
      </c>
      <c r="AX272" s="11" t="s">
        <v>80</v>
      </c>
      <c r="AY272" s="192" t="s">
        <v>126</v>
      </c>
    </row>
    <row r="273" spans="2:65" s="1" customFormat="1" ht="16.5" customHeight="1">
      <c r="B273" s="32"/>
      <c r="C273" s="167" t="s">
        <v>494</v>
      </c>
      <c r="D273" s="167" t="s">
        <v>128</v>
      </c>
      <c r="E273" s="168" t="s">
        <v>495</v>
      </c>
      <c r="F273" s="169" t="s">
        <v>496</v>
      </c>
      <c r="G273" s="170" t="s">
        <v>147</v>
      </c>
      <c r="H273" s="171">
        <v>35</v>
      </c>
      <c r="I273" s="172"/>
      <c r="J273" s="173">
        <f>ROUND(I273*H273,2)</f>
        <v>0</v>
      </c>
      <c r="K273" s="169" t="s">
        <v>132</v>
      </c>
      <c r="L273" s="36"/>
      <c r="M273" s="174" t="s">
        <v>21</v>
      </c>
      <c r="N273" s="175" t="s">
        <v>46</v>
      </c>
      <c r="O273" s="58"/>
      <c r="P273" s="176">
        <f>O273*H273</f>
        <v>0</v>
      </c>
      <c r="Q273" s="176">
        <v>0</v>
      </c>
      <c r="R273" s="176">
        <f>Q273*H273</f>
        <v>0</v>
      </c>
      <c r="S273" s="176">
        <v>0</v>
      </c>
      <c r="T273" s="177">
        <f>S273*H273</f>
        <v>0</v>
      </c>
      <c r="AR273" s="15" t="s">
        <v>133</v>
      </c>
      <c r="AT273" s="15" t="s">
        <v>128</v>
      </c>
      <c r="AU273" s="15" t="s">
        <v>82</v>
      </c>
      <c r="AY273" s="15" t="s">
        <v>126</v>
      </c>
      <c r="BE273" s="178">
        <f>IF(N273="základní",J273,0)</f>
        <v>0</v>
      </c>
      <c r="BF273" s="178">
        <f>IF(N273="snížená",J273,0)</f>
        <v>0</v>
      </c>
      <c r="BG273" s="178">
        <f>IF(N273="zákl. přenesená",J273,0)</f>
        <v>0</v>
      </c>
      <c r="BH273" s="178">
        <f>IF(N273="sníž. přenesená",J273,0)</f>
        <v>0</v>
      </c>
      <c r="BI273" s="178">
        <f>IF(N273="nulová",J273,0)</f>
        <v>0</v>
      </c>
      <c r="BJ273" s="15" t="s">
        <v>80</v>
      </c>
      <c r="BK273" s="178">
        <f>ROUND(I273*H273,2)</f>
        <v>0</v>
      </c>
      <c r="BL273" s="15" t="s">
        <v>133</v>
      </c>
      <c r="BM273" s="15" t="s">
        <v>497</v>
      </c>
    </row>
    <row r="274" spans="2:51" s="11" customFormat="1" ht="12">
      <c r="B274" s="182"/>
      <c r="C274" s="183"/>
      <c r="D274" s="179" t="s">
        <v>137</v>
      </c>
      <c r="E274" s="184" t="s">
        <v>21</v>
      </c>
      <c r="F274" s="185" t="s">
        <v>498</v>
      </c>
      <c r="G274" s="183"/>
      <c r="H274" s="186">
        <v>35</v>
      </c>
      <c r="I274" s="187"/>
      <c r="J274" s="183"/>
      <c r="K274" s="183"/>
      <c r="L274" s="188"/>
      <c r="M274" s="189"/>
      <c r="N274" s="190"/>
      <c r="O274" s="190"/>
      <c r="P274" s="190"/>
      <c r="Q274" s="190"/>
      <c r="R274" s="190"/>
      <c r="S274" s="190"/>
      <c r="T274" s="191"/>
      <c r="AT274" s="192" t="s">
        <v>137</v>
      </c>
      <c r="AU274" s="192" t="s">
        <v>82</v>
      </c>
      <c r="AV274" s="11" t="s">
        <v>82</v>
      </c>
      <c r="AW274" s="11" t="s">
        <v>36</v>
      </c>
      <c r="AX274" s="11" t="s">
        <v>80</v>
      </c>
      <c r="AY274" s="192" t="s">
        <v>126</v>
      </c>
    </row>
    <row r="275" spans="2:63" s="10" customFormat="1" ht="22.9" customHeight="1">
      <c r="B275" s="151"/>
      <c r="C275" s="152"/>
      <c r="D275" s="153" t="s">
        <v>74</v>
      </c>
      <c r="E275" s="165" t="s">
        <v>499</v>
      </c>
      <c r="F275" s="165" t="s">
        <v>500</v>
      </c>
      <c r="G275" s="152"/>
      <c r="H275" s="152"/>
      <c r="I275" s="155"/>
      <c r="J275" s="166">
        <f>BK275</f>
        <v>0</v>
      </c>
      <c r="K275" s="152"/>
      <c r="L275" s="157"/>
      <c r="M275" s="158"/>
      <c r="N275" s="159"/>
      <c r="O275" s="159"/>
      <c r="P275" s="160">
        <f>SUM(P276:P287)</f>
        <v>0</v>
      </c>
      <c r="Q275" s="159"/>
      <c r="R275" s="160">
        <f>SUM(R276:R287)</f>
        <v>0</v>
      </c>
      <c r="S275" s="159"/>
      <c r="T275" s="161">
        <f>SUM(T276:T287)</f>
        <v>0</v>
      </c>
      <c r="AR275" s="162" t="s">
        <v>80</v>
      </c>
      <c r="AT275" s="163" t="s">
        <v>74</v>
      </c>
      <c r="AU275" s="163" t="s">
        <v>80</v>
      </c>
      <c r="AY275" s="162" t="s">
        <v>126</v>
      </c>
      <c r="BK275" s="164">
        <f>SUM(BK276:BK287)</f>
        <v>0</v>
      </c>
    </row>
    <row r="276" spans="2:65" s="1" customFormat="1" ht="22.5" customHeight="1">
      <c r="B276" s="32"/>
      <c r="C276" s="167" t="s">
        <v>501</v>
      </c>
      <c r="D276" s="167" t="s">
        <v>128</v>
      </c>
      <c r="E276" s="168" t="s">
        <v>502</v>
      </c>
      <c r="F276" s="169" t="s">
        <v>503</v>
      </c>
      <c r="G276" s="170" t="s">
        <v>220</v>
      </c>
      <c r="H276" s="171">
        <v>21.012</v>
      </c>
      <c r="I276" s="172"/>
      <c r="J276" s="173">
        <f>ROUND(I276*H276,2)</f>
        <v>0</v>
      </c>
      <c r="K276" s="169" t="s">
        <v>132</v>
      </c>
      <c r="L276" s="36"/>
      <c r="M276" s="174" t="s">
        <v>21</v>
      </c>
      <c r="N276" s="175" t="s">
        <v>46</v>
      </c>
      <c r="O276" s="58"/>
      <c r="P276" s="176">
        <f>O276*H276</f>
        <v>0</v>
      </c>
      <c r="Q276" s="176">
        <v>0</v>
      </c>
      <c r="R276" s="176">
        <f>Q276*H276</f>
        <v>0</v>
      </c>
      <c r="S276" s="176">
        <v>0</v>
      </c>
      <c r="T276" s="177">
        <f>S276*H276</f>
        <v>0</v>
      </c>
      <c r="AR276" s="15" t="s">
        <v>133</v>
      </c>
      <c r="AT276" s="15" t="s">
        <v>128</v>
      </c>
      <c r="AU276" s="15" t="s">
        <v>82</v>
      </c>
      <c r="AY276" s="15" t="s">
        <v>126</v>
      </c>
      <c r="BE276" s="178">
        <f>IF(N276="základní",J276,0)</f>
        <v>0</v>
      </c>
      <c r="BF276" s="178">
        <f>IF(N276="snížená",J276,0)</f>
        <v>0</v>
      </c>
      <c r="BG276" s="178">
        <f>IF(N276="zákl. přenesená",J276,0)</f>
        <v>0</v>
      </c>
      <c r="BH276" s="178">
        <f>IF(N276="sníž. přenesená",J276,0)</f>
        <v>0</v>
      </c>
      <c r="BI276" s="178">
        <f>IF(N276="nulová",J276,0)</f>
        <v>0</v>
      </c>
      <c r="BJ276" s="15" t="s">
        <v>80</v>
      </c>
      <c r="BK276" s="178">
        <f>ROUND(I276*H276,2)</f>
        <v>0</v>
      </c>
      <c r="BL276" s="15" t="s">
        <v>133</v>
      </c>
      <c r="BM276" s="15" t="s">
        <v>504</v>
      </c>
    </row>
    <row r="277" spans="2:47" s="1" customFormat="1" ht="107.25">
      <c r="B277" s="32"/>
      <c r="C277" s="33"/>
      <c r="D277" s="179" t="s">
        <v>135</v>
      </c>
      <c r="E277" s="33"/>
      <c r="F277" s="180" t="s">
        <v>505</v>
      </c>
      <c r="G277" s="33"/>
      <c r="H277" s="33"/>
      <c r="I277" s="96"/>
      <c r="J277" s="33"/>
      <c r="K277" s="33"/>
      <c r="L277" s="36"/>
      <c r="M277" s="181"/>
      <c r="N277" s="58"/>
      <c r="O277" s="58"/>
      <c r="P277" s="58"/>
      <c r="Q277" s="58"/>
      <c r="R277" s="58"/>
      <c r="S277" s="58"/>
      <c r="T277" s="59"/>
      <c r="AT277" s="15" t="s">
        <v>135</v>
      </c>
      <c r="AU277" s="15" t="s">
        <v>82</v>
      </c>
    </row>
    <row r="278" spans="2:65" s="1" customFormat="1" ht="16.5" customHeight="1">
      <c r="B278" s="32"/>
      <c r="C278" s="167" t="s">
        <v>506</v>
      </c>
      <c r="D278" s="167" t="s">
        <v>128</v>
      </c>
      <c r="E278" s="168" t="s">
        <v>507</v>
      </c>
      <c r="F278" s="169" t="s">
        <v>508</v>
      </c>
      <c r="G278" s="170" t="s">
        <v>220</v>
      </c>
      <c r="H278" s="171">
        <v>21.012</v>
      </c>
      <c r="I278" s="172"/>
      <c r="J278" s="173">
        <f>ROUND(I278*H278,2)</f>
        <v>0</v>
      </c>
      <c r="K278" s="169" t="s">
        <v>132</v>
      </c>
      <c r="L278" s="36"/>
      <c r="M278" s="174" t="s">
        <v>21</v>
      </c>
      <c r="N278" s="175" t="s">
        <v>46</v>
      </c>
      <c r="O278" s="58"/>
      <c r="P278" s="176">
        <f>O278*H278</f>
        <v>0</v>
      </c>
      <c r="Q278" s="176">
        <v>0</v>
      </c>
      <c r="R278" s="176">
        <f>Q278*H278</f>
        <v>0</v>
      </c>
      <c r="S278" s="176">
        <v>0</v>
      </c>
      <c r="T278" s="177">
        <f>S278*H278</f>
        <v>0</v>
      </c>
      <c r="AR278" s="15" t="s">
        <v>133</v>
      </c>
      <c r="AT278" s="15" t="s">
        <v>128</v>
      </c>
      <c r="AU278" s="15" t="s">
        <v>82</v>
      </c>
      <c r="AY278" s="15" t="s">
        <v>126</v>
      </c>
      <c r="BE278" s="178">
        <f>IF(N278="základní",J278,0)</f>
        <v>0</v>
      </c>
      <c r="BF278" s="178">
        <f>IF(N278="snížená",J278,0)</f>
        <v>0</v>
      </c>
      <c r="BG278" s="178">
        <f>IF(N278="zákl. přenesená",J278,0)</f>
        <v>0</v>
      </c>
      <c r="BH278" s="178">
        <f>IF(N278="sníž. přenesená",J278,0)</f>
        <v>0</v>
      </c>
      <c r="BI278" s="178">
        <f>IF(N278="nulová",J278,0)</f>
        <v>0</v>
      </c>
      <c r="BJ278" s="15" t="s">
        <v>80</v>
      </c>
      <c r="BK278" s="178">
        <f>ROUND(I278*H278,2)</f>
        <v>0</v>
      </c>
      <c r="BL278" s="15" t="s">
        <v>133</v>
      </c>
      <c r="BM278" s="15" t="s">
        <v>509</v>
      </c>
    </row>
    <row r="279" spans="2:47" s="1" customFormat="1" ht="58.5">
      <c r="B279" s="32"/>
      <c r="C279" s="33"/>
      <c r="D279" s="179" t="s">
        <v>135</v>
      </c>
      <c r="E279" s="33"/>
      <c r="F279" s="180" t="s">
        <v>510</v>
      </c>
      <c r="G279" s="33"/>
      <c r="H279" s="33"/>
      <c r="I279" s="96"/>
      <c r="J279" s="33"/>
      <c r="K279" s="33"/>
      <c r="L279" s="36"/>
      <c r="M279" s="181"/>
      <c r="N279" s="58"/>
      <c r="O279" s="58"/>
      <c r="P279" s="58"/>
      <c r="Q279" s="58"/>
      <c r="R279" s="58"/>
      <c r="S279" s="58"/>
      <c r="T279" s="59"/>
      <c r="AT279" s="15" t="s">
        <v>135</v>
      </c>
      <c r="AU279" s="15" t="s">
        <v>82</v>
      </c>
    </row>
    <row r="280" spans="2:65" s="1" customFormat="1" ht="22.5" customHeight="1">
      <c r="B280" s="32"/>
      <c r="C280" s="167" t="s">
        <v>511</v>
      </c>
      <c r="D280" s="167" t="s">
        <v>128</v>
      </c>
      <c r="E280" s="168" t="s">
        <v>512</v>
      </c>
      <c r="F280" s="169" t="s">
        <v>513</v>
      </c>
      <c r="G280" s="170" t="s">
        <v>220</v>
      </c>
      <c r="H280" s="171">
        <v>210.12</v>
      </c>
      <c r="I280" s="172"/>
      <c r="J280" s="173">
        <f>ROUND(I280*H280,2)</f>
        <v>0</v>
      </c>
      <c r="K280" s="169" t="s">
        <v>132</v>
      </c>
      <c r="L280" s="36"/>
      <c r="M280" s="174" t="s">
        <v>21</v>
      </c>
      <c r="N280" s="175" t="s">
        <v>46</v>
      </c>
      <c r="O280" s="58"/>
      <c r="P280" s="176">
        <f>O280*H280</f>
        <v>0</v>
      </c>
      <c r="Q280" s="176">
        <v>0</v>
      </c>
      <c r="R280" s="176">
        <f>Q280*H280</f>
        <v>0</v>
      </c>
      <c r="S280" s="176">
        <v>0</v>
      </c>
      <c r="T280" s="177">
        <f>S280*H280</f>
        <v>0</v>
      </c>
      <c r="AR280" s="15" t="s">
        <v>133</v>
      </c>
      <c r="AT280" s="15" t="s">
        <v>128</v>
      </c>
      <c r="AU280" s="15" t="s">
        <v>82</v>
      </c>
      <c r="AY280" s="15" t="s">
        <v>126</v>
      </c>
      <c r="BE280" s="178">
        <f>IF(N280="základní",J280,0)</f>
        <v>0</v>
      </c>
      <c r="BF280" s="178">
        <f>IF(N280="snížená",J280,0)</f>
        <v>0</v>
      </c>
      <c r="BG280" s="178">
        <f>IF(N280="zákl. přenesená",J280,0)</f>
        <v>0</v>
      </c>
      <c r="BH280" s="178">
        <f>IF(N280="sníž. přenesená",J280,0)</f>
        <v>0</v>
      </c>
      <c r="BI280" s="178">
        <f>IF(N280="nulová",J280,0)</f>
        <v>0</v>
      </c>
      <c r="BJ280" s="15" t="s">
        <v>80</v>
      </c>
      <c r="BK280" s="178">
        <f>ROUND(I280*H280,2)</f>
        <v>0</v>
      </c>
      <c r="BL280" s="15" t="s">
        <v>133</v>
      </c>
      <c r="BM280" s="15" t="s">
        <v>514</v>
      </c>
    </row>
    <row r="281" spans="2:47" s="1" customFormat="1" ht="58.5">
      <c r="B281" s="32"/>
      <c r="C281" s="33"/>
      <c r="D281" s="179" t="s">
        <v>135</v>
      </c>
      <c r="E281" s="33"/>
      <c r="F281" s="180" t="s">
        <v>510</v>
      </c>
      <c r="G281" s="33"/>
      <c r="H281" s="33"/>
      <c r="I281" s="96"/>
      <c r="J281" s="33"/>
      <c r="K281" s="33"/>
      <c r="L281" s="36"/>
      <c r="M281" s="181"/>
      <c r="N281" s="58"/>
      <c r="O281" s="58"/>
      <c r="P281" s="58"/>
      <c r="Q281" s="58"/>
      <c r="R281" s="58"/>
      <c r="S281" s="58"/>
      <c r="T281" s="59"/>
      <c r="AT281" s="15" t="s">
        <v>135</v>
      </c>
      <c r="AU281" s="15" t="s">
        <v>82</v>
      </c>
    </row>
    <row r="282" spans="2:51" s="11" customFormat="1" ht="12">
      <c r="B282" s="182"/>
      <c r="C282" s="183"/>
      <c r="D282" s="179" t="s">
        <v>137</v>
      </c>
      <c r="E282" s="183"/>
      <c r="F282" s="185" t="s">
        <v>515</v>
      </c>
      <c r="G282" s="183"/>
      <c r="H282" s="186">
        <v>210.12</v>
      </c>
      <c r="I282" s="187"/>
      <c r="J282" s="183"/>
      <c r="K282" s="183"/>
      <c r="L282" s="188"/>
      <c r="M282" s="189"/>
      <c r="N282" s="190"/>
      <c r="O282" s="190"/>
      <c r="P282" s="190"/>
      <c r="Q282" s="190"/>
      <c r="R282" s="190"/>
      <c r="S282" s="190"/>
      <c r="T282" s="191"/>
      <c r="AT282" s="192" t="s">
        <v>137</v>
      </c>
      <c r="AU282" s="192" t="s">
        <v>82</v>
      </c>
      <c r="AV282" s="11" t="s">
        <v>82</v>
      </c>
      <c r="AW282" s="11" t="s">
        <v>4</v>
      </c>
      <c r="AX282" s="11" t="s">
        <v>80</v>
      </c>
      <c r="AY282" s="192" t="s">
        <v>126</v>
      </c>
    </row>
    <row r="283" spans="2:65" s="1" customFormat="1" ht="22.5" customHeight="1">
      <c r="B283" s="32"/>
      <c r="C283" s="167" t="s">
        <v>516</v>
      </c>
      <c r="D283" s="167" t="s">
        <v>128</v>
      </c>
      <c r="E283" s="168" t="s">
        <v>517</v>
      </c>
      <c r="F283" s="169" t="s">
        <v>518</v>
      </c>
      <c r="G283" s="170" t="s">
        <v>220</v>
      </c>
      <c r="H283" s="171">
        <v>17.257</v>
      </c>
      <c r="I283" s="172"/>
      <c r="J283" s="173">
        <f>ROUND(I283*H283,2)</f>
        <v>0</v>
      </c>
      <c r="K283" s="169" t="s">
        <v>132</v>
      </c>
      <c r="L283" s="36"/>
      <c r="M283" s="174" t="s">
        <v>21</v>
      </c>
      <c r="N283" s="175" t="s">
        <v>46</v>
      </c>
      <c r="O283" s="58"/>
      <c r="P283" s="176">
        <f>O283*H283</f>
        <v>0</v>
      </c>
      <c r="Q283" s="176">
        <v>0</v>
      </c>
      <c r="R283" s="176">
        <f>Q283*H283</f>
        <v>0</v>
      </c>
      <c r="S283" s="176">
        <v>0</v>
      </c>
      <c r="T283" s="177">
        <f>S283*H283</f>
        <v>0</v>
      </c>
      <c r="AR283" s="15" t="s">
        <v>133</v>
      </c>
      <c r="AT283" s="15" t="s">
        <v>128</v>
      </c>
      <c r="AU283" s="15" t="s">
        <v>82</v>
      </c>
      <c r="AY283" s="15" t="s">
        <v>126</v>
      </c>
      <c r="BE283" s="178">
        <f>IF(N283="základní",J283,0)</f>
        <v>0</v>
      </c>
      <c r="BF283" s="178">
        <f>IF(N283="snížená",J283,0)</f>
        <v>0</v>
      </c>
      <c r="BG283" s="178">
        <f>IF(N283="zákl. přenesená",J283,0)</f>
        <v>0</v>
      </c>
      <c r="BH283" s="178">
        <f>IF(N283="sníž. přenesená",J283,0)</f>
        <v>0</v>
      </c>
      <c r="BI283" s="178">
        <f>IF(N283="nulová",J283,0)</f>
        <v>0</v>
      </c>
      <c r="BJ283" s="15" t="s">
        <v>80</v>
      </c>
      <c r="BK283" s="178">
        <f>ROUND(I283*H283,2)</f>
        <v>0</v>
      </c>
      <c r="BL283" s="15" t="s">
        <v>133</v>
      </c>
      <c r="BM283" s="15" t="s">
        <v>519</v>
      </c>
    </row>
    <row r="284" spans="2:47" s="1" customFormat="1" ht="58.5">
      <c r="B284" s="32"/>
      <c r="C284" s="33"/>
      <c r="D284" s="179" t="s">
        <v>135</v>
      </c>
      <c r="E284" s="33"/>
      <c r="F284" s="180" t="s">
        <v>520</v>
      </c>
      <c r="G284" s="33"/>
      <c r="H284" s="33"/>
      <c r="I284" s="96"/>
      <c r="J284" s="33"/>
      <c r="K284" s="33"/>
      <c r="L284" s="36"/>
      <c r="M284" s="181"/>
      <c r="N284" s="58"/>
      <c r="O284" s="58"/>
      <c r="P284" s="58"/>
      <c r="Q284" s="58"/>
      <c r="R284" s="58"/>
      <c r="S284" s="58"/>
      <c r="T284" s="59"/>
      <c r="AT284" s="15" t="s">
        <v>135</v>
      </c>
      <c r="AU284" s="15" t="s">
        <v>82</v>
      </c>
    </row>
    <row r="285" spans="2:51" s="11" customFormat="1" ht="12">
      <c r="B285" s="182"/>
      <c r="C285" s="183"/>
      <c r="D285" s="179" t="s">
        <v>137</v>
      </c>
      <c r="E285" s="184" t="s">
        <v>21</v>
      </c>
      <c r="F285" s="185" t="s">
        <v>521</v>
      </c>
      <c r="G285" s="183"/>
      <c r="H285" s="186">
        <v>17.257</v>
      </c>
      <c r="I285" s="187"/>
      <c r="J285" s="183"/>
      <c r="K285" s="183"/>
      <c r="L285" s="188"/>
      <c r="M285" s="189"/>
      <c r="N285" s="190"/>
      <c r="O285" s="190"/>
      <c r="P285" s="190"/>
      <c r="Q285" s="190"/>
      <c r="R285" s="190"/>
      <c r="S285" s="190"/>
      <c r="T285" s="191"/>
      <c r="AT285" s="192" t="s">
        <v>137</v>
      </c>
      <c r="AU285" s="192" t="s">
        <v>82</v>
      </c>
      <c r="AV285" s="11" t="s">
        <v>82</v>
      </c>
      <c r="AW285" s="11" t="s">
        <v>36</v>
      </c>
      <c r="AX285" s="11" t="s">
        <v>80</v>
      </c>
      <c r="AY285" s="192" t="s">
        <v>126</v>
      </c>
    </row>
    <row r="286" spans="2:65" s="1" customFormat="1" ht="22.5" customHeight="1">
      <c r="B286" s="32"/>
      <c r="C286" s="167" t="s">
        <v>522</v>
      </c>
      <c r="D286" s="167" t="s">
        <v>128</v>
      </c>
      <c r="E286" s="168" t="s">
        <v>523</v>
      </c>
      <c r="F286" s="169" t="s">
        <v>524</v>
      </c>
      <c r="G286" s="170" t="s">
        <v>220</v>
      </c>
      <c r="H286" s="171">
        <v>0.638</v>
      </c>
      <c r="I286" s="172"/>
      <c r="J286" s="173">
        <f>ROUND(I286*H286,2)</f>
        <v>0</v>
      </c>
      <c r="K286" s="169" t="s">
        <v>132</v>
      </c>
      <c r="L286" s="36"/>
      <c r="M286" s="174" t="s">
        <v>21</v>
      </c>
      <c r="N286" s="175" t="s">
        <v>46</v>
      </c>
      <c r="O286" s="58"/>
      <c r="P286" s="176">
        <f>O286*H286</f>
        <v>0</v>
      </c>
      <c r="Q286" s="176">
        <v>0</v>
      </c>
      <c r="R286" s="176">
        <f>Q286*H286</f>
        <v>0</v>
      </c>
      <c r="S286" s="176">
        <v>0</v>
      </c>
      <c r="T286" s="177">
        <f>S286*H286</f>
        <v>0</v>
      </c>
      <c r="AR286" s="15" t="s">
        <v>133</v>
      </c>
      <c r="AT286" s="15" t="s">
        <v>128</v>
      </c>
      <c r="AU286" s="15" t="s">
        <v>82</v>
      </c>
      <c r="AY286" s="15" t="s">
        <v>126</v>
      </c>
      <c r="BE286" s="178">
        <f>IF(N286="základní",J286,0)</f>
        <v>0</v>
      </c>
      <c r="BF286" s="178">
        <f>IF(N286="snížená",J286,0)</f>
        <v>0</v>
      </c>
      <c r="BG286" s="178">
        <f>IF(N286="zákl. přenesená",J286,0)</f>
        <v>0</v>
      </c>
      <c r="BH286" s="178">
        <f>IF(N286="sníž. přenesená",J286,0)</f>
        <v>0</v>
      </c>
      <c r="BI286" s="178">
        <f>IF(N286="nulová",J286,0)</f>
        <v>0</v>
      </c>
      <c r="BJ286" s="15" t="s">
        <v>80</v>
      </c>
      <c r="BK286" s="178">
        <f>ROUND(I286*H286,2)</f>
        <v>0</v>
      </c>
      <c r="BL286" s="15" t="s">
        <v>133</v>
      </c>
      <c r="BM286" s="15" t="s">
        <v>525</v>
      </c>
    </row>
    <row r="287" spans="2:47" s="1" customFormat="1" ht="58.5">
      <c r="B287" s="32"/>
      <c r="C287" s="33"/>
      <c r="D287" s="179" t="s">
        <v>135</v>
      </c>
      <c r="E287" s="33"/>
      <c r="F287" s="180" t="s">
        <v>520</v>
      </c>
      <c r="G287" s="33"/>
      <c r="H287" s="33"/>
      <c r="I287" s="96"/>
      <c r="J287" s="33"/>
      <c r="K287" s="33"/>
      <c r="L287" s="36"/>
      <c r="M287" s="181"/>
      <c r="N287" s="58"/>
      <c r="O287" s="58"/>
      <c r="P287" s="58"/>
      <c r="Q287" s="58"/>
      <c r="R287" s="58"/>
      <c r="S287" s="58"/>
      <c r="T287" s="59"/>
      <c r="AT287" s="15" t="s">
        <v>135</v>
      </c>
      <c r="AU287" s="15" t="s">
        <v>82</v>
      </c>
    </row>
    <row r="288" spans="2:63" s="10" customFormat="1" ht="22.9" customHeight="1">
      <c r="B288" s="151"/>
      <c r="C288" s="152"/>
      <c r="D288" s="153" t="s">
        <v>74</v>
      </c>
      <c r="E288" s="165" t="s">
        <v>526</v>
      </c>
      <c r="F288" s="165" t="s">
        <v>527</v>
      </c>
      <c r="G288" s="152"/>
      <c r="H288" s="152"/>
      <c r="I288" s="155"/>
      <c r="J288" s="166">
        <f>BK288</f>
        <v>0</v>
      </c>
      <c r="K288" s="152"/>
      <c r="L288" s="157"/>
      <c r="M288" s="158"/>
      <c r="N288" s="159"/>
      <c r="O288" s="159"/>
      <c r="P288" s="160">
        <f>SUM(P289:P290)</f>
        <v>0</v>
      </c>
      <c r="Q288" s="159"/>
      <c r="R288" s="160">
        <f>SUM(R289:R290)</f>
        <v>0</v>
      </c>
      <c r="S288" s="159"/>
      <c r="T288" s="161">
        <f>SUM(T289:T290)</f>
        <v>0</v>
      </c>
      <c r="AR288" s="162" t="s">
        <v>80</v>
      </c>
      <c r="AT288" s="163" t="s">
        <v>74</v>
      </c>
      <c r="AU288" s="163" t="s">
        <v>80</v>
      </c>
      <c r="AY288" s="162" t="s">
        <v>126</v>
      </c>
      <c r="BK288" s="164">
        <f>SUM(BK289:BK290)</f>
        <v>0</v>
      </c>
    </row>
    <row r="289" spans="2:65" s="1" customFormat="1" ht="22.5" customHeight="1">
      <c r="B289" s="32"/>
      <c r="C289" s="167" t="s">
        <v>528</v>
      </c>
      <c r="D289" s="167" t="s">
        <v>128</v>
      </c>
      <c r="E289" s="168" t="s">
        <v>529</v>
      </c>
      <c r="F289" s="169" t="s">
        <v>530</v>
      </c>
      <c r="G289" s="170" t="s">
        <v>220</v>
      </c>
      <c r="H289" s="171">
        <v>54.291</v>
      </c>
      <c r="I289" s="172"/>
      <c r="J289" s="173">
        <f>ROUND(I289*H289,2)</f>
        <v>0</v>
      </c>
      <c r="K289" s="169" t="s">
        <v>132</v>
      </c>
      <c r="L289" s="36"/>
      <c r="M289" s="174" t="s">
        <v>21</v>
      </c>
      <c r="N289" s="175" t="s">
        <v>46</v>
      </c>
      <c r="O289" s="58"/>
      <c r="P289" s="176">
        <f>O289*H289</f>
        <v>0</v>
      </c>
      <c r="Q289" s="176">
        <v>0</v>
      </c>
      <c r="R289" s="176">
        <f>Q289*H289</f>
        <v>0</v>
      </c>
      <c r="S289" s="176">
        <v>0</v>
      </c>
      <c r="T289" s="177">
        <f>S289*H289</f>
        <v>0</v>
      </c>
      <c r="AR289" s="15" t="s">
        <v>133</v>
      </c>
      <c r="AT289" s="15" t="s">
        <v>128</v>
      </c>
      <c r="AU289" s="15" t="s">
        <v>82</v>
      </c>
      <c r="AY289" s="15" t="s">
        <v>126</v>
      </c>
      <c r="BE289" s="178">
        <f>IF(N289="základní",J289,0)</f>
        <v>0</v>
      </c>
      <c r="BF289" s="178">
        <f>IF(N289="snížená",J289,0)</f>
        <v>0</v>
      </c>
      <c r="BG289" s="178">
        <f>IF(N289="zákl. přenesená",J289,0)</f>
        <v>0</v>
      </c>
      <c r="BH289" s="178">
        <f>IF(N289="sníž. přenesená",J289,0)</f>
        <v>0</v>
      </c>
      <c r="BI289" s="178">
        <f>IF(N289="nulová",J289,0)</f>
        <v>0</v>
      </c>
      <c r="BJ289" s="15" t="s">
        <v>80</v>
      </c>
      <c r="BK289" s="178">
        <f>ROUND(I289*H289,2)</f>
        <v>0</v>
      </c>
      <c r="BL289" s="15" t="s">
        <v>133</v>
      </c>
      <c r="BM289" s="15" t="s">
        <v>531</v>
      </c>
    </row>
    <row r="290" spans="2:47" s="1" customFormat="1" ht="58.5">
      <c r="B290" s="32"/>
      <c r="C290" s="33"/>
      <c r="D290" s="179" t="s">
        <v>135</v>
      </c>
      <c r="E290" s="33"/>
      <c r="F290" s="180" t="s">
        <v>532</v>
      </c>
      <c r="G290" s="33"/>
      <c r="H290" s="33"/>
      <c r="I290" s="96"/>
      <c r="J290" s="33"/>
      <c r="K290" s="33"/>
      <c r="L290" s="36"/>
      <c r="M290" s="181"/>
      <c r="N290" s="58"/>
      <c r="O290" s="58"/>
      <c r="P290" s="58"/>
      <c r="Q290" s="58"/>
      <c r="R290" s="58"/>
      <c r="S290" s="58"/>
      <c r="T290" s="59"/>
      <c r="AT290" s="15" t="s">
        <v>135</v>
      </c>
      <c r="AU290" s="15" t="s">
        <v>82</v>
      </c>
    </row>
    <row r="291" spans="2:63" s="10" customFormat="1" ht="25.9" customHeight="1">
      <c r="B291" s="151"/>
      <c r="C291" s="152"/>
      <c r="D291" s="153" t="s">
        <v>74</v>
      </c>
      <c r="E291" s="154" t="s">
        <v>533</v>
      </c>
      <c r="F291" s="154" t="s">
        <v>534</v>
      </c>
      <c r="G291" s="152"/>
      <c r="H291" s="152"/>
      <c r="I291" s="155"/>
      <c r="J291" s="156">
        <f>BK291</f>
        <v>0</v>
      </c>
      <c r="K291" s="152"/>
      <c r="L291" s="157"/>
      <c r="M291" s="158"/>
      <c r="N291" s="159"/>
      <c r="O291" s="159"/>
      <c r="P291" s="160">
        <f>P292+P304+P312+P363+P366+P374</f>
        <v>0</v>
      </c>
      <c r="Q291" s="159"/>
      <c r="R291" s="160">
        <f>R292+R304+R312+R363+R366+R374</f>
        <v>0.4136775</v>
      </c>
      <c r="S291" s="159"/>
      <c r="T291" s="161">
        <f>T292+T304+T312+T363+T366+T374</f>
        <v>0.37558</v>
      </c>
      <c r="AR291" s="162" t="s">
        <v>82</v>
      </c>
      <c r="AT291" s="163" t="s">
        <v>74</v>
      </c>
      <c r="AU291" s="163" t="s">
        <v>75</v>
      </c>
      <c r="AY291" s="162" t="s">
        <v>126</v>
      </c>
      <c r="BK291" s="164">
        <f>BK292+BK304+BK312+BK363+BK366+BK374</f>
        <v>0</v>
      </c>
    </row>
    <row r="292" spans="2:63" s="10" customFormat="1" ht="22.9" customHeight="1">
      <c r="B292" s="151"/>
      <c r="C292" s="152"/>
      <c r="D292" s="153" t="s">
        <v>74</v>
      </c>
      <c r="E292" s="165" t="s">
        <v>535</v>
      </c>
      <c r="F292" s="165" t="s">
        <v>536</v>
      </c>
      <c r="G292" s="152"/>
      <c r="H292" s="152"/>
      <c r="I292" s="155"/>
      <c r="J292" s="166">
        <f>BK292</f>
        <v>0</v>
      </c>
      <c r="K292" s="152"/>
      <c r="L292" s="157"/>
      <c r="M292" s="158"/>
      <c r="N292" s="159"/>
      <c r="O292" s="159"/>
      <c r="P292" s="160">
        <f>SUM(P293:P303)</f>
        <v>0</v>
      </c>
      <c r="Q292" s="159"/>
      <c r="R292" s="160">
        <f>SUM(R293:R303)</f>
        <v>0.09029749999999999</v>
      </c>
      <c r="S292" s="159"/>
      <c r="T292" s="161">
        <f>SUM(T293:T303)</f>
        <v>0</v>
      </c>
      <c r="AR292" s="162" t="s">
        <v>82</v>
      </c>
      <c r="AT292" s="163" t="s">
        <v>74</v>
      </c>
      <c r="AU292" s="163" t="s">
        <v>80</v>
      </c>
      <c r="AY292" s="162" t="s">
        <v>126</v>
      </c>
      <c r="BK292" s="164">
        <f>SUM(BK293:BK303)</f>
        <v>0</v>
      </c>
    </row>
    <row r="293" spans="2:65" s="1" customFormat="1" ht="16.5" customHeight="1">
      <c r="B293" s="32"/>
      <c r="C293" s="167" t="s">
        <v>537</v>
      </c>
      <c r="D293" s="167" t="s">
        <v>128</v>
      </c>
      <c r="E293" s="168" t="s">
        <v>538</v>
      </c>
      <c r="F293" s="169" t="s">
        <v>539</v>
      </c>
      <c r="G293" s="170" t="s">
        <v>131</v>
      </c>
      <c r="H293" s="171">
        <v>15.3</v>
      </c>
      <c r="I293" s="172"/>
      <c r="J293" s="173">
        <f>ROUND(I293*H293,2)</f>
        <v>0</v>
      </c>
      <c r="K293" s="169" t="s">
        <v>132</v>
      </c>
      <c r="L293" s="36"/>
      <c r="M293" s="174" t="s">
        <v>21</v>
      </c>
      <c r="N293" s="175" t="s">
        <v>46</v>
      </c>
      <c r="O293" s="58"/>
      <c r="P293" s="176">
        <f>O293*H293</f>
        <v>0</v>
      </c>
      <c r="Q293" s="176">
        <v>0</v>
      </c>
      <c r="R293" s="176">
        <f>Q293*H293</f>
        <v>0</v>
      </c>
      <c r="S293" s="176">
        <v>0</v>
      </c>
      <c r="T293" s="177">
        <f>S293*H293</f>
        <v>0</v>
      </c>
      <c r="AR293" s="15" t="s">
        <v>211</v>
      </c>
      <c r="AT293" s="15" t="s">
        <v>128</v>
      </c>
      <c r="AU293" s="15" t="s">
        <v>82</v>
      </c>
      <c r="AY293" s="15" t="s">
        <v>126</v>
      </c>
      <c r="BE293" s="178">
        <f>IF(N293="základní",J293,0)</f>
        <v>0</v>
      </c>
      <c r="BF293" s="178">
        <f>IF(N293="snížená",J293,0)</f>
        <v>0</v>
      </c>
      <c r="BG293" s="178">
        <f>IF(N293="zákl. přenesená",J293,0)</f>
        <v>0</v>
      </c>
      <c r="BH293" s="178">
        <f>IF(N293="sníž. přenesená",J293,0)</f>
        <v>0</v>
      </c>
      <c r="BI293" s="178">
        <f>IF(N293="nulová",J293,0)</f>
        <v>0</v>
      </c>
      <c r="BJ293" s="15" t="s">
        <v>80</v>
      </c>
      <c r="BK293" s="178">
        <f>ROUND(I293*H293,2)</f>
        <v>0</v>
      </c>
      <c r="BL293" s="15" t="s">
        <v>211</v>
      </c>
      <c r="BM293" s="15" t="s">
        <v>540</v>
      </c>
    </row>
    <row r="294" spans="2:47" s="1" customFormat="1" ht="29.25">
      <c r="B294" s="32"/>
      <c r="C294" s="33"/>
      <c r="D294" s="179" t="s">
        <v>135</v>
      </c>
      <c r="E294" s="33"/>
      <c r="F294" s="180" t="s">
        <v>541</v>
      </c>
      <c r="G294" s="33"/>
      <c r="H294" s="33"/>
      <c r="I294" s="96"/>
      <c r="J294" s="33"/>
      <c r="K294" s="33"/>
      <c r="L294" s="36"/>
      <c r="M294" s="181"/>
      <c r="N294" s="58"/>
      <c r="O294" s="58"/>
      <c r="P294" s="58"/>
      <c r="Q294" s="58"/>
      <c r="R294" s="58"/>
      <c r="S294" s="58"/>
      <c r="T294" s="59"/>
      <c r="AT294" s="15" t="s">
        <v>135</v>
      </c>
      <c r="AU294" s="15" t="s">
        <v>82</v>
      </c>
    </row>
    <row r="295" spans="2:51" s="11" customFormat="1" ht="12">
      <c r="B295" s="182"/>
      <c r="C295" s="183"/>
      <c r="D295" s="179" t="s">
        <v>137</v>
      </c>
      <c r="E295" s="184" t="s">
        <v>21</v>
      </c>
      <c r="F295" s="185" t="s">
        <v>542</v>
      </c>
      <c r="G295" s="183"/>
      <c r="H295" s="186">
        <v>15.3</v>
      </c>
      <c r="I295" s="187"/>
      <c r="J295" s="183"/>
      <c r="K295" s="183"/>
      <c r="L295" s="188"/>
      <c r="M295" s="189"/>
      <c r="N295" s="190"/>
      <c r="O295" s="190"/>
      <c r="P295" s="190"/>
      <c r="Q295" s="190"/>
      <c r="R295" s="190"/>
      <c r="S295" s="190"/>
      <c r="T295" s="191"/>
      <c r="AT295" s="192" t="s">
        <v>137</v>
      </c>
      <c r="AU295" s="192" t="s">
        <v>82</v>
      </c>
      <c r="AV295" s="11" t="s">
        <v>82</v>
      </c>
      <c r="AW295" s="11" t="s">
        <v>36</v>
      </c>
      <c r="AX295" s="11" t="s">
        <v>80</v>
      </c>
      <c r="AY295" s="192" t="s">
        <v>126</v>
      </c>
    </row>
    <row r="296" spans="2:65" s="1" customFormat="1" ht="16.5" customHeight="1">
      <c r="B296" s="32"/>
      <c r="C296" s="204" t="s">
        <v>543</v>
      </c>
      <c r="D296" s="204" t="s">
        <v>234</v>
      </c>
      <c r="E296" s="205" t="s">
        <v>544</v>
      </c>
      <c r="F296" s="206" t="s">
        <v>545</v>
      </c>
      <c r="G296" s="207" t="s">
        <v>220</v>
      </c>
      <c r="H296" s="208">
        <v>0.005</v>
      </c>
      <c r="I296" s="209"/>
      <c r="J296" s="210">
        <f>ROUND(I296*H296,2)</f>
        <v>0</v>
      </c>
      <c r="K296" s="206" t="s">
        <v>132</v>
      </c>
      <c r="L296" s="211"/>
      <c r="M296" s="212" t="s">
        <v>21</v>
      </c>
      <c r="N296" s="213" t="s">
        <v>46</v>
      </c>
      <c r="O296" s="58"/>
      <c r="P296" s="176">
        <f>O296*H296</f>
        <v>0</v>
      </c>
      <c r="Q296" s="176">
        <v>1</v>
      </c>
      <c r="R296" s="176">
        <f>Q296*H296</f>
        <v>0.005</v>
      </c>
      <c r="S296" s="176">
        <v>0</v>
      </c>
      <c r="T296" s="177">
        <f>S296*H296</f>
        <v>0</v>
      </c>
      <c r="AR296" s="15" t="s">
        <v>303</v>
      </c>
      <c r="AT296" s="15" t="s">
        <v>234</v>
      </c>
      <c r="AU296" s="15" t="s">
        <v>82</v>
      </c>
      <c r="AY296" s="15" t="s">
        <v>126</v>
      </c>
      <c r="BE296" s="178">
        <f>IF(N296="základní",J296,0)</f>
        <v>0</v>
      </c>
      <c r="BF296" s="178">
        <f>IF(N296="snížená",J296,0)</f>
        <v>0</v>
      </c>
      <c r="BG296" s="178">
        <f>IF(N296="zákl. přenesená",J296,0)</f>
        <v>0</v>
      </c>
      <c r="BH296" s="178">
        <f>IF(N296="sníž. přenesená",J296,0)</f>
        <v>0</v>
      </c>
      <c r="BI296" s="178">
        <f>IF(N296="nulová",J296,0)</f>
        <v>0</v>
      </c>
      <c r="BJ296" s="15" t="s">
        <v>80</v>
      </c>
      <c r="BK296" s="178">
        <f>ROUND(I296*H296,2)</f>
        <v>0</v>
      </c>
      <c r="BL296" s="15" t="s">
        <v>211</v>
      </c>
      <c r="BM296" s="15" t="s">
        <v>546</v>
      </c>
    </row>
    <row r="297" spans="2:51" s="11" customFormat="1" ht="12">
      <c r="B297" s="182"/>
      <c r="C297" s="183"/>
      <c r="D297" s="179" t="s">
        <v>137</v>
      </c>
      <c r="E297" s="183"/>
      <c r="F297" s="185" t="s">
        <v>547</v>
      </c>
      <c r="G297" s="183"/>
      <c r="H297" s="186">
        <v>0.005</v>
      </c>
      <c r="I297" s="187"/>
      <c r="J297" s="183"/>
      <c r="K297" s="183"/>
      <c r="L297" s="188"/>
      <c r="M297" s="189"/>
      <c r="N297" s="190"/>
      <c r="O297" s="190"/>
      <c r="P297" s="190"/>
      <c r="Q297" s="190"/>
      <c r="R297" s="190"/>
      <c r="S297" s="190"/>
      <c r="T297" s="191"/>
      <c r="AT297" s="192" t="s">
        <v>137</v>
      </c>
      <c r="AU297" s="192" t="s">
        <v>82</v>
      </c>
      <c r="AV297" s="11" t="s">
        <v>82</v>
      </c>
      <c r="AW297" s="11" t="s">
        <v>4</v>
      </c>
      <c r="AX297" s="11" t="s">
        <v>80</v>
      </c>
      <c r="AY297" s="192" t="s">
        <v>126</v>
      </c>
    </row>
    <row r="298" spans="2:65" s="1" customFormat="1" ht="16.5" customHeight="1">
      <c r="B298" s="32"/>
      <c r="C298" s="167" t="s">
        <v>548</v>
      </c>
      <c r="D298" s="167" t="s">
        <v>128</v>
      </c>
      <c r="E298" s="168" t="s">
        <v>549</v>
      </c>
      <c r="F298" s="169" t="s">
        <v>550</v>
      </c>
      <c r="G298" s="170" t="s">
        <v>131</v>
      </c>
      <c r="H298" s="171">
        <v>15.3</v>
      </c>
      <c r="I298" s="172"/>
      <c r="J298" s="173">
        <f>ROUND(I298*H298,2)</f>
        <v>0</v>
      </c>
      <c r="K298" s="169" t="s">
        <v>132</v>
      </c>
      <c r="L298" s="36"/>
      <c r="M298" s="174" t="s">
        <v>21</v>
      </c>
      <c r="N298" s="175" t="s">
        <v>46</v>
      </c>
      <c r="O298" s="58"/>
      <c r="P298" s="176">
        <f>O298*H298</f>
        <v>0</v>
      </c>
      <c r="Q298" s="176">
        <v>0.0004</v>
      </c>
      <c r="R298" s="176">
        <f>Q298*H298</f>
        <v>0.0061200000000000004</v>
      </c>
      <c r="S298" s="176">
        <v>0</v>
      </c>
      <c r="T298" s="177">
        <f>S298*H298</f>
        <v>0</v>
      </c>
      <c r="AR298" s="15" t="s">
        <v>211</v>
      </c>
      <c r="AT298" s="15" t="s">
        <v>128</v>
      </c>
      <c r="AU298" s="15" t="s">
        <v>82</v>
      </c>
      <c r="AY298" s="15" t="s">
        <v>126</v>
      </c>
      <c r="BE298" s="178">
        <f>IF(N298="základní",J298,0)</f>
        <v>0</v>
      </c>
      <c r="BF298" s="178">
        <f>IF(N298="snížená",J298,0)</f>
        <v>0</v>
      </c>
      <c r="BG298" s="178">
        <f>IF(N298="zákl. přenesená",J298,0)</f>
        <v>0</v>
      </c>
      <c r="BH298" s="178">
        <f>IF(N298="sníž. přenesená",J298,0)</f>
        <v>0</v>
      </c>
      <c r="BI298" s="178">
        <f>IF(N298="nulová",J298,0)</f>
        <v>0</v>
      </c>
      <c r="BJ298" s="15" t="s">
        <v>80</v>
      </c>
      <c r="BK298" s="178">
        <f>ROUND(I298*H298,2)</f>
        <v>0</v>
      </c>
      <c r="BL298" s="15" t="s">
        <v>211</v>
      </c>
      <c r="BM298" s="15" t="s">
        <v>551</v>
      </c>
    </row>
    <row r="299" spans="2:47" s="1" customFormat="1" ht="29.25">
      <c r="B299" s="32"/>
      <c r="C299" s="33"/>
      <c r="D299" s="179" t="s">
        <v>135</v>
      </c>
      <c r="E299" s="33"/>
      <c r="F299" s="180" t="s">
        <v>552</v>
      </c>
      <c r="G299" s="33"/>
      <c r="H299" s="33"/>
      <c r="I299" s="96"/>
      <c r="J299" s="33"/>
      <c r="K299" s="33"/>
      <c r="L299" s="36"/>
      <c r="M299" s="181"/>
      <c r="N299" s="58"/>
      <c r="O299" s="58"/>
      <c r="P299" s="58"/>
      <c r="Q299" s="58"/>
      <c r="R299" s="58"/>
      <c r="S299" s="58"/>
      <c r="T299" s="59"/>
      <c r="AT299" s="15" t="s">
        <v>135</v>
      </c>
      <c r="AU299" s="15" t="s">
        <v>82</v>
      </c>
    </row>
    <row r="300" spans="2:65" s="1" customFormat="1" ht="22.5" customHeight="1">
      <c r="B300" s="32"/>
      <c r="C300" s="204" t="s">
        <v>553</v>
      </c>
      <c r="D300" s="204" t="s">
        <v>234</v>
      </c>
      <c r="E300" s="205" t="s">
        <v>554</v>
      </c>
      <c r="F300" s="206" t="s">
        <v>555</v>
      </c>
      <c r="G300" s="207" t="s">
        <v>131</v>
      </c>
      <c r="H300" s="208">
        <v>17.595</v>
      </c>
      <c r="I300" s="209"/>
      <c r="J300" s="210">
        <f>ROUND(I300*H300,2)</f>
        <v>0</v>
      </c>
      <c r="K300" s="206" t="s">
        <v>132</v>
      </c>
      <c r="L300" s="211"/>
      <c r="M300" s="212" t="s">
        <v>21</v>
      </c>
      <c r="N300" s="213" t="s">
        <v>46</v>
      </c>
      <c r="O300" s="58"/>
      <c r="P300" s="176">
        <f>O300*H300</f>
        <v>0</v>
      </c>
      <c r="Q300" s="176">
        <v>0.0045</v>
      </c>
      <c r="R300" s="176">
        <f>Q300*H300</f>
        <v>0.07917749999999998</v>
      </c>
      <c r="S300" s="176">
        <v>0</v>
      </c>
      <c r="T300" s="177">
        <f>S300*H300</f>
        <v>0</v>
      </c>
      <c r="AR300" s="15" t="s">
        <v>303</v>
      </c>
      <c r="AT300" s="15" t="s">
        <v>234</v>
      </c>
      <c r="AU300" s="15" t="s">
        <v>82</v>
      </c>
      <c r="AY300" s="15" t="s">
        <v>126</v>
      </c>
      <c r="BE300" s="178">
        <f>IF(N300="základní",J300,0)</f>
        <v>0</v>
      </c>
      <c r="BF300" s="178">
        <f>IF(N300="snížená",J300,0)</f>
        <v>0</v>
      </c>
      <c r="BG300" s="178">
        <f>IF(N300="zákl. přenesená",J300,0)</f>
        <v>0</v>
      </c>
      <c r="BH300" s="178">
        <f>IF(N300="sníž. přenesená",J300,0)</f>
        <v>0</v>
      </c>
      <c r="BI300" s="178">
        <f>IF(N300="nulová",J300,0)</f>
        <v>0</v>
      </c>
      <c r="BJ300" s="15" t="s">
        <v>80</v>
      </c>
      <c r="BK300" s="178">
        <f>ROUND(I300*H300,2)</f>
        <v>0</v>
      </c>
      <c r="BL300" s="15" t="s">
        <v>211</v>
      </c>
      <c r="BM300" s="15" t="s">
        <v>556</v>
      </c>
    </row>
    <row r="301" spans="2:51" s="11" customFormat="1" ht="12">
      <c r="B301" s="182"/>
      <c r="C301" s="183"/>
      <c r="D301" s="179" t="s">
        <v>137</v>
      </c>
      <c r="E301" s="183"/>
      <c r="F301" s="185" t="s">
        <v>557</v>
      </c>
      <c r="G301" s="183"/>
      <c r="H301" s="186">
        <v>17.595</v>
      </c>
      <c r="I301" s="187"/>
      <c r="J301" s="183"/>
      <c r="K301" s="183"/>
      <c r="L301" s="188"/>
      <c r="M301" s="189"/>
      <c r="N301" s="190"/>
      <c r="O301" s="190"/>
      <c r="P301" s="190"/>
      <c r="Q301" s="190"/>
      <c r="R301" s="190"/>
      <c r="S301" s="190"/>
      <c r="T301" s="191"/>
      <c r="AT301" s="192" t="s">
        <v>137</v>
      </c>
      <c r="AU301" s="192" t="s">
        <v>82</v>
      </c>
      <c r="AV301" s="11" t="s">
        <v>82</v>
      </c>
      <c r="AW301" s="11" t="s">
        <v>4</v>
      </c>
      <c r="AX301" s="11" t="s">
        <v>80</v>
      </c>
      <c r="AY301" s="192" t="s">
        <v>126</v>
      </c>
    </row>
    <row r="302" spans="2:65" s="1" customFormat="1" ht="22.5" customHeight="1">
      <c r="B302" s="32"/>
      <c r="C302" s="167" t="s">
        <v>558</v>
      </c>
      <c r="D302" s="167" t="s">
        <v>128</v>
      </c>
      <c r="E302" s="168" t="s">
        <v>559</v>
      </c>
      <c r="F302" s="169" t="s">
        <v>560</v>
      </c>
      <c r="G302" s="170" t="s">
        <v>220</v>
      </c>
      <c r="H302" s="171">
        <v>0.09</v>
      </c>
      <c r="I302" s="172"/>
      <c r="J302" s="173">
        <f>ROUND(I302*H302,2)</f>
        <v>0</v>
      </c>
      <c r="K302" s="169" t="s">
        <v>132</v>
      </c>
      <c r="L302" s="36"/>
      <c r="M302" s="174" t="s">
        <v>21</v>
      </c>
      <c r="N302" s="175" t="s">
        <v>46</v>
      </c>
      <c r="O302" s="58"/>
      <c r="P302" s="176">
        <f>O302*H302</f>
        <v>0</v>
      </c>
      <c r="Q302" s="176">
        <v>0</v>
      </c>
      <c r="R302" s="176">
        <f>Q302*H302</f>
        <v>0</v>
      </c>
      <c r="S302" s="176">
        <v>0</v>
      </c>
      <c r="T302" s="177">
        <f>S302*H302</f>
        <v>0</v>
      </c>
      <c r="AR302" s="15" t="s">
        <v>211</v>
      </c>
      <c r="AT302" s="15" t="s">
        <v>128</v>
      </c>
      <c r="AU302" s="15" t="s">
        <v>82</v>
      </c>
      <c r="AY302" s="15" t="s">
        <v>126</v>
      </c>
      <c r="BE302" s="178">
        <f>IF(N302="základní",J302,0)</f>
        <v>0</v>
      </c>
      <c r="BF302" s="178">
        <f>IF(N302="snížená",J302,0)</f>
        <v>0</v>
      </c>
      <c r="BG302" s="178">
        <f>IF(N302="zákl. přenesená",J302,0)</f>
        <v>0</v>
      </c>
      <c r="BH302" s="178">
        <f>IF(N302="sníž. přenesená",J302,0)</f>
        <v>0</v>
      </c>
      <c r="BI302" s="178">
        <f>IF(N302="nulová",J302,0)</f>
        <v>0</v>
      </c>
      <c r="BJ302" s="15" t="s">
        <v>80</v>
      </c>
      <c r="BK302" s="178">
        <f>ROUND(I302*H302,2)</f>
        <v>0</v>
      </c>
      <c r="BL302" s="15" t="s">
        <v>211</v>
      </c>
      <c r="BM302" s="15" t="s">
        <v>561</v>
      </c>
    </row>
    <row r="303" spans="2:47" s="1" customFormat="1" ht="78">
      <c r="B303" s="32"/>
      <c r="C303" s="33"/>
      <c r="D303" s="179" t="s">
        <v>135</v>
      </c>
      <c r="E303" s="33"/>
      <c r="F303" s="180" t="s">
        <v>562</v>
      </c>
      <c r="G303" s="33"/>
      <c r="H303" s="33"/>
      <c r="I303" s="96"/>
      <c r="J303" s="33"/>
      <c r="K303" s="33"/>
      <c r="L303" s="36"/>
      <c r="M303" s="181"/>
      <c r="N303" s="58"/>
      <c r="O303" s="58"/>
      <c r="P303" s="58"/>
      <c r="Q303" s="58"/>
      <c r="R303" s="58"/>
      <c r="S303" s="58"/>
      <c r="T303" s="59"/>
      <c r="AT303" s="15" t="s">
        <v>135</v>
      </c>
      <c r="AU303" s="15" t="s">
        <v>82</v>
      </c>
    </row>
    <row r="304" spans="2:63" s="10" customFormat="1" ht="22.9" customHeight="1">
      <c r="B304" s="151"/>
      <c r="C304" s="152"/>
      <c r="D304" s="153" t="s">
        <v>74</v>
      </c>
      <c r="E304" s="165" t="s">
        <v>563</v>
      </c>
      <c r="F304" s="165" t="s">
        <v>564</v>
      </c>
      <c r="G304" s="152"/>
      <c r="H304" s="152"/>
      <c r="I304" s="155"/>
      <c r="J304" s="166">
        <f>BK304</f>
        <v>0</v>
      </c>
      <c r="K304" s="152"/>
      <c r="L304" s="157"/>
      <c r="M304" s="158"/>
      <c r="N304" s="159"/>
      <c r="O304" s="159"/>
      <c r="P304" s="160">
        <f>SUM(P305:P311)</f>
        <v>0</v>
      </c>
      <c r="Q304" s="159"/>
      <c r="R304" s="160">
        <f>SUM(R305:R311)</f>
        <v>0.01122</v>
      </c>
      <c r="S304" s="159"/>
      <c r="T304" s="161">
        <f>SUM(T305:T311)</f>
        <v>0</v>
      </c>
      <c r="AR304" s="162" t="s">
        <v>82</v>
      </c>
      <c r="AT304" s="163" t="s">
        <v>74</v>
      </c>
      <c r="AU304" s="163" t="s">
        <v>80</v>
      </c>
      <c r="AY304" s="162" t="s">
        <v>126</v>
      </c>
      <c r="BK304" s="164">
        <f>SUM(BK305:BK311)</f>
        <v>0</v>
      </c>
    </row>
    <row r="305" spans="2:65" s="1" customFormat="1" ht="22.5" customHeight="1">
      <c r="B305" s="32"/>
      <c r="C305" s="167" t="s">
        <v>565</v>
      </c>
      <c r="D305" s="167" t="s">
        <v>128</v>
      </c>
      <c r="E305" s="168" t="s">
        <v>566</v>
      </c>
      <c r="F305" s="169" t="s">
        <v>567</v>
      </c>
      <c r="G305" s="170" t="s">
        <v>131</v>
      </c>
      <c r="H305" s="171">
        <v>11</v>
      </c>
      <c r="I305" s="172"/>
      <c r="J305" s="173">
        <f>ROUND(I305*H305,2)</f>
        <v>0</v>
      </c>
      <c r="K305" s="169" t="s">
        <v>132</v>
      </c>
      <c r="L305" s="36"/>
      <c r="M305" s="174" t="s">
        <v>21</v>
      </c>
      <c r="N305" s="175" t="s">
        <v>46</v>
      </c>
      <c r="O305" s="58"/>
      <c r="P305" s="176">
        <f>O305*H305</f>
        <v>0</v>
      </c>
      <c r="Q305" s="176">
        <v>0</v>
      </c>
      <c r="R305" s="176">
        <f>Q305*H305</f>
        <v>0</v>
      </c>
      <c r="S305" s="176">
        <v>0</v>
      </c>
      <c r="T305" s="177">
        <f>S305*H305</f>
        <v>0</v>
      </c>
      <c r="AR305" s="15" t="s">
        <v>211</v>
      </c>
      <c r="AT305" s="15" t="s">
        <v>128</v>
      </c>
      <c r="AU305" s="15" t="s">
        <v>82</v>
      </c>
      <c r="AY305" s="15" t="s">
        <v>126</v>
      </c>
      <c r="BE305" s="178">
        <f>IF(N305="základní",J305,0)</f>
        <v>0</v>
      </c>
      <c r="BF305" s="178">
        <f>IF(N305="snížená",J305,0)</f>
        <v>0</v>
      </c>
      <c r="BG305" s="178">
        <f>IF(N305="zákl. přenesená",J305,0)</f>
        <v>0</v>
      </c>
      <c r="BH305" s="178">
        <f>IF(N305="sníž. přenesená",J305,0)</f>
        <v>0</v>
      </c>
      <c r="BI305" s="178">
        <f>IF(N305="nulová",J305,0)</f>
        <v>0</v>
      </c>
      <c r="BJ305" s="15" t="s">
        <v>80</v>
      </c>
      <c r="BK305" s="178">
        <f>ROUND(I305*H305,2)</f>
        <v>0</v>
      </c>
      <c r="BL305" s="15" t="s">
        <v>211</v>
      </c>
      <c r="BM305" s="15" t="s">
        <v>568</v>
      </c>
    </row>
    <row r="306" spans="2:47" s="1" customFormat="1" ht="39">
      <c r="B306" s="32"/>
      <c r="C306" s="33"/>
      <c r="D306" s="179" t="s">
        <v>135</v>
      </c>
      <c r="E306" s="33"/>
      <c r="F306" s="180" t="s">
        <v>569</v>
      </c>
      <c r="G306" s="33"/>
      <c r="H306" s="33"/>
      <c r="I306" s="96"/>
      <c r="J306" s="33"/>
      <c r="K306" s="33"/>
      <c r="L306" s="36"/>
      <c r="M306" s="181"/>
      <c r="N306" s="58"/>
      <c r="O306" s="58"/>
      <c r="P306" s="58"/>
      <c r="Q306" s="58"/>
      <c r="R306" s="58"/>
      <c r="S306" s="58"/>
      <c r="T306" s="59"/>
      <c r="AT306" s="15" t="s">
        <v>135</v>
      </c>
      <c r="AU306" s="15" t="s">
        <v>82</v>
      </c>
    </row>
    <row r="307" spans="2:51" s="11" customFormat="1" ht="12">
      <c r="B307" s="182"/>
      <c r="C307" s="183"/>
      <c r="D307" s="179" t="s">
        <v>137</v>
      </c>
      <c r="E307" s="184" t="s">
        <v>21</v>
      </c>
      <c r="F307" s="185" t="s">
        <v>570</v>
      </c>
      <c r="G307" s="183"/>
      <c r="H307" s="186">
        <v>11</v>
      </c>
      <c r="I307" s="187"/>
      <c r="J307" s="183"/>
      <c r="K307" s="183"/>
      <c r="L307" s="188"/>
      <c r="M307" s="189"/>
      <c r="N307" s="190"/>
      <c r="O307" s="190"/>
      <c r="P307" s="190"/>
      <c r="Q307" s="190"/>
      <c r="R307" s="190"/>
      <c r="S307" s="190"/>
      <c r="T307" s="191"/>
      <c r="AT307" s="192" t="s">
        <v>137</v>
      </c>
      <c r="AU307" s="192" t="s">
        <v>82</v>
      </c>
      <c r="AV307" s="11" t="s">
        <v>82</v>
      </c>
      <c r="AW307" s="11" t="s">
        <v>36</v>
      </c>
      <c r="AX307" s="11" t="s">
        <v>80</v>
      </c>
      <c r="AY307" s="192" t="s">
        <v>126</v>
      </c>
    </row>
    <row r="308" spans="2:65" s="1" customFormat="1" ht="16.5" customHeight="1">
      <c r="B308" s="32"/>
      <c r="C308" s="204" t="s">
        <v>571</v>
      </c>
      <c r="D308" s="204" t="s">
        <v>234</v>
      </c>
      <c r="E308" s="205" t="s">
        <v>572</v>
      </c>
      <c r="F308" s="206" t="s">
        <v>573</v>
      </c>
      <c r="G308" s="207" t="s">
        <v>131</v>
      </c>
      <c r="H308" s="208">
        <v>11.22</v>
      </c>
      <c r="I308" s="209"/>
      <c r="J308" s="210">
        <f>ROUND(I308*H308,2)</f>
        <v>0</v>
      </c>
      <c r="K308" s="206" t="s">
        <v>132</v>
      </c>
      <c r="L308" s="211"/>
      <c r="M308" s="212" t="s">
        <v>21</v>
      </c>
      <c r="N308" s="213" t="s">
        <v>46</v>
      </c>
      <c r="O308" s="58"/>
      <c r="P308" s="176">
        <f>O308*H308</f>
        <v>0</v>
      </c>
      <c r="Q308" s="176">
        <v>0.001</v>
      </c>
      <c r="R308" s="176">
        <f>Q308*H308</f>
        <v>0.01122</v>
      </c>
      <c r="S308" s="176">
        <v>0</v>
      </c>
      <c r="T308" s="177">
        <f>S308*H308</f>
        <v>0</v>
      </c>
      <c r="AR308" s="15" t="s">
        <v>303</v>
      </c>
      <c r="AT308" s="15" t="s">
        <v>234</v>
      </c>
      <c r="AU308" s="15" t="s">
        <v>82</v>
      </c>
      <c r="AY308" s="15" t="s">
        <v>126</v>
      </c>
      <c r="BE308" s="178">
        <f>IF(N308="základní",J308,0)</f>
        <v>0</v>
      </c>
      <c r="BF308" s="178">
        <f>IF(N308="snížená",J308,0)</f>
        <v>0</v>
      </c>
      <c r="BG308" s="178">
        <f>IF(N308="zákl. přenesená",J308,0)</f>
        <v>0</v>
      </c>
      <c r="BH308" s="178">
        <f>IF(N308="sníž. přenesená",J308,0)</f>
        <v>0</v>
      </c>
      <c r="BI308" s="178">
        <f>IF(N308="nulová",J308,0)</f>
        <v>0</v>
      </c>
      <c r="BJ308" s="15" t="s">
        <v>80</v>
      </c>
      <c r="BK308" s="178">
        <f>ROUND(I308*H308,2)</f>
        <v>0</v>
      </c>
      <c r="BL308" s="15" t="s">
        <v>211</v>
      </c>
      <c r="BM308" s="15" t="s">
        <v>574</v>
      </c>
    </row>
    <row r="309" spans="2:51" s="11" customFormat="1" ht="12">
      <c r="B309" s="182"/>
      <c r="C309" s="183"/>
      <c r="D309" s="179" t="s">
        <v>137</v>
      </c>
      <c r="E309" s="183"/>
      <c r="F309" s="185" t="s">
        <v>575</v>
      </c>
      <c r="G309" s="183"/>
      <c r="H309" s="186">
        <v>11.22</v>
      </c>
      <c r="I309" s="187"/>
      <c r="J309" s="183"/>
      <c r="K309" s="183"/>
      <c r="L309" s="188"/>
      <c r="M309" s="189"/>
      <c r="N309" s="190"/>
      <c r="O309" s="190"/>
      <c r="P309" s="190"/>
      <c r="Q309" s="190"/>
      <c r="R309" s="190"/>
      <c r="S309" s="190"/>
      <c r="T309" s="191"/>
      <c r="AT309" s="192" t="s">
        <v>137</v>
      </c>
      <c r="AU309" s="192" t="s">
        <v>82</v>
      </c>
      <c r="AV309" s="11" t="s">
        <v>82</v>
      </c>
      <c r="AW309" s="11" t="s">
        <v>4</v>
      </c>
      <c r="AX309" s="11" t="s">
        <v>80</v>
      </c>
      <c r="AY309" s="192" t="s">
        <v>126</v>
      </c>
    </row>
    <row r="310" spans="2:65" s="1" customFormat="1" ht="22.5" customHeight="1">
      <c r="B310" s="32"/>
      <c r="C310" s="167" t="s">
        <v>576</v>
      </c>
      <c r="D310" s="167" t="s">
        <v>128</v>
      </c>
      <c r="E310" s="168" t="s">
        <v>577</v>
      </c>
      <c r="F310" s="169" t="s">
        <v>578</v>
      </c>
      <c r="G310" s="170" t="s">
        <v>220</v>
      </c>
      <c r="H310" s="171">
        <v>0.011</v>
      </c>
      <c r="I310" s="172"/>
      <c r="J310" s="173">
        <f>ROUND(I310*H310,2)</f>
        <v>0</v>
      </c>
      <c r="K310" s="169" t="s">
        <v>132</v>
      </c>
      <c r="L310" s="36"/>
      <c r="M310" s="174" t="s">
        <v>21</v>
      </c>
      <c r="N310" s="175" t="s">
        <v>46</v>
      </c>
      <c r="O310" s="58"/>
      <c r="P310" s="176">
        <f>O310*H310</f>
        <v>0</v>
      </c>
      <c r="Q310" s="176">
        <v>0</v>
      </c>
      <c r="R310" s="176">
        <f>Q310*H310</f>
        <v>0</v>
      </c>
      <c r="S310" s="176">
        <v>0</v>
      </c>
      <c r="T310" s="177">
        <f>S310*H310</f>
        <v>0</v>
      </c>
      <c r="AR310" s="15" t="s">
        <v>211</v>
      </c>
      <c r="AT310" s="15" t="s">
        <v>128</v>
      </c>
      <c r="AU310" s="15" t="s">
        <v>82</v>
      </c>
      <c r="AY310" s="15" t="s">
        <v>126</v>
      </c>
      <c r="BE310" s="178">
        <f>IF(N310="základní",J310,0)</f>
        <v>0</v>
      </c>
      <c r="BF310" s="178">
        <f>IF(N310="snížená",J310,0)</f>
        <v>0</v>
      </c>
      <c r="BG310" s="178">
        <f>IF(N310="zákl. přenesená",J310,0)</f>
        <v>0</v>
      </c>
      <c r="BH310" s="178">
        <f>IF(N310="sníž. přenesená",J310,0)</f>
        <v>0</v>
      </c>
      <c r="BI310" s="178">
        <f>IF(N310="nulová",J310,0)</f>
        <v>0</v>
      </c>
      <c r="BJ310" s="15" t="s">
        <v>80</v>
      </c>
      <c r="BK310" s="178">
        <f>ROUND(I310*H310,2)</f>
        <v>0</v>
      </c>
      <c r="BL310" s="15" t="s">
        <v>211</v>
      </c>
      <c r="BM310" s="15" t="s">
        <v>579</v>
      </c>
    </row>
    <row r="311" spans="2:47" s="1" customFormat="1" ht="78">
      <c r="B311" s="32"/>
      <c r="C311" s="33"/>
      <c r="D311" s="179" t="s">
        <v>135</v>
      </c>
      <c r="E311" s="33"/>
      <c r="F311" s="180" t="s">
        <v>580</v>
      </c>
      <c r="G311" s="33"/>
      <c r="H311" s="33"/>
      <c r="I311" s="96"/>
      <c r="J311" s="33"/>
      <c r="K311" s="33"/>
      <c r="L311" s="36"/>
      <c r="M311" s="181"/>
      <c r="N311" s="58"/>
      <c r="O311" s="58"/>
      <c r="P311" s="58"/>
      <c r="Q311" s="58"/>
      <c r="R311" s="58"/>
      <c r="S311" s="58"/>
      <c r="T311" s="59"/>
      <c r="AT311" s="15" t="s">
        <v>135</v>
      </c>
      <c r="AU311" s="15" t="s">
        <v>82</v>
      </c>
    </row>
    <row r="312" spans="2:63" s="10" customFormat="1" ht="22.9" customHeight="1">
      <c r="B312" s="151"/>
      <c r="C312" s="152"/>
      <c r="D312" s="153" t="s">
        <v>74</v>
      </c>
      <c r="E312" s="165" t="s">
        <v>581</v>
      </c>
      <c r="F312" s="165" t="s">
        <v>582</v>
      </c>
      <c r="G312" s="152"/>
      <c r="H312" s="152"/>
      <c r="I312" s="155"/>
      <c r="J312" s="166">
        <f>BK312</f>
        <v>0</v>
      </c>
      <c r="K312" s="152"/>
      <c r="L312" s="157"/>
      <c r="M312" s="158"/>
      <c r="N312" s="159"/>
      <c r="O312" s="159"/>
      <c r="P312" s="160">
        <f>SUM(P313:P362)</f>
        <v>0</v>
      </c>
      <c r="Q312" s="159"/>
      <c r="R312" s="160">
        <f>SUM(R313:R362)</f>
        <v>0.1646</v>
      </c>
      <c r="S312" s="159"/>
      <c r="T312" s="161">
        <f>SUM(T313:T362)</f>
        <v>0.21696</v>
      </c>
      <c r="AR312" s="162" t="s">
        <v>82</v>
      </c>
      <c r="AT312" s="163" t="s">
        <v>74</v>
      </c>
      <c r="AU312" s="163" t="s">
        <v>80</v>
      </c>
      <c r="AY312" s="162" t="s">
        <v>126</v>
      </c>
      <c r="BK312" s="164">
        <f>SUM(BK313:BK362)</f>
        <v>0</v>
      </c>
    </row>
    <row r="313" spans="2:65" s="1" customFormat="1" ht="16.5" customHeight="1">
      <c r="B313" s="32"/>
      <c r="C313" s="167" t="s">
        <v>583</v>
      </c>
      <c r="D313" s="167" t="s">
        <v>128</v>
      </c>
      <c r="E313" s="168" t="s">
        <v>584</v>
      </c>
      <c r="F313" s="169" t="s">
        <v>585</v>
      </c>
      <c r="G313" s="170" t="s">
        <v>147</v>
      </c>
      <c r="H313" s="171">
        <v>9</v>
      </c>
      <c r="I313" s="172"/>
      <c r="J313" s="173">
        <f>ROUND(I313*H313,2)</f>
        <v>0</v>
      </c>
      <c r="K313" s="169" t="s">
        <v>132</v>
      </c>
      <c r="L313" s="36"/>
      <c r="M313" s="174" t="s">
        <v>21</v>
      </c>
      <c r="N313" s="175" t="s">
        <v>46</v>
      </c>
      <c r="O313" s="58"/>
      <c r="P313" s="176">
        <f>O313*H313</f>
        <v>0</v>
      </c>
      <c r="Q313" s="176">
        <v>0</v>
      </c>
      <c r="R313" s="176">
        <f>Q313*H313</f>
        <v>0</v>
      </c>
      <c r="S313" s="176">
        <v>0.01492</v>
      </c>
      <c r="T313" s="177">
        <f>S313*H313</f>
        <v>0.13427999999999998</v>
      </c>
      <c r="AR313" s="15" t="s">
        <v>211</v>
      </c>
      <c r="AT313" s="15" t="s">
        <v>128</v>
      </c>
      <c r="AU313" s="15" t="s">
        <v>82</v>
      </c>
      <c r="AY313" s="15" t="s">
        <v>126</v>
      </c>
      <c r="BE313" s="178">
        <f>IF(N313="základní",J313,0)</f>
        <v>0</v>
      </c>
      <c r="BF313" s="178">
        <f>IF(N313="snížená",J313,0)</f>
        <v>0</v>
      </c>
      <c r="BG313" s="178">
        <f>IF(N313="zákl. přenesená",J313,0)</f>
        <v>0</v>
      </c>
      <c r="BH313" s="178">
        <f>IF(N313="sníž. přenesená",J313,0)</f>
        <v>0</v>
      </c>
      <c r="BI313" s="178">
        <f>IF(N313="nulová",J313,0)</f>
        <v>0</v>
      </c>
      <c r="BJ313" s="15" t="s">
        <v>80</v>
      </c>
      <c r="BK313" s="178">
        <f>ROUND(I313*H313,2)</f>
        <v>0</v>
      </c>
      <c r="BL313" s="15" t="s">
        <v>211</v>
      </c>
      <c r="BM313" s="15" t="s">
        <v>586</v>
      </c>
    </row>
    <row r="314" spans="2:51" s="11" customFormat="1" ht="12">
      <c r="B314" s="182"/>
      <c r="C314" s="183"/>
      <c r="D314" s="179" t="s">
        <v>137</v>
      </c>
      <c r="E314" s="184" t="s">
        <v>21</v>
      </c>
      <c r="F314" s="185" t="s">
        <v>452</v>
      </c>
      <c r="G314" s="183"/>
      <c r="H314" s="186">
        <v>9</v>
      </c>
      <c r="I314" s="187"/>
      <c r="J314" s="183"/>
      <c r="K314" s="183"/>
      <c r="L314" s="188"/>
      <c r="M314" s="189"/>
      <c r="N314" s="190"/>
      <c r="O314" s="190"/>
      <c r="P314" s="190"/>
      <c r="Q314" s="190"/>
      <c r="R314" s="190"/>
      <c r="S314" s="190"/>
      <c r="T314" s="191"/>
      <c r="AT314" s="192" t="s">
        <v>137</v>
      </c>
      <c r="AU314" s="192" t="s">
        <v>82</v>
      </c>
      <c r="AV314" s="11" t="s">
        <v>82</v>
      </c>
      <c r="AW314" s="11" t="s">
        <v>36</v>
      </c>
      <c r="AX314" s="11" t="s">
        <v>80</v>
      </c>
      <c r="AY314" s="192" t="s">
        <v>126</v>
      </c>
    </row>
    <row r="315" spans="2:65" s="1" customFormat="1" ht="16.5" customHeight="1">
      <c r="B315" s="32"/>
      <c r="C315" s="167" t="s">
        <v>587</v>
      </c>
      <c r="D315" s="167" t="s">
        <v>128</v>
      </c>
      <c r="E315" s="168" t="s">
        <v>588</v>
      </c>
      <c r="F315" s="169" t="s">
        <v>589</v>
      </c>
      <c r="G315" s="170" t="s">
        <v>147</v>
      </c>
      <c r="H315" s="171">
        <v>15</v>
      </c>
      <c r="I315" s="172"/>
      <c r="J315" s="173">
        <f>ROUND(I315*H315,2)</f>
        <v>0</v>
      </c>
      <c r="K315" s="169" t="s">
        <v>132</v>
      </c>
      <c r="L315" s="36"/>
      <c r="M315" s="174" t="s">
        <v>21</v>
      </c>
      <c r="N315" s="175" t="s">
        <v>46</v>
      </c>
      <c r="O315" s="58"/>
      <c r="P315" s="176">
        <f>O315*H315</f>
        <v>0</v>
      </c>
      <c r="Q315" s="176">
        <v>0.00126</v>
      </c>
      <c r="R315" s="176">
        <f>Q315*H315</f>
        <v>0.0189</v>
      </c>
      <c r="S315" s="176">
        <v>0</v>
      </c>
      <c r="T315" s="177">
        <f>S315*H315</f>
        <v>0</v>
      </c>
      <c r="AR315" s="15" t="s">
        <v>211</v>
      </c>
      <c r="AT315" s="15" t="s">
        <v>128</v>
      </c>
      <c r="AU315" s="15" t="s">
        <v>82</v>
      </c>
      <c r="AY315" s="15" t="s">
        <v>126</v>
      </c>
      <c r="BE315" s="178">
        <f>IF(N315="základní",J315,0)</f>
        <v>0</v>
      </c>
      <c r="BF315" s="178">
        <f>IF(N315="snížená",J315,0)</f>
        <v>0</v>
      </c>
      <c r="BG315" s="178">
        <f>IF(N315="zákl. přenesená",J315,0)</f>
        <v>0</v>
      </c>
      <c r="BH315" s="178">
        <f>IF(N315="sníž. přenesená",J315,0)</f>
        <v>0</v>
      </c>
      <c r="BI315" s="178">
        <f>IF(N315="nulová",J315,0)</f>
        <v>0</v>
      </c>
      <c r="BJ315" s="15" t="s">
        <v>80</v>
      </c>
      <c r="BK315" s="178">
        <f>ROUND(I315*H315,2)</f>
        <v>0</v>
      </c>
      <c r="BL315" s="15" t="s">
        <v>211</v>
      </c>
      <c r="BM315" s="15" t="s">
        <v>590</v>
      </c>
    </row>
    <row r="316" spans="2:47" s="1" customFormat="1" ht="39">
      <c r="B316" s="32"/>
      <c r="C316" s="33"/>
      <c r="D316" s="179" t="s">
        <v>135</v>
      </c>
      <c r="E316" s="33"/>
      <c r="F316" s="180" t="s">
        <v>591</v>
      </c>
      <c r="G316" s="33"/>
      <c r="H316" s="33"/>
      <c r="I316" s="96"/>
      <c r="J316" s="33"/>
      <c r="K316" s="33"/>
      <c r="L316" s="36"/>
      <c r="M316" s="181"/>
      <c r="N316" s="58"/>
      <c r="O316" s="58"/>
      <c r="P316" s="58"/>
      <c r="Q316" s="58"/>
      <c r="R316" s="58"/>
      <c r="S316" s="58"/>
      <c r="T316" s="59"/>
      <c r="AT316" s="15" t="s">
        <v>135</v>
      </c>
      <c r="AU316" s="15" t="s">
        <v>82</v>
      </c>
    </row>
    <row r="317" spans="2:51" s="11" customFormat="1" ht="12">
      <c r="B317" s="182"/>
      <c r="C317" s="183"/>
      <c r="D317" s="179" t="s">
        <v>137</v>
      </c>
      <c r="E317" s="184" t="s">
        <v>21</v>
      </c>
      <c r="F317" s="185" t="s">
        <v>592</v>
      </c>
      <c r="G317" s="183"/>
      <c r="H317" s="186">
        <v>15</v>
      </c>
      <c r="I317" s="187"/>
      <c r="J317" s="183"/>
      <c r="K317" s="183"/>
      <c r="L317" s="188"/>
      <c r="M317" s="189"/>
      <c r="N317" s="190"/>
      <c r="O317" s="190"/>
      <c r="P317" s="190"/>
      <c r="Q317" s="190"/>
      <c r="R317" s="190"/>
      <c r="S317" s="190"/>
      <c r="T317" s="191"/>
      <c r="AT317" s="192" t="s">
        <v>137</v>
      </c>
      <c r="AU317" s="192" t="s">
        <v>82</v>
      </c>
      <c r="AV317" s="11" t="s">
        <v>82</v>
      </c>
      <c r="AW317" s="11" t="s">
        <v>36</v>
      </c>
      <c r="AX317" s="11" t="s">
        <v>80</v>
      </c>
      <c r="AY317" s="192" t="s">
        <v>126</v>
      </c>
    </row>
    <row r="318" spans="2:65" s="1" customFormat="1" ht="16.5" customHeight="1">
      <c r="B318" s="32"/>
      <c r="C318" s="167" t="s">
        <v>593</v>
      </c>
      <c r="D318" s="167" t="s">
        <v>128</v>
      </c>
      <c r="E318" s="168" t="s">
        <v>594</v>
      </c>
      <c r="F318" s="169" t="s">
        <v>595</v>
      </c>
      <c r="G318" s="170" t="s">
        <v>147</v>
      </c>
      <c r="H318" s="171">
        <v>12</v>
      </c>
      <c r="I318" s="172"/>
      <c r="J318" s="173">
        <f>ROUND(I318*H318,2)</f>
        <v>0</v>
      </c>
      <c r="K318" s="169" t="s">
        <v>132</v>
      </c>
      <c r="L318" s="36"/>
      <c r="M318" s="174" t="s">
        <v>21</v>
      </c>
      <c r="N318" s="175" t="s">
        <v>46</v>
      </c>
      <c r="O318" s="58"/>
      <c r="P318" s="176">
        <f>O318*H318</f>
        <v>0</v>
      </c>
      <c r="Q318" s="176">
        <v>0.00175</v>
      </c>
      <c r="R318" s="176">
        <f>Q318*H318</f>
        <v>0.021</v>
      </c>
      <c r="S318" s="176">
        <v>0</v>
      </c>
      <c r="T318" s="177">
        <f>S318*H318</f>
        <v>0</v>
      </c>
      <c r="AR318" s="15" t="s">
        <v>211</v>
      </c>
      <c r="AT318" s="15" t="s">
        <v>128</v>
      </c>
      <c r="AU318" s="15" t="s">
        <v>82</v>
      </c>
      <c r="AY318" s="15" t="s">
        <v>126</v>
      </c>
      <c r="BE318" s="178">
        <f>IF(N318="základní",J318,0)</f>
        <v>0</v>
      </c>
      <c r="BF318" s="178">
        <f>IF(N318="snížená",J318,0)</f>
        <v>0</v>
      </c>
      <c r="BG318" s="178">
        <f>IF(N318="zákl. přenesená",J318,0)</f>
        <v>0</v>
      </c>
      <c r="BH318" s="178">
        <f>IF(N318="sníž. přenesená",J318,0)</f>
        <v>0</v>
      </c>
      <c r="BI318" s="178">
        <f>IF(N318="nulová",J318,0)</f>
        <v>0</v>
      </c>
      <c r="BJ318" s="15" t="s">
        <v>80</v>
      </c>
      <c r="BK318" s="178">
        <f>ROUND(I318*H318,2)</f>
        <v>0</v>
      </c>
      <c r="BL318" s="15" t="s">
        <v>211</v>
      </c>
      <c r="BM318" s="15" t="s">
        <v>596</v>
      </c>
    </row>
    <row r="319" spans="2:47" s="1" customFormat="1" ht="39">
      <c r="B319" s="32"/>
      <c r="C319" s="33"/>
      <c r="D319" s="179" t="s">
        <v>135</v>
      </c>
      <c r="E319" s="33"/>
      <c r="F319" s="180" t="s">
        <v>591</v>
      </c>
      <c r="G319" s="33"/>
      <c r="H319" s="33"/>
      <c r="I319" s="96"/>
      <c r="J319" s="33"/>
      <c r="K319" s="33"/>
      <c r="L319" s="36"/>
      <c r="M319" s="181"/>
      <c r="N319" s="58"/>
      <c r="O319" s="58"/>
      <c r="P319" s="58"/>
      <c r="Q319" s="58"/>
      <c r="R319" s="58"/>
      <c r="S319" s="58"/>
      <c r="T319" s="59"/>
      <c r="AT319" s="15" t="s">
        <v>135</v>
      </c>
      <c r="AU319" s="15" t="s">
        <v>82</v>
      </c>
    </row>
    <row r="320" spans="2:51" s="11" customFormat="1" ht="12">
      <c r="B320" s="182"/>
      <c r="C320" s="183"/>
      <c r="D320" s="179" t="s">
        <v>137</v>
      </c>
      <c r="E320" s="184" t="s">
        <v>21</v>
      </c>
      <c r="F320" s="185" t="s">
        <v>597</v>
      </c>
      <c r="G320" s="183"/>
      <c r="H320" s="186">
        <v>12</v>
      </c>
      <c r="I320" s="187"/>
      <c r="J320" s="183"/>
      <c r="K320" s="183"/>
      <c r="L320" s="188"/>
      <c r="M320" s="189"/>
      <c r="N320" s="190"/>
      <c r="O320" s="190"/>
      <c r="P320" s="190"/>
      <c r="Q320" s="190"/>
      <c r="R320" s="190"/>
      <c r="S320" s="190"/>
      <c r="T320" s="191"/>
      <c r="AT320" s="192" t="s">
        <v>137</v>
      </c>
      <c r="AU320" s="192" t="s">
        <v>82</v>
      </c>
      <c r="AV320" s="11" t="s">
        <v>82</v>
      </c>
      <c r="AW320" s="11" t="s">
        <v>36</v>
      </c>
      <c r="AX320" s="11" t="s">
        <v>80</v>
      </c>
      <c r="AY320" s="192" t="s">
        <v>126</v>
      </c>
    </row>
    <row r="321" spans="2:65" s="1" customFormat="1" ht="16.5" customHeight="1">
      <c r="B321" s="32"/>
      <c r="C321" s="167" t="s">
        <v>598</v>
      </c>
      <c r="D321" s="167" t="s">
        <v>128</v>
      </c>
      <c r="E321" s="168" t="s">
        <v>599</v>
      </c>
      <c r="F321" s="169" t="s">
        <v>600</v>
      </c>
      <c r="G321" s="170" t="s">
        <v>147</v>
      </c>
      <c r="H321" s="171">
        <v>23.5</v>
      </c>
      <c r="I321" s="172"/>
      <c r="J321" s="173">
        <f>ROUND(I321*H321,2)</f>
        <v>0</v>
      </c>
      <c r="K321" s="169" t="s">
        <v>132</v>
      </c>
      <c r="L321" s="36"/>
      <c r="M321" s="174" t="s">
        <v>21</v>
      </c>
      <c r="N321" s="175" t="s">
        <v>46</v>
      </c>
      <c r="O321" s="58"/>
      <c r="P321" s="176">
        <f>O321*H321</f>
        <v>0</v>
      </c>
      <c r="Q321" s="176">
        <v>0.00274</v>
      </c>
      <c r="R321" s="176">
        <f>Q321*H321</f>
        <v>0.06438999999999999</v>
      </c>
      <c r="S321" s="176">
        <v>0</v>
      </c>
      <c r="T321" s="177">
        <f>S321*H321</f>
        <v>0</v>
      </c>
      <c r="AR321" s="15" t="s">
        <v>211</v>
      </c>
      <c r="AT321" s="15" t="s">
        <v>128</v>
      </c>
      <c r="AU321" s="15" t="s">
        <v>82</v>
      </c>
      <c r="AY321" s="15" t="s">
        <v>126</v>
      </c>
      <c r="BE321" s="178">
        <f>IF(N321="základní",J321,0)</f>
        <v>0</v>
      </c>
      <c r="BF321" s="178">
        <f>IF(N321="snížená",J321,0)</f>
        <v>0</v>
      </c>
      <c r="BG321" s="178">
        <f>IF(N321="zákl. přenesená",J321,0)</f>
        <v>0</v>
      </c>
      <c r="BH321" s="178">
        <f>IF(N321="sníž. přenesená",J321,0)</f>
        <v>0</v>
      </c>
      <c r="BI321" s="178">
        <f>IF(N321="nulová",J321,0)</f>
        <v>0</v>
      </c>
      <c r="BJ321" s="15" t="s">
        <v>80</v>
      </c>
      <c r="BK321" s="178">
        <f>ROUND(I321*H321,2)</f>
        <v>0</v>
      </c>
      <c r="BL321" s="15" t="s">
        <v>211</v>
      </c>
      <c r="BM321" s="15" t="s">
        <v>601</v>
      </c>
    </row>
    <row r="322" spans="2:47" s="1" customFormat="1" ht="39">
      <c r="B322" s="32"/>
      <c r="C322" s="33"/>
      <c r="D322" s="179" t="s">
        <v>135</v>
      </c>
      <c r="E322" s="33"/>
      <c r="F322" s="180" t="s">
        <v>591</v>
      </c>
      <c r="G322" s="33"/>
      <c r="H322" s="33"/>
      <c r="I322" s="96"/>
      <c r="J322" s="33"/>
      <c r="K322" s="33"/>
      <c r="L322" s="36"/>
      <c r="M322" s="181"/>
      <c r="N322" s="58"/>
      <c r="O322" s="58"/>
      <c r="P322" s="58"/>
      <c r="Q322" s="58"/>
      <c r="R322" s="58"/>
      <c r="S322" s="58"/>
      <c r="T322" s="59"/>
      <c r="AT322" s="15" t="s">
        <v>135</v>
      </c>
      <c r="AU322" s="15" t="s">
        <v>82</v>
      </c>
    </row>
    <row r="323" spans="2:51" s="11" customFormat="1" ht="12">
      <c r="B323" s="182"/>
      <c r="C323" s="183"/>
      <c r="D323" s="179" t="s">
        <v>137</v>
      </c>
      <c r="E323" s="184" t="s">
        <v>21</v>
      </c>
      <c r="F323" s="185" t="s">
        <v>602</v>
      </c>
      <c r="G323" s="183"/>
      <c r="H323" s="186">
        <v>23.5</v>
      </c>
      <c r="I323" s="187"/>
      <c r="J323" s="183"/>
      <c r="K323" s="183"/>
      <c r="L323" s="188"/>
      <c r="M323" s="189"/>
      <c r="N323" s="190"/>
      <c r="O323" s="190"/>
      <c r="P323" s="190"/>
      <c r="Q323" s="190"/>
      <c r="R323" s="190"/>
      <c r="S323" s="190"/>
      <c r="T323" s="191"/>
      <c r="AT323" s="192" t="s">
        <v>137</v>
      </c>
      <c r="AU323" s="192" t="s">
        <v>82</v>
      </c>
      <c r="AV323" s="11" t="s">
        <v>82</v>
      </c>
      <c r="AW323" s="11" t="s">
        <v>36</v>
      </c>
      <c r="AX323" s="11" t="s">
        <v>80</v>
      </c>
      <c r="AY323" s="192" t="s">
        <v>126</v>
      </c>
    </row>
    <row r="324" spans="2:65" s="1" customFormat="1" ht="16.5" customHeight="1">
      <c r="B324" s="32"/>
      <c r="C324" s="204" t="s">
        <v>603</v>
      </c>
      <c r="D324" s="204" t="s">
        <v>234</v>
      </c>
      <c r="E324" s="205" t="s">
        <v>604</v>
      </c>
      <c r="F324" s="206" t="s">
        <v>605</v>
      </c>
      <c r="G324" s="207" t="s">
        <v>361</v>
      </c>
      <c r="H324" s="208">
        <v>5</v>
      </c>
      <c r="I324" s="209"/>
      <c r="J324" s="210">
        <f>ROUND(I324*H324,2)</f>
        <v>0</v>
      </c>
      <c r="K324" s="206" t="s">
        <v>132</v>
      </c>
      <c r="L324" s="211"/>
      <c r="M324" s="212" t="s">
        <v>21</v>
      </c>
      <c r="N324" s="213" t="s">
        <v>46</v>
      </c>
      <c r="O324" s="58"/>
      <c r="P324" s="176">
        <f>O324*H324</f>
        <v>0</v>
      </c>
      <c r="Q324" s="176">
        <v>0.00028</v>
      </c>
      <c r="R324" s="176">
        <f>Q324*H324</f>
        <v>0.0013999999999999998</v>
      </c>
      <c r="S324" s="176">
        <v>0</v>
      </c>
      <c r="T324" s="177">
        <f>S324*H324</f>
        <v>0</v>
      </c>
      <c r="AR324" s="15" t="s">
        <v>303</v>
      </c>
      <c r="AT324" s="15" t="s">
        <v>234</v>
      </c>
      <c r="AU324" s="15" t="s">
        <v>82</v>
      </c>
      <c r="AY324" s="15" t="s">
        <v>126</v>
      </c>
      <c r="BE324" s="178">
        <f>IF(N324="základní",J324,0)</f>
        <v>0</v>
      </c>
      <c r="BF324" s="178">
        <f>IF(N324="snížená",J324,0)</f>
        <v>0</v>
      </c>
      <c r="BG324" s="178">
        <f>IF(N324="zákl. přenesená",J324,0)</f>
        <v>0</v>
      </c>
      <c r="BH324" s="178">
        <f>IF(N324="sníž. přenesená",J324,0)</f>
        <v>0</v>
      </c>
      <c r="BI324" s="178">
        <f>IF(N324="nulová",J324,0)</f>
        <v>0</v>
      </c>
      <c r="BJ324" s="15" t="s">
        <v>80</v>
      </c>
      <c r="BK324" s="178">
        <f>ROUND(I324*H324,2)</f>
        <v>0</v>
      </c>
      <c r="BL324" s="15" t="s">
        <v>211</v>
      </c>
      <c r="BM324" s="15" t="s">
        <v>606</v>
      </c>
    </row>
    <row r="325" spans="2:51" s="11" customFormat="1" ht="12">
      <c r="B325" s="182"/>
      <c r="C325" s="183"/>
      <c r="D325" s="179" t="s">
        <v>137</v>
      </c>
      <c r="E325" s="184" t="s">
        <v>21</v>
      </c>
      <c r="F325" s="185" t="s">
        <v>396</v>
      </c>
      <c r="G325" s="183"/>
      <c r="H325" s="186">
        <v>5</v>
      </c>
      <c r="I325" s="187"/>
      <c r="J325" s="183"/>
      <c r="K325" s="183"/>
      <c r="L325" s="188"/>
      <c r="M325" s="189"/>
      <c r="N325" s="190"/>
      <c r="O325" s="190"/>
      <c r="P325" s="190"/>
      <c r="Q325" s="190"/>
      <c r="R325" s="190"/>
      <c r="S325" s="190"/>
      <c r="T325" s="191"/>
      <c r="AT325" s="192" t="s">
        <v>137</v>
      </c>
      <c r="AU325" s="192" t="s">
        <v>82</v>
      </c>
      <c r="AV325" s="11" t="s">
        <v>82</v>
      </c>
      <c r="AW325" s="11" t="s">
        <v>36</v>
      </c>
      <c r="AX325" s="11" t="s">
        <v>80</v>
      </c>
      <c r="AY325" s="192" t="s">
        <v>126</v>
      </c>
    </row>
    <row r="326" spans="2:65" s="1" customFormat="1" ht="16.5" customHeight="1">
      <c r="B326" s="32"/>
      <c r="C326" s="204" t="s">
        <v>607</v>
      </c>
      <c r="D326" s="204" t="s">
        <v>234</v>
      </c>
      <c r="E326" s="205" t="s">
        <v>608</v>
      </c>
      <c r="F326" s="206" t="s">
        <v>609</v>
      </c>
      <c r="G326" s="207" t="s">
        <v>361</v>
      </c>
      <c r="H326" s="208">
        <v>9</v>
      </c>
      <c r="I326" s="209"/>
      <c r="J326" s="210">
        <f>ROUND(I326*H326,2)</f>
        <v>0</v>
      </c>
      <c r="K326" s="206" t="s">
        <v>132</v>
      </c>
      <c r="L326" s="211"/>
      <c r="M326" s="212" t="s">
        <v>21</v>
      </c>
      <c r="N326" s="213" t="s">
        <v>46</v>
      </c>
      <c r="O326" s="58"/>
      <c r="P326" s="176">
        <f>O326*H326</f>
        <v>0</v>
      </c>
      <c r="Q326" s="176">
        <v>0.00035</v>
      </c>
      <c r="R326" s="176">
        <f>Q326*H326</f>
        <v>0.00315</v>
      </c>
      <c r="S326" s="176">
        <v>0</v>
      </c>
      <c r="T326" s="177">
        <f>S326*H326</f>
        <v>0</v>
      </c>
      <c r="AR326" s="15" t="s">
        <v>303</v>
      </c>
      <c r="AT326" s="15" t="s">
        <v>234</v>
      </c>
      <c r="AU326" s="15" t="s">
        <v>82</v>
      </c>
      <c r="AY326" s="15" t="s">
        <v>126</v>
      </c>
      <c r="BE326" s="178">
        <f>IF(N326="základní",J326,0)</f>
        <v>0</v>
      </c>
      <c r="BF326" s="178">
        <f>IF(N326="snížená",J326,0)</f>
        <v>0</v>
      </c>
      <c r="BG326" s="178">
        <f>IF(N326="zákl. přenesená",J326,0)</f>
        <v>0</v>
      </c>
      <c r="BH326" s="178">
        <f>IF(N326="sníž. přenesená",J326,0)</f>
        <v>0</v>
      </c>
      <c r="BI326" s="178">
        <f>IF(N326="nulová",J326,0)</f>
        <v>0</v>
      </c>
      <c r="BJ326" s="15" t="s">
        <v>80</v>
      </c>
      <c r="BK326" s="178">
        <f>ROUND(I326*H326,2)</f>
        <v>0</v>
      </c>
      <c r="BL326" s="15" t="s">
        <v>211</v>
      </c>
      <c r="BM326" s="15" t="s">
        <v>610</v>
      </c>
    </row>
    <row r="327" spans="2:51" s="11" customFormat="1" ht="12">
      <c r="B327" s="182"/>
      <c r="C327" s="183"/>
      <c r="D327" s="179" t="s">
        <v>137</v>
      </c>
      <c r="E327" s="184" t="s">
        <v>21</v>
      </c>
      <c r="F327" s="185" t="s">
        <v>452</v>
      </c>
      <c r="G327" s="183"/>
      <c r="H327" s="186">
        <v>9</v>
      </c>
      <c r="I327" s="187"/>
      <c r="J327" s="183"/>
      <c r="K327" s="183"/>
      <c r="L327" s="188"/>
      <c r="M327" s="189"/>
      <c r="N327" s="190"/>
      <c r="O327" s="190"/>
      <c r="P327" s="190"/>
      <c r="Q327" s="190"/>
      <c r="R327" s="190"/>
      <c r="S327" s="190"/>
      <c r="T327" s="191"/>
      <c r="AT327" s="192" t="s">
        <v>137</v>
      </c>
      <c r="AU327" s="192" t="s">
        <v>82</v>
      </c>
      <c r="AV327" s="11" t="s">
        <v>82</v>
      </c>
      <c r="AW327" s="11" t="s">
        <v>36</v>
      </c>
      <c r="AX327" s="11" t="s">
        <v>80</v>
      </c>
      <c r="AY327" s="192" t="s">
        <v>126</v>
      </c>
    </row>
    <row r="328" spans="2:65" s="1" customFormat="1" ht="16.5" customHeight="1">
      <c r="B328" s="32"/>
      <c r="C328" s="204" t="s">
        <v>611</v>
      </c>
      <c r="D328" s="204" t="s">
        <v>234</v>
      </c>
      <c r="E328" s="205" t="s">
        <v>612</v>
      </c>
      <c r="F328" s="206" t="s">
        <v>613</v>
      </c>
      <c r="G328" s="207" t="s">
        <v>361</v>
      </c>
      <c r="H328" s="208">
        <v>1</v>
      </c>
      <c r="I328" s="209"/>
      <c r="J328" s="210">
        <f>ROUND(I328*H328,2)</f>
        <v>0</v>
      </c>
      <c r="K328" s="206" t="s">
        <v>132</v>
      </c>
      <c r="L328" s="211"/>
      <c r="M328" s="212" t="s">
        <v>21</v>
      </c>
      <c r="N328" s="213" t="s">
        <v>46</v>
      </c>
      <c r="O328" s="58"/>
      <c r="P328" s="176">
        <f>O328*H328</f>
        <v>0</v>
      </c>
      <c r="Q328" s="176">
        <v>0.00065</v>
      </c>
      <c r="R328" s="176">
        <f>Q328*H328</f>
        <v>0.00065</v>
      </c>
      <c r="S328" s="176">
        <v>0</v>
      </c>
      <c r="T328" s="177">
        <f>S328*H328</f>
        <v>0</v>
      </c>
      <c r="AR328" s="15" t="s">
        <v>303</v>
      </c>
      <c r="AT328" s="15" t="s">
        <v>234</v>
      </c>
      <c r="AU328" s="15" t="s">
        <v>82</v>
      </c>
      <c r="AY328" s="15" t="s">
        <v>126</v>
      </c>
      <c r="BE328" s="178">
        <f>IF(N328="základní",J328,0)</f>
        <v>0</v>
      </c>
      <c r="BF328" s="178">
        <f>IF(N328="snížená",J328,0)</f>
        <v>0</v>
      </c>
      <c r="BG328" s="178">
        <f>IF(N328="zákl. přenesená",J328,0)</f>
        <v>0</v>
      </c>
      <c r="BH328" s="178">
        <f>IF(N328="sníž. přenesená",J328,0)</f>
        <v>0</v>
      </c>
      <c r="BI328" s="178">
        <f>IF(N328="nulová",J328,0)</f>
        <v>0</v>
      </c>
      <c r="BJ328" s="15" t="s">
        <v>80</v>
      </c>
      <c r="BK328" s="178">
        <f>ROUND(I328*H328,2)</f>
        <v>0</v>
      </c>
      <c r="BL328" s="15" t="s">
        <v>211</v>
      </c>
      <c r="BM328" s="15" t="s">
        <v>614</v>
      </c>
    </row>
    <row r="329" spans="2:51" s="11" customFormat="1" ht="12">
      <c r="B329" s="182"/>
      <c r="C329" s="183"/>
      <c r="D329" s="179" t="s">
        <v>137</v>
      </c>
      <c r="E329" s="184" t="s">
        <v>21</v>
      </c>
      <c r="F329" s="185" t="s">
        <v>405</v>
      </c>
      <c r="G329" s="183"/>
      <c r="H329" s="186">
        <v>1</v>
      </c>
      <c r="I329" s="187"/>
      <c r="J329" s="183"/>
      <c r="K329" s="183"/>
      <c r="L329" s="188"/>
      <c r="M329" s="189"/>
      <c r="N329" s="190"/>
      <c r="O329" s="190"/>
      <c r="P329" s="190"/>
      <c r="Q329" s="190"/>
      <c r="R329" s="190"/>
      <c r="S329" s="190"/>
      <c r="T329" s="191"/>
      <c r="AT329" s="192" t="s">
        <v>137</v>
      </c>
      <c r="AU329" s="192" t="s">
        <v>82</v>
      </c>
      <c r="AV329" s="11" t="s">
        <v>82</v>
      </c>
      <c r="AW329" s="11" t="s">
        <v>36</v>
      </c>
      <c r="AX329" s="11" t="s">
        <v>80</v>
      </c>
      <c r="AY329" s="192" t="s">
        <v>126</v>
      </c>
    </row>
    <row r="330" spans="2:65" s="1" customFormat="1" ht="16.5" customHeight="1">
      <c r="B330" s="32"/>
      <c r="C330" s="204" t="s">
        <v>615</v>
      </c>
      <c r="D330" s="204" t="s">
        <v>234</v>
      </c>
      <c r="E330" s="205" t="s">
        <v>616</v>
      </c>
      <c r="F330" s="206" t="s">
        <v>617</v>
      </c>
      <c r="G330" s="207" t="s">
        <v>361</v>
      </c>
      <c r="H330" s="208">
        <v>1</v>
      </c>
      <c r="I330" s="209"/>
      <c r="J330" s="210">
        <f>ROUND(I330*H330,2)</f>
        <v>0</v>
      </c>
      <c r="K330" s="206" t="s">
        <v>132</v>
      </c>
      <c r="L330" s="211"/>
      <c r="M330" s="212" t="s">
        <v>21</v>
      </c>
      <c r="N330" s="213" t="s">
        <v>46</v>
      </c>
      <c r="O330" s="58"/>
      <c r="P330" s="176">
        <f>O330*H330</f>
        <v>0</v>
      </c>
      <c r="Q330" s="176">
        <v>0.00041</v>
      </c>
      <c r="R330" s="176">
        <f>Q330*H330</f>
        <v>0.00041</v>
      </c>
      <c r="S330" s="176">
        <v>0</v>
      </c>
      <c r="T330" s="177">
        <f>S330*H330</f>
        <v>0</v>
      </c>
      <c r="AR330" s="15" t="s">
        <v>303</v>
      </c>
      <c r="AT330" s="15" t="s">
        <v>234</v>
      </c>
      <c r="AU330" s="15" t="s">
        <v>82</v>
      </c>
      <c r="AY330" s="15" t="s">
        <v>126</v>
      </c>
      <c r="BE330" s="178">
        <f>IF(N330="základní",J330,0)</f>
        <v>0</v>
      </c>
      <c r="BF330" s="178">
        <f>IF(N330="snížená",J330,0)</f>
        <v>0</v>
      </c>
      <c r="BG330" s="178">
        <f>IF(N330="zákl. přenesená",J330,0)</f>
        <v>0</v>
      </c>
      <c r="BH330" s="178">
        <f>IF(N330="sníž. přenesená",J330,0)</f>
        <v>0</v>
      </c>
      <c r="BI330" s="178">
        <f>IF(N330="nulová",J330,0)</f>
        <v>0</v>
      </c>
      <c r="BJ330" s="15" t="s">
        <v>80</v>
      </c>
      <c r="BK330" s="178">
        <f>ROUND(I330*H330,2)</f>
        <v>0</v>
      </c>
      <c r="BL330" s="15" t="s">
        <v>211</v>
      </c>
      <c r="BM330" s="15" t="s">
        <v>618</v>
      </c>
    </row>
    <row r="331" spans="2:51" s="11" customFormat="1" ht="12">
      <c r="B331" s="182"/>
      <c r="C331" s="183"/>
      <c r="D331" s="179" t="s">
        <v>137</v>
      </c>
      <c r="E331" s="184" t="s">
        <v>21</v>
      </c>
      <c r="F331" s="185" t="s">
        <v>405</v>
      </c>
      <c r="G331" s="183"/>
      <c r="H331" s="186">
        <v>1</v>
      </c>
      <c r="I331" s="187"/>
      <c r="J331" s="183"/>
      <c r="K331" s="183"/>
      <c r="L331" s="188"/>
      <c r="M331" s="189"/>
      <c r="N331" s="190"/>
      <c r="O331" s="190"/>
      <c r="P331" s="190"/>
      <c r="Q331" s="190"/>
      <c r="R331" s="190"/>
      <c r="S331" s="190"/>
      <c r="T331" s="191"/>
      <c r="AT331" s="192" t="s">
        <v>137</v>
      </c>
      <c r="AU331" s="192" t="s">
        <v>82</v>
      </c>
      <c r="AV331" s="11" t="s">
        <v>82</v>
      </c>
      <c r="AW331" s="11" t="s">
        <v>36</v>
      </c>
      <c r="AX331" s="11" t="s">
        <v>80</v>
      </c>
      <c r="AY331" s="192" t="s">
        <v>126</v>
      </c>
    </row>
    <row r="332" spans="2:65" s="1" customFormat="1" ht="16.5" customHeight="1">
      <c r="B332" s="32"/>
      <c r="C332" s="204" t="s">
        <v>619</v>
      </c>
      <c r="D332" s="204" t="s">
        <v>234</v>
      </c>
      <c r="E332" s="205" t="s">
        <v>620</v>
      </c>
      <c r="F332" s="206" t="s">
        <v>621</v>
      </c>
      <c r="G332" s="207" t="s">
        <v>361</v>
      </c>
      <c r="H332" s="208">
        <v>1</v>
      </c>
      <c r="I332" s="209"/>
      <c r="J332" s="210">
        <f>ROUND(I332*H332,2)</f>
        <v>0</v>
      </c>
      <c r="K332" s="206" t="s">
        <v>132</v>
      </c>
      <c r="L332" s="211"/>
      <c r="M332" s="212" t="s">
        <v>21</v>
      </c>
      <c r="N332" s="213" t="s">
        <v>46</v>
      </c>
      <c r="O332" s="58"/>
      <c r="P332" s="176">
        <f>O332*H332</f>
        <v>0</v>
      </c>
      <c r="Q332" s="176">
        <v>0.0006</v>
      </c>
      <c r="R332" s="176">
        <f>Q332*H332</f>
        <v>0.0006</v>
      </c>
      <c r="S332" s="176">
        <v>0</v>
      </c>
      <c r="T332" s="177">
        <f>S332*H332</f>
        <v>0</v>
      </c>
      <c r="AR332" s="15" t="s">
        <v>303</v>
      </c>
      <c r="AT332" s="15" t="s">
        <v>234</v>
      </c>
      <c r="AU332" s="15" t="s">
        <v>82</v>
      </c>
      <c r="AY332" s="15" t="s">
        <v>126</v>
      </c>
      <c r="BE332" s="178">
        <f>IF(N332="základní",J332,0)</f>
        <v>0</v>
      </c>
      <c r="BF332" s="178">
        <f>IF(N332="snížená",J332,0)</f>
        <v>0</v>
      </c>
      <c r="BG332" s="178">
        <f>IF(N332="zákl. přenesená",J332,0)</f>
        <v>0</v>
      </c>
      <c r="BH332" s="178">
        <f>IF(N332="sníž. přenesená",J332,0)</f>
        <v>0</v>
      </c>
      <c r="BI332" s="178">
        <f>IF(N332="nulová",J332,0)</f>
        <v>0</v>
      </c>
      <c r="BJ332" s="15" t="s">
        <v>80</v>
      </c>
      <c r="BK332" s="178">
        <f>ROUND(I332*H332,2)</f>
        <v>0</v>
      </c>
      <c r="BL332" s="15" t="s">
        <v>211</v>
      </c>
      <c r="BM332" s="15" t="s">
        <v>622</v>
      </c>
    </row>
    <row r="333" spans="2:51" s="11" customFormat="1" ht="12">
      <c r="B333" s="182"/>
      <c r="C333" s="183"/>
      <c r="D333" s="179" t="s">
        <v>137</v>
      </c>
      <c r="E333" s="184" t="s">
        <v>21</v>
      </c>
      <c r="F333" s="185" t="s">
        <v>405</v>
      </c>
      <c r="G333" s="183"/>
      <c r="H333" s="186">
        <v>1</v>
      </c>
      <c r="I333" s="187"/>
      <c r="J333" s="183"/>
      <c r="K333" s="183"/>
      <c r="L333" s="188"/>
      <c r="M333" s="189"/>
      <c r="N333" s="190"/>
      <c r="O333" s="190"/>
      <c r="P333" s="190"/>
      <c r="Q333" s="190"/>
      <c r="R333" s="190"/>
      <c r="S333" s="190"/>
      <c r="T333" s="191"/>
      <c r="AT333" s="192" t="s">
        <v>137</v>
      </c>
      <c r="AU333" s="192" t="s">
        <v>82</v>
      </c>
      <c r="AV333" s="11" t="s">
        <v>82</v>
      </c>
      <c r="AW333" s="11" t="s">
        <v>36</v>
      </c>
      <c r="AX333" s="11" t="s">
        <v>80</v>
      </c>
      <c r="AY333" s="192" t="s">
        <v>126</v>
      </c>
    </row>
    <row r="334" spans="2:65" s="1" customFormat="1" ht="16.5" customHeight="1">
      <c r="B334" s="32"/>
      <c r="C334" s="204" t="s">
        <v>623</v>
      </c>
      <c r="D334" s="204" t="s">
        <v>234</v>
      </c>
      <c r="E334" s="205" t="s">
        <v>624</v>
      </c>
      <c r="F334" s="206" t="s">
        <v>625</v>
      </c>
      <c r="G334" s="207" t="s">
        <v>361</v>
      </c>
      <c r="H334" s="208">
        <v>2</v>
      </c>
      <c r="I334" s="209"/>
      <c r="J334" s="210">
        <f>ROUND(I334*H334,2)</f>
        <v>0</v>
      </c>
      <c r="K334" s="206" t="s">
        <v>132</v>
      </c>
      <c r="L334" s="211"/>
      <c r="M334" s="212" t="s">
        <v>21</v>
      </c>
      <c r="N334" s="213" t="s">
        <v>46</v>
      </c>
      <c r="O334" s="58"/>
      <c r="P334" s="176">
        <f>O334*H334</f>
        <v>0</v>
      </c>
      <c r="Q334" s="176">
        <v>0.0009</v>
      </c>
      <c r="R334" s="176">
        <f>Q334*H334</f>
        <v>0.0018</v>
      </c>
      <c r="S334" s="176">
        <v>0</v>
      </c>
      <c r="T334" s="177">
        <f>S334*H334</f>
        <v>0</v>
      </c>
      <c r="AR334" s="15" t="s">
        <v>303</v>
      </c>
      <c r="AT334" s="15" t="s">
        <v>234</v>
      </c>
      <c r="AU334" s="15" t="s">
        <v>82</v>
      </c>
      <c r="AY334" s="15" t="s">
        <v>126</v>
      </c>
      <c r="BE334" s="178">
        <f>IF(N334="základní",J334,0)</f>
        <v>0</v>
      </c>
      <c r="BF334" s="178">
        <f>IF(N334="snížená",J334,0)</f>
        <v>0</v>
      </c>
      <c r="BG334" s="178">
        <f>IF(N334="zákl. přenesená",J334,0)</f>
        <v>0</v>
      </c>
      <c r="BH334" s="178">
        <f>IF(N334="sníž. přenesená",J334,0)</f>
        <v>0</v>
      </c>
      <c r="BI334" s="178">
        <f>IF(N334="nulová",J334,0)</f>
        <v>0</v>
      </c>
      <c r="BJ334" s="15" t="s">
        <v>80</v>
      </c>
      <c r="BK334" s="178">
        <f>ROUND(I334*H334,2)</f>
        <v>0</v>
      </c>
      <c r="BL334" s="15" t="s">
        <v>211</v>
      </c>
      <c r="BM334" s="15" t="s">
        <v>626</v>
      </c>
    </row>
    <row r="335" spans="2:51" s="11" customFormat="1" ht="12">
      <c r="B335" s="182"/>
      <c r="C335" s="183"/>
      <c r="D335" s="179" t="s">
        <v>137</v>
      </c>
      <c r="E335" s="184" t="s">
        <v>21</v>
      </c>
      <c r="F335" s="185" t="s">
        <v>150</v>
      </c>
      <c r="G335" s="183"/>
      <c r="H335" s="186">
        <v>2</v>
      </c>
      <c r="I335" s="187"/>
      <c r="J335" s="183"/>
      <c r="K335" s="183"/>
      <c r="L335" s="188"/>
      <c r="M335" s="189"/>
      <c r="N335" s="190"/>
      <c r="O335" s="190"/>
      <c r="P335" s="190"/>
      <c r="Q335" s="190"/>
      <c r="R335" s="190"/>
      <c r="S335" s="190"/>
      <c r="T335" s="191"/>
      <c r="AT335" s="192" t="s">
        <v>137</v>
      </c>
      <c r="AU335" s="192" t="s">
        <v>82</v>
      </c>
      <c r="AV335" s="11" t="s">
        <v>82</v>
      </c>
      <c r="AW335" s="11" t="s">
        <v>36</v>
      </c>
      <c r="AX335" s="11" t="s">
        <v>80</v>
      </c>
      <c r="AY335" s="192" t="s">
        <v>126</v>
      </c>
    </row>
    <row r="336" spans="2:65" s="1" customFormat="1" ht="16.5" customHeight="1">
      <c r="B336" s="32"/>
      <c r="C336" s="167" t="s">
        <v>627</v>
      </c>
      <c r="D336" s="167" t="s">
        <v>128</v>
      </c>
      <c r="E336" s="168" t="s">
        <v>628</v>
      </c>
      <c r="F336" s="169" t="s">
        <v>629</v>
      </c>
      <c r="G336" s="170" t="s">
        <v>147</v>
      </c>
      <c r="H336" s="171">
        <v>3</v>
      </c>
      <c r="I336" s="172"/>
      <c r="J336" s="173">
        <f>ROUND(I336*H336,2)</f>
        <v>0</v>
      </c>
      <c r="K336" s="169" t="s">
        <v>132</v>
      </c>
      <c r="L336" s="36"/>
      <c r="M336" s="174" t="s">
        <v>21</v>
      </c>
      <c r="N336" s="175" t="s">
        <v>46</v>
      </c>
      <c r="O336" s="58"/>
      <c r="P336" s="176">
        <f>O336*H336</f>
        <v>0</v>
      </c>
      <c r="Q336" s="176">
        <v>0.0116</v>
      </c>
      <c r="R336" s="176">
        <f>Q336*H336</f>
        <v>0.0348</v>
      </c>
      <c r="S336" s="176">
        <v>0</v>
      </c>
      <c r="T336" s="177">
        <f>S336*H336</f>
        <v>0</v>
      </c>
      <c r="AR336" s="15" t="s">
        <v>211</v>
      </c>
      <c r="AT336" s="15" t="s">
        <v>128</v>
      </c>
      <c r="AU336" s="15" t="s">
        <v>82</v>
      </c>
      <c r="AY336" s="15" t="s">
        <v>126</v>
      </c>
      <c r="BE336" s="178">
        <f>IF(N336="základní",J336,0)</f>
        <v>0</v>
      </c>
      <c r="BF336" s="178">
        <f>IF(N336="snížená",J336,0)</f>
        <v>0</v>
      </c>
      <c r="BG336" s="178">
        <f>IF(N336="zákl. přenesená",J336,0)</f>
        <v>0</v>
      </c>
      <c r="BH336" s="178">
        <f>IF(N336="sníž. přenesená",J336,0)</f>
        <v>0</v>
      </c>
      <c r="BI336" s="178">
        <f>IF(N336="nulová",J336,0)</f>
        <v>0</v>
      </c>
      <c r="BJ336" s="15" t="s">
        <v>80</v>
      </c>
      <c r="BK336" s="178">
        <f>ROUND(I336*H336,2)</f>
        <v>0</v>
      </c>
      <c r="BL336" s="15" t="s">
        <v>211</v>
      </c>
      <c r="BM336" s="15" t="s">
        <v>630</v>
      </c>
    </row>
    <row r="337" spans="2:47" s="1" customFormat="1" ht="39">
      <c r="B337" s="32"/>
      <c r="C337" s="33"/>
      <c r="D337" s="179" t="s">
        <v>135</v>
      </c>
      <c r="E337" s="33"/>
      <c r="F337" s="180" t="s">
        <v>591</v>
      </c>
      <c r="G337" s="33"/>
      <c r="H337" s="33"/>
      <c r="I337" s="96"/>
      <c r="J337" s="33"/>
      <c r="K337" s="33"/>
      <c r="L337" s="36"/>
      <c r="M337" s="181"/>
      <c r="N337" s="58"/>
      <c r="O337" s="58"/>
      <c r="P337" s="58"/>
      <c r="Q337" s="58"/>
      <c r="R337" s="58"/>
      <c r="S337" s="58"/>
      <c r="T337" s="59"/>
      <c r="AT337" s="15" t="s">
        <v>135</v>
      </c>
      <c r="AU337" s="15" t="s">
        <v>82</v>
      </c>
    </row>
    <row r="338" spans="2:51" s="11" customFormat="1" ht="12">
      <c r="B338" s="182"/>
      <c r="C338" s="183"/>
      <c r="D338" s="179" t="s">
        <v>137</v>
      </c>
      <c r="E338" s="184" t="s">
        <v>21</v>
      </c>
      <c r="F338" s="185" t="s">
        <v>631</v>
      </c>
      <c r="G338" s="183"/>
      <c r="H338" s="186">
        <v>3</v>
      </c>
      <c r="I338" s="187"/>
      <c r="J338" s="183"/>
      <c r="K338" s="183"/>
      <c r="L338" s="188"/>
      <c r="M338" s="189"/>
      <c r="N338" s="190"/>
      <c r="O338" s="190"/>
      <c r="P338" s="190"/>
      <c r="Q338" s="190"/>
      <c r="R338" s="190"/>
      <c r="S338" s="190"/>
      <c r="T338" s="191"/>
      <c r="AT338" s="192" t="s">
        <v>137</v>
      </c>
      <c r="AU338" s="192" t="s">
        <v>82</v>
      </c>
      <c r="AV338" s="11" t="s">
        <v>82</v>
      </c>
      <c r="AW338" s="11" t="s">
        <v>36</v>
      </c>
      <c r="AX338" s="11" t="s">
        <v>80</v>
      </c>
      <c r="AY338" s="192" t="s">
        <v>126</v>
      </c>
    </row>
    <row r="339" spans="2:65" s="1" customFormat="1" ht="16.5" customHeight="1">
      <c r="B339" s="32"/>
      <c r="C339" s="167" t="s">
        <v>632</v>
      </c>
      <c r="D339" s="167" t="s">
        <v>128</v>
      </c>
      <c r="E339" s="168" t="s">
        <v>633</v>
      </c>
      <c r="F339" s="169" t="s">
        <v>634</v>
      </c>
      <c r="G339" s="170" t="s">
        <v>147</v>
      </c>
      <c r="H339" s="171">
        <v>9</v>
      </c>
      <c r="I339" s="172"/>
      <c r="J339" s="173">
        <f>ROUND(I339*H339,2)</f>
        <v>0</v>
      </c>
      <c r="K339" s="169" t="s">
        <v>132</v>
      </c>
      <c r="L339" s="36"/>
      <c r="M339" s="174" t="s">
        <v>21</v>
      </c>
      <c r="N339" s="175" t="s">
        <v>46</v>
      </c>
      <c r="O339" s="58"/>
      <c r="P339" s="176">
        <f>O339*H339</f>
        <v>0</v>
      </c>
      <c r="Q339" s="176">
        <v>0.00121</v>
      </c>
      <c r="R339" s="176">
        <f>Q339*H339</f>
        <v>0.010889999999999999</v>
      </c>
      <c r="S339" s="176">
        <v>0</v>
      </c>
      <c r="T339" s="177">
        <f>S339*H339</f>
        <v>0</v>
      </c>
      <c r="AR339" s="15" t="s">
        <v>211</v>
      </c>
      <c r="AT339" s="15" t="s">
        <v>128</v>
      </c>
      <c r="AU339" s="15" t="s">
        <v>82</v>
      </c>
      <c r="AY339" s="15" t="s">
        <v>126</v>
      </c>
      <c r="BE339" s="178">
        <f>IF(N339="základní",J339,0)</f>
        <v>0</v>
      </c>
      <c r="BF339" s="178">
        <f>IF(N339="snížená",J339,0)</f>
        <v>0</v>
      </c>
      <c r="BG339" s="178">
        <f>IF(N339="zákl. přenesená",J339,0)</f>
        <v>0</v>
      </c>
      <c r="BH339" s="178">
        <f>IF(N339="sníž. přenesená",J339,0)</f>
        <v>0</v>
      </c>
      <c r="BI339" s="178">
        <f>IF(N339="nulová",J339,0)</f>
        <v>0</v>
      </c>
      <c r="BJ339" s="15" t="s">
        <v>80</v>
      </c>
      <c r="BK339" s="178">
        <f>ROUND(I339*H339,2)</f>
        <v>0</v>
      </c>
      <c r="BL339" s="15" t="s">
        <v>211</v>
      </c>
      <c r="BM339" s="15" t="s">
        <v>635</v>
      </c>
    </row>
    <row r="340" spans="2:47" s="1" customFormat="1" ht="39">
      <c r="B340" s="32"/>
      <c r="C340" s="33"/>
      <c r="D340" s="179" t="s">
        <v>135</v>
      </c>
      <c r="E340" s="33"/>
      <c r="F340" s="180" t="s">
        <v>591</v>
      </c>
      <c r="G340" s="33"/>
      <c r="H340" s="33"/>
      <c r="I340" s="96"/>
      <c r="J340" s="33"/>
      <c r="K340" s="33"/>
      <c r="L340" s="36"/>
      <c r="M340" s="181"/>
      <c r="N340" s="58"/>
      <c r="O340" s="58"/>
      <c r="P340" s="58"/>
      <c r="Q340" s="58"/>
      <c r="R340" s="58"/>
      <c r="S340" s="58"/>
      <c r="T340" s="59"/>
      <c r="AT340" s="15" t="s">
        <v>135</v>
      </c>
      <c r="AU340" s="15" t="s">
        <v>82</v>
      </c>
    </row>
    <row r="341" spans="2:51" s="11" customFormat="1" ht="12">
      <c r="B341" s="182"/>
      <c r="C341" s="183"/>
      <c r="D341" s="179" t="s">
        <v>137</v>
      </c>
      <c r="E341" s="184" t="s">
        <v>21</v>
      </c>
      <c r="F341" s="185" t="s">
        <v>452</v>
      </c>
      <c r="G341" s="183"/>
      <c r="H341" s="186">
        <v>9</v>
      </c>
      <c r="I341" s="187"/>
      <c r="J341" s="183"/>
      <c r="K341" s="183"/>
      <c r="L341" s="188"/>
      <c r="M341" s="189"/>
      <c r="N341" s="190"/>
      <c r="O341" s="190"/>
      <c r="P341" s="190"/>
      <c r="Q341" s="190"/>
      <c r="R341" s="190"/>
      <c r="S341" s="190"/>
      <c r="T341" s="191"/>
      <c r="AT341" s="192" t="s">
        <v>137</v>
      </c>
      <c r="AU341" s="192" t="s">
        <v>82</v>
      </c>
      <c r="AV341" s="11" t="s">
        <v>82</v>
      </c>
      <c r="AW341" s="11" t="s">
        <v>36</v>
      </c>
      <c r="AX341" s="11" t="s">
        <v>80</v>
      </c>
      <c r="AY341" s="192" t="s">
        <v>126</v>
      </c>
    </row>
    <row r="342" spans="2:65" s="1" customFormat="1" ht="16.5" customHeight="1">
      <c r="B342" s="32"/>
      <c r="C342" s="204" t="s">
        <v>636</v>
      </c>
      <c r="D342" s="204" t="s">
        <v>234</v>
      </c>
      <c r="E342" s="205" t="s">
        <v>637</v>
      </c>
      <c r="F342" s="206" t="s">
        <v>638</v>
      </c>
      <c r="G342" s="207" t="s">
        <v>361</v>
      </c>
      <c r="H342" s="208">
        <v>3</v>
      </c>
      <c r="I342" s="209"/>
      <c r="J342" s="210">
        <f>ROUND(I342*H342,2)</f>
        <v>0</v>
      </c>
      <c r="K342" s="206" t="s">
        <v>132</v>
      </c>
      <c r="L342" s="211"/>
      <c r="M342" s="212" t="s">
        <v>21</v>
      </c>
      <c r="N342" s="213" t="s">
        <v>46</v>
      </c>
      <c r="O342" s="58"/>
      <c r="P342" s="176">
        <f>O342*H342</f>
        <v>0</v>
      </c>
      <c r="Q342" s="176">
        <v>0.00121</v>
      </c>
      <c r="R342" s="176">
        <f>Q342*H342</f>
        <v>0.0036299999999999995</v>
      </c>
      <c r="S342" s="176">
        <v>0</v>
      </c>
      <c r="T342" s="177">
        <f>S342*H342</f>
        <v>0</v>
      </c>
      <c r="AR342" s="15" t="s">
        <v>303</v>
      </c>
      <c r="AT342" s="15" t="s">
        <v>234</v>
      </c>
      <c r="AU342" s="15" t="s">
        <v>82</v>
      </c>
      <c r="AY342" s="15" t="s">
        <v>126</v>
      </c>
      <c r="BE342" s="178">
        <f>IF(N342="základní",J342,0)</f>
        <v>0</v>
      </c>
      <c r="BF342" s="178">
        <f>IF(N342="snížená",J342,0)</f>
        <v>0</v>
      </c>
      <c r="BG342" s="178">
        <f>IF(N342="zákl. přenesená",J342,0)</f>
        <v>0</v>
      </c>
      <c r="BH342" s="178">
        <f>IF(N342="sníž. přenesená",J342,0)</f>
        <v>0</v>
      </c>
      <c r="BI342" s="178">
        <f>IF(N342="nulová",J342,0)</f>
        <v>0</v>
      </c>
      <c r="BJ342" s="15" t="s">
        <v>80</v>
      </c>
      <c r="BK342" s="178">
        <f>ROUND(I342*H342,2)</f>
        <v>0</v>
      </c>
      <c r="BL342" s="15" t="s">
        <v>211</v>
      </c>
      <c r="BM342" s="15" t="s">
        <v>639</v>
      </c>
    </row>
    <row r="343" spans="2:51" s="11" customFormat="1" ht="12">
      <c r="B343" s="182"/>
      <c r="C343" s="183"/>
      <c r="D343" s="179" t="s">
        <v>137</v>
      </c>
      <c r="E343" s="184" t="s">
        <v>21</v>
      </c>
      <c r="F343" s="185" t="s">
        <v>640</v>
      </c>
      <c r="G343" s="183"/>
      <c r="H343" s="186">
        <v>3</v>
      </c>
      <c r="I343" s="187"/>
      <c r="J343" s="183"/>
      <c r="K343" s="183"/>
      <c r="L343" s="188"/>
      <c r="M343" s="189"/>
      <c r="N343" s="190"/>
      <c r="O343" s="190"/>
      <c r="P343" s="190"/>
      <c r="Q343" s="190"/>
      <c r="R343" s="190"/>
      <c r="S343" s="190"/>
      <c r="T343" s="191"/>
      <c r="AT343" s="192" t="s">
        <v>137</v>
      </c>
      <c r="AU343" s="192" t="s">
        <v>82</v>
      </c>
      <c r="AV343" s="11" t="s">
        <v>82</v>
      </c>
      <c r="AW343" s="11" t="s">
        <v>36</v>
      </c>
      <c r="AX343" s="11" t="s">
        <v>80</v>
      </c>
      <c r="AY343" s="192" t="s">
        <v>126</v>
      </c>
    </row>
    <row r="344" spans="2:65" s="1" customFormat="1" ht="16.5" customHeight="1">
      <c r="B344" s="32"/>
      <c r="C344" s="204" t="s">
        <v>641</v>
      </c>
      <c r="D344" s="204" t="s">
        <v>234</v>
      </c>
      <c r="E344" s="205" t="s">
        <v>642</v>
      </c>
      <c r="F344" s="206" t="s">
        <v>643</v>
      </c>
      <c r="G344" s="207" t="s">
        <v>361</v>
      </c>
      <c r="H344" s="208">
        <v>3</v>
      </c>
      <c r="I344" s="209"/>
      <c r="J344" s="210">
        <f>ROUND(I344*H344,2)</f>
        <v>0</v>
      </c>
      <c r="K344" s="206" t="s">
        <v>132</v>
      </c>
      <c r="L344" s="211"/>
      <c r="M344" s="212" t="s">
        <v>21</v>
      </c>
      <c r="N344" s="213" t="s">
        <v>46</v>
      </c>
      <c r="O344" s="58"/>
      <c r="P344" s="176">
        <f>O344*H344</f>
        <v>0</v>
      </c>
      <c r="Q344" s="176">
        <v>0.0003</v>
      </c>
      <c r="R344" s="176">
        <f>Q344*H344</f>
        <v>0.0009</v>
      </c>
      <c r="S344" s="176">
        <v>0</v>
      </c>
      <c r="T344" s="177">
        <f>S344*H344</f>
        <v>0</v>
      </c>
      <c r="AR344" s="15" t="s">
        <v>303</v>
      </c>
      <c r="AT344" s="15" t="s">
        <v>234</v>
      </c>
      <c r="AU344" s="15" t="s">
        <v>82</v>
      </c>
      <c r="AY344" s="15" t="s">
        <v>126</v>
      </c>
      <c r="BE344" s="178">
        <f>IF(N344="základní",J344,0)</f>
        <v>0</v>
      </c>
      <c r="BF344" s="178">
        <f>IF(N344="snížená",J344,0)</f>
        <v>0</v>
      </c>
      <c r="BG344" s="178">
        <f>IF(N344="zákl. přenesená",J344,0)</f>
        <v>0</v>
      </c>
      <c r="BH344" s="178">
        <f>IF(N344="sníž. přenesená",J344,0)</f>
        <v>0</v>
      </c>
      <c r="BI344" s="178">
        <f>IF(N344="nulová",J344,0)</f>
        <v>0</v>
      </c>
      <c r="BJ344" s="15" t="s">
        <v>80</v>
      </c>
      <c r="BK344" s="178">
        <f>ROUND(I344*H344,2)</f>
        <v>0</v>
      </c>
      <c r="BL344" s="15" t="s">
        <v>211</v>
      </c>
      <c r="BM344" s="15" t="s">
        <v>644</v>
      </c>
    </row>
    <row r="345" spans="2:51" s="11" customFormat="1" ht="12">
      <c r="B345" s="182"/>
      <c r="C345" s="183"/>
      <c r="D345" s="179" t="s">
        <v>137</v>
      </c>
      <c r="E345" s="184" t="s">
        <v>21</v>
      </c>
      <c r="F345" s="185" t="s">
        <v>640</v>
      </c>
      <c r="G345" s="183"/>
      <c r="H345" s="186">
        <v>3</v>
      </c>
      <c r="I345" s="187"/>
      <c r="J345" s="183"/>
      <c r="K345" s="183"/>
      <c r="L345" s="188"/>
      <c r="M345" s="189"/>
      <c r="N345" s="190"/>
      <c r="O345" s="190"/>
      <c r="P345" s="190"/>
      <c r="Q345" s="190"/>
      <c r="R345" s="190"/>
      <c r="S345" s="190"/>
      <c r="T345" s="191"/>
      <c r="AT345" s="192" t="s">
        <v>137</v>
      </c>
      <c r="AU345" s="192" t="s">
        <v>82</v>
      </c>
      <c r="AV345" s="11" t="s">
        <v>82</v>
      </c>
      <c r="AW345" s="11" t="s">
        <v>36</v>
      </c>
      <c r="AX345" s="11" t="s">
        <v>80</v>
      </c>
      <c r="AY345" s="192" t="s">
        <v>126</v>
      </c>
    </row>
    <row r="346" spans="2:65" s="1" customFormat="1" ht="16.5" customHeight="1">
      <c r="B346" s="32"/>
      <c r="C346" s="204" t="s">
        <v>645</v>
      </c>
      <c r="D346" s="204" t="s">
        <v>234</v>
      </c>
      <c r="E346" s="205" t="s">
        <v>646</v>
      </c>
      <c r="F346" s="206" t="s">
        <v>647</v>
      </c>
      <c r="G346" s="207" t="s">
        <v>361</v>
      </c>
      <c r="H346" s="208">
        <v>1</v>
      </c>
      <c r="I346" s="209"/>
      <c r="J346" s="210">
        <f>ROUND(I346*H346,2)</f>
        <v>0</v>
      </c>
      <c r="K346" s="206" t="s">
        <v>132</v>
      </c>
      <c r="L346" s="211"/>
      <c r="M346" s="212" t="s">
        <v>21</v>
      </c>
      <c r="N346" s="213" t="s">
        <v>46</v>
      </c>
      <c r="O346" s="58"/>
      <c r="P346" s="176">
        <f>O346*H346</f>
        <v>0</v>
      </c>
      <c r="Q346" s="176">
        <v>0.00012</v>
      </c>
      <c r="R346" s="176">
        <f>Q346*H346</f>
        <v>0.00012</v>
      </c>
      <c r="S346" s="176">
        <v>0</v>
      </c>
      <c r="T346" s="177">
        <f>S346*H346</f>
        <v>0</v>
      </c>
      <c r="AR346" s="15" t="s">
        <v>303</v>
      </c>
      <c r="AT346" s="15" t="s">
        <v>234</v>
      </c>
      <c r="AU346" s="15" t="s">
        <v>82</v>
      </c>
      <c r="AY346" s="15" t="s">
        <v>126</v>
      </c>
      <c r="BE346" s="178">
        <f>IF(N346="základní",J346,0)</f>
        <v>0</v>
      </c>
      <c r="BF346" s="178">
        <f>IF(N346="snížená",J346,0)</f>
        <v>0</v>
      </c>
      <c r="BG346" s="178">
        <f>IF(N346="zákl. přenesená",J346,0)</f>
        <v>0</v>
      </c>
      <c r="BH346" s="178">
        <f>IF(N346="sníž. přenesená",J346,0)</f>
        <v>0</v>
      </c>
      <c r="BI346" s="178">
        <f>IF(N346="nulová",J346,0)</f>
        <v>0</v>
      </c>
      <c r="BJ346" s="15" t="s">
        <v>80</v>
      </c>
      <c r="BK346" s="178">
        <f>ROUND(I346*H346,2)</f>
        <v>0</v>
      </c>
      <c r="BL346" s="15" t="s">
        <v>211</v>
      </c>
      <c r="BM346" s="15" t="s">
        <v>648</v>
      </c>
    </row>
    <row r="347" spans="2:51" s="11" customFormat="1" ht="12">
      <c r="B347" s="182"/>
      <c r="C347" s="183"/>
      <c r="D347" s="179" t="s">
        <v>137</v>
      </c>
      <c r="E347" s="184" t="s">
        <v>21</v>
      </c>
      <c r="F347" s="185" t="s">
        <v>405</v>
      </c>
      <c r="G347" s="183"/>
      <c r="H347" s="186">
        <v>1</v>
      </c>
      <c r="I347" s="187"/>
      <c r="J347" s="183"/>
      <c r="K347" s="183"/>
      <c r="L347" s="188"/>
      <c r="M347" s="189"/>
      <c r="N347" s="190"/>
      <c r="O347" s="190"/>
      <c r="P347" s="190"/>
      <c r="Q347" s="190"/>
      <c r="R347" s="190"/>
      <c r="S347" s="190"/>
      <c r="T347" s="191"/>
      <c r="AT347" s="192" t="s">
        <v>137</v>
      </c>
      <c r="AU347" s="192" t="s">
        <v>82</v>
      </c>
      <c r="AV347" s="11" t="s">
        <v>82</v>
      </c>
      <c r="AW347" s="11" t="s">
        <v>36</v>
      </c>
      <c r="AX347" s="11" t="s">
        <v>80</v>
      </c>
      <c r="AY347" s="192" t="s">
        <v>126</v>
      </c>
    </row>
    <row r="348" spans="2:65" s="1" customFormat="1" ht="16.5" customHeight="1">
      <c r="B348" s="32"/>
      <c r="C348" s="204" t="s">
        <v>649</v>
      </c>
      <c r="D348" s="204" t="s">
        <v>234</v>
      </c>
      <c r="E348" s="205" t="s">
        <v>650</v>
      </c>
      <c r="F348" s="206" t="s">
        <v>651</v>
      </c>
      <c r="G348" s="207" t="s">
        <v>361</v>
      </c>
      <c r="H348" s="208">
        <v>1</v>
      </c>
      <c r="I348" s="209"/>
      <c r="J348" s="210">
        <f>ROUND(I348*H348,2)</f>
        <v>0</v>
      </c>
      <c r="K348" s="206" t="s">
        <v>21</v>
      </c>
      <c r="L348" s="211"/>
      <c r="M348" s="212" t="s">
        <v>21</v>
      </c>
      <c r="N348" s="213" t="s">
        <v>46</v>
      </c>
      <c r="O348" s="58"/>
      <c r="P348" s="176">
        <f>O348*H348</f>
        <v>0</v>
      </c>
      <c r="Q348" s="176">
        <v>0.00019</v>
      </c>
      <c r="R348" s="176">
        <f>Q348*H348</f>
        <v>0.00019</v>
      </c>
      <c r="S348" s="176">
        <v>0</v>
      </c>
      <c r="T348" s="177">
        <f>S348*H348</f>
        <v>0</v>
      </c>
      <c r="AR348" s="15" t="s">
        <v>303</v>
      </c>
      <c r="AT348" s="15" t="s">
        <v>234</v>
      </c>
      <c r="AU348" s="15" t="s">
        <v>82</v>
      </c>
      <c r="AY348" s="15" t="s">
        <v>126</v>
      </c>
      <c r="BE348" s="178">
        <f>IF(N348="základní",J348,0)</f>
        <v>0</v>
      </c>
      <c r="BF348" s="178">
        <f>IF(N348="snížená",J348,0)</f>
        <v>0</v>
      </c>
      <c r="BG348" s="178">
        <f>IF(N348="zákl. přenesená",J348,0)</f>
        <v>0</v>
      </c>
      <c r="BH348" s="178">
        <f>IF(N348="sníž. přenesená",J348,0)</f>
        <v>0</v>
      </c>
      <c r="BI348" s="178">
        <f>IF(N348="nulová",J348,0)</f>
        <v>0</v>
      </c>
      <c r="BJ348" s="15" t="s">
        <v>80</v>
      </c>
      <c r="BK348" s="178">
        <f>ROUND(I348*H348,2)</f>
        <v>0</v>
      </c>
      <c r="BL348" s="15" t="s">
        <v>211</v>
      </c>
      <c r="BM348" s="15" t="s">
        <v>652</v>
      </c>
    </row>
    <row r="349" spans="2:51" s="11" customFormat="1" ht="12">
      <c r="B349" s="182"/>
      <c r="C349" s="183"/>
      <c r="D349" s="179" t="s">
        <v>137</v>
      </c>
      <c r="E349" s="184" t="s">
        <v>21</v>
      </c>
      <c r="F349" s="185" t="s">
        <v>405</v>
      </c>
      <c r="G349" s="183"/>
      <c r="H349" s="186">
        <v>1</v>
      </c>
      <c r="I349" s="187"/>
      <c r="J349" s="183"/>
      <c r="K349" s="183"/>
      <c r="L349" s="188"/>
      <c r="M349" s="189"/>
      <c r="N349" s="190"/>
      <c r="O349" s="190"/>
      <c r="P349" s="190"/>
      <c r="Q349" s="190"/>
      <c r="R349" s="190"/>
      <c r="S349" s="190"/>
      <c r="T349" s="191"/>
      <c r="AT349" s="192" t="s">
        <v>137</v>
      </c>
      <c r="AU349" s="192" t="s">
        <v>82</v>
      </c>
      <c r="AV349" s="11" t="s">
        <v>82</v>
      </c>
      <c r="AW349" s="11" t="s">
        <v>36</v>
      </c>
      <c r="AX349" s="11" t="s">
        <v>80</v>
      </c>
      <c r="AY349" s="192" t="s">
        <v>126</v>
      </c>
    </row>
    <row r="350" spans="2:65" s="1" customFormat="1" ht="16.5" customHeight="1">
      <c r="B350" s="32"/>
      <c r="C350" s="204" t="s">
        <v>653</v>
      </c>
      <c r="D350" s="204" t="s">
        <v>234</v>
      </c>
      <c r="E350" s="205" t="s">
        <v>654</v>
      </c>
      <c r="F350" s="206" t="s">
        <v>655</v>
      </c>
      <c r="G350" s="207" t="s">
        <v>361</v>
      </c>
      <c r="H350" s="208">
        <v>3</v>
      </c>
      <c r="I350" s="209"/>
      <c r="J350" s="210">
        <f>ROUND(I350*H350,2)</f>
        <v>0</v>
      </c>
      <c r="K350" s="206" t="s">
        <v>132</v>
      </c>
      <c r="L350" s="211"/>
      <c r="M350" s="212" t="s">
        <v>21</v>
      </c>
      <c r="N350" s="213" t="s">
        <v>46</v>
      </c>
      <c r="O350" s="58"/>
      <c r="P350" s="176">
        <f>O350*H350</f>
        <v>0</v>
      </c>
      <c r="Q350" s="176">
        <v>0.0004</v>
      </c>
      <c r="R350" s="176">
        <f>Q350*H350</f>
        <v>0.0012000000000000001</v>
      </c>
      <c r="S350" s="176">
        <v>0</v>
      </c>
      <c r="T350" s="177">
        <f>S350*H350</f>
        <v>0</v>
      </c>
      <c r="AR350" s="15" t="s">
        <v>303</v>
      </c>
      <c r="AT350" s="15" t="s">
        <v>234</v>
      </c>
      <c r="AU350" s="15" t="s">
        <v>82</v>
      </c>
      <c r="AY350" s="15" t="s">
        <v>126</v>
      </c>
      <c r="BE350" s="178">
        <f>IF(N350="základní",J350,0)</f>
        <v>0</v>
      </c>
      <c r="BF350" s="178">
        <f>IF(N350="snížená",J350,0)</f>
        <v>0</v>
      </c>
      <c r="BG350" s="178">
        <f>IF(N350="zákl. přenesená",J350,0)</f>
        <v>0</v>
      </c>
      <c r="BH350" s="178">
        <f>IF(N350="sníž. přenesená",J350,0)</f>
        <v>0</v>
      </c>
      <c r="BI350" s="178">
        <f>IF(N350="nulová",J350,0)</f>
        <v>0</v>
      </c>
      <c r="BJ350" s="15" t="s">
        <v>80</v>
      </c>
      <c r="BK350" s="178">
        <f>ROUND(I350*H350,2)</f>
        <v>0</v>
      </c>
      <c r="BL350" s="15" t="s">
        <v>211</v>
      </c>
      <c r="BM350" s="15" t="s">
        <v>656</v>
      </c>
    </row>
    <row r="351" spans="2:51" s="11" customFormat="1" ht="12">
      <c r="B351" s="182"/>
      <c r="C351" s="183"/>
      <c r="D351" s="179" t="s">
        <v>137</v>
      </c>
      <c r="E351" s="184" t="s">
        <v>21</v>
      </c>
      <c r="F351" s="185" t="s">
        <v>640</v>
      </c>
      <c r="G351" s="183"/>
      <c r="H351" s="186">
        <v>3</v>
      </c>
      <c r="I351" s="187"/>
      <c r="J351" s="183"/>
      <c r="K351" s="183"/>
      <c r="L351" s="188"/>
      <c r="M351" s="189"/>
      <c r="N351" s="190"/>
      <c r="O351" s="190"/>
      <c r="P351" s="190"/>
      <c r="Q351" s="190"/>
      <c r="R351" s="190"/>
      <c r="S351" s="190"/>
      <c r="T351" s="191"/>
      <c r="AT351" s="192" t="s">
        <v>137</v>
      </c>
      <c r="AU351" s="192" t="s">
        <v>82</v>
      </c>
      <c r="AV351" s="11" t="s">
        <v>82</v>
      </c>
      <c r="AW351" s="11" t="s">
        <v>36</v>
      </c>
      <c r="AX351" s="11" t="s">
        <v>80</v>
      </c>
      <c r="AY351" s="192" t="s">
        <v>126</v>
      </c>
    </row>
    <row r="352" spans="2:65" s="1" customFormat="1" ht="16.5" customHeight="1">
      <c r="B352" s="32"/>
      <c r="C352" s="167" t="s">
        <v>657</v>
      </c>
      <c r="D352" s="167" t="s">
        <v>128</v>
      </c>
      <c r="E352" s="168" t="s">
        <v>658</v>
      </c>
      <c r="F352" s="169" t="s">
        <v>659</v>
      </c>
      <c r="G352" s="170" t="s">
        <v>147</v>
      </c>
      <c r="H352" s="171">
        <v>1</v>
      </c>
      <c r="I352" s="172"/>
      <c r="J352" s="173">
        <f>ROUND(I352*H352,2)</f>
        <v>0</v>
      </c>
      <c r="K352" s="169" t="s">
        <v>132</v>
      </c>
      <c r="L352" s="36"/>
      <c r="M352" s="174" t="s">
        <v>21</v>
      </c>
      <c r="N352" s="175" t="s">
        <v>46</v>
      </c>
      <c r="O352" s="58"/>
      <c r="P352" s="176">
        <f>O352*H352</f>
        <v>0</v>
      </c>
      <c r="Q352" s="176">
        <v>0.00035</v>
      </c>
      <c r="R352" s="176">
        <f>Q352*H352</f>
        <v>0.00035</v>
      </c>
      <c r="S352" s="176">
        <v>0</v>
      </c>
      <c r="T352" s="177">
        <f>S352*H352</f>
        <v>0</v>
      </c>
      <c r="AR352" s="15" t="s">
        <v>211</v>
      </c>
      <c r="AT352" s="15" t="s">
        <v>128</v>
      </c>
      <c r="AU352" s="15" t="s">
        <v>82</v>
      </c>
      <c r="AY352" s="15" t="s">
        <v>126</v>
      </c>
      <c r="BE352" s="178">
        <f>IF(N352="základní",J352,0)</f>
        <v>0</v>
      </c>
      <c r="BF352" s="178">
        <f>IF(N352="snížená",J352,0)</f>
        <v>0</v>
      </c>
      <c r="BG352" s="178">
        <f>IF(N352="zákl. přenesená",J352,0)</f>
        <v>0</v>
      </c>
      <c r="BH352" s="178">
        <f>IF(N352="sníž. přenesená",J352,0)</f>
        <v>0</v>
      </c>
      <c r="BI352" s="178">
        <f>IF(N352="nulová",J352,0)</f>
        <v>0</v>
      </c>
      <c r="BJ352" s="15" t="s">
        <v>80</v>
      </c>
      <c r="BK352" s="178">
        <f>ROUND(I352*H352,2)</f>
        <v>0</v>
      </c>
      <c r="BL352" s="15" t="s">
        <v>211</v>
      </c>
      <c r="BM352" s="15" t="s">
        <v>660</v>
      </c>
    </row>
    <row r="353" spans="2:47" s="1" customFormat="1" ht="39">
      <c r="B353" s="32"/>
      <c r="C353" s="33"/>
      <c r="D353" s="179" t="s">
        <v>135</v>
      </c>
      <c r="E353" s="33"/>
      <c r="F353" s="180" t="s">
        <v>591</v>
      </c>
      <c r="G353" s="33"/>
      <c r="H353" s="33"/>
      <c r="I353" s="96"/>
      <c r="J353" s="33"/>
      <c r="K353" s="33"/>
      <c r="L353" s="36"/>
      <c r="M353" s="181"/>
      <c r="N353" s="58"/>
      <c r="O353" s="58"/>
      <c r="P353" s="58"/>
      <c r="Q353" s="58"/>
      <c r="R353" s="58"/>
      <c r="S353" s="58"/>
      <c r="T353" s="59"/>
      <c r="AT353" s="15" t="s">
        <v>135</v>
      </c>
      <c r="AU353" s="15" t="s">
        <v>82</v>
      </c>
    </row>
    <row r="354" spans="2:51" s="11" customFormat="1" ht="12">
      <c r="B354" s="182"/>
      <c r="C354" s="183"/>
      <c r="D354" s="179" t="s">
        <v>137</v>
      </c>
      <c r="E354" s="184" t="s">
        <v>21</v>
      </c>
      <c r="F354" s="185" t="s">
        <v>405</v>
      </c>
      <c r="G354" s="183"/>
      <c r="H354" s="186">
        <v>1</v>
      </c>
      <c r="I354" s="187"/>
      <c r="J354" s="183"/>
      <c r="K354" s="183"/>
      <c r="L354" s="188"/>
      <c r="M354" s="189"/>
      <c r="N354" s="190"/>
      <c r="O354" s="190"/>
      <c r="P354" s="190"/>
      <c r="Q354" s="190"/>
      <c r="R354" s="190"/>
      <c r="S354" s="190"/>
      <c r="T354" s="191"/>
      <c r="AT354" s="192" t="s">
        <v>137</v>
      </c>
      <c r="AU354" s="192" t="s">
        <v>82</v>
      </c>
      <c r="AV354" s="11" t="s">
        <v>82</v>
      </c>
      <c r="AW354" s="11" t="s">
        <v>36</v>
      </c>
      <c r="AX354" s="11" t="s">
        <v>80</v>
      </c>
      <c r="AY354" s="192" t="s">
        <v>126</v>
      </c>
    </row>
    <row r="355" spans="2:65" s="1" customFormat="1" ht="16.5" customHeight="1">
      <c r="B355" s="32"/>
      <c r="C355" s="167" t="s">
        <v>661</v>
      </c>
      <c r="D355" s="167" t="s">
        <v>128</v>
      </c>
      <c r="E355" s="168" t="s">
        <v>662</v>
      </c>
      <c r="F355" s="169" t="s">
        <v>663</v>
      </c>
      <c r="G355" s="170" t="s">
        <v>361</v>
      </c>
      <c r="H355" s="171">
        <v>1</v>
      </c>
      <c r="I355" s="172"/>
      <c r="J355" s="173">
        <f>ROUND(I355*H355,2)</f>
        <v>0</v>
      </c>
      <c r="K355" s="169" t="s">
        <v>132</v>
      </c>
      <c r="L355" s="36"/>
      <c r="M355" s="174" t="s">
        <v>21</v>
      </c>
      <c r="N355" s="175" t="s">
        <v>46</v>
      </c>
      <c r="O355" s="58"/>
      <c r="P355" s="176">
        <f>O355*H355</f>
        <v>0</v>
      </c>
      <c r="Q355" s="176">
        <v>0</v>
      </c>
      <c r="R355" s="176">
        <f>Q355*H355</f>
        <v>0</v>
      </c>
      <c r="S355" s="176">
        <v>0</v>
      </c>
      <c r="T355" s="177">
        <f>S355*H355</f>
        <v>0</v>
      </c>
      <c r="AR355" s="15" t="s">
        <v>211</v>
      </c>
      <c r="AT355" s="15" t="s">
        <v>128</v>
      </c>
      <c r="AU355" s="15" t="s">
        <v>82</v>
      </c>
      <c r="AY355" s="15" t="s">
        <v>126</v>
      </c>
      <c r="BE355" s="178">
        <f>IF(N355="základní",J355,0)</f>
        <v>0</v>
      </c>
      <c r="BF355" s="178">
        <f>IF(N355="snížená",J355,0)</f>
        <v>0</v>
      </c>
      <c r="BG355" s="178">
        <f>IF(N355="zákl. přenesená",J355,0)</f>
        <v>0</v>
      </c>
      <c r="BH355" s="178">
        <f>IF(N355="sníž. přenesená",J355,0)</f>
        <v>0</v>
      </c>
      <c r="BI355" s="178">
        <f>IF(N355="nulová",J355,0)</f>
        <v>0</v>
      </c>
      <c r="BJ355" s="15" t="s">
        <v>80</v>
      </c>
      <c r="BK355" s="178">
        <f>ROUND(I355*H355,2)</f>
        <v>0</v>
      </c>
      <c r="BL355" s="15" t="s">
        <v>211</v>
      </c>
      <c r="BM355" s="15" t="s">
        <v>664</v>
      </c>
    </row>
    <row r="356" spans="2:47" s="1" customFormat="1" ht="39">
      <c r="B356" s="32"/>
      <c r="C356" s="33"/>
      <c r="D356" s="179" t="s">
        <v>135</v>
      </c>
      <c r="E356" s="33"/>
      <c r="F356" s="180" t="s">
        <v>665</v>
      </c>
      <c r="G356" s="33"/>
      <c r="H356" s="33"/>
      <c r="I356" s="96"/>
      <c r="J356" s="33"/>
      <c r="K356" s="33"/>
      <c r="L356" s="36"/>
      <c r="M356" s="181"/>
      <c r="N356" s="58"/>
      <c r="O356" s="58"/>
      <c r="P356" s="58"/>
      <c r="Q356" s="58"/>
      <c r="R356" s="58"/>
      <c r="S356" s="58"/>
      <c r="T356" s="59"/>
      <c r="AT356" s="15" t="s">
        <v>135</v>
      </c>
      <c r="AU356" s="15" t="s">
        <v>82</v>
      </c>
    </row>
    <row r="357" spans="2:51" s="11" customFormat="1" ht="12">
      <c r="B357" s="182"/>
      <c r="C357" s="183"/>
      <c r="D357" s="179" t="s">
        <v>137</v>
      </c>
      <c r="E357" s="184" t="s">
        <v>21</v>
      </c>
      <c r="F357" s="185" t="s">
        <v>405</v>
      </c>
      <c r="G357" s="183"/>
      <c r="H357" s="186">
        <v>1</v>
      </c>
      <c r="I357" s="187"/>
      <c r="J357" s="183"/>
      <c r="K357" s="183"/>
      <c r="L357" s="188"/>
      <c r="M357" s="189"/>
      <c r="N357" s="190"/>
      <c r="O357" s="190"/>
      <c r="P357" s="190"/>
      <c r="Q357" s="190"/>
      <c r="R357" s="190"/>
      <c r="S357" s="190"/>
      <c r="T357" s="191"/>
      <c r="AT357" s="192" t="s">
        <v>137</v>
      </c>
      <c r="AU357" s="192" t="s">
        <v>82</v>
      </c>
      <c r="AV357" s="11" t="s">
        <v>82</v>
      </c>
      <c r="AW357" s="11" t="s">
        <v>36</v>
      </c>
      <c r="AX357" s="11" t="s">
        <v>80</v>
      </c>
      <c r="AY357" s="192" t="s">
        <v>126</v>
      </c>
    </row>
    <row r="358" spans="2:65" s="1" customFormat="1" ht="16.5" customHeight="1">
      <c r="B358" s="32"/>
      <c r="C358" s="167" t="s">
        <v>666</v>
      </c>
      <c r="D358" s="167" t="s">
        <v>128</v>
      </c>
      <c r="E358" s="168" t="s">
        <v>667</v>
      </c>
      <c r="F358" s="169" t="s">
        <v>668</v>
      </c>
      <c r="G358" s="170" t="s">
        <v>361</v>
      </c>
      <c r="H358" s="171">
        <v>3</v>
      </c>
      <c r="I358" s="172"/>
      <c r="J358" s="173">
        <f>ROUND(I358*H358,2)</f>
        <v>0</v>
      </c>
      <c r="K358" s="169" t="s">
        <v>132</v>
      </c>
      <c r="L358" s="36"/>
      <c r="M358" s="174" t="s">
        <v>21</v>
      </c>
      <c r="N358" s="175" t="s">
        <v>46</v>
      </c>
      <c r="O358" s="58"/>
      <c r="P358" s="176">
        <f>O358*H358</f>
        <v>0</v>
      </c>
      <c r="Q358" s="176">
        <v>0</v>
      </c>
      <c r="R358" s="176">
        <f>Q358*H358</f>
        <v>0</v>
      </c>
      <c r="S358" s="176">
        <v>0.02756</v>
      </c>
      <c r="T358" s="177">
        <f>S358*H358</f>
        <v>0.08268</v>
      </c>
      <c r="AR358" s="15" t="s">
        <v>211</v>
      </c>
      <c r="AT358" s="15" t="s">
        <v>128</v>
      </c>
      <c r="AU358" s="15" t="s">
        <v>82</v>
      </c>
      <c r="AY358" s="15" t="s">
        <v>126</v>
      </c>
      <c r="BE358" s="178">
        <f>IF(N358="základní",J358,0)</f>
        <v>0</v>
      </c>
      <c r="BF358" s="178">
        <f>IF(N358="snížená",J358,0)</f>
        <v>0</v>
      </c>
      <c r="BG358" s="178">
        <f>IF(N358="zákl. přenesená",J358,0)</f>
        <v>0</v>
      </c>
      <c r="BH358" s="178">
        <f>IF(N358="sníž. přenesená",J358,0)</f>
        <v>0</v>
      </c>
      <c r="BI358" s="178">
        <f>IF(N358="nulová",J358,0)</f>
        <v>0</v>
      </c>
      <c r="BJ358" s="15" t="s">
        <v>80</v>
      </c>
      <c r="BK358" s="178">
        <f>ROUND(I358*H358,2)</f>
        <v>0</v>
      </c>
      <c r="BL358" s="15" t="s">
        <v>211</v>
      </c>
      <c r="BM358" s="15" t="s">
        <v>669</v>
      </c>
    </row>
    <row r="359" spans="2:65" s="1" customFormat="1" ht="16.5" customHeight="1">
      <c r="B359" s="32"/>
      <c r="C359" s="167" t="s">
        <v>670</v>
      </c>
      <c r="D359" s="167" t="s">
        <v>128</v>
      </c>
      <c r="E359" s="168" t="s">
        <v>671</v>
      </c>
      <c r="F359" s="169" t="s">
        <v>672</v>
      </c>
      <c r="G359" s="170" t="s">
        <v>361</v>
      </c>
      <c r="H359" s="171">
        <v>1</v>
      </c>
      <c r="I359" s="172"/>
      <c r="J359" s="173">
        <f>ROUND(I359*H359,2)</f>
        <v>0</v>
      </c>
      <c r="K359" s="169" t="s">
        <v>132</v>
      </c>
      <c r="L359" s="36"/>
      <c r="M359" s="174" t="s">
        <v>21</v>
      </c>
      <c r="N359" s="175" t="s">
        <v>46</v>
      </c>
      <c r="O359" s="58"/>
      <c r="P359" s="176">
        <f>O359*H359</f>
        <v>0</v>
      </c>
      <c r="Q359" s="176">
        <v>0.00022</v>
      </c>
      <c r="R359" s="176">
        <f>Q359*H359</f>
        <v>0.00022</v>
      </c>
      <c r="S359" s="176">
        <v>0</v>
      </c>
      <c r="T359" s="177">
        <f>S359*H359</f>
        <v>0</v>
      </c>
      <c r="AR359" s="15" t="s">
        <v>211</v>
      </c>
      <c r="AT359" s="15" t="s">
        <v>128</v>
      </c>
      <c r="AU359" s="15" t="s">
        <v>82</v>
      </c>
      <c r="AY359" s="15" t="s">
        <v>126</v>
      </c>
      <c r="BE359" s="178">
        <f>IF(N359="základní",J359,0)</f>
        <v>0</v>
      </c>
      <c r="BF359" s="178">
        <f>IF(N359="snížená",J359,0)</f>
        <v>0</v>
      </c>
      <c r="BG359" s="178">
        <f>IF(N359="zákl. přenesená",J359,0)</f>
        <v>0</v>
      </c>
      <c r="BH359" s="178">
        <f>IF(N359="sníž. přenesená",J359,0)</f>
        <v>0</v>
      </c>
      <c r="BI359" s="178">
        <f>IF(N359="nulová",J359,0)</f>
        <v>0</v>
      </c>
      <c r="BJ359" s="15" t="s">
        <v>80</v>
      </c>
      <c r="BK359" s="178">
        <f>ROUND(I359*H359,2)</f>
        <v>0</v>
      </c>
      <c r="BL359" s="15" t="s">
        <v>211</v>
      </c>
      <c r="BM359" s="15" t="s">
        <v>673</v>
      </c>
    </row>
    <row r="360" spans="2:51" s="11" customFormat="1" ht="12">
      <c r="B360" s="182"/>
      <c r="C360" s="183"/>
      <c r="D360" s="179" t="s">
        <v>137</v>
      </c>
      <c r="E360" s="184" t="s">
        <v>21</v>
      </c>
      <c r="F360" s="185" t="s">
        <v>405</v>
      </c>
      <c r="G360" s="183"/>
      <c r="H360" s="186">
        <v>1</v>
      </c>
      <c r="I360" s="187"/>
      <c r="J360" s="183"/>
      <c r="K360" s="183"/>
      <c r="L360" s="188"/>
      <c r="M360" s="189"/>
      <c r="N360" s="190"/>
      <c r="O360" s="190"/>
      <c r="P360" s="190"/>
      <c r="Q360" s="190"/>
      <c r="R360" s="190"/>
      <c r="S360" s="190"/>
      <c r="T360" s="191"/>
      <c r="AT360" s="192" t="s">
        <v>137</v>
      </c>
      <c r="AU360" s="192" t="s">
        <v>82</v>
      </c>
      <c r="AV360" s="11" t="s">
        <v>82</v>
      </c>
      <c r="AW360" s="11" t="s">
        <v>36</v>
      </c>
      <c r="AX360" s="11" t="s">
        <v>80</v>
      </c>
      <c r="AY360" s="192" t="s">
        <v>126</v>
      </c>
    </row>
    <row r="361" spans="2:65" s="1" customFormat="1" ht="22.5" customHeight="1">
      <c r="B361" s="32"/>
      <c r="C361" s="167" t="s">
        <v>674</v>
      </c>
      <c r="D361" s="167" t="s">
        <v>128</v>
      </c>
      <c r="E361" s="168" t="s">
        <v>675</v>
      </c>
      <c r="F361" s="169" t="s">
        <v>676</v>
      </c>
      <c r="G361" s="170" t="s">
        <v>220</v>
      </c>
      <c r="H361" s="171">
        <v>0.165</v>
      </c>
      <c r="I361" s="172"/>
      <c r="J361" s="173">
        <f>ROUND(I361*H361,2)</f>
        <v>0</v>
      </c>
      <c r="K361" s="169" t="s">
        <v>132</v>
      </c>
      <c r="L361" s="36"/>
      <c r="M361" s="174" t="s">
        <v>21</v>
      </c>
      <c r="N361" s="175" t="s">
        <v>46</v>
      </c>
      <c r="O361" s="58"/>
      <c r="P361" s="176">
        <f>O361*H361</f>
        <v>0</v>
      </c>
      <c r="Q361" s="176">
        <v>0</v>
      </c>
      <c r="R361" s="176">
        <f>Q361*H361</f>
        <v>0</v>
      </c>
      <c r="S361" s="176">
        <v>0</v>
      </c>
      <c r="T361" s="177">
        <f>S361*H361</f>
        <v>0</v>
      </c>
      <c r="AR361" s="15" t="s">
        <v>211</v>
      </c>
      <c r="AT361" s="15" t="s">
        <v>128</v>
      </c>
      <c r="AU361" s="15" t="s">
        <v>82</v>
      </c>
      <c r="AY361" s="15" t="s">
        <v>126</v>
      </c>
      <c r="BE361" s="178">
        <f>IF(N361="základní",J361,0)</f>
        <v>0</v>
      </c>
      <c r="BF361" s="178">
        <f>IF(N361="snížená",J361,0)</f>
        <v>0</v>
      </c>
      <c r="BG361" s="178">
        <f>IF(N361="zákl. přenesená",J361,0)</f>
        <v>0</v>
      </c>
      <c r="BH361" s="178">
        <f>IF(N361="sníž. přenesená",J361,0)</f>
        <v>0</v>
      </c>
      <c r="BI361" s="178">
        <f>IF(N361="nulová",J361,0)</f>
        <v>0</v>
      </c>
      <c r="BJ361" s="15" t="s">
        <v>80</v>
      </c>
      <c r="BK361" s="178">
        <f>ROUND(I361*H361,2)</f>
        <v>0</v>
      </c>
      <c r="BL361" s="15" t="s">
        <v>211</v>
      </c>
      <c r="BM361" s="15" t="s">
        <v>677</v>
      </c>
    </row>
    <row r="362" spans="2:47" s="1" customFormat="1" ht="78">
      <c r="B362" s="32"/>
      <c r="C362" s="33"/>
      <c r="D362" s="179" t="s">
        <v>135</v>
      </c>
      <c r="E362" s="33"/>
      <c r="F362" s="180" t="s">
        <v>562</v>
      </c>
      <c r="G362" s="33"/>
      <c r="H362" s="33"/>
      <c r="I362" s="96"/>
      <c r="J362" s="33"/>
      <c r="K362" s="33"/>
      <c r="L362" s="36"/>
      <c r="M362" s="181"/>
      <c r="N362" s="58"/>
      <c r="O362" s="58"/>
      <c r="P362" s="58"/>
      <c r="Q362" s="58"/>
      <c r="R362" s="58"/>
      <c r="S362" s="58"/>
      <c r="T362" s="59"/>
      <c r="AT362" s="15" t="s">
        <v>135</v>
      </c>
      <c r="AU362" s="15" t="s">
        <v>82</v>
      </c>
    </row>
    <row r="363" spans="2:63" s="10" customFormat="1" ht="22.9" customHeight="1">
      <c r="B363" s="151"/>
      <c r="C363" s="152"/>
      <c r="D363" s="153" t="s">
        <v>74</v>
      </c>
      <c r="E363" s="165" t="s">
        <v>678</v>
      </c>
      <c r="F363" s="165" t="s">
        <v>679</v>
      </c>
      <c r="G363" s="152"/>
      <c r="H363" s="152"/>
      <c r="I363" s="155"/>
      <c r="J363" s="166">
        <f>BK363</f>
        <v>0</v>
      </c>
      <c r="K363" s="152"/>
      <c r="L363" s="157"/>
      <c r="M363" s="158"/>
      <c r="N363" s="159"/>
      <c r="O363" s="159"/>
      <c r="P363" s="160">
        <f>SUM(P364:P365)</f>
        <v>0</v>
      </c>
      <c r="Q363" s="159"/>
      <c r="R363" s="160">
        <f>SUM(R364:R365)</f>
        <v>0</v>
      </c>
      <c r="S363" s="159"/>
      <c r="T363" s="161">
        <f>SUM(T364:T365)</f>
        <v>0.07362</v>
      </c>
      <c r="AR363" s="162" t="s">
        <v>82</v>
      </c>
      <c r="AT363" s="163" t="s">
        <v>74</v>
      </c>
      <c r="AU363" s="163" t="s">
        <v>80</v>
      </c>
      <c r="AY363" s="162" t="s">
        <v>126</v>
      </c>
      <c r="BK363" s="164">
        <f>SUM(BK364:BK365)</f>
        <v>0</v>
      </c>
    </row>
    <row r="364" spans="2:65" s="1" customFormat="1" ht="16.5" customHeight="1">
      <c r="B364" s="32"/>
      <c r="C364" s="167" t="s">
        <v>680</v>
      </c>
      <c r="D364" s="167" t="s">
        <v>128</v>
      </c>
      <c r="E364" s="168" t="s">
        <v>681</v>
      </c>
      <c r="F364" s="169" t="s">
        <v>682</v>
      </c>
      <c r="G364" s="170" t="s">
        <v>683</v>
      </c>
      <c r="H364" s="171">
        <v>2</v>
      </c>
      <c r="I364" s="172"/>
      <c r="J364" s="173">
        <f>ROUND(I364*H364,2)</f>
        <v>0</v>
      </c>
      <c r="K364" s="169" t="s">
        <v>132</v>
      </c>
      <c r="L364" s="36"/>
      <c r="M364" s="174" t="s">
        <v>21</v>
      </c>
      <c r="N364" s="175" t="s">
        <v>46</v>
      </c>
      <c r="O364" s="58"/>
      <c r="P364" s="176">
        <f>O364*H364</f>
        <v>0</v>
      </c>
      <c r="Q364" s="176">
        <v>0</v>
      </c>
      <c r="R364" s="176">
        <f>Q364*H364</f>
        <v>0</v>
      </c>
      <c r="S364" s="176">
        <v>0.01946</v>
      </c>
      <c r="T364" s="177">
        <f>S364*H364</f>
        <v>0.03892</v>
      </c>
      <c r="AR364" s="15" t="s">
        <v>211</v>
      </c>
      <c r="AT364" s="15" t="s">
        <v>128</v>
      </c>
      <c r="AU364" s="15" t="s">
        <v>82</v>
      </c>
      <c r="AY364" s="15" t="s">
        <v>126</v>
      </c>
      <c r="BE364" s="178">
        <f>IF(N364="základní",J364,0)</f>
        <v>0</v>
      </c>
      <c r="BF364" s="178">
        <f>IF(N364="snížená",J364,0)</f>
        <v>0</v>
      </c>
      <c r="BG364" s="178">
        <f>IF(N364="zákl. přenesená",J364,0)</f>
        <v>0</v>
      </c>
      <c r="BH364" s="178">
        <f>IF(N364="sníž. přenesená",J364,0)</f>
        <v>0</v>
      </c>
      <c r="BI364" s="178">
        <f>IF(N364="nulová",J364,0)</f>
        <v>0</v>
      </c>
      <c r="BJ364" s="15" t="s">
        <v>80</v>
      </c>
      <c r="BK364" s="178">
        <f>ROUND(I364*H364,2)</f>
        <v>0</v>
      </c>
      <c r="BL364" s="15" t="s">
        <v>211</v>
      </c>
      <c r="BM364" s="15" t="s">
        <v>684</v>
      </c>
    </row>
    <row r="365" spans="2:65" s="1" customFormat="1" ht="16.5" customHeight="1">
      <c r="B365" s="32"/>
      <c r="C365" s="167" t="s">
        <v>685</v>
      </c>
      <c r="D365" s="167" t="s">
        <v>128</v>
      </c>
      <c r="E365" s="168" t="s">
        <v>686</v>
      </c>
      <c r="F365" s="169" t="s">
        <v>687</v>
      </c>
      <c r="G365" s="170" t="s">
        <v>683</v>
      </c>
      <c r="H365" s="171">
        <v>1</v>
      </c>
      <c r="I365" s="172"/>
      <c r="J365" s="173">
        <f>ROUND(I365*H365,2)</f>
        <v>0</v>
      </c>
      <c r="K365" s="169" t="s">
        <v>132</v>
      </c>
      <c r="L365" s="36"/>
      <c r="M365" s="174" t="s">
        <v>21</v>
      </c>
      <c r="N365" s="175" t="s">
        <v>46</v>
      </c>
      <c r="O365" s="58"/>
      <c r="P365" s="176">
        <f>O365*H365</f>
        <v>0</v>
      </c>
      <c r="Q365" s="176">
        <v>0</v>
      </c>
      <c r="R365" s="176">
        <f>Q365*H365</f>
        <v>0</v>
      </c>
      <c r="S365" s="176">
        <v>0.0347</v>
      </c>
      <c r="T365" s="177">
        <f>S365*H365</f>
        <v>0.0347</v>
      </c>
      <c r="AR365" s="15" t="s">
        <v>211</v>
      </c>
      <c r="AT365" s="15" t="s">
        <v>128</v>
      </c>
      <c r="AU365" s="15" t="s">
        <v>82</v>
      </c>
      <c r="AY365" s="15" t="s">
        <v>126</v>
      </c>
      <c r="BE365" s="178">
        <f>IF(N365="základní",J365,0)</f>
        <v>0</v>
      </c>
      <c r="BF365" s="178">
        <f>IF(N365="snížená",J365,0)</f>
        <v>0</v>
      </c>
      <c r="BG365" s="178">
        <f>IF(N365="zákl. přenesená",J365,0)</f>
        <v>0</v>
      </c>
      <c r="BH365" s="178">
        <f>IF(N365="sníž. přenesená",J365,0)</f>
        <v>0</v>
      </c>
      <c r="BI365" s="178">
        <f>IF(N365="nulová",J365,0)</f>
        <v>0</v>
      </c>
      <c r="BJ365" s="15" t="s">
        <v>80</v>
      </c>
      <c r="BK365" s="178">
        <f>ROUND(I365*H365,2)</f>
        <v>0</v>
      </c>
      <c r="BL365" s="15" t="s">
        <v>211</v>
      </c>
      <c r="BM365" s="15" t="s">
        <v>688</v>
      </c>
    </row>
    <row r="366" spans="2:63" s="10" customFormat="1" ht="22.9" customHeight="1">
      <c r="B366" s="151"/>
      <c r="C366" s="152"/>
      <c r="D366" s="153" t="s">
        <v>74</v>
      </c>
      <c r="E366" s="165" t="s">
        <v>689</v>
      </c>
      <c r="F366" s="165" t="s">
        <v>690</v>
      </c>
      <c r="G366" s="152"/>
      <c r="H366" s="152"/>
      <c r="I366" s="155"/>
      <c r="J366" s="166">
        <f>BK366</f>
        <v>0</v>
      </c>
      <c r="K366" s="152"/>
      <c r="L366" s="157"/>
      <c r="M366" s="158"/>
      <c r="N366" s="159"/>
      <c r="O366" s="159"/>
      <c r="P366" s="160">
        <f>SUM(P367:P373)</f>
        <v>0</v>
      </c>
      <c r="Q366" s="159"/>
      <c r="R366" s="160">
        <f>SUM(R367:R373)</f>
        <v>0.0005</v>
      </c>
      <c r="S366" s="159"/>
      <c r="T366" s="161">
        <f>SUM(T367:T373)</f>
        <v>0.085</v>
      </c>
      <c r="AR366" s="162" t="s">
        <v>82</v>
      </c>
      <c r="AT366" s="163" t="s">
        <v>74</v>
      </c>
      <c r="AU366" s="163" t="s">
        <v>80</v>
      </c>
      <c r="AY366" s="162" t="s">
        <v>126</v>
      </c>
      <c r="BK366" s="164">
        <f>SUM(BK367:BK373)</f>
        <v>0</v>
      </c>
    </row>
    <row r="367" spans="2:65" s="1" customFormat="1" ht="16.5" customHeight="1">
      <c r="B367" s="32"/>
      <c r="C367" s="167" t="s">
        <v>691</v>
      </c>
      <c r="D367" s="167" t="s">
        <v>128</v>
      </c>
      <c r="E367" s="168" t="s">
        <v>692</v>
      </c>
      <c r="F367" s="169" t="s">
        <v>693</v>
      </c>
      <c r="G367" s="170" t="s">
        <v>131</v>
      </c>
      <c r="H367" s="171">
        <v>5</v>
      </c>
      <c r="I367" s="172"/>
      <c r="J367" s="173">
        <f>ROUND(I367*H367,2)</f>
        <v>0</v>
      </c>
      <c r="K367" s="169" t="s">
        <v>132</v>
      </c>
      <c r="L367" s="36"/>
      <c r="M367" s="174" t="s">
        <v>21</v>
      </c>
      <c r="N367" s="175" t="s">
        <v>46</v>
      </c>
      <c r="O367" s="58"/>
      <c r="P367" s="176">
        <f>O367*H367</f>
        <v>0</v>
      </c>
      <c r="Q367" s="176">
        <v>0.0001</v>
      </c>
      <c r="R367" s="176">
        <f>Q367*H367</f>
        <v>0.0005</v>
      </c>
      <c r="S367" s="176">
        <v>0</v>
      </c>
      <c r="T367" s="177">
        <f>S367*H367</f>
        <v>0</v>
      </c>
      <c r="AR367" s="15" t="s">
        <v>211</v>
      </c>
      <c r="AT367" s="15" t="s">
        <v>128</v>
      </c>
      <c r="AU367" s="15" t="s">
        <v>82</v>
      </c>
      <c r="AY367" s="15" t="s">
        <v>126</v>
      </c>
      <c r="BE367" s="178">
        <f>IF(N367="základní",J367,0)</f>
        <v>0</v>
      </c>
      <c r="BF367" s="178">
        <f>IF(N367="snížená",J367,0)</f>
        <v>0</v>
      </c>
      <c r="BG367" s="178">
        <f>IF(N367="zákl. přenesená",J367,0)</f>
        <v>0</v>
      </c>
      <c r="BH367" s="178">
        <f>IF(N367="sníž. přenesená",J367,0)</f>
        <v>0</v>
      </c>
      <c r="BI367" s="178">
        <f>IF(N367="nulová",J367,0)</f>
        <v>0</v>
      </c>
      <c r="BJ367" s="15" t="s">
        <v>80</v>
      </c>
      <c r="BK367" s="178">
        <f>ROUND(I367*H367,2)</f>
        <v>0</v>
      </c>
      <c r="BL367" s="15" t="s">
        <v>211</v>
      </c>
      <c r="BM367" s="15" t="s">
        <v>694</v>
      </c>
    </row>
    <row r="368" spans="2:47" s="1" customFormat="1" ht="48.75">
      <c r="B368" s="32"/>
      <c r="C368" s="33"/>
      <c r="D368" s="179" t="s">
        <v>135</v>
      </c>
      <c r="E368" s="33"/>
      <c r="F368" s="180" t="s">
        <v>695</v>
      </c>
      <c r="G368" s="33"/>
      <c r="H368" s="33"/>
      <c r="I368" s="96"/>
      <c r="J368" s="33"/>
      <c r="K368" s="33"/>
      <c r="L368" s="36"/>
      <c r="M368" s="181"/>
      <c r="N368" s="58"/>
      <c r="O368" s="58"/>
      <c r="P368" s="58"/>
      <c r="Q368" s="58"/>
      <c r="R368" s="58"/>
      <c r="S368" s="58"/>
      <c r="T368" s="59"/>
      <c r="AT368" s="15" t="s">
        <v>135</v>
      </c>
      <c r="AU368" s="15" t="s">
        <v>82</v>
      </c>
    </row>
    <row r="369" spans="2:51" s="11" customFormat="1" ht="12">
      <c r="B369" s="182"/>
      <c r="C369" s="183"/>
      <c r="D369" s="179" t="s">
        <v>137</v>
      </c>
      <c r="E369" s="184" t="s">
        <v>21</v>
      </c>
      <c r="F369" s="185" t="s">
        <v>396</v>
      </c>
      <c r="G369" s="183"/>
      <c r="H369" s="186">
        <v>5</v>
      </c>
      <c r="I369" s="187"/>
      <c r="J369" s="183"/>
      <c r="K369" s="183"/>
      <c r="L369" s="188"/>
      <c r="M369" s="189"/>
      <c r="N369" s="190"/>
      <c r="O369" s="190"/>
      <c r="P369" s="190"/>
      <c r="Q369" s="190"/>
      <c r="R369" s="190"/>
      <c r="S369" s="190"/>
      <c r="T369" s="191"/>
      <c r="AT369" s="192" t="s">
        <v>137</v>
      </c>
      <c r="AU369" s="192" t="s">
        <v>82</v>
      </c>
      <c r="AV369" s="11" t="s">
        <v>82</v>
      </c>
      <c r="AW369" s="11" t="s">
        <v>36</v>
      </c>
      <c r="AX369" s="11" t="s">
        <v>80</v>
      </c>
      <c r="AY369" s="192" t="s">
        <v>126</v>
      </c>
    </row>
    <row r="370" spans="2:65" s="1" customFormat="1" ht="16.5" customHeight="1">
      <c r="B370" s="32"/>
      <c r="C370" s="167" t="s">
        <v>696</v>
      </c>
      <c r="D370" s="167" t="s">
        <v>128</v>
      </c>
      <c r="E370" s="168" t="s">
        <v>697</v>
      </c>
      <c r="F370" s="169" t="s">
        <v>698</v>
      </c>
      <c r="G370" s="170" t="s">
        <v>131</v>
      </c>
      <c r="H370" s="171">
        <v>5</v>
      </c>
      <c r="I370" s="172"/>
      <c r="J370" s="173">
        <f>ROUND(I370*H370,2)</f>
        <v>0</v>
      </c>
      <c r="K370" s="169" t="s">
        <v>132</v>
      </c>
      <c r="L370" s="36"/>
      <c r="M370" s="174" t="s">
        <v>21</v>
      </c>
      <c r="N370" s="175" t="s">
        <v>46</v>
      </c>
      <c r="O370" s="58"/>
      <c r="P370" s="176">
        <f>O370*H370</f>
        <v>0</v>
      </c>
      <c r="Q370" s="176">
        <v>0</v>
      </c>
      <c r="R370" s="176">
        <f>Q370*H370</f>
        <v>0</v>
      </c>
      <c r="S370" s="176">
        <v>0.017</v>
      </c>
      <c r="T370" s="177">
        <f>S370*H370</f>
        <v>0.085</v>
      </c>
      <c r="AR370" s="15" t="s">
        <v>211</v>
      </c>
      <c r="AT370" s="15" t="s">
        <v>128</v>
      </c>
      <c r="AU370" s="15" t="s">
        <v>82</v>
      </c>
      <c r="AY370" s="15" t="s">
        <v>126</v>
      </c>
      <c r="BE370" s="178">
        <f>IF(N370="základní",J370,0)</f>
        <v>0</v>
      </c>
      <c r="BF370" s="178">
        <f>IF(N370="snížená",J370,0)</f>
        <v>0</v>
      </c>
      <c r="BG370" s="178">
        <f>IF(N370="zákl. přenesená",J370,0)</f>
        <v>0</v>
      </c>
      <c r="BH370" s="178">
        <f>IF(N370="sníž. přenesená",J370,0)</f>
        <v>0</v>
      </c>
      <c r="BI370" s="178">
        <f>IF(N370="nulová",J370,0)</f>
        <v>0</v>
      </c>
      <c r="BJ370" s="15" t="s">
        <v>80</v>
      </c>
      <c r="BK370" s="178">
        <f>ROUND(I370*H370,2)</f>
        <v>0</v>
      </c>
      <c r="BL370" s="15" t="s">
        <v>211</v>
      </c>
      <c r="BM370" s="15" t="s">
        <v>699</v>
      </c>
    </row>
    <row r="371" spans="2:51" s="11" customFormat="1" ht="12">
      <c r="B371" s="182"/>
      <c r="C371" s="183"/>
      <c r="D371" s="179" t="s">
        <v>137</v>
      </c>
      <c r="E371" s="184" t="s">
        <v>21</v>
      </c>
      <c r="F371" s="185" t="s">
        <v>396</v>
      </c>
      <c r="G371" s="183"/>
      <c r="H371" s="186">
        <v>5</v>
      </c>
      <c r="I371" s="187"/>
      <c r="J371" s="183"/>
      <c r="K371" s="183"/>
      <c r="L371" s="188"/>
      <c r="M371" s="189"/>
      <c r="N371" s="190"/>
      <c r="O371" s="190"/>
      <c r="P371" s="190"/>
      <c r="Q371" s="190"/>
      <c r="R371" s="190"/>
      <c r="S371" s="190"/>
      <c r="T371" s="191"/>
      <c r="AT371" s="192" t="s">
        <v>137</v>
      </c>
      <c r="AU371" s="192" t="s">
        <v>82</v>
      </c>
      <c r="AV371" s="11" t="s">
        <v>82</v>
      </c>
      <c r="AW371" s="11" t="s">
        <v>36</v>
      </c>
      <c r="AX371" s="11" t="s">
        <v>80</v>
      </c>
      <c r="AY371" s="192" t="s">
        <v>126</v>
      </c>
    </row>
    <row r="372" spans="2:65" s="1" customFormat="1" ht="22.5" customHeight="1">
      <c r="B372" s="32"/>
      <c r="C372" s="167" t="s">
        <v>700</v>
      </c>
      <c r="D372" s="167" t="s">
        <v>128</v>
      </c>
      <c r="E372" s="168" t="s">
        <v>701</v>
      </c>
      <c r="F372" s="169" t="s">
        <v>702</v>
      </c>
      <c r="G372" s="170" t="s">
        <v>413</v>
      </c>
      <c r="H372" s="171">
        <v>1</v>
      </c>
      <c r="I372" s="172"/>
      <c r="J372" s="173">
        <f>ROUND(I372*H372,2)</f>
        <v>0</v>
      </c>
      <c r="K372" s="169" t="s">
        <v>21</v>
      </c>
      <c r="L372" s="36"/>
      <c r="M372" s="174" t="s">
        <v>21</v>
      </c>
      <c r="N372" s="175" t="s">
        <v>46</v>
      </c>
      <c r="O372" s="58"/>
      <c r="P372" s="176">
        <f>O372*H372</f>
        <v>0</v>
      </c>
      <c r="Q372" s="176">
        <v>0</v>
      </c>
      <c r="R372" s="176">
        <f>Q372*H372</f>
        <v>0</v>
      </c>
      <c r="S372" s="176">
        <v>0</v>
      </c>
      <c r="T372" s="177">
        <f>S372*H372</f>
        <v>0</v>
      </c>
      <c r="AR372" s="15" t="s">
        <v>211</v>
      </c>
      <c r="AT372" s="15" t="s">
        <v>128</v>
      </c>
      <c r="AU372" s="15" t="s">
        <v>82</v>
      </c>
      <c r="AY372" s="15" t="s">
        <v>126</v>
      </c>
      <c r="BE372" s="178">
        <f>IF(N372="základní",J372,0)</f>
        <v>0</v>
      </c>
      <c r="BF372" s="178">
        <f>IF(N372="snížená",J372,0)</f>
        <v>0</v>
      </c>
      <c r="BG372" s="178">
        <f>IF(N372="zákl. přenesená",J372,0)</f>
        <v>0</v>
      </c>
      <c r="BH372" s="178">
        <f>IF(N372="sníž. přenesená",J372,0)</f>
        <v>0</v>
      </c>
      <c r="BI372" s="178">
        <f>IF(N372="nulová",J372,0)</f>
        <v>0</v>
      </c>
      <c r="BJ372" s="15" t="s">
        <v>80</v>
      </c>
      <c r="BK372" s="178">
        <f>ROUND(I372*H372,2)</f>
        <v>0</v>
      </c>
      <c r="BL372" s="15" t="s">
        <v>211</v>
      </c>
      <c r="BM372" s="15" t="s">
        <v>703</v>
      </c>
    </row>
    <row r="373" spans="2:47" s="1" customFormat="1" ht="78">
      <c r="B373" s="32"/>
      <c r="C373" s="33"/>
      <c r="D373" s="179" t="s">
        <v>135</v>
      </c>
      <c r="E373" s="33"/>
      <c r="F373" s="180" t="s">
        <v>704</v>
      </c>
      <c r="G373" s="33"/>
      <c r="H373" s="33"/>
      <c r="I373" s="96"/>
      <c r="J373" s="33"/>
      <c r="K373" s="33"/>
      <c r="L373" s="36"/>
      <c r="M373" s="181"/>
      <c r="N373" s="58"/>
      <c r="O373" s="58"/>
      <c r="P373" s="58"/>
      <c r="Q373" s="58"/>
      <c r="R373" s="58"/>
      <c r="S373" s="58"/>
      <c r="T373" s="59"/>
      <c r="AT373" s="15" t="s">
        <v>135</v>
      </c>
      <c r="AU373" s="15" t="s">
        <v>82</v>
      </c>
    </row>
    <row r="374" spans="2:63" s="10" customFormat="1" ht="22.9" customHeight="1">
      <c r="B374" s="151"/>
      <c r="C374" s="152"/>
      <c r="D374" s="153" t="s">
        <v>74</v>
      </c>
      <c r="E374" s="165" t="s">
        <v>705</v>
      </c>
      <c r="F374" s="165" t="s">
        <v>706</v>
      </c>
      <c r="G374" s="152"/>
      <c r="H374" s="152"/>
      <c r="I374" s="155"/>
      <c r="J374" s="166">
        <f>BK374</f>
        <v>0</v>
      </c>
      <c r="K374" s="152"/>
      <c r="L374" s="157"/>
      <c r="M374" s="158"/>
      <c r="N374" s="159"/>
      <c r="O374" s="159"/>
      <c r="P374" s="160">
        <f>SUM(P375:P380)</f>
        <v>0</v>
      </c>
      <c r="Q374" s="159"/>
      <c r="R374" s="160">
        <f>SUM(R375:R380)</f>
        <v>0.14705999999999997</v>
      </c>
      <c r="S374" s="159"/>
      <c r="T374" s="161">
        <f>SUM(T375:T380)</f>
        <v>0</v>
      </c>
      <c r="AR374" s="162" t="s">
        <v>82</v>
      </c>
      <c r="AT374" s="163" t="s">
        <v>74</v>
      </c>
      <c r="AU374" s="163" t="s">
        <v>80</v>
      </c>
      <c r="AY374" s="162" t="s">
        <v>126</v>
      </c>
      <c r="BK374" s="164">
        <f>SUM(BK375:BK380)</f>
        <v>0</v>
      </c>
    </row>
    <row r="375" spans="2:65" s="1" customFormat="1" ht="16.5" customHeight="1">
      <c r="B375" s="32"/>
      <c r="C375" s="167" t="s">
        <v>707</v>
      </c>
      <c r="D375" s="167" t="s">
        <v>128</v>
      </c>
      <c r="E375" s="168" t="s">
        <v>708</v>
      </c>
      <c r="F375" s="169" t="s">
        <v>709</v>
      </c>
      <c r="G375" s="170" t="s">
        <v>131</v>
      </c>
      <c r="H375" s="171">
        <v>43</v>
      </c>
      <c r="I375" s="172"/>
      <c r="J375" s="173">
        <f>ROUND(I375*H375,2)</f>
        <v>0</v>
      </c>
      <c r="K375" s="169" t="s">
        <v>132</v>
      </c>
      <c r="L375" s="36"/>
      <c r="M375" s="174" t="s">
        <v>21</v>
      </c>
      <c r="N375" s="175" t="s">
        <v>46</v>
      </c>
      <c r="O375" s="58"/>
      <c r="P375" s="176">
        <f>O375*H375</f>
        <v>0</v>
      </c>
      <c r="Q375" s="176">
        <v>0</v>
      </c>
      <c r="R375" s="176">
        <f>Q375*H375</f>
        <v>0</v>
      </c>
      <c r="S375" s="176">
        <v>0</v>
      </c>
      <c r="T375" s="177">
        <f>S375*H375</f>
        <v>0</v>
      </c>
      <c r="AR375" s="15" t="s">
        <v>211</v>
      </c>
      <c r="AT375" s="15" t="s">
        <v>128</v>
      </c>
      <c r="AU375" s="15" t="s">
        <v>82</v>
      </c>
      <c r="AY375" s="15" t="s">
        <v>126</v>
      </c>
      <c r="BE375" s="178">
        <f>IF(N375="základní",J375,0)</f>
        <v>0</v>
      </c>
      <c r="BF375" s="178">
        <f>IF(N375="snížená",J375,0)</f>
        <v>0</v>
      </c>
      <c r="BG375" s="178">
        <f>IF(N375="zákl. přenesená",J375,0)</f>
        <v>0</v>
      </c>
      <c r="BH375" s="178">
        <f>IF(N375="sníž. přenesená",J375,0)</f>
        <v>0</v>
      </c>
      <c r="BI375" s="178">
        <f>IF(N375="nulová",J375,0)</f>
        <v>0</v>
      </c>
      <c r="BJ375" s="15" t="s">
        <v>80</v>
      </c>
      <c r="BK375" s="178">
        <f>ROUND(I375*H375,2)</f>
        <v>0</v>
      </c>
      <c r="BL375" s="15" t="s">
        <v>211</v>
      </c>
      <c r="BM375" s="15" t="s">
        <v>710</v>
      </c>
    </row>
    <row r="376" spans="2:51" s="11" customFormat="1" ht="12">
      <c r="B376" s="182"/>
      <c r="C376" s="183"/>
      <c r="D376" s="179" t="s">
        <v>137</v>
      </c>
      <c r="E376" s="184" t="s">
        <v>21</v>
      </c>
      <c r="F376" s="185" t="s">
        <v>711</v>
      </c>
      <c r="G376" s="183"/>
      <c r="H376" s="186">
        <v>43</v>
      </c>
      <c r="I376" s="187"/>
      <c r="J376" s="183"/>
      <c r="K376" s="183"/>
      <c r="L376" s="188"/>
      <c r="M376" s="189"/>
      <c r="N376" s="190"/>
      <c r="O376" s="190"/>
      <c r="P376" s="190"/>
      <c r="Q376" s="190"/>
      <c r="R376" s="190"/>
      <c r="S376" s="190"/>
      <c r="T376" s="191"/>
      <c r="AT376" s="192" t="s">
        <v>137</v>
      </c>
      <c r="AU376" s="192" t="s">
        <v>82</v>
      </c>
      <c r="AV376" s="11" t="s">
        <v>82</v>
      </c>
      <c r="AW376" s="11" t="s">
        <v>36</v>
      </c>
      <c r="AX376" s="11" t="s">
        <v>80</v>
      </c>
      <c r="AY376" s="192" t="s">
        <v>126</v>
      </c>
    </row>
    <row r="377" spans="2:65" s="1" customFormat="1" ht="16.5" customHeight="1">
      <c r="B377" s="32"/>
      <c r="C377" s="167" t="s">
        <v>712</v>
      </c>
      <c r="D377" s="167" t="s">
        <v>128</v>
      </c>
      <c r="E377" s="168" t="s">
        <v>713</v>
      </c>
      <c r="F377" s="169" t="s">
        <v>714</v>
      </c>
      <c r="G377" s="170" t="s">
        <v>131</v>
      </c>
      <c r="H377" s="171">
        <v>43</v>
      </c>
      <c r="I377" s="172"/>
      <c r="J377" s="173">
        <f>ROUND(I377*H377,2)</f>
        <v>0</v>
      </c>
      <c r="K377" s="169" t="s">
        <v>132</v>
      </c>
      <c r="L377" s="36"/>
      <c r="M377" s="174" t="s">
        <v>21</v>
      </c>
      <c r="N377" s="175" t="s">
        <v>46</v>
      </c>
      <c r="O377" s="58"/>
      <c r="P377" s="176">
        <f>O377*H377</f>
        <v>0</v>
      </c>
      <c r="Q377" s="176">
        <v>0</v>
      </c>
      <c r="R377" s="176">
        <f>Q377*H377</f>
        <v>0</v>
      </c>
      <c r="S377" s="176">
        <v>0</v>
      </c>
      <c r="T377" s="177">
        <f>S377*H377</f>
        <v>0</v>
      </c>
      <c r="AR377" s="15" t="s">
        <v>211</v>
      </c>
      <c r="AT377" s="15" t="s">
        <v>128</v>
      </c>
      <c r="AU377" s="15" t="s">
        <v>82</v>
      </c>
      <c r="AY377" s="15" t="s">
        <v>126</v>
      </c>
      <c r="BE377" s="178">
        <f>IF(N377="základní",J377,0)</f>
        <v>0</v>
      </c>
      <c r="BF377" s="178">
        <f>IF(N377="snížená",J377,0)</f>
        <v>0</v>
      </c>
      <c r="BG377" s="178">
        <f>IF(N377="zákl. přenesená",J377,0)</f>
        <v>0</v>
      </c>
      <c r="BH377" s="178">
        <f>IF(N377="sníž. přenesená",J377,0)</f>
        <v>0</v>
      </c>
      <c r="BI377" s="178">
        <f>IF(N377="nulová",J377,0)</f>
        <v>0</v>
      </c>
      <c r="BJ377" s="15" t="s">
        <v>80</v>
      </c>
      <c r="BK377" s="178">
        <f>ROUND(I377*H377,2)</f>
        <v>0</v>
      </c>
      <c r="BL377" s="15" t="s">
        <v>211</v>
      </c>
      <c r="BM377" s="15" t="s">
        <v>715</v>
      </c>
    </row>
    <row r="378" spans="2:65" s="1" customFormat="1" ht="22.5" customHeight="1">
      <c r="B378" s="32"/>
      <c r="C378" s="167" t="s">
        <v>716</v>
      </c>
      <c r="D378" s="167" t="s">
        <v>128</v>
      </c>
      <c r="E378" s="168" t="s">
        <v>717</v>
      </c>
      <c r="F378" s="169" t="s">
        <v>718</v>
      </c>
      <c r="G378" s="170" t="s">
        <v>131</v>
      </c>
      <c r="H378" s="171">
        <v>43</v>
      </c>
      <c r="I378" s="172"/>
      <c r="J378" s="173">
        <f>ROUND(I378*H378,2)</f>
        <v>0</v>
      </c>
      <c r="K378" s="169" t="s">
        <v>132</v>
      </c>
      <c r="L378" s="36"/>
      <c r="M378" s="174" t="s">
        <v>21</v>
      </c>
      <c r="N378" s="175" t="s">
        <v>46</v>
      </c>
      <c r="O378" s="58"/>
      <c r="P378" s="176">
        <f>O378*H378</f>
        <v>0</v>
      </c>
      <c r="Q378" s="176">
        <v>0.0024</v>
      </c>
      <c r="R378" s="176">
        <f>Q378*H378</f>
        <v>0.10319999999999999</v>
      </c>
      <c r="S378" s="176">
        <v>0</v>
      </c>
      <c r="T378" s="177">
        <f>S378*H378</f>
        <v>0</v>
      </c>
      <c r="AR378" s="15" t="s">
        <v>211</v>
      </c>
      <c r="AT378" s="15" t="s">
        <v>128</v>
      </c>
      <c r="AU378" s="15" t="s">
        <v>82</v>
      </c>
      <c r="AY378" s="15" t="s">
        <v>126</v>
      </c>
      <c r="BE378" s="178">
        <f>IF(N378="základní",J378,0)</f>
        <v>0</v>
      </c>
      <c r="BF378" s="178">
        <f>IF(N378="snížená",J378,0)</f>
        <v>0</v>
      </c>
      <c r="BG378" s="178">
        <f>IF(N378="zákl. přenesená",J378,0)</f>
        <v>0</v>
      </c>
      <c r="BH378" s="178">
        <f>IF(N378="sníž. přenesená",J378,0)</f>
        <v>0</v>
      </c>
      <c r="BI378" s="178">
        <f>IF(N378="nulová",J378,0)</f>
        <v>0</v>
      </c>
      <c r="BJ378" s="15" t="s">
        <v>80</v>
      </c>
      <c r="BK378" s="178">
        <f>ROUND(I378*H378,2)</f>
        <v>0</v>
      </c>
      <c r="BL378" s="15" t="s">
        <v>211</v>
      </c>
      <c r="BM378" s="15" t="s">
        <v>719</v>
      </c>
    </row>
    <row r="379" spans="2:65" s="1" customFormat="1" ht="16.5" customHeight="1">
      <c r="B379" s="32"/>
      <c r="C379" s="167" t="s">
        <v>720</v>
      </c>
      <c r="D379" s="167" t="s">
        <v>128</v>
      </c>
      <c r="E379" s="168" t="s">
        <v>721</v>
      </c>
      <c r="F379" s="169" t="s">
        <v>722</v>
      </c>
      <c r="G379" s="170" t="s">
        <v>131</v>
      </c>
      <c r="H379" s="171">
        <v>43</v>
      </c>
      <c r="I379" s="172"/>
      <c r="J379" s="173">
        <f>ROUND(I379*H379,2)</f>
        <v>0</v>
      </c>
      <c r="K379" s="169" t="s">
        <v>132</v>
      </c>
      <c r="L379" s="36"/>
      <c r="M379" s="174" t="s">
        <v>21</v>
      </c>
      <c r="N379" s="175" t="s">
        <v>46</v>
      </c>
      <c r="O379" s="58"/>
      <c r="P379" s="176">
        <f>O379*H379</f>
        <v>0</v>
      </c>
      <c r="Q379" s="176">
        <v>0.00036</v>
      </c>
      <c r="R379" s="176">
        <f>Q379*H379</f>
        <v>0.01548</v>
      </c>
      <c r="S379" s="176">
        <v>0</v>
      </c>
      <c r="T379" s="177">
        <f>S379*H379</f>
        <v>0</v>
      </c>
      <c r="AR379" s="15" t="s">
        <v>211</v>
      </c>
      <c r="AT379" s="15" t="s">
        <v>128</v>
      </c>
      <c r="AU379" s="15" t="s">
        <v>82</v>
      </c>
      <c r="AY379" s="15" t="s">
        <v>126</v>
      </c>
      <c r="BE379" s="178">
        <f>IF(N379="základní",J379,0)</f>
        <v>0</v>
      </c>
      <c r="BF379" s="178">
        <f>IF(N379="snížená",J379,0)</f>
        <v>0</v>
      </c>
      <c r="BG379" s="178">
        <f>IF(N379="zákl. přenesená",J379,0)</f>
        <v>0</v>
      </c>
      <c r="BH379" s="178">
        <f>IF(N379="sníž. přenesená",J379,0)</f>
        <v>0</v>
      </c>
      <c r="BI379" s="178">
        <f>IF(N379="nulová",J379,0)</f>
        <v>0</v>
      </c>
      <c r="BJ379" s="15" t="s">
        <v>80</v>
      </c>
      <c r="BK379" s="178">
        <f>ROUND(I379*H379,2)</f>
        <v>0</v>
      </c>
      <c r="BL379" s="15" t="s">
        <v>211</v>
      </c>
      <c r="BM379" s="15" t="s">
        <v>723</v>
      </c>
    </row>
    <row r="380" spans="2:65" s="1" customFormat="1" ht="16.5" customHeight="1">
      <c r="B380" s="32"/>
      <c r="C380" s="167" t="s">
        <v>724</v>
      </c>
      <c r="D380" s="167" t="s">
        <v>128</v>
      </c>
      <c r="E380" s="168" t="s">
        <v>725</v>
      </c>
      <c r="F380" s="169" t="s">
        <v>726</v>
      </c>
      <c r="G380" s="170" t="s">
        <v>131</v>
      </c>
      <c r="H380" s="171">
        <v>43</v>
      </c>
      <c r="I380" s="172"/>
      <c r="J380" s="173">
        <f>ROUND(I380*H380,2)</f>
        <v>0</v>
      </c>
      <c r="K380" s="169" t="s">
        <v>132</v>
      </c>
      <c r="L380" s="36"/>
      <c r="M380" s="174" t="s">
        <v>21</v>
      </c>
      <c r="N380" s="175" t="s">
        <v>46</v>
      </c>
      <c r="O380" s="58"/>
      <c r="P380" s="176">
        <f>O380*H380</f>
        <v>0</v>
      </c>
      <c r="Q380" s="176">
        <v>0.00066</v>
      </c>
      <c r="R380" s="176">
        <f>Q380*H380</f>
        <v>0.02838</v>
      </c>
      <c r="S380" s="176">
        <v>0</v>
      </c>
      <c r="T380" s="177">
        <f>S380*H380</f>
        <v>0</v>
      </c>
      <c r="AR380" s="15" t="s">
        <v>211</v>
      </c>
      <c r="AT380" s="15" t="s">
        <v>128</v>
      </c>
      <c r="AU380" s="15" t="s">
        <v>82</v>
      </c>
      <c r="AY380" s="15" t="s">
        <v>126</v>
      </c>
      <c r="BE380" s="178">
        <f>IF(N380="základní",J380,0)</f>
        <v>0</v>
      </c>
      <c r="BF380" s="178">
        <f>IF(N380="snížená",J380,0)</f>
        <v>0</v>
      </c>
      <c r="BG380" s="178">
        <f>IF(N380="zákl. přenesená",J380,0)</f>
        <v>0</v>
      </c>
      <c r="BH380" s="178">
        <f>IF(N380="sníž. přenesená",J380,0)</f>
        <v>0</v>
      </c>
      <c r="BI380" s="178">
        <f>IF(N380="nulová",J380,0)</f>
        <v>0</v>
      </c>
      <c r="BJ380" s="15" t="s">
        <v>80</v>
      </c>
      <c r="BK380" s="178">
        <f>ROUND(I380*H380,2)</f>
        <v>0</v>
      </c>
      <c r="BL380" s="15" t="s">
        <v>211</v>
      </c>
      <c r="BM380" s="15" t="s">
        <v>727</v>
      </c>
    </row>
    <row r="381" spans="2:63" s="10" customFormat="1" ht="25.9" customHeight="1">
      <c r="B381" s="151"/>
      <c r="C381" s="152"/>
      <c r="D381" s="153" t="s">
        <v>74</v>
      </c>
      <c r="E381" s="154" t="s">
        <v>234</v>
      </c>
      <c r="F381" s="154" t="s">
        <v>728</v>
      </c>
      <c r="G381" s="152"/>
      <c r="H381" s="152"/>
      <c r="I381" s="155"/>
      <c r="J381" s="156">
        <f>BK381</f>
        <v>0</v>
      </c>
      <c r="K381" s="152"/>
      <c r="L381" s="157"/>
      <c r="M381" s="158"/>
      <c r="N381" s="159"/>
      <c r="O381" s="159"/>
      <c r="P381" s="160">
        <f>P382</f>
        <v>0</v>
      </c>
      <c r="Q381" s="159"/>
      <c r="R381" s="160">
        <f>R382</f>
        <v>0.010140000000000001</v>
      </c>
      <c r="S381" s="159"/>
      <c r="T381" s="161">
        <f>T382</f>
        <v>0</v>
      </c>
      <c r="AR381" s="162" t="s">
        <v>144</v>
      </c>
      <c r="AT381" s="163" t="s">
        <v>74</v>
      </c>
      <c r="AU381" s="163" t="s">
        <v>75</v>
      </c>
      <c r="AY381" s="162" t="s">
        <v>126</v>
      </c>
      <c r="BK381" s="164">
        <f>BK382</f>
        <v>0</v>
      </c>
    </row>
    <row r="382" spans="2:63" s="10" customFormat="1" ht="22.9" customHeight="1">
      <c r="B382" s="151"/>
      <c r="C382" s="152"/>
      <c r="D382" s="153" t="s">
        <v>74</v>
      </c>
      <c r="E382" s="165" t="s">
        <v>729</v>
      </c>
      <c r="F382" s="165" t="s">
        <v>730</v>
      </c>
      <c r="G382" s="152"/>
      <c r="H382" s="152"/>
      <c r="I382" s="155"/>
      <c r="J382" s="166">
        <f>BK382</f>
        <v>0</v>
      </c>
      <c r="K382" s="152"/>
      <c r="L382" s="157"/>
      <c r="M382" s="158"/>
      <c r="N382" s="159"/>
      <c r="O382" s="159"/>
      <c r="P382" s="160">
        <f>SUM(P383:P386)</f>
        <v>0</v>
      </c>
      <c r="Q382" s="159"/>
      <c r="R382" s="160">
        <f>SUM(R383:R386)</f>
        <v>0.010140000000000001</v>
      </c>
      <c r="S382" s="159"/>
      <c r="T382" s="161">
        <f>SUM(T383:T386)</f>
        <v>0</v>
      </c>
      <c r="AR382" s="162" t="s">
        <v>144</v>
      </c>
      <c r="AT382" s="163" t="s">
        <v>74</v>
      </c>
      <c r="AU382" s="163" t="s">
        <v>80</v>
      </c>
      <c r="AY382" s="162" t="s">
        <v>126</v>
      </c>
      <c r="BK382" s="164">
        <f>SUM(BK383:BK386)</f>
        <v>0</v>
      </c>
    </row>
    <row r="383" spans="2:65" s="1" customFormat="1" ht="16.5" customHeight="1">
      <c r="B383" s="32"/>
      <c r="C383" s="167" t="s">
        <v>731</v>
      </c>
      <c r="D383" s="167" t="s">
        <v>128</v>
      </c>
      <c r="E383" s="168" t="s">
        <v>732</v>
      </c>
      <c r="F383" s="169" t="s">
        <v>733</v>
      </c>
      <c r="G383" s="170" t="s">
        <v>413</v>
      </c>
      <c r="H383" s="171">
        <v>1</v>
      </c>
      <c r="I383" s="172"/>
      <c r="J383" s="173">
        <f>ROUND(I383*H383,2)</f>
        <v>0</v>
      </c>
      <c r="K383" s="169" t="s">
        <v>21</v>
      </c>
      <c r="L383" s="36"/>
      <c r="M383" s="174" t="s">
        <v>21</v>
      </c>
      <c r="N383" s="175" t="s">
        <v>46</v>
      </c>
      <c r="O383" s="58"/>
      <c r="P383" s="176">
        <f>O383*H383</f>
        <v>0</v>
      </c>
      <c r="Q383" s="176">
        <v>0.0099</v>
      </c>
      <c r="R383" s="176">
        <f>Q383*H383</f>
        <v>0.0099</v>
      </c>
      <c r="S383" s="176">
        <v>0</v>
      </c>
      <c r="T383" s="177">
        <f>S383*H383</f>
        <v>0</v>
      </c>
      <c r="AR383" s="15" t="s">
        <v>468</v>
      </c>
      <c r="AT383" s="15" t="s">
        <v>128</v>
      </c>
      <c r="AU383" s="15" t="s">
        <v>82</v>
      </c>
      <c r="AY383" s="15" t="s">
        <v>126</v>
      </c>
      <c r="BE383" s="178">
        <f>IF(N383="základní",J383,0)</f>
        <v>0</v>
      </c>
      <c r="BF383" s="178">
        <f>IF(N383="snížená",J383,0)</f>
        <v>0</v>
      </c>
      <c r="BG383" s="178">
        <f>IF(N383="zákl. přenesená",J383,0)</f>
        <v>0</v>
      </c>
      <c r="BH383" s="178">
        <f>IF(N383="sníž. přenesená",J383,0)</f>
        <v>0</v>
      </c>
      <c r="BI383" s="178">
        <f>IF(N383="nulová",J383,0)</f>
        <v>0</v>
      </c>
      <c r="BJ383" s="15" t="s">
        <v>80</v>
      </c>
      <c r="BK383" s="178">
        <f>ROUND(I383*H383,2)</f>
        <v>0</v>
      </c>
      <c r="BL383" s="15" t="s">
        <v>468</v>
      </c>
      <c r="BM383" s="15" t="s">
        <v>734</v>
      </c>
    </row>
    <row r="384" spans="2:47" s="1" customFormat="1" ht="68.25">
      <c r="B384" s="32"/>
      <c r="C384" s="33"/>
      <c r="D384" s="179" t="s">
        <v>135</v>
      </c>
      <c r="E384" s="33"/>
      <c r="F384" s="180" t="s">
        <v>735</v>
      </c>
      <c r="G384" s="33"/>
      <c r="H384" s="33"/>
      <c r="I384" s="96"/>
      <c r="J384" s="33"/>
      <c r="K384" s="33"/>
      <c r="L384" s="36"/>
      <c r="M384" s="181"/>
      <c r="N384" s="58"/>
      <c r="O384" s="58"/>
      <c r="P384" s="58"/>
      <c r="Q384" s="58"/>
      <c r="R384" s="58"/>
      <c r="S384" s="58"/>
      <c r="T384" s="59"/>
      <c r="AT384" s="15" t="s">
        <v>135</v>
      </c>
      <c r="AU384" s="15" t="s">
        <v>82</v>
      </c>
    </row>
    <row r="385" spans="2:65" s="1" customFormat="1" ht="22.5" customHeight="1">
      <c r="B385" s="32"/>
      <c r="C385" s="167" t="s">
        <v>736</v>
      </c>
      <c r="D385" s="167" t="s">
        <v>128</v>
      </c>
      <c r="E385" s="168" t="s">
        <v>737</v>
      </c>
      <c r="F385" s="169" t="s">
        <v>738</v>
      </c>
      <c r="G385" s="170" t="s">
        <v>147</v>
      </c>
      <c r="H385" s="171">
        <v>2</v>
      </c>
      <c r="I385" s="172"/>
      <c r="J385" s="173">
        <f>ROUND(I385*H385,2)</f>
        <v>0</v>
      </c>
      <c r="K385" s="169" t="s">
        <v>132</v>
      </c>
      <c r="L385" s="36"/>
      <c r="M385" s="174" t="s">
        <v>21</v>
      </c>
      <c r="N385" s="175" t="s">
        <v>46</v>
      </c>
      <c r="O385" s="58"/>
      <c r="P385" s="176">
        <f>O385*H385</f>
        <v>0</v>
      </c>
      <c r="Q385" s="176">
        <v>0.00012</v>
      </c>
      <c r="R385" s="176">
        <f>Q385*H385</f>
        <v>0.00024</v>
      </c>
      <c r="S385" s="176">
        <v>0</v>
      </c>
      <c r="T385" s="177">
        <f>S385*H385</f>
        <v>0</v>
      </c>
      <c r="AR385" s="15" t="s">
        <v>468</v>
      </c>
      <c r="AT385" s="15" t="s">
        <v>128</v>
      </c>
      <c r="AU385" s="15" t="s">
        <v>82</v>
      </c>
      <c r="AY385" s="15" t="s">
        <v>126</v>
      </c>
      <c r="BE385" s="178">
        <f>IF(N385="základní",J385,0)</f>
        <v>0</v>
      </c>
      <c r="BF385" s="178">
        <f>IF(N385="snížená",J385,0)</f>
        <v>0</v>
      </c>
      <c r="BG385" s="178">
        <f>IF(N385="zákl. přenesená",J385,0)</f>
        <v>0</v>
      </c>
      <c r="BH385" s="178">
        <f>IF(N385="sníž. přenesená",J385,0)</f>
        <v>0</v>
      </c>
      <c r="BI385" s="178">
        <f>IF(N385="nulová",J385,0)</f>
        <v>0</v>
      </c>
      <c r="BJ385" s="15" t="s">
        <v>80</v>
      </c>
      <c r="BK385" s="178">
        <f>ROUND(I385*H385,2)</f>
        <v>0</v>
      </c>
      <c r="BL385" s="15" t="s">
        <v>468</v>
      </c>
      <c r="BM385" s="15" t="s">
        <v>739</v>
      </c>
    </row>
    <row r="386" spans="2:51" s="11" customFormat="1" ht="12">
      <c r="B386" s="182"/>
      <c r="C386" s="183"/>
      <c r="D386" s="179" t="s">
        <v>137</v>
      </c>
      <c r="E386" s="184" t="s">
        <v>21</v>
      </c>
      <c r="F386" s="185" t="s">
        <v>150</v>
      </c>
      <c r="G386" s="183"/>
      <c r="H386" s="186">
        <v>2</v>
      </c>
      <c r="I386" s="187"/>
      <c r="J386" s="183"/>
      <c r="K386" s="183"/>
      <c r="L386" s="188"/>
      <c r="M386" s="189"/>
      <c r="N386" s="190"/>
      <c r="O386" s="190"/>
      <c r="P386" s="190"/>
      <c r="Q386" s="190"/>
      <c r="R386" s="190"/>
      <c r="S386" s="190"/>
      <c r="T386" s="191"/>
      <c r="AT386" s="192" t="s">
        <v>137</v>
      </c>
      <c r="AU386" s="192" t="s">
        <v>82</v>
      </c>
      <c r="AV386" s="11" t="s">
        <v>82</v>
      </c>
      <c r="AW386" s="11" t="s">
        <v>36</v>
      </c>
      <c r="AX386" s="11" t="s">
        <v>80</v>
      </c>
      <c r="AY386" s="192" t="s">
        <v>126</v>
      </c>
    </row>
    <row r="387" spans="2:63" s="10" customFormat="1" ht="25.9" customHeight="1">
      <c r="B387" s="151"/>
      <c r="C387" s="152"/>
      <c r="D387" s="153" t="s">
        <v>74</v>
      </c>
      <c r="E387" s="154" t="s">
        <v>740</v>
      </c>
      <c r="F387" s="154" t="s">
        <v>741</v>
      </c>
      <c r="G387" s="152"/>
      <c r="H387" s="152"/>
      <c r="I387" s="155"/>
      <c r="J387" s="156">
        <f>BK387</f>
        <v>0</v>
      </c>
      <c r="K387" s="152"/>
      <c r="L387" s="157"/>
      <c r="M387" s="158"/>
      <c r="N387" s="159"/>
      <c r="O387" s="159"/>
      <c r="P387" s="160">
        <f>P388+P390+P395</f>
        <v>0</v>
      </c>
      <c r="Q387" s="159"/>
      <c r="R387" s="160">
        <f>R388+R390+R395</f>
        <v>0</v>
      </c>
      <c r="S387" s="159"/>
      <c r="T387" s="161">
        <f>T388+T390+T395</f>
        <v>0</v>
      </c>
      <c r="AR387" s="162" t="s">
        <v>155</v>
      </c>
      <c r="AT387" s="163" t="s">
        <v>74</v>
      </c>
      <c r="AU387" s="163" t="s">
        <v>75</v>
      </c>
      <c r="AY387" s="162" t="s">
        <v>126</v>
      </c>
      <c r="BK387" s="164">
        <f>BK388+BK390+BK395</f>
        <v>0</v>
      </c>
    </row>
    <row r="388" spans="2:63" s="10" customFormat="1" ht="22.9" customHeight="1">
      <c r="B388" s="151"/>
      <c r="C388" s="152"/>
      <c r="D388" s="153" t="s">
        <v>74</v>
      </c>
      <c r="E388" s="165" t="s">
        <v>742</v>
      </c>
      <c r="F388" s="165" t="s">
        <v>743</v>
      </c>
      <c r="G388" s="152"/>
      <c r="H388" s="152"/>
      <c r="I388" s="155"/>
      <c r="J388" s="166">
        <f>BK388</f>
        <v>0</v>
      </c>
      <c r="K388" s="152"/>
      <c r="L388" s="157"/>
      <c r="M388" s="158"/>
      <c r="N388" s="159"/>
      <c r="O388" s="159"/>
      <c r="P388" s="160">
        <f>P389</f>
        <v>0</v>
      </c>
      <c r="Q388" s="159"/>
      <c r="R388" s="160">
        <f>R389</f>
        <v>0</v>
      </c>
      <c r="S388" s="159"/>
      <c r="T388" s="161">
        <f>T389</f>
        <v>0</v>
      </c>
      <c r="AR388" s="162" t="s">
        <v>155</v>
      </c>
      <c r="AT388" s="163" t="s">
        <v>74</v>
      </c>
      <c r="AU388" s="163" t="s">
        <v>80</v>
      </c>
      <c r="AY388" s="162" t="s">
        <v>126</v>
      </c>
      <c r="BK388" s="164">
        <f>BK389</f>
        <v>0</v>
      </c>
    </row>
    <row r="389" spans="2:65" s="1" customFormat="1" ht="16.5" customHeight="1">
      <c r="B389" s="32"/>
      <c r="C389" s="167" t="s">
        <v>744</v>
      </c>
      <c r="D389" s="167" t="s">
        <v>128</v>
      </c>
      <c r="E389" s="168" t="s">
        <v>745</v>
      </c>
      <c r="F389" s="169" t="s">
        <v>746</v>
      </c>
      <c r="G389" s="170" t="s">
        <v>747</v>
      </c>
      <c r="H389" s="171">
        <v>1</v>
      </c>
      <c r="I389" s="172"/>
      <c r="J389" s="173">
        <f>ROUND(I389*H389,2)</f>
        <v>0</v>
      </c>
      <c r="K389" s="169" t="s">
        <v>393</v>
      </c>
      <c r="L389" s="36"/>
      <c r="M389" s="174" t="s">
        <v>21</v>
      </c>
      <c r="N389" s="175" t="s">
        <v>46</v>
      </c>
      <c r="O389" s="58"/>
      <c r="P389" s="176">
        <f>O389*H389</f>
        <v>0</v>
      </c>
      <c r="Q389" s="176">
        <v>0</v>
      </c>
      <c r="R389" s="176">
        <f>Q389*H389</f>
        <v>0</v>
      </c>
      <c r="S389" s="176">
        <v>0</v>
      </c>
      <c r="T389" s="177">
        <f>S389*H389</f>
        <v>0</v>
      </c>
      <c r="AR389" s="15" t="s">
        <v>748</v>
      </c>
      <c r="AT389" s="15" t="s">
        <v>128</v>
      </c>
      <c r="AU389" s="15" t="s">
        <v>82</v>
      </c>
      <c r="AY389" s="15" t="s">
        <v>126</v>
      </c>
      <c r="BE389" s="178">
        <f>IF(N389="základní",J389,0)</f>
        <v>0</v>
      </c>
      <c r="BF389" s="178">
        <f>IF(N389="snížená",J389,0)</f>
        <v>0</v>
      </c>
      <c r="BG389" s="178">
        <f>IF(N389="zákl. přenesená",J389,0)</f>
        <v>0</v>
      </c>
      <c r="BH389" s="178">
        <f>IF(N389="sníž. přenesená",J389,0)</f>
        <v>0</v>
      </c>
      <c r="BI389" s="178">
        <f>IF(N389="nulová",J389,0)</f>
        <v>0</v>
      </c>
      <c r="BJ389" s="15" t="s">
        <v>80</v>
      </c>
      <c r="BK389" s="178">
        <f>ROUND(I389*H389,2)</f>
        <v>0</v>
      </c>
      <c r="BL389" s="15" t="s">
        <v>748</v>
      </c>
      <c r="BM389" s="15" t="s">
        <v>749</v>
      </c>
    </row>
    <row r="390" spans="2:63" s="10" customFormat="1" ht="22.9" customHeight="1">
      <c r="B390" s="151"/>
      <c r="C390" s="152"/>
      <c r="D390" s="153" t="s">
        <v>74</v>
      </c>
      <c r="E390" s="165" t="s">
        <v>750</v>
      </c>
      <c r="F390" s="165" t="s">
        <v>751</v>
      </c>
      <c r="G390" s="152"/>
      <c r="H390" s="152"/>
      <c r="I390" s="155"/>
      <c r="J390" s="166">
        <f>BK390</f>
        <v>0</v>
      </c>
      <c r="K390" s="152"/>
      <c r="L390" s="157"/>
      <c r="M390" s="158"/>
      <c r="N390" s="159"/>
      <c r="O390" s="159"/>
      <c r="P390" s="160">
        <f>SUM(P391:P394)</f>
        <v>0</v>
      </c>
      <c r="Q390" s="159"/>
      <c r="R390" s="160">
        <f>SUM(R391:R394)</f>
        <v>0</v>
      </c>
      <c r="S390" s="159"/>
      <c r="T390" s="161">
        <f>SUM(T391:T394)</f>
        <v>0</v>
      </c>
      <c r="AR390" s="162" t="s">
        <v>155</v>
      </c>
      <c r="AT390" s="163" t="s">
        <v>74</v>
      </c>
      <c r="AU390" s="163" t="s">
        <v>80</v>
      </c>
      <c r="AY390" s="162" t="s">
        <v>126</v>
      </c>
      <c r="BK390" s="164">
        <f>SUM(BK391:BK394)</f>
        <v>0</v>
      </c>
    </row>
    <row r="391" spans="2:65" s="1" customFormat="1" ht="22.5" customHeight="1">
      <c r="B391" s="32"/>
      <c r="C391" s="167" t="s">
        <v>752</v>
      </c>
      <c r="D391" s="167" t="s">
        <v>128</v>
      </c>
      <c r="E391" s="168" t="s">
        <v>753</v>
      </c>
      <c r="F391" s="169" t="s">
        <v>754</v>
      </c>
      <c r="G391" s="170" t="s">
        <v>755</v>
      </c>
      <c r="H391" s="171">
        <v>1</v>
      </c>
      <c r="I391" s="172"/>
      <c r="J391" s="173">
        <f>ROUND(I391*H391,2)</f>
        <v>0</v>
      </c>
      <c r="K391" s="169" t="s">
        <v>393</v>
      </c>
      <c r="L391" s="36"/>
      <c r="M391" s="174" t="s">
        <v>21</v>
      </c>
      <c r="N391" s="175" t="s">
        <v>46</v>
      </c>
      <c r="O391" s="58"/>
      <c r="P391" s="176">
        <f>O391*H391</f>
        <v>0</v>
      </c>
      <c r="Q391" s="176">
        <v>0</v>
      </c>
      <c r="R391" s="176">
        <f>Q391*H391</f>
        <v>0</v>
      </c>
      <c r="S391" s="176">
        <v>0</v>
      </c>
      <c r="T391" s="177">
        <f>S391*H391</f>
        <v>0</v>
      </c>
      <c r="AR391" s="15" t="s">
        <v>748</v>
      </c>
      <c r="AT391" s="15" t="s">
        <v>128</v>
      </c>
      <c r="AU391" s="15" t="s">
        <v>82</v>
      </c>
      <c r="AY391" s="15" t="s">
        <v>126</v>
      </c>
      <c r="BE391" s="178">
        <f>IF(N391="základní",J391,0)</f>
        <v>0</v>
      </c>
      <c r="BF391" s="178">
        <f>IF(N391="snížená",J391,0)</f>
        <v>0</v>
      </c>
      <c r="BG391" s="178">
        <f>IF(N391="zákl. přenesená",J391,0)</f>
        <v>0</v>
      </c>
      <c r="BH391" s="178">
        <f>IF(N391="sníž. přenesená",J391,0)</f>
        <v>0</v>
      </c>
      <c r="BI391" s="178">
        <f>IF(N391="nulová",J391,0)</f>
        <v>0</v>
      </c>
      <c r="BJ391" s="15" t="s">
        <v>80</v>
      </c>
      <c r="BK391" s="178">
        <f>ROUND(I391*H391,2)</f>
        <v>0</v>
      </c>
      <c r="BL391" s="15" t="s">
        <v>748</v>
      </c>
      <c r="BM391" s="15" t="s">
        <v>756</v>
      </c>
    </row>
    <row r="392" spans="2:65" s="1" customFormat="1" ht="16.5" customHeight="1">
      <c r="B392" s="32"/>
      <c r="C392" s="167" t="s">
        <v>757</v>
      </c>
      <c r="D392" s="167" t="s">
        <v>128</v>
      </c>
      <c r="E392" s="168" t="s">
        <v>758</v>
      </c>
      <c r="F392" s="169" t="s">
        <v>759</v>
      </c>
      <c r="G392" s="170" t="s">
        <v>755</v>
      </c>
      <c r="H392" s="171">
        <v>1</v>
      </c>
      <c r="I392" s="172"/>
      <c r="J392" s="173">
        <f>ROUND(I392*H392,2)</f>
        <v>0</v>
      </c>
      <c r="K392" s="169" t="s">
        <v>393</v>
      </c>
      <c r="L392" s="36"/>
      <c r="M392" s="174" t="s">
        <v>21</v>
      </c>
      <c r="N392" s="175" t="s">
        <v>46</v>
      </c>
      <c r="O392" s="58"/>
      <c r="P392" s="176">
        <f>O392*H392</f>
        <v>0</v>
      </c>
      <c r="Q392" s="176">
        <v>0</v>
      </c>
      <c r="R392" s="176">
        <f>Q392*H392</f>
        <v>0</v>
      </c>
      <c r="S392" s="176">
        <v>0</v>
      </c>
      <c r="T392" s="177">
        <f>S392*H392</f>
        <v>0</v>
      </c>
      <c r="AR392" s="15" t="s">
        <v>748</v>
      </c>
      <c r="AT392" s="15" t="s">
        <v>128</v>
      </c>
      <c r="AU392" s="15" t="s">
        <v>82</v>
      </c>
      <c r="AY392" s="15" t="s">
        <v>126</v>
      </c>
      <c r="BE392" s="178">
        <f>IF(N392="základní",J392,0)</f>
        <v>0</v>
      </c>
      <c r="BF392" s="178">
        <f>IF(N392="snížená",J392,0)</f>
        <v>0</v>
      </c>
      <c r="BG392" s="178">
        <f>IF(N392="zákl. přenesená",J392,0)</f>
        <v>0</v>
      </c>
      <c r="BH392" s="178">
        <f>IF(N392="sníž. přenesená",J392,0)</f>
        <v>0</v>
      </c>
      <c r="BI392" s="178">
        <f>IF(N392="nulová",J392,0)</f>
        <v>0</v>
      </c>
      <c r="BJ392" s="15" t="s">
        <v>80</v>
      </c>
      <c r="BK392" s="178">
        <f>ROUND(I392*H392,2)</f>
        <v>0</v>
      </c>
      <c r="BL392" s="15" t="s">
        <v>748</v>
      </c>
      <c r="BM392" s="15" t="s">
        <v>760</v>
      </c>
    </row>
    <row r="393" spans="2:65" s="1" customFormat="1" ht="16.5" customHeight="1">
      <c r="B393" s="32"/>
      <c r="C393" s="167" t="s">
        <v>761</v>
      </c>
      <c r="D393" s="167" t="s">
        <v>128</v>
      </c>
      <c r="E393" s="168" t="s">
        <v>762</v>
      </c>
      <c r="F393" s="169" t="s">
        <v>763</v>
      </c>
      <c r="G393" s="170" t="s">
        <v>755</v>
      </c>
      <c r="H393" s="171">
        <v>1</v>
      </c>
      <c r="I393" s="172"/>
      <c r="J393" s="173">
        <f>ROUND(I393*H393,2)</f>
        <v>0</v>
      </c>
      <c r="K393" s="169" t="s">
        <v>393</v>
      </c>
      <c r="L393" s="36"/>
      <c r="M393" s="174" t="s">
        <v>21</v>
      </c>
      <c r="N393" s="175" t="s">
        <v>46</v>
      </c>
      <c r="O393" s="58"/>
      <c r="P393" s="176">
        <f>O393*H393</f>
        <v>0</v>
      </c>
      <c r="Q393" s="176">
        <v>0</v>
      </c>
      <c r="R393" s="176">
        <f>Q393*H393</f>
        <v>0</v>
      </c>
      <c r="S393" s="176">
        <v>0</v>
      </c>
      <c r="T393" s="177">
        <f>S393*H393</f>
        <v>0</v>
      </c>
      <c r="AR393" s="15" t="s">
        <v>748</v>
      </c>
      <c r="AT393" s="15" t="s">
        <v>128</v>
      </c>
      <c r="AU393" s="15" t="s">
        <v>82</v>
      </c>
      <c r="AY393" s="15" t="s">
        <v>126</v>
      </c>
      <c r="BE393" s="178">
        <f>IF(N393="základní",J393,0)</f>
        <v>0</v>
      </c>
      <c r="BF393" s="178">
        <f>IF(N393="snížená",J393,0)</f>
        <v>0</v>
      </c>
      <c r="BG393" s="178">
        <f>IF(N393="zákl. přenesená",J393,0)</f>
        <v>0</v>
      </c>
      <c r="BH393" s="178">
        <f>IF(N393="sníž. přenesená",J393,0)</f>
        <v>0</v>
      </c>
      <c r="BI393" s="178">
        <f>IF(N393="nulová",J393,0)</f>
        <v>0</v>
      </c>
      <c r="BJ393" s="15" t="s">
        <v>80</v>
      </c>
      <c r="BK393" s="178">
        <f>ROUND(I393*H393,2)</f>
        <v>0</v>
      </c>
      <c r="BL393" s="15" t="s">
        <v>748</v>
      </c>
      <c r="BM393" s="15" t="s">
        <v>764</v>
      </c>
    </row>
    <row r="394" spans="2:65" s="1" customFormat="1" ht="16.5" customHeight="1">
      <c r="B394" s="32"/>
      <c r="C394" s="167" t="s">
        <v>765</v>
      </c>
      <c r="D394" s="167" t="s">
        <v>128</v>
      </c>
      <c r="E394" s="168" t="s">
        <v>766</v>
      </c>
      <c r="F394" s="169" t="s">
        <v>767</v>
      </c>
      <c r="G394" s="170" t="s">
        <v>755</v>
      </c>
      <c r="H394" s="171">
        <v>1</v>
      </c>
      <c r="I394" s="172"/>
      <c r="J394" s="173">
        <f>ROUND(I394*H394,2)</f>
        <v>0</v>
      </c>
      <c r="K394" s="169" t="s">
        <v>393</v>
      </c>
      <c r="L394" s="36"/>
      <c r="M394" s="174" t="s">
        <v>21</v>
      </c>
      <c r="N394" s="175" t="s">
        <v>46</v>
      </c>
      <c r="O394" s="58"/>
      <c r="P394" s="176">
        <f>O394*H394</f>
        <v>0</v>
      </c>
      <c r="Q394" s="176">
        <v>0</v>
      </c>
      <c r="R394" s="176">
        <f>Q394*H394</f>
        <v>0</v>
      </c>
      <c r="S394" s="176">
        <v>0</v>
      </c>
      <c r="T394" s="177">
        <f>S394*H394</f>
        <v>0</v>
      </c>
      <c r="AR394" s="15" t="s">
        <v>748</v>
      </c>
      <c r="AT394" s="15" t="s">
        <v>128</v>
      </c>
      <c r="AU394" s="15" t="s">
        <v>82</v>
      </c>
      <c r="AY394" s="15" t="s">
        <v>126</v>
      </c>
      <c r="BE394" s="178">
        <f>IF(N394="základní",J394,0)</f>
        <v>0</v>
      </c>
      <c r="BF394" s="178">
        <f>IF(N394="snížená",J394,0)</f>
        <v>0</v>
      </c>
      <c r="BG394" s="178">
        <f>IF(N394="zákl. přenesená",J394,0)</f>
        <v>0</v>
      </c>
      <c r="BH394" s="178">
        <f>IF(N394="sníž. přenesená",J394,0)</f>
        <v>0</v>
      </c>
      <c r="BI394" s="178">
        <f>IF(N394="nulová",J394,0)</f>
        <v>0</v>
      </c>
      <c r="BJ394" s="15" t="s">
        <v>80</v>
      </c>
      <c r="BK394" s="178">
        <f>ROUND(I394*H394,2)</f>
        <v>0</v>
      </c>
      <c r="BL394" s="15" t="s">
        <v>748</v>
      </c>
      <c r="BM394" s="15" t="s">
        <v>768</v>
      </c>
    </row>
    <row r="395" spans="2:63" s="10" customFormat="1" ht="22.9" customHeight="1">
      <c r="B395" s="151"/>
      <c r="C395" s="152"/>
      <c r="D395" s="153" t="s">
        <v>74</v>
      </c>
      <c r="E395" s="165" t="s">
        <v>769</v>
      </c>
      <c r="F395" s="165" t="s">
        <v>770</v>
      </c>
      <c r="G395" s="152"/>
      <c r="H395" s="152"/>
      <c r="I395" s="155"/>
      <c r="J395" s="166">
        <f>BK395</f>
        <v>0</v>
      </c>
      <c r="K395" s="152"/>
      <c r="L395" s="157"/>
      <c r="M395" s="158"/>
      <c r="N395" s="159"/>
      <c r="O395" s="159"/>
      <c r="P395" s="160">
        <f>P396</f>
        <v>0</v>
      </c>
      <c r="Q395" s="159"/>
      <c r="R395" s="160">
        <f>R396</f>
        <v>0</v>
      </c>
      <c r="S395" s="159"/>
      <c r="T395" s="161">
        <f>T396</f>
        <v>0</v>
      </c>
      <c r="AR395" s="162" t="s">
        <v>155</v>
      </c>
      <c r="AT395" s="163" t="s">
        <v>74</v>
      </c>
      <c r="AU395" s="163" t="s">
        <v>80</v>
      </c>
      <c r="AY395" s="162" t="s">
        <v>126</v>
      </c>
      <c r="BK395" s="164">
        <f>BK396</f>
        <v>0</v>
      </c>
    </row>
    <row r="396" spans="2:65" s="1" customFormat="1" ht="16.5" customHeight="1">
      <c r="B396" s="32"/>
      <c r="C396" s="167" t="s">
        <v>771</v>
      </c>
      <c r="D396" s="167" t="s">
        <v>128</v>
      </c>
      <c r="E396" s="168" t="s">
        <v>772</v>
      </c>
      <c r="F396" s="169" t="s">
        <v>773</v>
      </c>
      <c r="G396" s="170" t="s">
        <v>755</v>
      </c>
      <c r="H396" s="171">
        <v>1</v>
      </c>
      <c r="I396" s="172"/>
      <c r="J396" s="173">
        <f>ROUND(I396*H396,2)</f>
        <v>0</v>
      </c>
      <c r="K396" s="169" t="s">
        <v>21</v>
      </c>
      <c r="L396" s="36"/>
      <c r="M396" s="214" t="s">
        <v>21</v>
      </c>
      <c r="N396" s="215" t="s">
        <v>46</v>
      </c>
      <c r="O396" s="216"/>
      <c r="P396" s="217">
        <f>O396*H396</f>
        <v>0</v>
      </c>
      <c r="Q396" s="217">
        <v>0</v>
      </c>
      <c r="R396" s="217">
        <f>Q396*H396</f>
        <v>0</v>
      </c>
      <c r="S396" s="217">
        <v>0</v>
      </c>
      <c r="T396" s="218">
        <f>S396*H396</f>
        <v>0</v>
      </c>
      <c r="AR396" s="15" t="s">
        <v>748</v>
      </c>
      <c r="AT396" s="15" t="s">
        <v>128</v>
      </c>
      <c r="AU396" s="15" t="s">
        <v>82</v>
      </c>
      <c r="AY396" s="15" t="s">
        <v>126</v>
      </c>
      <c r="BE396" s="178">
        <f>IF(N396="základní",J396,0)</f>
        <v>0</v>
      </c>
      <c r="BF396" s="178">
        <f>IF(N396="snížená",J396,0)</f>
        <v>0</v>
      </c>
      <c r="BG396" s="178">
        <f>IF(N396="zákl. přenesená",J396,0)</f>
        <v>0</v>
      </c>
      <c r="BH396" s="178">
        <f>IF(N396="sníž. přenesená",J396,0)</f>
        <v>0</v>
      </c>
      <c r="BI396" s="178">
        <f>IF(N396="nulová",J396,0)</f>
        <v>0</v>
      </c>
      <c r="BJ396" s="15" t="s">
        <v>80</v>
      </c>
      <c r="BK396" s="178">
        <f>ROUND(I396*H396,2)</f>
        <v>0</v>
      </c>
      <c r="BL396" s="15" t="s">
        <v>748</v>
      </c>
      <c r="BM396" s="15" t="s">
        <v>774</v>
      </c>
    </row>
    <row r="397" spans="2:12" s="1" customFormat="1" ht="6.95" customHeight="1">
      <c r="B397" s="44"/>
      <c r="C397" s="45"/>
      <c r="D397" s="45"/>
      <c r="E397" s="45"/>
      <c r="F397" s="45"/>
      <c r="G397" s="45"/>
      <c r="H397" s="45"/>
      <c r="I397" s="118"/>
      <c r="J397" s="45"/>
      <c r="K397" s="45"/>
      <c r="L397" s="36"/>
    </row>
  </sheetData>
  <sheetProtection algorithmName="SHA-512" hashValue="Ubi9U81pxgGdt4AqdgEmDpspKDEJliliujk2aVy0VTr7aJRsV9jWAnWAd/fUK5ikMHqvwG+yRwGuxbmumZWLJA==" saltValue="Vpdg4Nf4TsVi+87kU7sZkUe7gqM1RcF0fTAUqJVrVTV2k+JB3qpALiAYe0Yg/0e4zlGaMVu6N5m7mDyAOdhjLw==" spinCount="100000" sheet="1" objects="1" scenarios="1" formatColumns="0" formatRows="0" autoFilter="0"/>
  <autoFilter ref="C95:K396"/>
  <mergeCells count="6">
    <mergeCell ref="E88:H88"/>
    <mergeCell ref="L2:V2"/>
    <mergeCell ref="E7:H7"/>
    <mergeCell ref="E16:H16"/>
    <mergeCell ref="E25:H25"/>
    <mergeCell ref="E46:H46"/>
  </mergeCells>
  <printOptions/>
  <pageMargins left="0.39375" right="0.39375" top="0.39375" bottom="0.39375" header="0" footer="0"/>
  <pageSetup blackAndWhite="1" fitToHeight="100" fitToWidth="1" horizontalDpi="600" verticalDpi="600" orientation="portrait" paperSize="9" scale="60"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
  </sheetViews>
  <sheetFormatPr defaultColWidth="9.140625" defaultRowHeight="12"/>
  <cols>
    <col min="1" max="1" width="8.28125" style="219" customWidth="1"/>
    <col min="2" max="2" width="1.7109375" style="219" customWidth="1"/>
    <col min="3" max="4" width="5.00390625" style="219" customWidth="1"/>
    <col min="5" max="5" width="11.7109375" style="219" customWidth="1"/>
    <col min="6" max="6" width="9.140625" style="219" customWidth="1"/>
    <col min="7" max="7" width="5.00390625" style="219" customWidth="1"/>
    <col min="8" max="8" width="77.8515625" style="219" customWidth="1"/>
    <col min="9" max="10" width="20.00390625" style="219" customWidth="1"/>
    <col min="11" max="11" width="1.7109375" style="219" customWidth="1"/>
  </cols>
  <sheetData>
    <row r="1" ht="37.5" customHeight="1"/>
    <row r="2" spans="2:11" ht="7.5" customHeight="1">
      <c r="B2" s="220"/>
      <c r="C2" s="221"/>
      <c r="D2" s="221"/>
      <c r="E2" s="221"/>
      <c r="F2" s="221"/>
      <c r="G2" s="221"/>
      <c r="H2" s="221"/>
      <c r="I2" s="221"/>
      <c r="J2" s="221"/>
      <c r="K2" s="222"/>
    </row>
    <row r="3" spans="2:11" s="13" customFormat="1" ht="45" customHeight="1">
      <c r="B3" s="223"/>
      <c r="C3" s="345" t="s">
        <v>775</v>
      </c>
      <c r="D3" s="345"/>
      <c r="E3" s="345"/>
      <c r="F3" s="345"/>
      <c r="G3" s="345"/>
      <c r="H3" s="345"/>
      <c r="I3" s="345"/>
      <c r="J3" s="345"/>
      <c r="K3" s="224"/>
    </row>
    <row r="4" spans="2:11" ht="25.5" customHeight="1">
      <c r="B4" s="225"/>
      <c r="C4" s="344" t="s">
        <v>776</v>
      </c>
      <c r="D4" s="344"/>
      <c r="E4" s="344"/>
      <c r="F4" s="344"/>
      <c r="G4" s="344"/>
      <c r="H4" s="344"/>
      <c r="I4" s="344"/>
      <c r="J4" s="344"/>
      <c r="K4" s="226"/>
    </row>
    <row r="5" spans="2:11" ht="5.25" customHeight="1">
      <c r="B5" s="225"/>
      <c r="C5" s="227"/>
      <c r="D5" s="227"/>
      <c r="E5" s="227"/>
      <c r="F5" s="227"/>
      <c r="G5" s="227"/>
      <c r="H5" s="227"/>
      <c r="I5" s="227"/>
      <c r="J5" s="227"/>
      <c r="K5" s="226"/>
    </row>
    <row r="6" spans="2:11" ht="15" customHeight="1">
      <c r="B6" s="225"/>
      <c r="C6" s="341" t="s">
        <v>777</v>
      </c>
      <c r="D6" s="341"/>
      <c r="E6" s="341"/>
      <c r="F6" s="341"/>
      <c r="G6" s="341"/>
      <c r="H6" s="341"/>
      <c r="I6" s="341"/>
      <c r="J6" s="341"/>
      <c r="K6" s="226"/>
    </row>
    <row r="7" spans="2:11" ht="15" customHeight="1">
      <c r="B7" s="229"/>
      <c r="C7" s="341" t="s">
        <v>778</v>
      </c>
      <c r="D7" s="341"/>
      <c r="E7" s="341"/>
      <c r="F7" s="341"/>
      <c r="G7" s="341"/>
      <c r="H7" s="341"/>
      <c r="I7" s="341"/>
      <c r="J7" s="341"/>
      <c r="K7" s="226"/>
    </row>
    <row r="8" spans="2:11" ht="12.75" customHeight="1">
      <c r="B8" s="229"/>
      <c r="C8" s="228"/>
      <c r="D8" s="228"/>
      <c r="E8" s="228"/>
      <c r="F8" s="228"/>
      <c r="G8" s="228"/>
      <c r="H8" s="228"/>
      <c r="I8" s="228"/>
      <c r="J8" s="228"/>
      <c r="K8" s="226"/>
    </row>
    <row r="9" spans="2:11" ht="15" customHeight="1">
      <c r="B9" s="229"/>
      <c r="C9" s="341" t="s">
        <v>779</v>
      </c>
      <c r="D9" s="341"/>
      <c r="E9" s="341"/>
      <c r="F9" s="341"/>
      <c r="G9" s="341"/>
      <c r="H9" s="341"/>
      <c r="I9" s="341"/>
      <c r="J9" s="341"/>
      <c r="K9" s="226"/>
    </row>
    <row r="10" spans="2:11" ht="15" customHeight="1">
      <c r="B10" s="229"/>
      <c r="C10" s="228"/>
      <c r="D10" s="341" t="s">
        <v>780</v>
      </c>
      <c r="E10" s="341"/>
      <c r="F10" s="341"/>
      <c r="G10" s="341"/>
      <c r="H10" s="341"/>
      <c r="I10" s="341"/>
      <c r="J10" s="341"/>
      <c r="K10" s="226"/>
    </row>
    <row r="11" spans="2:11" ht="15" customHeight="1">
      <c r="B11" s="229"/>
      <c r="C11" s="230"/>
      <c r="D11" s="341" t="s">
        <v>781</v>
      </c>
      <c r="E11" s="341"/>
      <c r="F11" s="341"/>
      <c r="G11" s="341"/>
      <c r="H11" s="341"/>
      <c r="I11" s="341"/>
      <c r="J11" s="341"/>
      <c r="K11" s="226"/>
    </row>
    <row r="12" spans="2:11" ht="15" customHeight="1">
      <c r="B12" s="229"/>
      <c r="C12" s="230"/>
      <c r="D12" s="228"/>
      <c r="E12" s="228"/>
      <c r="F12" s="228"/>
      <c r="G12" s="228"/>
      <c r="H12" s="228"/>
      <c r="I12" s="228"/>
      <c r="J12" s="228"/>
      <c r="K12" s="226"/>
    </row>
    <row r="13" spans="2:11" ht="15" customHeight="1">
      <c r="B13" s="229"/>
      <c r="C13" s="230"/>
      <c r="D13" s="231" t="s">
        <v>782</v>
      </c>
      <c r="E13" s="228"/>
      <c r="F13" s="228"/>
      <c r="G13" s="228"/>
      <c r="H13" s="228"/>
      <c r="I13" s="228"/>
      <c r="J13" s="228"/>
      <c r="K13" s="226"/>
    </row>
    <row r="14" spans="2:11" ht="12.75" customHeight="1">
      <c r="B14" s="229"/>
      <c r="C14" s="230"/>
      <c r="D14" s="230"/>
      <c r="E14" s="230"/>
      <c r="F14" s="230"/>
      <c r="G14" s="230"/>
      <c r="H14" s="230"/>
      <c r="I14" s="230"/>
      <c r="J14" s="230"/>
      <c r="K14" s="226"/>
    </row>
    <row r="15" spans="2:11" ht="15" customHeight="1">
      <c r="B15" s="229"/>
      <c r="C15" s="230"/>
      <c r="D15" s="341" t="s">
        <v>783</v>
      </c>
      <c r="E15" s="341"/>
      <c r="F15" s="341"/>
      <c r="G15" s="341"/>
      <c r="H15" s="341"/>
      <c r="I15" s="341"/>
      <c r="J15" s="341"/>
      <c r="K15" s="226"/>
    </row>
    <row r="16" spans="2:11" ht="15" customHeight="1">
      <c r="B16" s="229"/>
      <c r="C16" s="230"/>
      <c r="D16" s="341" t="s">
        <v>784</v>
      </c>
      <c r="E16" s="341"/>
      <c r="F16" s="341"/>
      <c r="G16" s="341"/>
      <c r="H16" s="341"/>
      <c r="I16" s="341"/>
      <c r="J16" s="341"/>
      <c r="K16" s="226"/>
    </row>
    <row r="17" spans="2:11" ht="15" customHeight="1">
      <c r="B17" s="229"/>
      <c r="C17" s="230"/>
      <c r="D17" s="341" t="s">
        <v>785</v>
      </c>
      <c r="E17" s="341"/>
      <c r="F17" s="341"/>
      <c r="G17" s="341"/>
      <c r="H17" s="341"/>
      <c r="I17" s="341"/>
      <c r="J17" s="341"/>
      <c r="K17" s="226"/>
    </row>
    <row r="18" spans="2:11" ht="15" customHeight="1">
      <c r="B18" s="229"/>
      <c r="C18" s="230"/>
      <c r="D18" s="230"/>
      <c r="E18" s="232" t="s">
        <v>79</v>
      </c>
      <c r="F18" s="341" t="s">
        <v>786</v>
      </c>
      <c r="G18" s="341"/>
      <c r="H18" s="341"/>
      <c r="I18" s="341"/>
      <c r="J18" s="341"/>
      <c r="K18" s="226"/>
    </row>
    <row r="19" spans="2:11" ht="15" customHeight="1">
      <c r="B19" s="229"/>
      <c r="C19" s="230"/>
      <c r="D19" s="230"/>
      <c r="E19" s="232" t="s">
        <v>787</v>
      </c>
      <c r="F19" s="341" t="s">
        <v>788</v>
      </c>
      <c r="G19" s="341"/>
      <c r="H19" s="341"/>
      <c r="I19" s="341"/>
      <c r="J19" s="341"/>
      <c r="K19" s="226"/>
    </row>
    <row r="20" spans="2:11" ht="15" customHeight="1">
      <c r="B20" s="229"/>
      <c r="C20" s="230"/>
      <c r="D20" s="230"/>
      <c r="E20" s="232" t="s">
        <v>789</v>
      </c>
      <c r="F20" s="341" t="s">
        <v>790</v>
      </c>
      <c r="G20" s="341"/>
      <c r="H20" s="341"/>
      <c r="I20" s="341"/>
      <c r="J20" s="341"/>
      <c r="K20" s="226"/>
    </row>
    <row r="21" spans="2:11" ht="15" customHeight="1">
      <c r="B21" s="229"/>
      <c r="C21" s="230"/>
      <c r="D21" s="230"/>
      <c r="E21" s="232" t="s">
        <v>791</v>
      </c>
      <c r="F21" s="341" t="s">
        <v>792</v>
      </c>
      <c r="G21" s="341"/>
      <c r="H21" s="341"/>
      <c r="I21" s="341"/>
      <c r="J21" s="341"/>
      <c r="K21" s="226"/>
    </row>
    <row r="22" spans="2:11" ht="15" customHeight="1">
      <c r="B22" s="229"/>
      <c r="C22" s="230"/>
      <c r="D22" s="230"/>
      <c r="E22" s="232" t="s">
        <v>793</v>
      </c>
      <c r="F22" s="341" t="s">
        <v>794</v>
      </c>
      <c r="G22" s="341"/>
      <c r="H22" s="341"/>
      <c r="I22" s="341"/>
      <c r="J22" s="341"/>
      <c r="K22" s="226"/>
    </row>
    <row r="23" spans="2:11" ht="15" customHeight="1">
      <c r="B23" s="229"/>
      <c r="C23" s="230"/>
      <c r="D23" s="230"/>
      <c r="E23" s="232" t="s">
        <v>795</v>
      </c>
      <c r="F23" s="341" t="s">
        <v>796</v>
      </c>
      <c r="G23" s="341"/>
      <c r="H23" s="341"/>
      <c r="I23" s="341"/>
      <c r="J23" s="341"/>
      <c r="K23" s="226"/>
    </row>
    <row r="24" spans="2:11" ht="12.75" customHeight="1">
      <c r="B24" s="229"/>
      <c r="C24" s="230"/>
      <c r="D24" s="230"/>
      <c r="E24" s="230"/>
      <c r="F24" s="230"/>
      <c r="G24" s="230"/>
      <c r="H24" s="230"/>
      <c r="I24" s="230"/>
      <c r="J24" s="230"/>
      <c r="K24" s="226"/>
    </row>
    <row r="25" spans="2:11" ht="15" customHeight="1">
      <c r="B25" s="229"/>
      <c r="C25" s="341" t="s">
        <v>797</v>
      </c>
      <c r="D25" s="341"/>
      <c r="E25" s="341"/>
      <c r="F25" s="341"/>
      <c r="G25" s="341"/>
      <c r="H25" s="341"/>
      <c r="I25" s="341"/>
      <c r="J25" s="341"/>
      <c r="K25" s="226"/>
    </row>
    <row r="26" spans="2:11" ht="15" customHeight="1">
      <c r="B26" s="229"/>
      <c r="C26" s="341" t="s">
        <v>798</v>
      </c>
      <c r="D26" s="341"/>
      <c r="E26" s="341"/>
      <c r="F26" s="341"/>
      <c r="G26" s="341"/>
      <c r="H26" s="341"/>
      <c r="I26" s="341"/>
      <c r="J26" s="341"/>
      <c r="K26" s="226"/>
    </row>
    <row r="27" spans="2:11" ht="15" customHeight="1">
      <c r="B27" s="229"/>
      <c r="C27" s="228"/>
      <c r="D27" s="341" t="s">
        <v>799</v>
      </c>
      <c r="E27" s="341"/>
      <c r="F27" s="341"/>
      <c r="G27" s="341"/>
      <c r="H27" s="341"/>
      <c r="I27" s="341"/>
      <c r="J27" s="341"/>
      <c r="K27" s="226"/>
    </row>
    <row r="28" spans="2:11" ht="15" customHeight="1">
      <c r="B28" s="229"/>
      <c r="C28" s="230"/>
      <c r="D28" s="341" t="s">
        <v>800</v>
      </c>
      <c r="E28" s="341"/>
      <c r="F28" s="341"/>
      <c r="G28" s="341"/>
      <c r="H28" s="341"/>
      <c r="I28" s="341"/>
      <c r="J28" s="341"/>
      <c r="K28" s="226"/>
    </row>
    <row r="29" spans="2:11" ht="12.75" customHeight="1">
      <c r="B29" s="229"/>
      <c r="C29" s="230"/>
      <c r="D29" s="230"/>
      <c r="E29" s="230"/>
      <c r="F29" s="230"/>
      <c r="G29" s="230"/>
      <c r="H29" s="230"/>
      <c r="I29" s="230"/>
      <c r="J29" s="230"/>
      <c r="K29" s="226"/>
    </row>
    <row r="30" spans="2:11" ht="15" customHeight="1">
      <c r="B30" s="229"/>
      <c r="C30" s="230"/>
      <c r="D30" s="341" t="s">
        <v>801</v>
      </c>
      <c r="E30" s="341"/>
      <c r="F30" s="341"/>
      <c r="G30" s="341"/>
      <c r="H30" s="341"/>
      <c r="I30" s="341"/>
      <c r="J30" s="341"/>
      <c r="K30" s="226"/>
    </row>
    <row r="31" spans="2:11" ht="15" customHeight="1">
      <c r="B31" s="229"/>
      <c r="C31" s="230"/>
      <c r="D31" s="341" t="s">
        <v>802</v>
      </c>
      <c r="E31" s="341"/>
      <c r="F31" s="341"/>
      <c r="G31" s="341"/>
      <c r="H31" s="341"/>
      <c r="I31" s="341"/>
      <c r="J31" s="341"/>
      <c r="K31" s="226"/>
    </row>
    <row r="32" spans="2:11" ht="12.75" customHeight="1">
      <c r="B32" s="229"/>
      <c r="C32" s="230"/>
      <c r="D32" s="230"/>
      <c r="E32" s="230"/>
      <c r="F32" s="230"/>
      <c r="G32" s="230"/>
      <c r="H32" s="230"/>
      <c r="I32" s="230"/>
      <c r="J32" s="230"/>
      <c r="K32" s="226"/>
    </row>
    <row r="33" spans="2:11" ht="15" customHeight="1">
      <c r="B33" s="229"/>
      <c r="C33" s="230"/>
      <c r="D33" s="341" t="s">
        <v>803</v>
      </c>
      <c r="E33" s="341"/>
      <c r="F33" s="341"/>
      <c r="G33" s="341"/>
      <c r="H33" s="341"/>
      <c r="I33" s="341"/>
      <c r="J33" s="341"/>
      <c r="K33" s="226"/>
    </row>
    <row r="34" spans="2:11" ht="15" customHeight="1">
      <c r="B34" s="229"/>
      <c r="C34" s="230"/>
      <c r="D34" s="341" t="s">
        <v>804</v>
      </c>
      <c r="E34" s="341"/>
      <c r="F34" s="341"/>
      <c r="G34" s="341"/>
      <c r="H34" s="341"/>
      <c r="I34" s="341"/>
      <c r="J34" s="341"/>
      <c r="K34" s="226"/>
    </row>
    <row r="35" spans="2:11" ht="15" customHeight="1">
      <c r="B35" s="229"/>
      <c r="C35" s="230"/>
      <c r="D35" s="341" t="s">
        <v>805</v>
      </c>
      <c r="E35" s="341"/>
      <c r="F35" s="341"/>
      <c r="G35" s="341"/>
      <c r="H35" s="341"/>
      <c r="I35" s="341"/>
      <c r="J35" s="341"/>
      <c r="K35" s="226"/>
    </row>
    <row r="36" spans="2:11" ht="15" customHeight="1">
      <c r="B36" s="229"/>
      <c r="C36" s="230"/>
      <c r="D36" s="228"/>
      <c r="E36" s="231" t="s">
        <v>112</v>
      </c>
      <c r="F36" s="228"/>
      <c r="G36" s="341" t="s">
        <v>806</v>
      </c>
      <c r="H36" s="341"/>
      <c r="I36" s="341"/>
      <c r="J36" s="341"/>
      <c r="K36" s="226"/>
    </row>
    <row r="37" spans="2:11" ht="30.75" customHeight="1">
      <c r="B37" s="229"/>
      <c r="C37" s="230"/>
      <c r="D37" s="228"/>
      <c r="E37" s="231" t="s">
        <v>807</v>
      </c>
      <c r="F37" s="228"/>
      <c r="G37" s="341" t="s">
        <v>808</v>
      </c>
      <c r="H37" s="341"/>
      <c r="I37" s="341"/>
      <c r="J37" s="341"/>
      <c r="K37" s="226"/>
    </row>
    <row r="38" spans="2:11" ht="15" customHeight="1">
      <c r="B38" s="229"/>
      <c r="C38" s="230"/>
      <c r="D38" s="228"/>
      <c r="E38" s="231" t="s">
        <v>56</v>
      </c>
      <c r="F38" s="228"/>
      <c r="G38" s="341" t="s">
        <v>809</v>
      </c>
      <c r="H38" s="341"/>
      <c r="I38" s="341"/>
      <c r="J38" s="341"/>
      <c r="K38" s="226"/>
    </row>
    <row r="39" spans="2:11" ht="15" customHeight="1">
      <c r="B39" s="229"/>
      <c r="C39" s="230"/>
      <c r="D39" s="228"/>
      <c r="E39" s="231" t="s">
        <v>57</v>
      </c>
      <c r="F39" s="228"/>
      <c r="G39" s="341" t="s">
        <v>810</v>
      </c>
      <c r="H39" s="341"/>
      <c r="I39" s="341"/>
      <c r="J39" s="341"/>
      <c r="K39" s="226"/>
    </row>
    <row r="40" spans="2:11" ht="15" customHeight="1">
      <c r="B40" s="229"/>
      <c r="C40" s="230"/>
      <c r="D40" s="228"/>
      <c r="E40" s="231" t="s">
        <v>113</v>
      </c>
      <c r="F40" s="228"/>
      <c r="G40" s="341" t="s">
        <v>811</v>
      </c>
      <c r="H40" s="341"/>
      <c r="I40" s="341"/>
      <c r="J40" s="341"/>
      <c r="K40" s="226"/>
    </row>
    <row r="41" spans="2:11" ht="15" customHeight="1">
      <c r="B41" s="229"/>
      <c r="C41" s="230"/>
      <c r="D41" s="228"/>
      <c r="E41" s="231" t="s">
        <v>114</v>
      </c>
      <c r="F41" s="228"/>
      <c r="G41" s="341" t="s">
        <v>812</v>
      </c>
      <c r="H41" s="341"/>
      <c r="I41" s="341"/>
      <c r="J41" s="341"/>
      <c r="K41" s="226"/>
    </row>
    <row r="42" spans="2:11" ht="15" customHeight="1">
      <c r="B42" s="229"/>
      <c r="C42" s="230"/>
      <c r="D42" s="228"/>
      <c r="E42" s="231" t="s">
        <v>813</v>
      </c>
      <c r="F42" s="228"/>
      <c r="G42" s="341" t="s">
        <v>814</v>
      </c>
      <c r="H42" s="341"/>
      <c r="I42" s="341"/>
      <c r="J42" s="341"/>
      <c r="K42" s="226"/>
    </row>
    <row r="43" spans="2:11" ht="15" customHeight="1">
      <c r="B43" s="229"/>
      <c r="C43" s="230"/>
      <c r="D43" s="228"/>
      <c r="E43" s="231"/>
      <c r="F43" s="228"/>
      <c r="G43" s="341" t="s">
        <v>815</v>
      </c>
      <c r="H43" s="341"/>
      <c r="I43" s="341"/>
      <c r="J43" s="341"/>
      <c r="K43" s="226"/>
    </row>
    <row r="44" spans="2:11" ht="15" customHeight="1">
      <c r="B44" s="229"/>
      <c r="C44" s="230"/>
      <c r="D44" s="228"/>
      <c r="E44" s="231" t="s">
        <v>816</v>
      </c>
      <c r="F44" s="228"/>
      <c r="G44" s="341" t="s">
        <v>817</v>
      </c>
      <c r="H44" s="341"/>
      <c r="I44" s="341"/>
      <c r="J44" s="341"/>
      <c r="K44" s="226"/>
    </row>
    <row r="45" spans="2:11" ht="15" customHeight="1">
      <c r="B45" s="229"/>
      <c r="C45" s="230"/>
      <c r="D45" s="228"/>
      <c r="E45" s="231" t="s">
        <v>116</v>
      </c>
      <c r="F45" s="228"/>
      <c r="G45" s="341" t="s">
        <v>818</v>
      </c>
      <c r="H45" s="341"/>
      <c r="I45" s="341"/>
      <c r="J45" s="341"/>
      <c r="K45" s="226"/>
    </row>
    <row r="46" spans="2:11" ht="12.75" customHeight="1">
      <c r="B46" s="229"/>
      <c r="C46" s="230"/>
      <c r="D46" s="228"/>
      <c r="E46" s="228"/>
      <c r="F46" s="228"/>
      <c r="G46" s="228"/>
      <c r="H46" s="228"/>
      <c r="I46" s="228"/>
      <c r="J46" s="228"/>
      <c r="K46" s="226"/>
    </row>
    <row r="47" spans="2:11" ht="15" customHeight="1">
      <c r="B47" s="229"/>
      <c r="C47" s="230"/>
      <c r="D47" s="341" t="s">
        <v>819</v>
      </c>
      <c r="E47" s="341"/>
      <c r="F47" s="341"/>
      <c r="G47" s="341"/>
      <c r="H47" s="341"/>
      <c r="I47" s="341"/>
      <c r="J47" s="341"/>
      <c r="K47" s="226"/>
    </row>
    <row r="48" spans="2:11" ht="15" customHeight="1">
      <c r="B48" s="229"/>
      <c r="C48" s="230"/>
      <c r="D48" s="230"/>
      <c r="E48" s="341" t="s">
        <v>820</v>
      </c>
      <c r="F48" s="341"/>
      <c r="G48" s="341"/>
      <c r="H48" s="341"/>
      <c r="I48" s="341"/>
      <c r="J48" s="341"/>
      <c r="K48" s="226"/>
    </row>
    <row r="49" spans="2:11" ht="15" customHeight="1">
      <c r="B49" s="229"/>
      <c r="C49" s="230"/>
      <c r="D49" s="230"/>
      <c r="E49" s="341" t="s">
        <v>821</v>
      </c>
      <c r="F49" s="341"/>
      <c r="G49" s="341"/>
      <c r="H49" s="341"/>
      <c r="I49" s="341"/>
      <c r="J49" s="341"/>
      <c r="K49" s="226"/>
    </row>
    <row r="50" spans="2:11" ht="15" customHeight="1">
      <c r="B50" s="229"/>
      <c r="C50" s="230"/>
      <c r="D50" s="230"/>
      <c r="E50" s="341" t="s">
        <v>822</v>
      </c>
      <c r="F50" s="341"/>
      <c r="G50" s="341"/>
      <c r="H50" s="341"/>
      <c r="I50" s="341"/>
      <c r="J50" s="341"/>
      <c r="K50" s="226"/>
    </row>
    <row r="51" spans="2:11" ht="15" customHeight="1">
      <c r="B51" s="229"/>
      <c r="C51" s="230"/>
      <c r="D51" s="341" t="s">
        <v>823</v>
      </c>
      <c r="E51" s="341"/>
      <c r="F51" s="341"/>
      <c r="G51" s="341"/>
      <c r="H51" s="341"/>
      <c r="I51" s="341"/>
      <c r="J51" s="341"/>
      <c r="K51" s="226"/>
    </row>
    <row r="52" spans="2:11" ht="25.5" customHeight="1">
      <c r="B52" s="225"/>
      <c r="C52" s="344" t="s">
        <v>824</v>
      </c>
      <c r="D52" s="344"/>
      <c r="E52" s="344"/>
      <c r="F52" s="344"/>
      <c r="G52" s="344"/>
      <c r="H52" s="344"/>
      <c r="I52" s="344"/>
      <c r="J52" s="344"/>
      <c r="K52" s="226"/>
    </row>
    <row r="53" spans="2:11" ht="5.25" customHeight="1">
      <c r="B53" s="225"/>
      <c r="C53" s="227"/>
      <c r="D53" s="227"/>
      <c r="E53" s="227"/>
      <c r="F53" s="227"/>
      <c r="G53" s="227"/>
      <c r="H53" s="227"/>
      <c r="I53" s="227"/>
      <c r="J53" s="227"/>
      <c r="K53" s="226"/>
    </row>
    <row r="54" spans="2:11" ht="15" customHeight="1">
      <c r="B54" s="225"/>
      <c r="C54" s="341" t="s">
        <v>825</v>
      </c>
      <c r="D54" s="341"/>
      <c r="E54" s="341"/>
      <c r="F54" s="341"/>
      <c r="G54" s="341"/>
      <c r="H54" s="341"/>
      <c r="I54" s="341"/>
      <c r="J54" s="341"/>
      <c r="K54" s="226"/>
    </row>
    <row r="55" spans="2:11" ht="15" customHeight="1">
      <c r="B55" s="225"/>
      <c r="C55" s="341" t="s">
        <v>826</v>
      </c>
      <c r="D55" s="341"/>
      <c r="E55" s="341"/>
      <c r="F55" s="341"/>
      <c r="G55" s="341"/>
      <c r="H55" s="341"/>
      <c r="I55" s="341"/>
      <c r="J55" s="341"/>
      <c r="K55" s="226"/>
    </row>
    <row r="56" spans="2:11" ht="12.75" customHeight="1">
      <c r="B56" s="225"/>
      <c r="C56" s="228"/>
      <c r="D56" s="228"/>
      <c r="E56" s="228"/>
      <c r="F56" s="228"/>
      <c r="G56" s="228"/>
      <c r="H56" s="228"/>
      <c r="I56" s="228"/>
      <c r="J56" s="228"/>
      <c r="K56" s="226"/>
    </row>
    <row r="57" spans="2:11" ht="15" customHeight="1">
      <c r="B57" s="225"/>
      <c r="C57" s="341" t="s">
        <v>827</v>
      </c>
      <c r="D57" s="341"/>
      <c r="E57" s="341"/>
      <c r="F57" s="341"/>
      <c r="G57" s="341"/>
      <c r="H57" s="341"/>
      <c r="I57" s="341"/>
      <c r="J57" s="341"/>
      <c r="K57" s="226"/>
    </row>
    <row r="58" spans="2:11" ht="15" customHeight="1">
      <c r="B58" s="225"/>
      <c r="C58" s="230"/>
      <c r="D58" s="341" t="s">
        <v>828</v>
      </c>
      <c r="E58" s="341"/>
      <c r="F58" s="341"/>
      <c r="G58" s="341"/>
      <c r="H58" s="341"/>
      <c r="I58" s="341"/>
      <c r="J58" s="341"/>
      <c r="K58" s="226"/>
    </row>
    <row r="59" spans="2:11" ht="15" customHeight="1">
      <c r="B59" s="225"/>
      <c r="C59" s="230"/>
      <c r="D59" s="341" t="s">
        <v>829</v>
      </c>
      <c r="E59" s="341"/>
      <c r="F59" s="341"/>
      <c r="G59" s="341"/>
      <c r="H59" s="341"/>
      <c r="I59" s="341"/>
      <c r="J59" s="341"/>
      <c r="K59" s="226"/>
    </row>
    <row r="60" spans="2:11" ht="15" customHeight="1">
      <c r="B60" s="225"/>
      <c r="C60" s="230"/>
      <c r="D60" s="341" t="s">
        <v>830</v>
      </c>
      <c r="E60" s="341"/>
      <c r="F60" s="341"/>
      <c r="G60" s="341"/>
      <c r="H60" s="341"/>
      <c r="I60" s="341"/>
      <c r="J60" s="341"/>
      <c r="K60" s="226"/>
    </row>
    <row r="61" spans="2:11" ht="15" customHeight="1">
      <c r="B61" s="225"/>
      <c r="C61" s="230"/>
      <c r="D61" s="341" t="s">
        <v>831</v>
      </c>
      <c r="E61" s="341"/>
      <c r="F61" s="341"/>
      <c r="G61" s="341"/>
      <c r="H61" s="341"/>
      <c r="I61" s="341"/>
      <c r="J61" s="341"/>
      <c r="K61" s="226"/>
    </row>
    <row r="62" spans="2:11" ht="15" customHeight="1">
      <c r="B62" s="225"/>
      <c r="C62" s="230"/>
      <c r="D62" s="343" t="s">
        <v>832</v>
      </c>
      <c r="E62" s="343"/>
      <c r="F62" s="343"/>
      <c r="G62" s="343"/>
      <c r="H62" s="343"/>
      <c r="I62" s="343"/>
      <c r="J62" s="343"/>
      <c r="K62" s="226"/>
    </row>
    <row r="63" spans="2:11" ht="15" customHeight="1">
      <c r="B63" s="225"/>
      <c r="C63" s="230"/>
      <c r="D63" s="341" t="s">
        <v>833</v>
      </c>
      <c r="E63" s="341"/>
      <c r="F63" s="341"/>
      <c r="G63" s="341"/>
      <c r="H63" s="341"/>
      <c r="I63" s="341"/>
      <c r="J63" s="341"/>
      <c r="K63" s="226"/>
    </row>
    <row r="64" spans="2:11" ht="12.75" customHeight="1">
      <c r="B64" s="225"/>
      <c r="C64" s="230"/>
      <c r="D64" s="230"/>
      <c r="E64" s="233"/>
      <c r="F64" s="230"/>
      <c r="G64" s="230"/>
      <c r="H64" s="230"/>
      <c r="I64" s="230"/>
      <c r="J64" s="230"/>
      <c r="K64" s="226"/>
    </row>
    <row r="65" spans="2:11" ht="15" customHeight="1">
      <c r="B65" s="225"/>
      <c r="C65" s="230"/>
      <c r="D65" s="341" t="s">
        <v>834</v>
      </c>
      <c r="E65" s="341"/>
      <c r="F65" s="341"/>
      <c r="G65" s="341"/>
      <c r="H65" s="341"/>
      <c r="I65" s="341"/>
      <c r="J65" s="341"/>
      <c r="K65" s="226"/>
    </row>
    <row r="66" spans="2:11" ht="15" customHeight="1">
      <c r="B66" s="225"/>
      <c r="C66" s="230"/>
      <c r="D66" s="343" t="s">
        <v>835</v>
      </c>
      <c r="E66" s="343"/>
      <c r="F66" s="343"/>
      <c r="G66" s="343"/>
      <c r="H66" s="343"/>
      <c r="I66" s="343"/>
      <c r="J66" s="343"/>
      <c r="K66" s="226"/>
    </row>
    <row r="67" spans="2:11" ht="15" customHeight="1">
      <c r="B67" s="225"/>
      <c r="C67" s="230"/>
      <c r="D67" s="341" t="s">
        <v>836</v>
      </c>
      <c r="E67" s="341"/>
      <c r="F67" s="341"/>
      <c r="G67" s="341"/>
      <c r="H67" s="341"/>
      <c r="I67" s="341"/>
      <c r="J67" s="341"/>
      <c r="K67" s="226"/>
    </row>
    <row r="68" spans="2:11" ht="15" customHeight="1">
      <c r="B68" s="225"/>
      <c r="C68" s="230"/>
      <c r="D68" s="341" t="s">
        <v>837</v>
      </c>
      <c r="E68" s="341"/>
      <c r="F68" s="341"/>
      <c r="G68" s="341"/>
      <c r="H68" s="341"/>
      <c r="I68" s="341"/>
      <c r="J68" s="341"/>
      <c r="K68" s="226"/>
    </row>
    <row r="69" spans="2:11" ht="15" customHeight="1">
      <c r="B69" s="225"/>
      <c r="C69" s="230"/>
      <c r="D69" s="341" t="s">
        <v>838</v>
      </c>
      <c r="E69" s="341"/>
      <c r="F69" s="341"/>
      <c r="G69" s="341"/>
      <c r="H69" s="341"/>
      <c r="I69" s="341"/>
      <c r="J69" s="341"/>
      <c r="K69" s="226"/>
    </row>
    <row r="70" spans="2:11" ht="15" customHeight="1">
      <c r="B70" s="225"/>
      <c r="C70" s="230"/>
      <c r="D70" s="341" t="s">
        <v>839</v>
      </c>
      <c r="E70" s="341"/>
      <c r="F70" s="341"/>
      <c r="G70" s="341"/>
      <c r="H70" s="341"/>
      <c r="I70" s="341"/>
      <c r="J70" s="341"/>
      <c r="K70" s="226"/>
    </row>
    <row r="71" spans="2:11" ht="12.75" customHeight="1">
      <c r="B71" s="234"/>
      <c r="C71" s="235"/>
      <c r="D71" s="235"/>
      <c r="E71" s="235"/>
      <c r="F71" s="235"/>
      <c r="G71" s="235"/>
      <c r="H71" s="235"/>
      <c r="I71" s="235"/>
      <c r="J71" s="235"/>
      <c r="K71" s="236"/>
    </row>
    <row r="72" spans="2:11" ht="18.75" customHeight="1">
      <c r="B72" s="237"/>
      <c r="C72" s="237"/>
      <c r="D72" s="237"/>
      <c r="E72" s="237"/>
      <c r="F72" s="237"/>
      <c r="G72" s="237"/>
      <c r="H72" s="237"/>
      <c r="I72" s="237"/>
      <c r="J72" s="237"/>
      <c r="K72" s="238"/>
    </row>
    <row r="73" spans="2:11" ht="18.75" customHeight="1">
      <c r="B73" s="238"/>
      <c r="C73" s="238"/>
      <c r="D73" s="238"/>
      <c r="E73" s="238"/>
      <c r="F73" s="238"/>
      <c r="G73" s="238"/>
      <c r="H73" s="238"/>
      <c r="I73" s="238"/>
      <c r="J73" s="238"/>
      <c r="K73" s="238"/>
    </row>
    <row r="74" spans="2:11" ht="7.5" customHeight="1">
      <c r="B74" s="239"/>
      <c r="C74" s="240"/>
      <c r="D74" s="240"/>
      <c r="E74" s="240"/>
      <c r="F74" s="240"/>
      <c r="G74" s="240"/>
      <c r="H74" s="240"/>
      <c r="I74" s="240"/>
      <c r="J74" s="240"/>
      <c r="K74" s="241"/>
    </row>
    <row r="75" spans="2:11" ht="45" customHeight="1">
      <c r="B75" s="242"/>
      <c r="C75" s="342" t="s">
        <v>840</v>
      </c>
      <c r="D75" s="342"/>
      <c r="E75" s="342"/>
      <c r="F75" s="342"/>
      <c r="G75" s="342"/>
      <c r="H75" s="342"/>
      <c r="I75" s="342"/>
      <c r="J75" s="342"/>
      <c r="K75" s="243"/>
    </row>
    <row r="76" spans="2:11" ht="17.25" customHeight="1">
      <c r="B76" s="242"/>
      <c r="C76" s="244" t="s">
        <v>841</v>
      </c>
      <c r="D76" s="244"/>
      <c r="E76" s="244"/>
      <c r="F76" s="244" t="s">
        <v>842</v>
      </c>
      <c r="G76" s="245"/>
      <c r="H76" s="244" t="s">
        <v>57</v>
      </c>
      <c r="I76" s="244" t="s">
        <v>60</v>
      </c>
      <c r="J76" s="244" t="s">
        <v>843</v>
      </c>
      <c r="K76" s="243"/>
    </row>
    <row r="77" spans="2:11" ht="17.25" customHeight="1">
      <c r="B77" s="242"/>
      <c r="C77" s="246" t="s">
        <v>844</v>
      </c>
      <c r="D77" s="246"/>
      <c r="E77" s="246"/>
      <c r="F77" s="247" t="s">
        <v>845</v>
      </c>
      <c r="G77" s="248"/>
      <c r="H77" s="246"/>
      <c r="I77" s="246"/>
      <c r="J77" s="246" t="s">
        <v>846</v>
      </c>
      <c r="K77" s="243"/>
    </row>
    <row r="78" spans="2:11" ht="5.25" customHeight="1">
      <c r="B78" s="242"/>
      <c r="C78" s="249"/>
      <c r="D78" s="249"/>
      <c r="E78" s="249"/>
      <c r="F78" s="249"/>
      <c r="G78" s="250"/>
      <c r="H78" s="249"/>
      <c r="I78" s="249"/>
      <c r="J78" s="249"/>
      <c r="K78" s="243"/>
    </row>
    <row r="79" spans="2:11" ht="15" customHeight="1">
      <c r="B79" s="242"/>
      <c r="C79" s="231" t="s">
        <v>56</v>
      </c>
      <c r="D79" s="249"/>
      <c r="E79" s="249"/>
      <c r="F79" s="251" t="s">
        <v>847</v>
      </c>
      <c r="G79" s="250"/>
      <c r="H79" s="231" t="s">
        <v>848</v>
      </c>
      <c r="I79" s="231" t="s">
        <v>849</v>
      </c>
      <c r="J79" s="231">
        <v>20</v>
      </c>
      <c r="K79" s="243"/>
    </row>
    <row r="80" spans="2:11" ht="15" customHeight="1">
      <c r="B80" s="242"/>
      <c r="C80" s="231" t="s">
        <v>850</v>
      </c>
      <c r="D80" s="231"/>
      <c r="E80" s="231"/>
      <c r="F80" s="251" t="s">
        <v>847</v>
      </c>
      <c r="G80" s="250"/>
      <c r="H80" s="231" t="s">
        <v>851</v>
      </c>
      <c r="I80" s="231" t="s">
        <v>849</v>
      </c>
      <c r="J80" s="231">
        <v>120</v>
      </c>
      <c r="K80" s="243"/>
    </row>
    <row r="81" spans="2:11" ht="15" customHeight="1">
      <c r="B81" s="252"/>
      <c r="C81" s="231" t="s">
        <v>852</v>
      </c>
      <c r="D81" s="231"/>
      <c r="E81" s="231"/>
      <c r="F81" s="251" t="s">
        <v>853</v>
      </c>
      <c r="G81" s="250"/>
      <c r="H81" s="231" t="s">
        <v>854</v>
      </c>
      <c r="I81" s="231" t="s">
        <v>849</v>
      </c>
      <c r="J81" s="231">
        <v>50</v>
      </c>
      <c r="K81" s="243"/>
    </row>
    <row r="82" spans="2:11" ht="15" customHeight="1">
      <c r="B82" s="252"/>
      <c r="C82" s="231" t="s">
        <v>855</v>
      </c>
      <c r="D82" s="231"/>
      <c r="E82" s="231"/>
      <c r="F82" s="251" t="s">
        <v>847</v>
      </c>
      <c r="G82" s="250"/>
      <c r="H82" s="231" t="s">
        <v>856</v>
      </c>
      <c r="I82" s="231" t="s">
        <v>857</v>
      </c>
      <c r="J82" s="231"/>
      <c r="K82" s="243"/>
    </row>
    <row r="83" spans="2:11" ht="15" customHeight="1">
      <c r="B83" s="252"/>
      <c r="C83" s="253" t="s">
        <v>858</v>
      </c>
      <c r="D83" s="253"/>
      <c r="E83" s="253"/>
      <c r="F83" s="254" t="s">
        <v>853</v>
      </c>
      <c r="G83" s="253"/>
      <c r="H83" s="253" t="s">
        <v>859</v>
      </c>
      <c r="I83" s="253" t="s">
        <v>849</v>
      </c>
      <c r="J83" s="253">
        <v>15</v>
      </c>
      <c r="K83" s="243"/>
    </row>
    <row r="84" spans="2:11" ht="15" customHeight="1">
      <c r="B84" s="252"/>
      <c r="C84" s="253" t="s">
        <v>860</v>
      </c>
      <c r="D84" s="253"/>
      <c r="E84" s="253"/>
      <c r="F84" s="254" t="s">
        <v>853</v>
      </c>
      <c r="G84" s="253"/>
      <c r="H84" s="253" t="s">
        <v>861</v>
      </c>
      <c r="I84" s="253" t="s">
        <v>849</v>
      </c>
      <c r="J84" s="253">
        <v>15</v>
      </c>
      <c r="K84" s="243"/>
    </row>
    <row r="85" spans="2:11" ht="15" customHeight="1">
      <c r="B85" s="252"/>
      <c r="C85" s="253" t="s">
        <v>862</v>
      </c>
      <c r="D85" s="253"/>
      <c r="E85" s="253"/>
      <c r="F85" s="254" t="s">
        <v>853</v>
      </c>
      <c r="G85" s="253"/>
      <c r="H85" s="253" t="s">
        <v>863</v>
      </c>
      <c r="I85" s="253" t="s">
        <v>849</v>
      </c>
      <c r="J85" s="253">
        <v>20</v>
      </c>
      <c r="K85" s="243"/>
    </row>
    <row r="86" spans="2:11" ht="15" customHeight="1">
      <c r="B86" s="252"/>
      <c r="C86" s="253" t="s">
        <v>864</v>
      </c>
      <c r="D86" s="253"/>
      <c r="E86" s="253"/>
      <c r="F86" s="254" t="s">
        <v>853</v>
      </c>
      <c r="G86" s="253"/>
      <c r="H86" s="253" t="s">
        <v>865</v>
      </c>
      <c r="I86" s="253" t="s">
        <v>849</v>
      </c>
      <c r="J86" s="253">
        <v>20</v>
      </c>
      <c r="K86" s="243"/>
    </row>
    <row r="87" spans="2:11" ht="15" customHeight="1">
      <c r="B87" s="252"/>
      <c r="C87" s="231" t="s">
        <v>866</v>
      </c>
      <c r="D87" s="231"/>
      <c r="E87" s="231"/>
      <c r="F87" s="251" t="s">
        <v>853</v>
      </c>
      <c r="G87" s="250"/>
      <c r="H87" s="231" t="s">
        <v>867</v>
      </c>
      <c r="I87" s="231" t="s">
        <v>849</v>
      </c>
      <c r="J87" s="231">
        <v>50</v>
      </c>
      <c r="K87" s="243"/>
    </row>
    <row r="88" spans="2:11" ht="15" customHeight="1">
      <c r="B88" s="252"/>
      <c r="C88" s="231" t="s">
        <v>868</v>
      </c>
      <c r="D88" s="231"/>
      <c r="E88" s="231"/>
      <c r="F88" s="251" t="s">
        <v>853</v>
      </c>
      <c r="G88" s="250"/>
      <c r="H88" s="231" t="s">
        <v>869</v>
      </c>
      <c r="I88" s="231" t="s">
        <v>849</v>
      </c>
      <c r="J88" s="231">
        <v>20</v>
      </c>
      <c r="K88" s="243"/>
    </row>
    <row r="89" spans="2:11" ht="15" customHeight="1">
      <c r="B89" s="252"/>
      <c r="C89" s="231" t="s">
        <v>870</v>
      </c>
      <c r="D89" s="231"/>
      <c r="E89" s="231"/>
      <c r="F89" s="251" t="s">
        <v>853</v>
      </c>
      <c r="G89" s="250"/>
      <c r="H89" s="231" t="s">
        <v>871</v>
      </c>
      <c r="I89" s="231" t="s">
        <v>849</v>
      </c>
      <c r="J89" s="231">
        <v>20</v>
      </c>
      <c r="K89" s="243"/>
    </row>
    <row r="90" spans="2:11" ht="15" customHeight="1">
      <c r="B90" s="252"/>
      <c r="C90" s="231" t="s">
        <v>872</v>
      </c>
      <c r="D90" s="231"/>
      <c r="E90" s="231"/>
      <c r="F90" s="251" t="s">
        <v>853</v>
      </c>
      <c r="G90" s="250"/>
      <c r="H90" s="231" t="s">
        <v>873</v>
      </c>
      <c r="I90" s="231" t="s">
        <v>849</v>
      </c>
      <c r="J90" s="231">
        <v>50</v>
      </c>
      <c r="K90" s="243"/>
    </row>
    <row r="91" spans="2:11" ht="15" customHeight="1">
      <c r="B91" s="252"/>
      <c r="C91" s="231" t="s">
        <v>874</v>
      </c>
      <c r="D91" s="231"/>
      <c r="E91" s="231"/>
      <c r="F91" s="251" t="s">
        <v>853</v>
      </c>
      <c r="G91" s="250"/>
      <c r="H91" s="231" t="s">
        <v>874</v>
      </c>
      <c r="I91" s="231" t="s">
        <v>849</v>
      </c>
      <c r="J91" s="231">
        <v>50</v>
      </c>
      <c r="K91" s="243"/>
    </row>
    <row r="92" spans="2:11" ht="15" customHeight="1">
      <c r="B92" s="252"/>
      <c r="C92" s="231" t="s">
        <v>875</v>
      </c>
      <c r="D92" s="231"/>
      <c r="E92" s="231"/>
      <c r="F92" s="251" t="s">
        <v>853</v>
      </c>
      <c r="G92" s="250"/>
      <c r="H92" s="231" t="s">
        <v>876</v>
      </c>
      <c r="I92" s="231" t="s">
        <v>849</v>
      </c>
      <c r="J92" s="231">
        <v>255</v>
      </c>
      <c r="K92" s="243"/>
    </row>
    <row r="93" spans="2:11" ht="15" customHeight="1">
      <c r="B93" s="252"/>
      <c r="C93" s="231" t="s">
        <v>877</v>
      </c>
      <c r="D93" s="231"/>
      <c r="E93" s="231"/>
      <c r="F93" s="251" t="s">
        <v>847</v>
      </c>
      <c r="G93" s="250"/>
      <c r="H93" s="231" t="s">
        <v>878</v>
      </c>
      <c r="I93" s="231" t="s">
        <v>879</v>
      </c>
      <c r="J93" s="231"/>
      <c r="K93" s="243"/>
    </row>
    <row r="94" spans="2:11" ht="15" customHeight="1">
      <c r="B94" s="252"/>
      <c r="C94" s="231" t="s">
        <v>880</v>
      </c>
      <c r="D94" s="231"/>
      <c r="E94" s="231"/>
      <c r="F94" s="251" t="s">
        <v>847</v>
      </c>
      <c r="G94" s="250"/>
      <c r="H94" s="231" t="s">
        <v>881</v>
      </c>
      <c r="I94" s="231" t="s">
        <v>882</v>
      </c>
      <c r="J94" s="231"/>
      <c r="K94" s="243"/>
    </row>
    <row r="95" spans="2:11" ht="15" customHeight="1">
      <c r="B95" s="252"/>
      <c r="C95" s="231" t="s">
        <v>883</v>
      </c>
      <c r="D95" s="231"/>
      <c r="E95" s="231"/>
      <c r="F95" s="251" t="s">
        <v>847</v>
      </c>
      <c r="G95" s="250"/>
      <c r="H95" s="231" t="s">
        <v>883</v>
      </c>
      <c r="I95" s="231" t="s">
        <v>882</v>
      </c>
      <c r="J95" s="231"/>
      <c r="K95" s="243"/>
    </row>
    <row r="96" spans="2:11" ht="15" customHeight="1">
      <c r="B96" s="252"/>
      <c r="C96" s="231" t="s">
        <v>41</v>
      </c>
      <c r="D96" s="231"/>
      <c r="E96" s="231"/>
      <c r="F96" s="251" t="s">
        <v>847</v>
      </c>
      <c r="G96" s="250"/>
      <c r="H96" s="231" t="s">
        <v>884</v>
      </c>
      <c r="I96" s="231" t="s">
        <v>882</v>
      </c>
      <c r="J96" s="231"/>
      <c r="K96" s="243"/>
    </row>
    <row r="97" spans="2:11" ht="15" customHeight="1">
      <c r="B97" s="252"/>
      <c r="C97" s="231" t="s">
        <v>51</v>
      </c>
      <c r="D97" s="231"/>
      <c r="E97" s="231"/>
      <c r="F97" s="251" t="s">
        <v>847</v>
      </c>
      <c r="G97" s="250"/>
      <c r="H97" s="231" t="s">
        <v>885</v>
      </c>
      <c r="I97" s="231" t="s">
        <v>882</v>
      </c>
      <c r="J97" s="231"/>
      <c r="K97" s="243"/>
    </row>
    <row r="98" spans="2:11" ht="15" customHeight="1">
      <c r="B98" s="255"/>
      <c r="C98" s="256"/>
      <c r="D98" s="256"/>
      <c r="E98" s="256"/>
      <c r="F98" s="256"/>
      <c r="G98" s="256"/>
      <c r="H98" s="256"/>
      <c r="I98" s="256"/>
      <c r="J98" s="256"/>
      <c r="K98" s="257"/>
    </row>
    <row r="99" spans="2:11" ht="18.75" customHeight="1">
      <c r="B99" s="258"/>
      <c r="C99" s="259"/>
      <c r="D99" s="259"/>
      <c r="E99" s="259"/>
      <c r="F99" s="259"/>
      <c r="G99" s="259"/>
      <c r="H99" s="259"/>
      <c r="I99" s="259"/>
      <c r="J99" s="259"/>
      <c r="K99" s="258"/>
    </row>
    <row r="100" spans="2:11" ht="18.75" customHeight="1">
      <c r="B100" s="238"/>
      <c r="C100" s="238"/>
      <c r="D100" s="238"/>
      <c r="E100" s="238"/>
      <c r="F100" s="238"/>
      <c r="G100" s="238"/>
      <c r="H100" s="238"/>
      <c r="I100" s="238"/>
      <c r="J100" s="238"/>
      <c r="K100" s="238"/>
    </row>
    <row r="101" spans="2:11" ht="7.5" customHeight="1">
      <c r="B101" s="239"/>
      <c r="C101" s="240"/>
      <c r="D101" s="240"/>
      <c r="E101" s="240"/>
      <c r="F101" s="240"/>
      <c r="G101" s="240"/>
      <c r="H101" s="240"/>
      <c r="I101" s="240"/>
      <c r="J101" s="240"/>
      <c r="K101" s="241"/>
    </row>
    <row r="102" spans="2:11" ht="45" customHeight="1">
      <c r="B102" s="242"/>
      <c r="C102" s="342" t="s">
        <v>886</v>
      </c>
      <c r="D102" s="342"/>
      <c r="E102" s="342"/>
      <c r="F102" s="342"/>
      <c r="G102" s="342"/>
      <c r="H102" s="342"/>
      <c r="I102" s="342"/>
      <c r="J102" s="342"/>
      <c r="K102" s="243"/>
    </row>
    <row r="103" spans="2:11" ht="17.25" customHeight="1">
      <c r="B103" s="242"/>
      <c r="C103" s="244" t="s">
        <v>841</v>
      </c>
      <c r="D103" s="244"/>
      <c r="E103" s="244"/>
      <c r="F103" s="244" t="s">
        <v>842</v>
      </c>
      <c r="G103" s="245"/>
      <c r="H103" s="244" t="s">
        <v>57</v>
      </c>
      <c r="I103" s="244" t="s">
        <v>60</v>
      </c>
      <c r="J103" s="244" t="s">
        <v>843</v>
      </c>
      <c r="K103" s="243"/>
    </row>
    <row r="104" spans="2:11" ht="17.25" customHeight="1">
      <c r="B104" s="242"/>
      <c r="C104" s="246" t="s">
        <v>844</v>
      </c>
      <c r="D104" s="246"/>
      <c r="E104" s="246"/>
      <c r="F104" s="247" t="s">
        <v>845</v>
      </c>
      <c r="G104" s="248"/>
      <c r="H104" s="246"/>
      <c r="I104" s="246"/>
      <c r="J104" s="246" t="s">
        <v>846</v>
      </c>
      <c r="K104" s="243"/>
    </row>
    <row r="105" spans="2:11" ht="5.25" customHeight="1">
      <c r="B105" s="242"/>
      <c r="C105" s="244"/>
      <c r="D105" s="244"/>
      <c r="E105" s="244"/>
      <c r="F105" s="244"/>
      <c r="G105" s="260"/>
      <c r="H105" s="244"/>
      <c r="I105" s="244"/>
      <c r="J105" s="244"/>
      <c r="K105" s="243"/>
    </row>
    <row r="106" spans="2:11" ht="15" customHeight="1">
      <c r="B106" s="242"/>
      <c r="C106" s="231" t="s">
        <v>56</v>
      </c>
      <c r="D106" s="249"/>
      <c r="E106" s="249"/>
      <c r="F106" s="251" t="s">
        <v>847</v>
      </c>
      <c r="G106" s="260"/>
      <c r="H106" s="231" t="s">
        <v>887</v>
      </c>
      <c r="I106" s="231" t="s">
        <v>849</v>
      </c>
      <c r="J106" s="231">
        <v>20</v>
      </c>
      <c r="K106" s="243"/>
    </row>
    <row r="107" spans="2:11" ht="15" customHeight="1">
      <c r="B107" s="242"/>
      <c r="C107" s="231" t="s">
        <v>850</v>
      </c>
      <c r="D107" s="231"/>
      <c r="E107" s="231"/>
      <c r="F107" s="251" t="s">
        <v>847</v>
      </c>
      <c r="G107" s="231"/>
      <c r="H107" s="231" t="s">
        <v>887</v>
      </c>
      <c r="I107" s="231" t="s">
        <v>849</v>
      </c>
      <c r="J107" s="231">
        <v>120</v>
      </c>
      <c r="K107" s="243"/>
    </row>
    <row r="108" spans="2:11" ht="15" customHeight="1">
      <c r="B108" s="252"/>
      <c r="C108" s="231" t="s">
        <v>852</v>
      </c>
      <c r="D108" s="231"/>
      <c r="E108" s="231"/>
      <c r="F108" s="251" t="s">
        <v>853</v>
      </c>
      <c r="G108" s="231"/>
      <c r="H108" s="231" t="s">
        <v>887</v>
      </c>
      <c r="I108" s="231" t="s">
        <v>849</v>
      </c>
      <c r="J108" s="231">
        <v>50</v>
      </c>
      <c r="K108" s="243"/>
    </row>
    <row r="109" spans="2:11" ht="15" customHeight="1">
      <c r="B109" s="252"/>
      <c r="C109" s="231" t="s">
        <v>855</v>
      </c>
      <c r="D109" s="231"/>
      <c r="E109" s="231"/>
      <c r="F109" s="251" t="s">
        <v>847</v>
      </c>
      <c r="G109" s="231"/>
      <c r="H109" s="231" t="s">
        <v>887</v>
      </c>
      <c r="I109" s="231" t="s">
        <v>857</v>
      </c>
      <c r="J109" s="231"/>
      <c r="K109" s="243"/>
    </row>
    <row r="110" spans="2:11" ht="15" customHeight="1">
      <c r="B110" s="252"/>
      <c r="C110" s="231" t="s">
        <v>866</v>
      </c>
      <c r="D110" s="231"/>
      <c r="E110" s="231"/>
      <c r="F110" s="251" t="s">
        <v>853</v>
      </c>
      <c r="G110" s="231"/>
      <c r="H110" s="231" t="s">
        <v>887</v>
      </c>
      <c r="I110" s="231" t="s">
        <v>849</v>
      </c>
      <c r="J110" s="231">
        <v>50</v>
      </c>
      <c r="K110" s="243"/>
    </row>
    <row r="111" spans="2:11" ht="15" customHeight="1">
      <c r="B111" s="252"/>
      <c r="C111" s="231" t="s">
        <v>874</v>
      </c>
      <c r="D111" s="231"/>
      <c r="E111" s="231"/>
      <c r="F111" s="251" t="s">
        <v>853</v>
      </c>
      <c r="G111" s="231"/>
      <c r="H111" s="231" t="s">
        <v>887</v>
      </c>
      <c r="I111" s="231" t="s">
        <v>849</v>
      </c>
      <c r="J111" s="231">
        <v>50</v>
      </c>
      <c r="K111" s="243"/>
    </row>
    <row r="112" spans="2:11" ht="15" customHeight="1">
      <c r="B112" s="252"/>
      <c r="C112" s="231" t="s">
        <v>872</v>
      </c>
      <c r="D112" s="231"/>
      <c r="E112" s="231"/>
      <c r="F112" s="251" t="s">
        <v>853</v>
      </c>
      <c r="G112" s="231"/>
      <c r="H112" s="231" t="s">
        <v>887</v>
      </c>
      <c r="I112" s="231" t="s">
        <v>849</v>
      </c>
      <c r="J112" s="231">
        <v>50</v>
      </c>
      <c r="K112" s="243"/>
    </row>
    <row r="113" spans="2:11" ht="15" customHeight="1">
      <c r="B113" s="252"/>
      <c r="C113" s="231" t="s">
        <v>56</v>
      </c>
      <c r="D113" s="231"/>
      <c r="E113" s="231"/>
      <c r="F113" s="251" t="s">
        <v>847</v>
      </c>
      <c r="G113" s="231"/>
      <c r="H113" s="231" t="s">
        <v>888</v>
      </c>
      <c r="I113" s="231" t="s">
        <v>849</v>
      </c>
      <c r="J113" s="231">
        <v>20</v>
      </c>
      <c r="K113" s="243"/>
    </row>
    <row r="114" spans="2:11" ht="15" customHeight="1">
      <c r="B114" s="252"/>
      <c r="C114" s="231" t="s">
        <v>889</v>
      </c>
      <c r="D114" s="231"/>
      <c r="E114" s="231"/>
      <c r="F114" s="251" t="s">
        <v>847</v>
      </c>
      <c r="G114" s="231"/>
      <c r="H114" s="231" t="s">
        <v>890</v>
      </c>
      <c r="I114" s="231" t="s">
        <v>849</v>
      </c>
      <c r="J114" s="231">
        <v>120</v>
      </c>
      <c r="K114" s="243"/>
    </row>
    <row r="115" spans="2:11" ht="15" customHeight="1">
      <c r="B115" s="252"/>
      <c r="C115" s="231" t="s">
        <v>41</v>
      </c>
      <c r="D115" s="231"/>
      <c r="E115" s="231"/>
      <c r="F115" s="251" t="s">
        <v>847</v>
      </c>
      <c r="G115" s="231"/>
      <c r="H115" s="231" t="s">
        <v>891</v>
      </c>
      <c r="I115" s="231" t="s">
        <v>882</v>
      </c>
      <c r="J115" s="231"/>
      <c r="K115" s="243"/>
    </row>
    <row r="116" spans="2:11" ht="15" customHeight="1">
      <c r="B116" s="252"/>
      <c r="C116" s="231" t="s">
        <v>51</v>
      </c>
      <c r="D116" s="231"/>
      <c r="E116" s="231"/>
      <c r="F116" s="251" t="s">
        <v>847</v>
      </c>
      <c r="G116" s="231"/>
      <c r="H116" s="231" t="s">
        <v>892</v>
      </c>
      <c r="I116" s="231" t="s">
        <v>882</v>
      </c>
      <c r="J116" s="231"/>
      <c r="K116" s="243"/>
    </row>
    <row r="117" spans="2:11" ht="15" customHeight="1">
      <c r="B117" s="252"/>
      <c r="C117" s="231" t="s">
        <v>60</v>
      </c>
      <c r="D117" s="231"/>
      <c r="E117" s="231"/>
      <c r="F117" s="251" t="s">
        <v>847</v>
      </c>
      <c r="G117" s="231"/>
      <c r="H117" s="231" t="s">
        <v>893</v>
      </c>
      <c r="I117" s="231" t="s">
        <v>894</v>
      </c>
      <c r="J117" s="231"/>
      <c r="K117" s="243"/>
    </row>
    <row r="118" spans="2:11" ht="15" customHeight="1">
      <c r="B118" s="255"/>
      <c r="C118" s="261"/>
      <c r="D118" s="261"/>
      <c r="E118" s="261"/>
      <c r="F118" s="261"/>
      <c r="G118" s="261"/>
      <c r="H118" s="261"/>
      <c r="I118" s="261"/>
      <c r="J118" s="261"/>
      <c r="K118" s="257"/>
    </row>
    <row r="119" spans="2:11" ht="18.75" customHeight="1">
      <c r="B119" s="262"/>
      <c r="C119" s="228"/>
      <c r="D119" s="228"/>
      <c r="E119" s="228"/>
      <c r="F119" s="263"/>
      <c r="G119" s="228"/>
      <c r="H119" s="228"/>
      <c r="I119" s="228"/>
      <c r="J119" s="228"/>
      <c r="K119" s="262"/>
    </row>
    <row r="120" spans="2:11" ht="18.75" customHeight="1">
      <c r="B120" s="238"/>
      <c r="C120" s="238"/>
      <c r="D120" s="238"/>
      <c r="E120" s="238"/>
      <c r="F120" s="238"/>
      <c r="G120" s="238"/>
      <c r="H120" s="238"/>
      <c r="I120" s="238"/>
      <c r="J120" s="238"/>
      <c r="K120" s="238"/>
    </row>
    <row r="121" spans="2:11" ht="7.5" customHeight="1">
      <c r="B121" s="264"/>
      <c r="C121" s="265"/>
      <c r="D121" s="265"/>
      <c r="E121" s="265"/>
      <c r="F121" s="265"/>
      <c r="G121" s="265"/>
      <c r="H121" s="265"/>
      <c r="I121" s="265"/>
      <c r="J121" s="265"/>
      <c r="K121" s="266"/>
    </row>
    <row r="122" spans="2:11" ht="45" customHeight="1">
      <c r="B122" s="267"/>
      <c r="C122" s="345" t="s">
        <v>895</v>
      </c>
      <c r="D122" s="345"/>
      <c r="E122" s="345"/>
      <c r="F122" s="345"/>
      <c r="G122" s="345"/>
      <c r="H122" s="345"/>
      <c r="I122" s="345"/>
      <c r="J122" s="345"/>
      <c r="K122" s="268"/>
    </row>
    <row r="123" spans="2:11" ht="17.25" customHeight="1">
      <c r="B123" s="269"/>
      <c r="C123" s="244" t="s">
        <v>841</v>
      </c>
      <c r="D123" s="244"/>
      <c r="E123" s="244"/>
      <c r="F123" s="244" t="s">
        <v>842</v>
      </c>
      <c r="G123" s="245"/>
      <c r="H123" s="244" t="s">
        <v>57</v>
      </c>
      <c r="I123" s="244" t="s">
        <v>60</v>
      </c>
      <c r="J123" s="244" t="s">
        <v>843</v>
      </c>
      <c r="K123" s="270"/>
    </row>
    <row r="124" spans="2:11" ht="17.25" customHeight="1">
      <c r="B124" s="269"/>
      <c r="C124" s="246" t="s">
        <v>844</v>
      </c>
      <c r="D124" s="246"/>
      <c r="E124" s="246"/>
      <c r="F124" s="247" t="s">
        <v>845</v>
      </c>
      <c r="G124" s="248"/>
      <c r="H124" s="246"/>
      <c r="I124" s="246"/>
      <c r="J124" s="246" t="s">
        <v>846</v>
      </c>
      <c r="K124" s="270"/>
    </row>
    <row r="125" spans="2:11" ht="5.25" customHeight="1">
      <c r="B125" s="271"/>
      <c r="C125" s="249"/>
      <c r="D125" s="249"/>
      <c r="E125" s="249"/>
      <c r="F125" s="249"/>
      <c r="G125" s="231"/>
      <c r="H125" s="249"/>
      <c r="I125" s="249"/>
      <c r="J125" s="249"/>
      <c r="K125" s="272"/>
    </row>
    <row r="126" spans="2:11" ht="15" customHeight="1">
      <c r="B126" s="271"/>
      <c r="C126" s="231" t="s">
        <v>850</v>
      </c>
      <c r="D126" s="249"/>
      <c r="E126" s="249"/>
      <c r="F126" s="251" t="s">
        <v>847</v>
      </c>
      <c r="G126" s="231"/>
      <c r="H126" s="231" t="s">
        <v>887</v>
      </c>
      <c r="I126" s="231" t="s">
        <v>849</v>
      </c>
      <c r="J126" s="231">
        <v>120</v>
      </c>
      <c r="K126" s="273"/>
    </row>
    <row r="127" spans="2:11" ht="15" customHeight="1">
      <c r="B127" s="271"/>
      <c r="C127" s="231" t="s">
        <v>896</v>
      </c>
      <c r="D127" s="231"/>
      <c r="E127" s="231"/>
      <c r="F127" s="251" t="s">
        <v>847</v>
      </c>
      <c r="G127" s="231"/>
      <c r="H127" s="231" t="s">
        <v>897</v>
      </c>
      <c r="I127" s="231" t="s">
        <v>849</v>
      </c>
      <c r="J127" s="231" t="s">
        <v>898</v>
      </c>
      <c r="K127" s="273"/>
    </row>
    <row r="128" spans="2:11" ht="15" customHeight="1">
      <c r="B128" s="271"/>
      <c r="C128" s="231" t="s">
        <v>795</v>
      </c>
      <c r="D128" s="231"/>
      <c r="E128" s="231"/>
      <c r="F128" s="251" t="s">
        <v>847</v>
      </c>
      <c r="G128" s="231"/>
      <c r="H128" s="231" t="s">
        <v>899</v>
      </c>
      <c r="I128" s="231" t="s">
        <v>849</v>
      </c>
      <c r="J128" s="231" t="s">
        <v>898</v>
      </c>
      <c r="K128" s="273"/>
    </row>
    <row r="129" spans="2:11" ht="15" customHeight="1">
      <c r="B129" s="271"/>
      <c r="C129" s="231" t="s">
        <v>858</v>
      </c>
      <c r="D129" s="231"/>
      <c r="E129" s="231"/>
      <c r="F129" s="251" t="s">
        <v>853</v>
      </c>
      <c r="G129" s="231"/>
      <c r="H129" s="231" t="s">
        <v>859</v>
      </c>
      <c r="I129" s="231" t="s">
        <v>849</v>
      </c>
      <c r="J129" s="231">
        <v>15</v>
      </c>
      <c r="K129" s="273"/>
    </row>
    <row r="130" spans="2:11" ht="15" customHeight="1">
      <c r="B130" s="271"/>
      <c r="C130" s="253" t="s">
        <v>860</v>
      </c>
      <c r="D130" s="253"/>
      <c r="E130" s="253"/>
      <c r="F130" s="254" t="s">
        <v>853</v>
      </c>
      <c r="G130" s="253"/>
      <c r="H130" s="253" t="s">
        <v>861</v>
      </c>
      <c r="I130" s="253" t="s">
        <v>849</v>
      </c>
      <c r="J130" s="253">
        <v>15</v>
      </c>
      <c r="K130" s="273"/>
    </row>
    <row r="131" spans="2:11" ht="15" customHeight="1">
      <c r="B131" s="271"/>
      <c r="C131" s="253" t="s">
        <v>862</v>
      </c>
      <c r="D131" s="253"/>
      <c r="E131" s="253"/>
      <c r="F131" s="254" t="s">
        <v>853</v>
      </c>
      <c r="G131" s="253"/>
      <c r="H131" s="253" t="s">
        <v>863</v>
      </c>
      <c r="I131" s="253" t="s">
        <v>849</v>
      </c>
      <c r="J131" s="253">
        <v>20</v>
      </c>
      <c r="K131" s="273"/>
    </row>
    <row r="132" spans="2:11" ht="15" customHeight="1">
      <c r="B132" s="271"/>
      <c r="C132" s="253" t="s">
        <v>864</v>
      </c>
      <c r="D132" s="253"/>
      <c r="E132" s="253"/>
      <c r="F132" s="254" t="s">
        <v>853</v>
      </c>
      <c r="G132" s="253"/>
      <c r="H132" s="253" t="s">
        <v>865</v>
      </c>
      <c r="I132" s="253" t="s">
        <v>849</v>
      </c>
      <c r="J132" s="253">
        <v>20</v>
      </c>
      <c r="K132" s="273"/>
    </row>
    <row r="133" spans="2:11" ht="15" customHeight="1">
      <c r="B133" s="271"/>
      <c r="C133" s="231" t="s">
        <v>852</v>
      </c>
      <c r="D133" s="231"/>
      <c r="E133" s="231"/>
      <c r="F133" s="251" t="s">
        <v>853</v>
      </c>
      <c r="G133" s="231"/>
      <c r="H133" s="231" t="s">
        <v>887</v>
      </c>
      <c r="I133" s="231" t="s">
        <v>849</v>
      </c>
      <c r="J133" s="231">
        <v>50</v>
      </c>
      <c r="K133" s="273"/>
    </row>
    <row r="134" spans="2:11" ht="15" customHeight="1">
      <c r="B134" s="271"/>
      <c r="C134" s="231" t="s">
        <v>866</v>
      </c>
      <c r="D134" s="231"/>
      <c r="E134" s="231"/>
      <c r="F134" s="251" t="s">
        <v>853</v>
      </c>
      <c r="G134" s="231"/>
      <c r="H134" s="231" t="s">
        <v>887</v>
      </c>
      <c r="I134" s="231" t="s">
        <v>849</v>
      </c>
      <c r="J134" s="231">
        <v>50</v>
      </c>
      <c r="K134" s="273"/>
    </row>
    <row r="135" spans="2:11" ht="15" customHeight="1">
      <c r="B135" s="271"/>
      <c r="C135" s="231" t="s">
        <v>872</v>
      </c>
      <c r="D135" s="231"/>
      <c r="E135" s="231"/>
      <c r="F135" s="251" t="s">
        <v>853</v>
      </c>
      <c r="G135" s="231"/>
      <c r="H135" s="231" t="s">
        <v>887</v>
      </c>
      <c r="I135" s="231" t="s">
        <v>849</v>
      </c>
      <c r="J135" s="231">
        <v>50</v>
      </c>
      <c r="K135" s="273"/>
    </row>
    <row r="136" spans="2:11" ht="15" customHeight="1">
      <c r="B136" s="271"/>
      <c r="C136" s="231" t="s">
        <v>874</v>
      </c>
      <c r="D136" s="231"/>
      <c r="E136" s="231"/>
      <c r="F136" s="251" t="s">
        <v>853</v>
      </c>
      <c r="G136" s="231"/>
      <c r="H136" s="231" t="s">
        <v>887</v>
      </c>
      <c r="I136" s="231" t="s">
        <v>849</v>
      </c>
      <c r="J136" s="231">
        <v>50</v>
      </c>
      <c r="K136" s="273"/>
    </row>
    <row r="137" spans="2:11" ht="15" customHeight="1">
      <c r="B137" s="271"/>
      <c r="C137" s="231" t="s">
        <v>875</v>
      </c>
      <c r="D137" s="231"/>
      <c r="E137" s="231"/>
      <c r="F137" s="251" t="s">
        <v>853</v>
      </c>
      <c r="G137" s="231"/>
      <c r="H137" s="231" t="s">
        <v>900</v>
      </c>
      <c r="I137" s="231" t="s">
        <v>849</v>
      </c>
      <c r="J137" s="231">
        <v>255</v>
      </c>
      <c r="K137" s="273"/>
    </row>
    <row r="138" spans="2:11" ht="15" customHeight="1">
      <c r="B138" s="271"/>
      <c r="C138" s="231" t="s">
        <v>877</v>
      </c>
      <c r="D138" s="231"/>
      <c r="E138" s="231"/>
      <c r="F138" s="251" t="s">
        <v>847</v>
      </c>
      <c r="G138" s="231"/>
      <c r="H138" s="231" t="s">
        <v>901</v>
      </c>
      <c r="I138" s="231" t="s">
        <v>879</v>
      </c>
      <c r="J138" s="231"/>
      <c r="K138" s="273"/>
    </row>
    <row r="139" spans="2:11" ht="15" customHeight="1">
      <c r="B139" s="271"/>
      <c r="C139" s="231" t="s">
        <v>880</v>
      </c>
      <c r="D139" s="231"/>
      <c r="E139" s="231"/>
      <c r="F139" s="251" t="s">
        <v>847</v>
      </c>
      <c r="G139" s="231"/>
      <c r="H139" s="231" t="s">
        <v>902</v>
      </c>
      <c r="I139" s="231" t="s">
        <v>882</v>
      </c>
      <c r="J139" s="231"/>
      <c r="K139" s="273"/>
    </row>
    <row r="140" spans="2:11" ht="15" customHeight="1">
      <c r="B140" s="271"/>
      <c r="C140" s="231" t="s">
        <v>883</v>
      </c>
      <c r="D140" s="231"/>
      <c r="E140" s="231"/>
      <c r="F140" s="251" t="s">
        <v>847</v>
      </c>
      <c r="G140" s="231"/>
      <c r="H140" s="231" t="s">
        <v>883</v>
      </c>
      <c r="I140" s="231" t="s">
        <v>882</v>
      </c>
      <c r="J140" s="231"/>
      <c r="K140" s="273"/>
    </row>
    <row r="141" spans="2:11" ht="15" customHeight="1">
      <c r="B141" s="271"/>
      <c r="C141" s="231" t="s">
        <v>41</v>
      </c>
      <c r="D141" s="231"/>
      <c r="E141" s="231"/>
      <c r="F141" s="251" t="s">
        <v>847</v>
      </c>
      <c r="G141" s="231"/>
      <c r="H141" s="231" t="s">
        <v>903</v>
      </c>
      <c r="I141" s="231" t="s">
        <v>882</v>
      </c>
      <c r="J141" s="231"/>
      <c r="K141" s="273"/>
    </row>
    <row r="142" spans="2:11" ht="15" customHeight="1">
      <c r="B142" s="271"/>
      <c r="C142" s="231" t="s">
        <v>904</v>
      </c>
      <c r="D142" s="231"/>
      <c r="E142" s="231"/>
      <c r="F142" s="251" t="s">
        <v>847</v>
      </c>
      <c r="G142" s="231"/>
      <c r="H142" s="231" t="s">
        <v>905</v>
      </c>
      <c r="I142" s="231" t="s">
        <v>882</v>
      </c>
      <c r="J142" s="231"/>
      <c r="K142" s="273"/>
    </row>
    <row r="143" spans="2:11" ht="15" customHeight="1">
      <c r="B143" s="274"/>
      <c r="C143" s="275"/>
      <c r="D143" s="275"/>
      <c r="E143" s="275"/>
      <c r="F143" s="275"/>
      <c r="G143" s="275"/>
      <c r="H143" s="275"/>
      <c r="I143" s="275"/>
      <c r="J143" s="275"/>
      <c r="K143" s="276"/>
    </row>
    <row r="144" spans="2:11" ht="18.75" customHeight="1">
      <c r="B144" s="228"/>
      <c r="C144" s="228"/>
      <c r="D144" s="228"/>
      <c r="E144" s="228"/>
      <c r="F144" s="263"/>
      <c r="G144" s="228"/>
      <c r="H144" s="228"/>
      <c r="I144" s="228"/>
      <c r="J144" s="228"/>
      <c r="K144" s="228"/>
    </row>
    <row r="145" spans="2:11" ht="18.75" customHeight="1">
      <c r="B145" s="238"/>
      <c r="C145" s="238"/>
      <c r="D145" s="238"/>
      <c r="E145" s="238"/>
      <c r="F145" s="238"/>
      <c r="G145" s="238"/>
      <c r="H145" s="238"/>
      <c r="I145" s="238"/>
      <c r="J145" s="238"/>
      <c r="K145" s="238"/>
    </row>
    <row r="146" spans="2:11" ht="7.5" customHeight="1">
      <c r="B146" s="239"/>
      <c r="C146" s="240"/>
      <c r="D146" s="240"/>
      <c r="E146" s="240"/>
      <c r="F146" s="240"/>
      <c r="G146" s="240"/>
      <c r="H146" s="240"/>
      <c r="I146" s="240"/>
      <c r="J146" s="240"/>
      <c r="K146" s="241"/>
    </row>
    <row r="147" spans="2:11" ht="45" customHeight="1">
      <c r="B147" s="242"/>
      <c r="C147" s="342" t="s">
        <v>906</v>
      </c>
      <c r="D147" s="342"/>
      <c r="E147" s="342"/>
      <c r="F147" s="342"/>
      <c r="G147" s="342"/>
      <c r="H147" s="342"/>
      <c r="I147" s="342"/>
      <c r="J147" s="342"/>
      <c r="K147" s="243"/>
    </row>
    <row r="148" spans="2:11" ht="17.25" customHeight="1">
      <c r="B148" s="242"/>
      <c r="C148" s="244" t="s">
        <v>841</v>
      </c>
      <c r="D148" s="244"/>
      <c r="E148" s="244"/>
      <c r="F148" s="244" t="s">
        <v>842</v>
      </c>
      <c r="G148" s="245"/>
      <c r="H148" s="244" t="s">
        <v>57</v>
      </c>
      <c r="I148" s="244" t="s">
        <v>60</v>
      </c>
      <c r="J148" s="244" t="s">
        <v>843</v>
      </c>
      <c r="K148" s="243"/>
    </row>
    <row r="149" spans="2:11" ht="17.25" customHeight="1">
      <c r="B149" s="242"/>
      <c r="C149" s="246" t="s">
        <v>844</v>
      </c>
      <c r="D149" s="246"/>
      <c r="E149" s="246"/>
      <c r="F149" s="247" t="s">
        <v>845</v>
      </c>
      <c r="G149" s="248"/>
      <c r="H149" s="246"/>
      <c r="I149" s="246"/>
      <c r="J149" s="246" t="s">
        <v>846</v>
      </c>
      <c r="K149" s="243"/>
    </row>
    <row r="150" spans="2:11" ht="5.25" customHeight="1">
      <c r="B150" s="252"/>
      <c r="C150" s="249"/>
      <c r="D150" s="249"/>
      <c r="E150" s="249"/>
      <c r="F150" s="249"/>
      <c r="G150" s="250"/>
      <c r="H150" s="249"/>
      <c r="I150" s="249"/>
      <c r="J150" s="249"/>
      <c r="K150" s="273"/>
    </row>
    <row r="151" spans="2:11" ht="15" customHeight="1">
      <c r="B151" s="252"/>
      <c r="C151" s="277" t="s">
        <v>850</v>
      </c>
      <c r="D151" s="231"/>
      <c r="E151" s="231"/>
      <c r="F151" s="278" t="s">
        <v>847</v>
      </c>
      <c r="G151" s="231"/>
      <c r="H151" s="277" t="s">
        <v>887</v>
      </c>
      <c r="I151" s="277" t="s">
        <v>849</v>
      </c>
      <c r="J151" s="277">
        <v>120</v>
      </c>
      <c r="K151" s="273"/>
    </row>
    <row r="152" spans="2:11" ht="15" customHeight="1">
      <c r="B152" s="252"/>
      <c r="C152" s="277" t="s">
        <v>896</v>
      </c>
      <c r="D152" s="231"/>
      <c r="E152" s="231"/>
      <c r="F152" s="278" t="s">
        <v>847</v>
      </c>
      <c r="G152" s="231"/>
      <c r="H152" s="277" t="s">
        <v>907</v>
      </c>
      <c r="I152" s="277" t="s">
        <v>849</v>
      </c>
      <c r="J152" s="277" t="s">
        <v>898</v>
      </c>
      <c r="K152" s="273"/>
    </row>
    <row r="153" spans="2:11" ht="15" customHeight="1">
      <c r="B153" s="252"/>
      <c r="C153" s="277" t="s">
        <v>795</v>
      </c>
      <c r="D153" s="231"/>
      <c r="E153" s="231"/>
      <c r="F153" s="278" t="s">
        <v>847</v>
      </c>
      <c r="G153" s="231"/>
      <c r="H153" s="277" t="s">
        <v>908</v>
      </c>
      <c r="I153" s="277" t="s">
        <v>849</v>
      </c>
      <c r="J153" s="277" t="s">
        <v>898</v>
      </c>
      <c r="K153" s="273"/>
    </row>
    <row r="154" spans="2:11" ht="15" customHeight="1">
      <c r="B154" s="252"/>
      <c r="C154" s="277" t="s">
        <v>852</v>
      </c>
      <c r="D154" s="231"/>
      <c r="E154" s="231"/>
      <c r="F154" s="278" t="s">
        <v>853</v>
      </c>
      <c r="G154" s="231"/>
      <c r="H154" s="277" t="s">
        <v>887</v>
      </c>
      <c r="I154" s="277" t="s">
        <v>849</v>
      </c>
      <c r="J154" s="277">
        <v>50</v>
      </c>
      <c r="K154" s="273"/>
    </row>
    <row r="155" spans="2:11" ht="15" customHeight="1">
      <c r="B155" s="252"/>
      <c r="C155" s="277" t="s">
        <v>855</v>
      </c>
      <c r="D155" s="231"/>
      <c r="E155" s="231"/>
      <c r="F155" s="278" t="s">
        <v>847</v>
      </c>
      <c r="G155" s="231"/>
      <c r="H155" s="277" t="s">
        <v>887</v>
      </c>
      <c r="I155" s="277" t="s">
        <v>857</v>
      </c>
      <c r="J155" s="277"/>
      <c r="K155" s="273"/>
    </row>
    <row r="156" spans="2:11" ht="15" customHeight="1">
      <c r="B156" s="252"/>
      <c r="C156" s="277" t="s">
        <v>866</v>
      </c>
      <c r="D156" s="231"/>
      <c r="E156" s="231"/>
      <c r="F156" s="278" t="s">
        <v>853</v>
      </c>
      <c r="G156" s="231"/>
      <c r="H156" s="277" t="s">
        <v>887</v>
      </c>
      <c r="I156" s="277" t="s">
        <v>849</v>
      </c>
      <c r="J156" s="277">
        <v>50</v>
      </c>
      <c r="K156" s="273"/>
    </row>
    <row r="157" spans="2:11" ht="15" customHeight="1">
      <c r="B157" s="252"/>
      <c r="C157" s="277" t="s">
        <v>874</v>
      </c>
      <c r="D157" s="231"/>
      <c r="E157" s="231"/>
      <c r="F157" s="278" t="s">
        <v>853</v>
      </c>
      <c r="G157" s="231"/>
      <c r="H157" s="277" t="s">
        <v>887</v>
      </c>
      <c r="I157" s="277" t="s">
        <v>849</v>
      </c>
      <c r="J157" s="277">
        <v>50</v>
      </c>
      <c r="K157" s="273"/>
    </row>
    <row r="158" spans="2:11" ht="15" customHeight="1">
      <c r="B158" s="252"/>
      <c r="C158" s="277" t="s">
        <v>872</v>
      </c>
      <c r="D158" s="231"/>
      <c r="E158" s="231"/>
      <c r="F158" s="278" t="s">
        <v>853</v>
      </c>
      <c r="G158" s="231"/>
      <c r="H158" s="277" t="s">
        <v>887</v>
      </c>
      <c r="I158" s="277" t="s">
        <v>849</v>
      </c>
      <c r="J158" s="277">
        <v>50</v>
      </c>
      <c r="K158" s="273"/>
    </row>
    <row r="159" spans="2:11" ht="15" customHeight="1">
      <c r="B159" s="252"/>
      <c r="C159" s="277" t="s">
        <v>85</v>
      </c>
      <c r="D159" s="231"/>
      <c r="E159" s="231"/>
      <c r="F159" s="278" t="s">
        <v>847</v>
      </c>
      <c r="G159" s="231"/>
      <c r="H159" s="277" t="s">
        <v>909</v>
      </c>
      <c r="I159" s="277" t="s">
        <v>849</v>
      </c>
      <c r="J159" s="277" t="s">
        <v>910</v>
      </c>
      <c r="K159" s="273"/>
    </row>
    <row r="160" spans="2:11" ht="15" customHeight="1">
      <c r="B160" s="252"/>
      <c r="C160" s="277" t="s">
        <v>911</v>
      </c>
      <c r="D160" s="231"/>
      <c r="E160" s="231"/>
      <c r="F160" s="278" t="s">
        <v>847</v>
      </c>
      <c r="G160" s="231"/>
      <c r="H160" s="277" t="s">
        <v>912</v>
      </c>
      <c r="I160" s="277" t="s">
        <v>882</v>
      </c>
      <c r="J160" s="277"/>
      <c r="K160" s="273"/>
    </row>
    <row r="161" spans="2:11" ht="15" customHeight="1">
      <c r="B161" s="279"/>
      <c r="C161" s="261"/>
      <c r="D161" s="261"/>
      <c r="E161" s="261"/>
      <c r="F161" s="261"/>
      <c r="G161" s="261"/>
      <c r="H161" s="261"/>
      <c r="I161" s="261"/>
      <c r="J161" s="261"/>
      <c r="K161" s="280"/>
    </row>
    <row r="162" spans="2:11" ht="18.75" customHeight="1">
      <c r="B162" s="228"/>
      <c r="C162" s="231"/>
      <c r="D162" s="231"/>
      <c r="E162" s="231"/>
      <c r="F162" s="251"/>
      <c r="G162" s="231"/>
      <c r="H162" s="231"/>
      <c r="I162" s="231"/>
      <c r="J162" s="231"/>
      <c r="K162" s="228"/>
    </row>
    <row r="163" spans="2:11" ht="18.75" customHeight="1">
      <c r="B163" s="238"/>
      <c r="C163" s="238"/>
      <c r="D163" s="238"/>
      <c r="E163" s="238"/>
      <c r="F163" s="238"/>
      <c r="G163" s="238"/>
      <c r="H163" s="238"/>
      <c r="I163" s="238"/>
      <c r="J163" s="238"/>
      <c r="K163" s="238"/>
    </row>
    <row r="164" spans="2:11" ht="7.5" customHeight="1">
      <c r="B164" s="220"/>
      <c r="C164" s="221"/>
      <c r="D164" s="221"/>
      <c r="E164" s="221"/>
      <c r="F164" s="221"/>
      <c r="G164" s="221"/>
      <c r="H164" s="221"/>
      <c r="I164" s="221"/>
      <c r="J164" s="221"/>
      <c r="K164" s="222"/>
    </row>
    <row r="165" spans="2:11" ht="45" customHeight="1">
      <c r="B165" s="223"/>
      <c r="C165" s="345" t="s">
        <v>913</v>
      </c>
      <c r="D165" s="345"/>
      <c r="E165" s="345"/>
      <c r="F165" s="345"/>
      <c r="G165" s="345"/>
      <c r="H165" s="345"/>
      <c r="I165" s="345"/>
      <c r="J165" s="345"/>
      <c r="K165" s="224"/>
    </row>
    <row r="166" spans="2:11" ht="17.25" customHeight="1">
      <c r="B166" s="223"/>
      <c r="C166" s="244" t="s">
        <v>841</v>
      </c>
      <c r="D166" s="244"/>
      <c r="E166" s="244"/>
      <c r="F166" s="244" t="s">
        <v>842</v>
      </c>
      <c r="G166" s="281"/>
      <c r="H166" s="282" t="s">
        <v>57</v>
      </c>
      <c r="I166" s="282" t="s">
        <v>60</v>
      </c>
      <c r="J166" s="244" t="s">
        <v>843</v>
      </c>
      <c r="K166" s="224"/>
    </row>
    <row r="167" spans="2:11" ht="17.25" customHeight="1">
      <c r="B167" s="225"/>
      <c r="C167" s="246" t="s">
        <v>844</v>
      </c>
      <c r="D167" s="246"/>
      <c r="E167" s="246"/>
      <c r="F167" s="247" t="s">
        <v>845</v>
      </c>
      <c r="G167" s="283"/>
      <c r="H167" s="284"/>
      <c r="I167" s="284"/>
      <c r="J167" s="246" t="s">
        <v>846</v>
      </c>
      <c r="K167" s="226"/>
    </row>
    <row r="168" spans="2:11" ht="5.25" customHeight="1">
      <c r="B168" s="252"/>
      <c r="C168" s="249"/>
      <c r="D168" s="249"/>
      <c r="E168" s="249"/>
      <c r="F168" s="249"/>
      <c r="G168" s="250"/>
      <c r="H168" s="249"/>
      <c r="I168" s="249"/>
      <c r="J168" s="249"/>
      <c r="K168" s="273"/>
    </row>
    <row r="169" spans="2:11" ht="15" customHeight="1">
      <c r="B169" s="252"/>
      <c r="C169" s="231" t="s">
        <v>850</v>
      </c>
      <c r="D169" s="231"/>
      <c r="E169" s="231"/>
      <c r="F169" s="251" t="s">
        <v>847</v>
      </c>
      <c r="G169" s="231"/>
      <c r="H169" s="231" t="s">
        <v>887</v>
      </c>
      <c r="I169" s="231" t="s">
        <v>849</v>
      </c>
      <c r="J169" s="231">
        <v>120</v>
      </c>
      <c r="K169" s="273"/>
    </row>
    <row r="170" spans="2:11" ht="15" customHeight="1">
      <c r="B170" s="252"/>
      <c r="C170" s="231" t="s">
        <v>896</v>
      </c>
      <c r="D170" s="231"/>
      <c r="E170" s="231"/>
      <c r="F170" s="251" t="s">
        <v>847</v>
      </c>
      <c r="G170" s="231"/>
      <c r="H170" s="231" t="s">
        <v>897</v>
      </c>
      <c r="I170" s="231" t="s">
        <v>849</v>
      </c>
      <c r="J170" s="231" t="s">
        <v>898</v>
      </c>
      <c r="K170" s="273"/>
    </row>
    <row r="171" spans="2:11" ht="15" customHeight="1">
      <c r="B171" s="252"/>
      <c r="C171" s="231" t="s">
        <v>795</v>
      </c>
      <c r="D171" s="231"/>
      <c r="E171" s="231"/>
      <c r="F171" s="251" t="s">
        <v>847</v>
      </c>
      <c r="G171" s="231"/>
      <c r="H171" s="231" t="s">
        <v>914</v>
      </c>
      <c r="I171" s="231" t="s">
        <v>849</v>
      </c>
      <c r="J171" s="231" t="s">
        <v>898</v>
      </c>
      <c r="K171" s="273"/>
    </row>
    <row r="172" spans="2:11" ht="15" customHeight="1">
      <c r="B172" s="252"/>
      <c r="C172" s="231" t="s">
        <v>852</v>
      </c>
      <c r="D172" s="231"/>
      <c r="E172" s="231"/>
      <c r="F172" s="251" t="s">
        <v>853</v>
      </c>
      <c r="G172" s="231"/>
      <c r="H172" s="231" t="s">
        <v>914</v>
      </c>
      <c r="I172" s="231" t="s">
        <v>849</v>
      </c>
      <c r="J172" s="231">
        <v>50</v>
      </c>
      <c r="K172" s="273"/>
    </row>
    <row r="173" spans="2:11" ht="15" customHeight="1">
      <c r="B173" s="252"/>
      <c r="C173" s="231" t="s">
        <v>855</v>
      </c>
      <c r="D173" s="231"/>
      <c r="E173" s="231"/>
      <c r="F173" s="251" t="s">
        <v>847</v>
      </c>
      <c r="G173" s="231"/>
      <c r="H173" s="231" t="s">
        <v>914</v>
      </c>
      <c r="I173" s="231" t="s">
        <v>857</v>
      </c>
      <c r="J173" s="231"/>
      <c r="K173" s="273"/>
    </row>
    <row r="174" spans="2:11" ht="15" customHeight="1">
      <c r="B174" s="252"/>
      <c r="C174" s="231" t="s">
        <v>866</v>
      </c>
      <c r="D174" s="231"/>
      <c r="E174" s="231"/>
      <c r="F174" s="251" t="s">
        <v>853</v>
      </c>
      <c r="G174" s="231"/>
      <c r="H174" s="231" t="s">
        <v>914</v>
      </c>
      <c r="I174" s="231" t="s">
        <v>849</v>
      </c>
      <c r="J174" s="231">
        <v>50</v>
      </c>
      <c r="K174" s="273"/>
    </row>
    <row r="175" spans="2:11" ht="15" customHeight="1">
      <c r="B175" s="252"/>
      <c r="C175" s="231" t="s">
        <v>874</v>
      </c>
      <c r="D175" s="231"/>
      <c r="E175" s="231"/>
      <c r="F175" s="251" t="s">
        <v>853</v>
      </c>
      <c r="G175" s="231"/>
      <c r="H175" s="231" t="s">
        <v>914</v>
      </c>
      <c r="I175" s="231" t="s">
        <v>849</v>
      </c>
      <c r="J175" s="231">
        <v>50</v>
      </c>
      <c r="K175" s="273"/>
    </row>
    <row r="176" spans="2:11" ht="15" customHeight="1">
      <c r="B176" s="252"/>
      <c r="C176" s="231" t="s">
        <v>872</v>
      </c>
      <c r="D176" s="231"/>
      <c r="E176" s="231"/>
      <c r="F176" s="251" t="s">
        <v>853</v>
      </c>
      <c r="G176" s="231"/>
      <c r="H176" s="231" t="s">
        <v>914</v>
      </c>
      <c r="I176" s="231" t="s">
        <v>849</v>
      </c>
      <c r="J176" s="231">
        <v>50</v>
      </c>
      <c r="K176" s="273"/>
    </row>
    <row r="177" spans="2:11" ht="15" customHeight="1">
      <c r="B177" s="252"/>
      <c r="C177" s="231" t="s">
        <v>112</v>
      </c>
      <c r="D177" s="231"/>
      <c r="E177" s="231"/>
      <c r="F177" s="251" t="s">
        <v>847</v>
      </c>
      <c r="G177" s="231"/>
      <c r="H177" s="231" t="s">
        <v>915</v>
      </c>
      <c r="I177" s="231" t="s">
        <v>916</v>
      </c>
      <c r="J177" s="231"/>
      <c r="K177" s="273"/>
    </row>
    <row r="178" spans="2:11" ht="15" customHeight="1">
      <c r="B178" s="252"/>
      <c r="C178" s="231" t="s">
        <v>60</v>
      </c>
      <c r="D178" s="231"/>
      <c r="E178" s="231"/>
      <c r="F178" s="251" t="s">
        <v>847</v>
      </c>
      <c r="G178" s="231"/>
      <c r="H178" s="231" t="s">
        <v>917</v>
      </c>
      <c r="I178" s="231" t="s">
        <v>918</v>
      </c>
      <c r="J178" s="231">
        <v>1</v>
      </c>
      <c r="K178" s="273"/>
    </row>
    <row r="179" spans="2:11" ht="15" customHeight="1">
      <c r="B179" s="252"/>
      <c r="C179" s="231" t="s">
        <v>56</v>
      </c>
      <c r="D179" s="231"/>
      <c r="E179" s="231"/>
      <c r="F179" s="251" t="s">
        <v>847</v>
      </c>
      <c r="G179" s="231"/>
      <c r="H179" s="231" t="s">
        <v>919</v>
      </c>
      <c r="I179" s="231" t="s">
        <v>849</v>
      </c>
      <c r="J179" s="231">
        <v>20</v>
      </c>
      <c r="K179" s="273"/>
    </row>
    <row r="180" spans="2:11" ht="15" customHeight="1">
      <c r="B180" s="252"/>
      <c r="C180" s="231" t="s">
        <v>57</v>
      </c>
      <c r="D180" s="231"/>
      <c r="E180" s="231"/>
      <c r="F180" s="251" t="s">
        <v>847</v>
      </c>
      <c r="G180" s="231"/>
      <c r="H180" s="231" t="s">
        <v>920</v>
      </c>
      <c r="I180" s="231" t="s">
        <v>849</v>
      </c>
      <c r="J180" s="231">
        <v>255</v>
      </c>
      <c r="K180" s="273"/>
    </row>
    <row r="181" spans="2:11" ht="15" customHeight="1">
      <c r="B181" s="252"/>
      <c r="C181" s="231" t="s">
        <v>113</v>
      </c>
      <c r="D181" s="231"/>
      <c r="E181" s="231"/>
      <c r="F181" s="251" t="s">
        <v>847</v>
      </c>
      <c r="G181" s="231"/>
      <c r="H181" s="231" t="s">
        <v>811</v>
      </c>
      <c r="I181" s="231" t="s">
        <v>849</v>
      </c>
      <c r="J181" s="231">
        <v>10</v>
      </c>
      <c r="K181" s="273"/>
    </row>
    <row r="182" spans="2:11" ht="15" customHeight="1">
      <c r="B182" s="252"/>
      <c r="C182" s="231" t="s">
        <v>114</v>
      </c>
      <c r="D182" s="231"/>
      <c r="E182" s="231"/>
      <c r="F182" s="251" t="s">
        <v>847</v>
      </c>
      <c r="G182" s="231"/>
      <c r="H182" s="231" t="s">
        <v>921</v>
      </c>
      <c r="I182" s="231" t="s">
        <v>882</v>
      </c>
      <c r="J182" s="231"/>
      <c r="K182" s="273"/>
    </row>
    <row r="183" spans="2:11" ht="15" customHeight="1">
      <c r="B183" s="252"/>
      <c r="C183" s="231" t="s">
        <v>922</v>
      </c>
      <c r="D183" s="231"/>
      <c r="E183" s="231"/>
      <c r="F183" s="251" t="s">
        <v>847</v>
      </c>
      <c r="G183" s="231"/>
      <c r="H183" s="231" t="s">
        <v>923</v>
      </c>
      <c r="I183" s="231" t="s">
        <v>882</v>
      </c>
      <c r="J183" s="231"/>
      <c r="K183" s="273"/>
    </row>
    <row r="184" spans="2:11" ht="15" customHeight="1">
      <c r="B184" s="252"/>
      <c r="C184" s="231" t="s">
        <v>911</v>
      </c>
      <c r="D184" s="231"/>
      <c r="E184" s="231"/>
      <c r="F184" s="251" t="s">
        <v>847</v>
      </c>
      <c r="G184" s="231"/>
      <c r="H184" s="231" t="s">
        <v>924</v>
      </c>
      <c r="I184" s="231" t="s">
        <v>882</v>
      </c>
      <c r="J184" s="231"/>
      <c r="K184" s="273"/>
    </row>
    <row r="185" spans="2:11" ht="15" customHeight="1">
      <c r="B185" s="252"/>
      <c r="C185" s="231" t="s">
        <v>116</v>
      </c>
      <c r="D185" s="231"/>
      <c r="E185" s="231"/>
      <c r="F185" s="251" t="s">
        <v>853</v>
      </c>
      <c r="G185" s="231"/>
      <c r="H185" s="231" t="s">
        <v>925</v>
      </c>
      <c r="I185" s="231" t="s">
        <v>849</v>
      </c>
      <c r="J185" s="231">
        <v>50</v>
      </c>
      <c r="K185" s="273"/>
    </row>
    <row r="186" spans="2:11" ht="15" customHeight="1">
      <c r="B186" s="252"/>
      <c r="C186" s="231" t="s">
        <v>926</v>
      </c>
      <c r="D186" s="231"/>
      <c r="E186" s="231"/>
      <c r="F186" s="251" t="s">
        <v>853</v>
      </c>
      <c r="G186" s="231"/>
      <c r="H186" s="231" t="s">
        <v>927</v>
      </c>
      <c r="I186" s="231" t="s">
        <v>928</v>
      </c>
      <c r="J186" s="231"/>
      <c r="K186" s="273"/>
    </row>
    <row r="187" spans="2:11" ht="15" customHeight="1">
      <c r="B187" s="252"/>
      <c r="C187" s="231" t="s">
        <v>929</v>
      </c>
      <c r="D187" s="231"/>
      <c r="E187" s="231"/>
      <c r="F187" s="251" t="s">
        <v>853</v>
      </c>
      <c r="G187" s="231"/>
      <c r="H187" s="231" t="s">
        <v>930</v>
      </c>
      <c r="I187" s="231" t="s">
        <v>928</v>
      </c>
      <c r="J187" s="231"/>
      <c r="K187" s="273"/>
    </row>
    <row r="188" spans="2:11" ht="15" customHeight="1">
      <c r="B188" s="252"/>
      <c r="C188" s="231" t="s">
        <v>931</v>
      </c>
      <c r="D188" s="231"/>
      <c r="E188" s="231"/>
      <c r="F188" s="251" t="s">
        <v>853</v>
      </c>
      <c r="G188" s="231"/>
      <c r="H188" s="231" t="s">
        <v>932</v>
      </c>
      <c r="I188" s="231" t="s">
        <v>928</v>
      </c>
      <c r="J188" s="231"/>
      <c r="K188" s="273"/>
    </row>
    <row r="189" spans="2:11" ht="15" customHeight="1">
      <c r="B189" s="252"/>
      <c r="C189" s="285" t="s">
        <v>933</v>
      </c>
      <c r="D189" s="231"/>
      <c r="E189" s="231"/>
      <c r="F189" s="251" t="s">
        <v>853</v>
      </c>
      <c r="G189" s="231"/>
      <c r="H189" s="231" t="s">
        <v>934</v>
      </c>
      <c r="I189" s="231" t="s">
        <v>935</v>
      </c>
      <c r="J189" s="286" t="s">
        <v>936</v>
      </c>
      <c r="K189" s="273"/>
    </row>
    <row r="190" spans="2:11" ht="15" customHeight="1">
      <c r="B190" s="252"/>
      <c r="C190" s="237" t="s">
        <v>45</v>
      </c>
      <c r="D190" s="231"/>
      <c r="E190" s="231"/>
      <c r="F190" s="251" t="s">
        <v>847</v>
      </c>
      <c r="G190" s="231"/>
      <c r="H190" s="228" t="s">
        <v>937</v>
      </c>
      <c r="I190" s="231" t="s">
        <v>938</v>
      </c>
      <c r="J190" s="231"/>
      <c r="K190" s="273"/>
    </row>
    <row r="191" spans="2:11" ht="15" customHeight="1">
      <c r="B191" s="252"/>
      <c r="C191" s="237" t="s">
        <v>939</v>
      </c>
      <c r="D191" s="231"/>
      <c r="E191" s="231"/>
      <c r="F191" s="251" t="s">
        <v>847</v>
      </c>
      <c r="G191" s="231"/>
      <c r="H191" s="231" t="s">
        <v>940</v>
      </c>
      <c r="I191" s="231" t="s">
        <v>882</v>
      </c>
      <c r="J191" s="231"/>
      <c r="K191" s="273"/>
    </row>
    <row r="192" spans="2:11" ht="15" customHeight="1">
      <c r="B192" s="252"/>
      <c r="C192" s="237" t="s">
        <v>941</v>
      </c>
      <c r="D192" s="231"/>
      <c r="E192" s="231"/>
      <c r="F192" s="251" t="s">
        <v>847</v>
      </c>
      <c r="G192" s="231"/>
      <c r="H192" s="231" t="s">
        <v>942</v>
      </c>
      <c r="I192" s="231" t="s">
        <v>882</v>
      </c>
      <c r="J192" s="231"/>
      <c r="K192" s="273"/>
    </row>
    <row r="193" spans="2:11" ht="15" customHeight="1">
      <c r="B193" s="252"/>
      <c r="C193" s="237" t="s">
        <v>943</v>
      </c>
      <c r="D193" s="231"/>
      <c r="E193" s="231"/>
      <c r="F193" s="251" t="s">
        <v>853</v>
      </c>
      <c r="G193" s="231"/>
      <c r="H193" s="231" t="s">
        <v>944</v>
      </c>
      <c r="I193" s="231" t="s">
        <v>882</v>
      </c>
      <c r="J193" s="231"/>
      <c r="K193" s="273"/>
    </row>
    <row r="194" spans="2:11" ht="15" customHeight="1">
      <c r="B194" s="279"/>
      <c r="C194" s="287"/>
      <c r="D194" s="261"/>
      <c r="E194" s="261"/>
      <c r="F194" s="261"/>
      <c r="G194" s="261"/>
      <c r="H194" s="261"/>
      <c r="I194" s="261"/>
      <c r="J194" s="261"/>
      <c r="K194" s="280"/>
    </row>
    <row r="195" spans="2:11" ht="18.75" customHeight="1">
      <c r="B195" s="228"/>
      <c r="C195" s="231"/>
      <c r="D195" s="231"/>
      <c r="E195" s="231"/>
      <c r="F195" s="251"/>
      <c r="G195" s="231"/>
      <c r="H195" s="231"/>
      <c r="I195" s="231"/>
      <c r="J195" s="231"/>
      <c r="K195" s="228"/>
    </row>
    <row r="196" spans="2:11" ht="18.75" customHeight="1">
      <c r="B196" s="228"/>
      <c r="C196" s="231"/>
      <c r="D196" s="231"/>
      <c r="E196" s="231"/>
      <c r="F196" s="251"/>
      <c r="G196" s="231"/>
      <c r="H196" s="231"/>
      <c r="I196" s="231"/>
      <c r="J196" s="231"/>
      <c r="K196" s="228"/>
    </row>
    <row r="197" spans="2:11" ht="18.75" customHeight="1">
      <c r="B197" s="238"/>
      <c r="C197" s="238"/>
      <c r="D197" s="238"/>
      <c r="E197" s="238"/>
      <c r="F197" s="238"/>
      <c r="G197" s="238"/>
      <c r="H197" s="238"/>
      <c r="I197" s="238"/>
      <c r="J197" s="238"/>
      <c r="K197" s="238"/>
    </row>
    <row r="198" spans="2:11" ht="13.5">
      <c r="B198" s="220"/>
      <c r="C198" s="221"/>
      <c r="D198" s="221"/>
      <c r="E198" s="221"/>
      <c r="F198" s="221"/>
      <c r="G198" s="221"/>
      <c r="H198" s="221"/>
      <c r="I198" s="221"/>
      <c r="J198" s="221"/>
      <c r="K198" s="222"/>
    </row>
    <row r="199" spans="2:11" ht="21">
      <c r="B199" s="223"/>
      <c r="C199" s="345" t="s">
        <v>945</v>
      </c>
      <c r="D199" s="345"/>
      <c r="E199" s="345"/>
      <c r="F199" s="345"/>
      <c r="G199" s="345"/>
      <c r="H199" s="345"/>
      <c r="I199" s="345"/>
      <c r="J199" s="345"/>
      <c r="K199" s="224"/>
    </row>
    <row r="200" spans="2:11" ht="25.5" customHeight="1">
      <c r="B200" s="223"/>
      <c r="C200" s="288" t="s">
        <v>946</v>
      </c>
      <c r="D200" s="288"/>
      <c r="E200" s="288"/>
      <c r="F200" s="288" t="s">
        <v>947</v>
      </c>
      <c r="G200" s="289"/>
      <c r="H200" s="348" t="s">
        <v>948</v>
      </c>
      <c r="I200" s="348"/>
      <c r="J200" s="348"/>
      <c r="K200" s="224"/>
    </row>
    <row r="201" spans="2:11" ht="5.25" customHeight="1">
      <c r="B201" s="252"/>
      <c r="C201" s="249"/>
      <c r="D201" s="249"/>
      <c r="E201" s="249"/>
      <c r="F201" s="249"/>
      <c r="G201" s="231"/>
      <c r="H201" s="249"/>
      <c r="I201" s="249"/>
      <c r="J201" s="249"/>
      <c r="K201" s="273"/>
    </row>
    <row r="202" spans="2:11" ht="15" customHeight="1">
      <c r="B202" s="252"/>
      <c r="C202" s="231" t="s">
        <v>938</v>
      </c>
      <c r="D202" s="231"/>
      <c r="E202" s="231"/>
      <c r="F202" s="251" t="s">
        <v>46</v>
      </c>
      <c r="G202" s="231"/>
      <c r="H202" s="347" t="s">
        <v>949</v>
      </c>
      <c r="I202" s="347"/>
      <c r="J202" s="347"/>
      <c r="K202" s="273"/>
    </row>
    <row r="203" spans="2:11" ht="15" customHeight="1">
      <c r="B203" s="252"/>
      <c r="C203" s="258"/>
      <c r="D203" s="231"/>
      <c r="E203" s="231"/>
      <c r="F203" s="251" t="s">
        <v>47</v>
      </c>
      <c r="G203" s="231"/>
      <c r="H203" s="347" t="s">
        <v>950</v>
      </c>
      <c r="I203" s="347"/>
      <c r="J203" s="347"/>
      <c r="K203" s="273"/>
    </row>
    <row r="204" spans="2:11" ht="15" customHeight="1">
      <c r="B204" s="252"/>
      <c r="C204" s="258"/>
      <c r="D204" s="231"/>
      <c r="E204" s="231"/>
      <c r="F204" s="251" t="s">
        <v>50</v>
      </c>
      <c r="G204" s="231"/>
      <c r="H204" s="347" t="s">
        <v>951</v>
      </c>
      <c r="I204" s="347"/>
      <c r="J204" s="347"/>
      <c r="K204" s="273"/>
    </row>
    <row r="205" spans="2:11" ht="15" customHeight="1">
      <c r="B205" s="252"/>
      <c r="C205" s="231"/>
      <c r="D205" s="231"/>
      <c r="E205" s="231"/>
      <c r="F205" s="251" t="s">
        <v>48</v>
      </c>
      <c r="G205" s="231"/>
      <c r="H205" s="347" t="s">
        <v>952</v>
      </c>
      <c r="I205" s="347"/>
      <c r="J205" s="347"/>
      <c r="K205" s="273"/>
    </row>
    <row r="206" spans="2:11" ht="15" customHeight="1">
      <c r="B206" s="252"/>
      <c r="C206" s="231"/>
      <c r="D206" s="231"/>
      <c r="E206" s="231"/>
      <c r="F206" s="251" t="s">
        <v>49</v>
      </c>
      <c r="G206" s="231"/>
      <c r="H206" s="347" t="s">
        <v>953</v>
      </c>
      <c r="I206" s="347"/>
      <c r="J206" s="347"/>
      <c r="K206" s="273"/>
    </row>
    <row r="207" spans="2:11" ht="15" customHeight="1">
      <c r="B207" s="252"/>
      <c r="C207" s="231"/>
      <c r="D207" s="231"/>
      <c r="E207" s="231"/>
      <c r="F207" s="251"/>
      <c r="G207" s="231"/>
      <c r="H207" s="231"/>
      <c r="I207" s="231"/>
      <c r="J207" s="231"/>
      <c r="K207" s="273"/>
    </row>
    <row r="208" spans="2:11" ht="15" customHeight="1">
      <c r="B208" s="252"/>
      <c r="C208" s="231" t="s">
        <v>894</v>
      </c>
      <c r="D208" s="231"/>
      <c r="E208" s="231"/>
      <c r="F208" s="251" t="s">
        <v>79</v>
      </c>
      <c r="G208" s="231"/>
      <c r="H208" s="347" t="s">
        <v>954</v>
      </c>
      <c r="I208" s="347"/>
      <c r="J208" s="347"/>
      <c r="K208" s="273"/>
    </row>
    <row r="209" spans="2:11" ht="15" customHeight="1">
      <c r="B209" s="252"/>
      <c r="C209" s="258"/>
      <c r="D209" s="231"/>
      <c r="E209" s="231"/>
      <c r="F209" s="251" t="s">
        <v>789</v>
      </c>
      <c r="G209" s="231"/>
      <c r="H209" s="347" t="s">
        <v>790</v>
      </c>
      <c r="I209" s="347"/>
      <c r="J209" s="347"/>
      <c r="K209" s="273"/>
    </row>
    <row r="210" spans="2:11" ht="15" customHeight="1">
      <c r="B210" s="252"/>
      <c r="C210" s="231"/>
      <c r="D210" s="231"/>
      <c r="E210" s="231"/>
      <c r="F210" s="251" t="s">
        <v>787</v>
      </c>
      <c r="G210" s="231"/>
      <c r="H210" s="347" t="s">
        <v>955</v>
      </c>
      <c r="I210" s="347"/>
      <c r="J210" s="347"/>
      <c r="K210" s="273"/>
    </row>
    <row r="211" spans="2:11" ht="15" customHeight="1">
      <c r="B211" s="290"/>
      <c r="C211" s="258"/>
      <c r="D211" s="258"/>
      <c r="E211" s="258"/>
      <c r="F211" s="251" t="s">
        <v>791</v>
      </c>
      <c r="G211" s="237"/>
      <c r="H211" s="346" t="s">
        <v>792</v>
      </c>
      <c r="I211" s="346"/>
      <c r="J211" s="346"/>
      <c r="K211" s="291"/>
    </row>
    <row r="212" spans="2:11" ht="15" customHeight="1">
      <c r="B212" s="290"/>
      <c r="C212" s="258"/>
      <c r="D212" s="258"/>
      <c r="E212" s="258"/>
      <c r="F212" s="251" t="s">
        <v>793</v>
      </c>
      <c r="G212" s="237"/>
      <c r="H212" s="346" t="s">
        <v>956</v>
      </c>
      <c r="I212" s="346"/>
      <c r="J212" s="346"/>
      <c r="K212" s="291"/>
    </row>
    <row r="213" spans="2:11" ht="15" customHeight="1">
      <c r="B213" s="290"/>
      <c r="C213" s="258"/>
      <c r="D213" s="258"/>
      <c r="E213" s="258"/>
      <c r="F213" s="292"/>
      <c r="G213" s="237"/>
      <c r="H213" s="293"/>
      <c r="I213" s="293"/>
      <c r="J213" s="293"/>
      <c r="K213" s="291"/>
    </row>
    <row r="214" spans="2:11" ht="15" customHeight="1">
      <c r="B214" s="290"/>
      <c r="C214" s="231" t="s">
        <v>918</v>
      </c>
      <c r="D214" s="258"/>
      <c r="E214" s="258"/>
      <c r="F214" s="251">
        <v>1</v>
      </c>
      <c r="G214" s="237"/>
      <c r="H214" s="346" t="s">
        <v>957</v>
      </c>
      <c r="I214" s="346"/>
      <c r="J214" s="346"/>
      <c r="K214" s="291"/>
    </row>
    <row r="215" spans="2:11" ht="15" customHeight="1">
      <c r="B215" s="290"/>
      <c r="C215" s="258"/>
      <c r="D215" s="258"/>
      <c r="E215" s="258"/>
      <c r="F215" s="251">
        <v>2</v>
      </c>
      <c r="G215" s="237"/>
      <c r="H215" s="346" t="s">
        <v>958</v>
      </c>
      <c r="I215" s="346"/>
      <c r="J215" s="346"/>
      <c r="K215" s="291"/>
    </row>
    <row r="216" spans="2:11" ht="15" customHeight="1">
      <c r="B216" s="290"/>
      <c r="C216" s="258"/>
      <c r="D216" s="258"/>
      <c r="E216" s="258"/>
      <c r="F216" s="251">
        <v>3</v>
      </c>
      <c r="G216" s="237"/>
      <c r="H216" s="346" t="s">
        <v>959</v>
      </c>
      <c r="I216" s="346"/>
      <c r="J216" s="346"/>
      <c r="K216" s="291"/>
    </row>
    <row r="217" spans="2:11" ht="15" customHeight="1">
      <c r="B217" s="290"/>
      <c r="C217" s="258"/>
      <c r="D217" s="258"/>
      <c r="E217" s="258"/>
      <c r="F217" s="251">
        <v>4</v>
      </c>
      <c r="G217" s="237"/>
      <c r="H217" s="346" t="s">
        <v>960</v>
      </c>
      <c r="I217" s="346"/>
      <c r="J217" s="346"/>
      <c r="K217" s="291"/>
    </row>
    <row r="218" spans="2:11" ht="12.75" customHeight="1">
      <c r="B218" s="294"/>
      <c r="C218" s="295"/>
      <c r="D218" s="295"/>
      <c r="E218" s="295"/>
      <c r="F218" s="295"/>
      <c r="G218" s="295"/>
      <c r="H218" s="295"/>
      <c r="I218" s="295"/>
      <c r="J218" s="295"/>
      <c r="K218" s="296"/>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C3:J3"/>
    <mergeCell ref="C9:J9"/>
    <mergeCell ref="D10:J10"/>
    <mergeCell ref="D15:J15"/>
    <mergeCell ref="C4:J4"/>
    <mergeCell ref="C6:J6"/>
    <mergeCell ref="C7:J7"/>
    <mergeCell ref="D11:J11"/>
    <mergeCell ref="D16:J16"/>
    <mergeCell ref="D17:J17"/>
    <mergeCell ref="F18:J18"/>
    <mergeCell ref="D33:J33"/>
    <mergeCell ref="D34:J34"/>
    <mergeCell ref="F20:J20"/>
    <mergeCell ref="F23:J23"/>
    <mergeCell ref="F21:J21"/>
    <mergeCell ref="F22:J22"/>
    <mergeCell ref="F19:J19"/>
    <mergeCell ref="D47:J47"/>
    <mergeCell ref="E48:J48"/>
    <mergeCell ref="E49:J49"/>
    <mergeCell ref="D51:J51"/>
    <mergeCell ref="E50:J50"/>
    <mergeCell ref="C52:J52"/>
    <mergeCell ref="C54:J54"/>
    <mergeCell ref="C55:J55"/>
    <mergeCell ref="D61:J61"/>
    <mergeCell ref="C57:J57"/>
    <mergeCell ref="D58:J58"/>
    <mergeCell ref="D59:J59"/>
    <mergeCell ref="D60:J60"/>
    <mergeCell ref="D69:J69"/>
    <mergeCell ref="D70:J70"/>
    <mergeCell ref="C75:J75"/>
    <mergeCell ref="D62:J62"/>
    <mergeCell ref="D65:J65"/>
    <mergeCell ref="D66:J66"/>
    <mergeCell ref="D68:J68"/>
    <mergeCell ref="D63:J63"/>
    <mergeCell ref="D67:J6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Přemysl Cieslar</dc:creator>
  <cp:keywords/>
  <dc:description/>
  <cp:lastModifiedBy>User</cp:lastModifiedBy>
  <cp:lastPrinted>2019-10-01T05:36:18Z</cp:lastPrinted>
  <dcterms:created xsi:type="dcterms:W3CDTF">2019-09-30T10:38:27Z</dcterms:created>
  <dcterms:modified xsi:type="dcterms:W3CDTF">2020-05-12T12:11:19Z</dcterms:modified>
  <cp:category/>
  <cp:version/>
  <cp:contentType/>
  <cp:contentStatus/>
</cp:coreProperties>
</file>