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KrycíList" sheetId="1" r:id="rId1"/>
    <sheet name="Rozpočet" sheetId="2" r:id="rId2"/>
  </sheets>
  <definedNames>
    <definedName name="__MAIN__">'Rozpočet'!$A$2:$AB$100</definedName>
    <definedName name="__MAIN1__">'KrycíList'!$A$1:$O$50</definedName>
    <definedName name="__MvymF__">'Rozpočet'!#REF!</definedName>
    <definedName name="__OobjF__">'Rozpočet'!$A$8:$AB$100</definedName>
    <definedName name="__OoddF__">'Rozpočet'!$A$10:$AB$19</definedName>
    <definedName name="__OradF__">'Rozpočet'!$A$12:$AB$12</definedName>
    <definedName name="Excel_BuiltIn_Print_Titles_2_1">'Rozpočet'!$2:$5</definedName>
    <definedName name="_xlnm.Print_Titles" localSheetId="1">'Rozpočet'!$2:$8</definedName>
  </definedNames>
  <calcPr fullCalcOnLoad="1"/>
</workbook>
</file>

<file path=xl/sharedStrings.xml><?xml version="1.0" encoding="utf-8"?>
<sst xmlns="http://schemas.openxmlformats.org/spreadsheetml/2006/main" count="399" uniqueCount="244">
  <si>
    <t>Krycí list zadání</t>
  </si>
  <si>
    <t>Zakázka :</t>
  </si>
  <si>
    <t>Výměna oken ZŠ Kaštanová</t>
  </si>
  <si>
    <t>Část :</t>
  </si>
  <si>
    <t>Faktura :</t>
  </si>
  <si>
    <t>Zakázka číslo :</t>
  </si>
  <si>
    <t>Niedoba20200301</t>
  </si>
  <si>
    <t>Umístění :</t>
  </si>
  <si>
    <t>Třinec</t>
  </si>
  <si>
    <t>Stavební objekt číslo :</t>
  </si>
  <si>
    <t>Investor :</t>
  </si>
  <si>
    <t>Rozpočet číslo :</t>
  </si>
  <si>
    <t>C:\RozpNz\2017\Nová;Niedoba20200301;"Niedoba20200301" - nové zadání</t>
  </si>
  <si>
    <t>Objednal :</t>
  </si>
  <si>
    <t>Statutární Město Třinec</t>
  </si>
  <si>
    <t>Dodatek číslo :</t>
  </si>
  <si>
    <t>Projektant :</t>
  </si>
  <si>
    <t>Archivní číslo :</t>
  </si>
  <si>
    <t>Zpracoval :</t>
  </si>
  <si>
    <t>Datum :</t>
  </si>
  <si>
    <t>24/03/2020</t>
  </si>
  <si>
    <t>Soubor :</t>
  </si>
  <si>
    <t>Rozpočtové náklady [Kč]</t>
  </si>
  <si>
    <t>Ostatní náklady</t>
  </si>
  <si>
    <t>Vypracoval:</t>
  </si>
  <si>
    <t>Typ oddílu</t>
  </si>
  <si>
    <t>Dodávka</t>
  </si>
  <si>
    <t>Montáž</t>
  </si>
  <si>
    <t>HZS</t>
  </si>
  <si>
    <t>Přirážky</t>
  </si>
  <si>
    <t>Název nákladu</t>
  </si>
  <si>
    <t>Částka</t>
  </si>
  <si>
    <t>Sazba DPH</t>
  </si>
  <si>
    <t>HSV</t>
  </si>
  <si>
    <t>PSV</t>
  </si>
  <si>
    <t>MON</t>
  </si>
  <si>
    <t>VRN</t>
  </si>
  <si>
    <t>OST</t>
  </si>
  <si>
    <t>Dne:</t>
  </si>
  <si>
    <t>Celkem</t>
  </si>
  <si>
    <t>Základní rozpočtové náklady</t>
  </si>
  <si>
    <t>Odsouhlasil:</t>
  </si>
  <si>
    <t>Celkové rozpočtové náklady (bezDPH)</t>
  </si>
  <si>
    <t>Celkové ostatní náklady</t>
  </si>
  <si>
    <t>Daň z přidané hodnoty (Rozpočet+Ostatní)</t>
  </si>
  <si>
    <t>Dílčí DPH</t>
  </si>
  <si>
    <t>Sazba[%]</t>
  </si>
  <si>
    <t>Základ</t>
  </si>
  <si>
    <t>Daň</t>
  </si>
  <si>
    <t>Základna</t>
  </si>
  <si>
    <t>Razítko:</t>
  </si>
  <si>
    <t>Celkové náklady (Rozpočet +Ostatní) vč. DPH</t>
  </si>
  <si>
    <t>Účelové měrné jednotky (bez DPH)</t>
  </si>
  <si>
    <t>Název MJ</t>
  </si>
  <si>
    <t>Počet MJ</t>
  </si>
  <si>
    <t>Náklady/MJ</t>
  </si>
  <si>
    <t>.Hdr</t>
  </si>
  <si>
    <t>Objekt</t>
  </si>
  <si>
    <t>Oddíl</t>
  </si>
  <si>
    <t>Druh</t>
  </si>
  <si>
    <t>Řádek</t>
  </si>
  <si>
    <t>Číslo(SKP)</t>
  </si>
  <si>
    <t>Název</t>
  </si>
  <si>
    <t>Množství [Mj]</t>
  </si>
  <si>
    <t>Mj</t>
  </si>
  <si>
    <t>Sazba [Kč]</t>
  </si>
  <si>
    <t>Cena celkem</t>
  </si>
  <si>
    <t>Hmoty1[t] za Mj</t>
  </si>
  <si>
    <t>Hmoty2[t] za Mj</t>
  </si>
  <si>
    <t>Normohodiny</t>
  </si>
  <si>
    <t>Dph</t>
  </si>
  <si>
    <t>Položkový rozpočet</t>
  </si>
  <si>
    <t>.</t>
  </si>
  <si>
    <t>Ř</t>
  </si>
  <si>
    <t>Popis řádku</t>
  </si>
  <si>
    <t>Množství Mj</t>
  </si>
  <si>
    <t>Sazba</t>
  </si>
  <si>
    <t>Cena
celkem</t>
  </si>
  <si>
    <t>Hm1[t]/Mj</t>
  </si>
  <si>
    <t>Hm2[t]/Mj</t>
  </si>
  <si>
    <t>Nhod/Mj</t>
  </si>
  <si>
    <t>% Dph</t>
  </si>
  <si>
    <t>Cena vč. DPH</t>
  </si>
  <si>
    <t>001</t>
  </si>
  <si>
    <t>B</t>
  </si>
  <si>
    <t>Vlastní práce</t>
  </si>
  <si>
    <t>006</t>
  </si>
  <si>
    <t>O</t>
  </si>
  <si>
    <t>úpravy povrchu</t>
  </si>
  <si>
    <t>Seznam položek pro oddíl :</t>
  </si>
  <si>
    <t>P</t>
  </si>
  <si>
    <t>612481118</t>
  </si>
  <si>
    <t>Potažení vnitřních stěn sklovláknitým pletivem vtlačením do tenkovvrstvé hmoty</t>
  </si>
  <si>
    <t>m2</t>
  </si>
  <si>
    <t>612311131</t>
  </si>
  <si>
    <t>Potažení vnitřních stěn vápenným štukem tloušťky do 3 mm</t>
  </si>
  <si>
    <t>612409991</t>
  </si>
  <si>
    <t>Úprava vnitřního ostění a nadpraží ,hrubá omítka ,perlinka lepidlo,nová štuková omítka</t>
  </si>
  <si>
    <t>619991001</t>
  </si>
  <si>
    <t>Zakrytí podlah folií přilepenou lepící páskou</t>
  </si>
  <si>
    <t>619991011</t>
  </si>
  <si>
    <t>Zakrytí výplní otvorů a svislých ploch folií přilepenou lepící páskou</t>
  </si>
  <si>
    <t>612421637</t>
  </si>
  <si>
    <t>Vnitřní omítka zdiva vápenná nebo vápenocementová štuková</t>
  </si>
  <si>
    <t>oprava omítky okolo oken -předpoklad š 0,5m</t>
  </si>
  <si>
    <t>622406111</t>
  </si>
  <si>
    <t>Úprava vnějšího ostění a nadpraží včetně provedení tenkovrstvé omítky a fas.nátěru s dod. materiálu</t>
  </si>
  <si>
    <t>094</t>
  </si>
  <si>
    <t>lešení a stavební výtahy</t>
  </si>
  <si>
    <t>941941052</t>
  </si>
  <si>
    <t>Montáž lešení jednořadového s podlahami š do 1,5 m v do 24 m</t>
  </si>
  <si>
    <t>941941392</t>
  </si>
  <si>
    <t>Příplatek k lešení jednořadovému s podlahami š do 1,5 m v do 24 m za první a ZKD měsíc použití</t>
  </si>
  <si>
    <t>941941852</t>
  </si>
  <si>
    <t>Demontáž lešení jednořadového s podlahami š do 1,5 m v do 24 m</t>
  </si>
  <si>
    <t>941955201</t>
  </si>
  <si>
    <t>Lešení lehké pomocné ve světlíku nebo šachtě plocha do 6 m2 v podlah do 1,5 m</t>
  </si>
  <si>
    <t>095</t>
  </si>
  <si>
    <t>různé dokončovací konstrukce</t>
  </si>
  <si>
    <t>952901111</t>
  </si>
  <si>
    <t>Vyčištění budov bytové a občanské výstavby při výšce podlaží do 4 m</t>
  </si>
  <si>
    <t>096</t>
  </si>
  <si>
    <t>bourání a demolice konstrukcí</t>
  </si>
  <si>
    <t>968072355</t>
  </si>
  <si>
    <t>Vybourání kovových rámů oken dvojitých pl do 2 m2</t>
  </si>
  <si>
    <t>968062355</t>
  </si>
  <si>
    <t>Vybourání dřevěných rámů oken dvojitých nebo zdvojených pl do 2 m2</t>
  </si>
  <si>
    <t>968072361</t>
  </si>
  <si>
    <t>Vybourání meziokenní vložky</t>
  </si>
  <si>
    <t>ks</t>
  </si>
  <si>
    <t>U</t>
  </si>
  <si>
    <t>979082111</t>
  </si>
  <si>
    <t>Vnitrostaveništní doprava suti a vybouraných hmot pro budovy v do 12 m ručně</t>
  </si>
  <si>
    <t>t</t>
  </si>
  <si>
    <t>979081111</t>
  </si>
  <si>
    <t>Odvoz suti a vybouraných hmot na skládku do 1 km</t>
  </si>
  <si>
    <t>979081121</t>
  </si>
  <si>
    <t>Odvoz suti a vybouraných hmot na skládku ZKD 1 km přes 1 km</t>
  </si>
  <si>
    <t>979098145</t>
  </si>
  <si>
    <t>Poplatek za skládku - skla</t>
  </si>
  <si>
    <t>979098191</t>
  </si>
  <si>
    <t>Poplatek za skládku - netříděné</t>
  </si>
  <si>
    <t>699</t>
  </si>
  <si>
    <t>přesun hmot HSV</t>
  </si>
  <si>
    <t>998018002</t>
  </si>
  <si>
    <t>Přesun hmot ruční pro opravy a údržbu budov v do 12 m</t>
  </si>
  <si>
    <t>764</t>
  </si>
  <si>
    <t>klempířské práce</t>
  </si>
  <si>
    <t>764002851</t>
  </si>
  <si>
    <t>Demontáž oplechování parapetů do suti</t>
  </si>
  <si>
    <t>m</t>
  </si>
  <si>
    <t>764216604</t>
  </si>
  <si>
    <t>Oplechování rovných parapetů mechanicky kotvené Z PZ s povrchovou úpravou rš 290mm</t>
  </si>
  <si>
    <t>998764202</t>
  </si>
  <si>
    <t>Přesun hmot pro konstrukce klempířské v objektech v do 12 m</t>
  </si>
  <si>
    <t>%</t>
  </si>
  <si>
    <t>766</t>
  </si>
  <si>
    <t>konstrukce truhlářské</t>
  </si>
  <si>
    <t>766825811</t>
  </si>
  <si>
    <t>Demontáž tpparapetních desek dřevěných  nebo plastových š do 40 cm dl.př.1m</t>
  </si>
  <si>
    <t>766694112</t>
  </si>
  <si>
    <t>Montáž parapetních desek dřevěných, plastových šířky do 30 cm délky do 1,6 m</t>
  </si>
  <si>
    <t>S</t>
  </si>
  <si>
    <t>60794100</t>
  </si>
  <si>
    <t>deska parapetni vnitřní plast komůrkový vč kotvení a dodávka kotevních prvků</t>
  </si>
  <si>
    <t>60794101</t>
  </si>
  <si>
    <t>deska parapetní vnitřní renovační postforming s nosem 80mm da š 400mm</t>
  </si>
  <si>
    <t>vč kotvení a dodávky kotevních prvků</t>
  </si>
  <si>
    <t>60794105</t>
  </si>
  <si>
    <t>kovové větrací mřížky topení 600-1000 mm vč instalace a frézování do parapetů</t>
  </si>
  <si>
    <t>kus</t>
  </si>
  <si>
    <t>7660011-R</t>
  </si>
  <si>
    <t>demontáž dřevotřískových krytů nad okny vč kotvení</t>
  </si>
  <si>
    <t>7660012-R</t>
  </si>
  <si>
    <t>Demontáž,uložení,zpětná montáž garnýže vč kotvení a dod.kotevních prvků</t>
  </si>
  <si>
    <t>7660013-R</t>
  </si>
  <si>
    <t>Demontáž,uložení,zpětná montáž krytu topení vč kotvení a dod.kotevních prvků</t>
  </si>
  <si>
    <t>7660101-R</t>
  </si>
  <si>
    <t>D+M plastového okna-viz.001 vč. vnitřní a vnější pásky, vč.APU lišty</t>
  </si>
  <si>
    <t>z vnitřní a vnější strany</t>
  </si>
  <si>
    <t>7660102-R</t>
  </si>
  <si>
    <t>D+M plastového okna-viz.002 vč. vnitřní a vnější pásky, vč.APU lišty</t>
  </si>
  <si>
    <t>7660103-R</t>
  </si>
  <si>
    <t>D+M plastového okna-viz.003 vč. vnitřní a vnější pásky, vč.APU lišty</t>
  </si>
  <si>
    <t>7660104-R</t>
  </si>
  <si>
    <t>D+M plastového okna-viz.004 vč. vnitřní a vnější pásky, vč.APU lišty</t>
  </si>
  <si>
    <t>z vnitřní a vnější strany,otevíravé ven,hliníkový práh,klika okenní oboustranná,vložka FAB</t>
  </si>
  <si>
    <t>7660105-R</t>
  </si>
  <si>
    <t>D+M meziokenní vložky-viz.V01 vč. vnitřní a vnější pásky, vč.kotvení</t>
  </si>
  <si>
    <t>a dodávky kotevních prvků,vč povrchové úpravy</t>
  </si>
  <si>
    <t>7660106-R</t>
  </si>
  <si>
    <t>D+M meziokenní vložky-viz.V02 vč. vnitřní a vnější pásky, vč.kotvení</t>
  </si>
  <si>
    <t>7660107-R</t>
  </si>
  <si>
    <t>D+M plastových rozšiřovacích profilů š.150 mm nad okna ,barva bílá</t>
  </si>
  <si>
    <t>7660108-R</t>
  </si>
  <si>
    <t>D+M statických fasádních spojovacích profilů dl.2,4m</t>
  </si>
  <si>
    <t>7660109-R</t>
  </si>
  <si>
    <t>D+M APU lišt z vnitřní strany vč.napojení meziokenních vložek</t>
  </si>
  <si>
    <t>na nosné sloupy a stěny</t>
  </si>
  <si>
    <t>7660110-R</t>
  </si>
  <si>
    <t>D+M hliníkových úhelníků (rohovníků),barva bílá,napojení na podhledy</t>
  </si>
  <si>
    <t>z exteriéru</t>
  </si>
  <si>
    <t>7660111-R</t>
  </si>
  <si>
    <t>D+M vnitřních žaluzií</t>
  </si>
  <si>
    <t>7660111-2</t>
  </si>
  <si>
    <t>D+M přechodové lišty mezi oknem a parapetem vč.kotvení</t>
  </si>
  <si>
    <t>a dodávky kotevních prvků</t>
  </si>
  <si>
    <t>998766202</t>
  </si>
  <si>
    <t>Přesun hmot pro konstrukce truhlářské v objektech v do 12 m</t>
  </si>
  <si>
    <t>781</t>
  </si>
  <si>
    <t>obklady keramické</t>
  </si>
  <si>
    <t>781411913</t>
  </si>
  <si>
    <t>Oprava obkladu z obkladaček pórovinových do malty do 35 ks/m2</t>
  </si>
  <si>
    <t>597.010</t>
  </si>
  <si>
    <t>Obklad keramický - velikost a barva dle stávajícíh0o</t>
  </si>
  <si>
    <t>998781202</t>
  </si>
  <si>
    <t>Přesun hmot pro obklady keramické v objektech v do 12 m</t>
  </si>
  <si>
    <t>784</t>
  </si>
  <si>
    <t>malby</t>
  </si>
  <si>
    <t>783181111</t>
  </si>
  <si>
    <t>Očištění a nátěr stávající ocelové konstrukce pod parapety</t>
  </si>
  <si>
    <t>784181111</t>
  </si>
  <si>
    <t>Základní silikátová penetrace podkladu v místnostech výšky do 3,8 m</t>
  </si>
  <si>
    <t>784881111</t>
  </si>
  <si>
    <t>Dvojnásobné malby bílé ze směsi za sucha středně otěruvzdorných v místnostech</t>
  </si>
  <si>
    <t>výšky do 3,8 m</t>
  </si>
  <si>
    <t>930</t>
  </si>
  <si>
    <t>hodinové zůčtovací sazby</t>
  </si>
  <si>
    <t>930000001</t>
  </si>
  <si>
    <t>Ostatní nepředvídané práce</t>
  </si>
  <si>
    <t>h</t>
  </si>
  <si>
    <t>999</t>
  </si>
  <si>
    <t>přirážky</t>
  </si>
  <si>
    <t>99905-R</t>
  </si>
  <si>
    <t>Vypracování výrobní dokumentace</t>
  </si>
  <si>
    <t>soubor</t>
  </si>
  <si>
    <t>99906-R</t>
  </si>
  <si>
    <t>Dokumentace skutečného provedení stavby v počtu a farmátech dle SoD</t>
  </si>
  <si>
    <t>99907-R</t>
  </si>
  <si>
    <t>Vybudování zařízení staveniště</t>
  </si>
  <si>
    <t>99908-R</t>
  </si>
  <si>
    <t>Provoz zařízení staveniště</t>
  </si>
  <si>
    <t>99909-R</t>
  </si>
  <si>
    <t>Odstranění zařízení staveniště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</si>
</sst>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0"/>
    <numFmt numFmtId="170" formatCode="#,##0.00&quot; Kč&quot;;[Red]\-#,##0.00&quot; Kč&quot;"/>
    <numFmt numFmtId="171" formatCode="#,##0.000##"/>
    <numFmt numFmtId="172" formatCode="#,##0.00;\-#,##0.00;&quot;&quot;"/>
    <numFmt numFmtId="173" formatCode="#,##0.000;\-#,##0.000;&quot;&quot;"/>
    <numFmt numFmtId="174" formatCode="_-* #,##0.00\,_K_č_-;\-* #,##0.00\,_K_č_-;_-* \-??\ _K_č_-;_-@_-"/>
  </numFmts>
  <fonts count="64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8"/>
      <name val="Andale Sans UI;Arial Unicode MS"/>
      <family val="1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60"/>
      <name val="Arial"/>
      <family val="2"/>
    </font>
    <font>
      <i/>
      <sz val="8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7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/>
    </xf>
    <xf numFmtId="164" fontId="6" fillId="35" borderId="17" xfId="0" applyNumberFormat="1" applyFont="1" applyFill="1" applyBorder="1" applyAlignment="1">
      <alignment horizontal="center"/>
    </xf>
    <xf numFmtId="164" fontId="6" fillId="35" borderId="18" xfId="0" applyNumberFormat="1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/>
    </xf>
    <xf numFmtId="0" fontId="6" fillId="35" borderId="17" xfId="0" applyFont="1" applyFill="1" applyBorder="1" applyAlignment="1">
      <alignment horizontal="center" vertical="center"/>
    </xf>
    <xf numFmtId="165" fontId="0" fillId="33" borderId="15" xfId="0" applyNumberFormat="1" applyFont="1" applyFill="1" applyBorder="1" applyAlignment="1">
      <alignment/>
    </xf>
    <xf numFmtId="165" fontId="0" fillId="33" borderId="15" xfId="0" applyNumberFormat="1" applyFont="1" applyFill="1" applyBorder="1" applyAlignment="1">
      <alignment/>
    </xf>
    <xf numFmtId="165" fontId="0" fillId="33" borderId="19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166" fontId="0" fillId="33" borderId="15" xfId="0" applyNumberFormat="1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6" fillId="35" borderId="16" xfId="0" applyFont="1" applyFill="1" applyBorder="1" applyAlignment="1">
      <alignment horizontal="center"/>
    </xf>
    <xf numFmtId="165" fontId="6" fillId="35" borderId="17" xfId="0" applyNumberFormat="1" applyFont="1" applyFill="1" applyBorder="1" applyAlignment="1">
      <alignment/>
    </xf>
    <xf numFmtId="165" fontId="6" fillId="35" borderId="17" xfId="0" applyNumberFormat="1" applyFont="1" applyFill="1" applyBorder="1" applyAlignment="1">
      <alignment/>
    </xf>
    <xf numFmtId="165" fontId="6" fillId="35" borderId="18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166" fontId="6" fillId="35" borderId="17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5" borderId="20" xfId="0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169" fontId="16" fillId="0" borderId="0" xfId="0" applyNumberFormat="1" applyFont="1" applyBorder="1" applyAlignment="1">
      <alignment horizontal="center"/>
    </xf>
    <xf numFmtId="0" fontId="17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/>
    </xf>
    <xf numFmtId="168" fontId="19" fillId="33" borderId="0" xfId="0" applyNumberFormat="1" applyFont="1" applyFill="1" applyBorder="1" applyAlignment="1">
      <alignment/>
    </xf>
    <xf numFmtId="168" fontId="21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168" fontId="6" fillId="33" borderId="0" xfId="0" applyNumberFormat="1" applyFont="1" applyFill="1" applyBorder="1" applyAlignment="1">
      <alignment/>
    </xf>
    <xf numFmtId="170" fontId="22" fillId="33" borderId="0" xfId="0" applyNumberFormat="1" applyFont="1" applyFill="1" applyBorder="1" applyAlignment="1">
      <alignment/>
    </xf>
    <xf numFmtId="4" fontId="22" fillId="33" borderId="0" xfId="0" applyNumberFormat="1" applyFont="1" applyFill="1" applyBorder="1" applyAlignment="1">
      <alignment/>
    </xf>
    <xf numFmtId="4" fontId="22" fillId="33" borderId="0" xfId="0" applyNumberFormat="1" applyFont="1" applyFill="1" applyBorder="1" applyAlignment="1">
      <alignment horizontal="right"/>
    </xf>
    <xf numFmtId="0" fontId="9" fillId="34" borderId="15" xfId="0" applyFont="1" applyFill="1" applyBorder="1" applyAlignment="1">
      <alignment horizontal="center"/>
    </xf>
    <xf numFmtId="168" fontId="9" fillId="34" borderId="15" xfId="0" applyNumberFormat="1" applyFont="1" applyFill="1" applyBorder="1" applyAlignment="1">
      <alignment horizontal="center"/>
    </xf>
    <xf numFmtId="168" fontId="23" fillId="34" borderId="15" xfId="0" applyNumberFormat="1" applyFont="1" applyFill="1" applyBorder="1" applyAlignment="1">
      <alignment horizontal="left"/>
    </xf>
    <xf numFmtId="0" fontId="24" fillId="34" borderId="15" xfId="0" applyFont="1" applyFill="1" applyBorder="1" applyAlignment="1">
      <alignment horizontal="center"/>
    </xf>
    <xf numFmtId="170" fontId="25" fillId="34" borderId="15" xfId="0" applyNumberFormat="1" applyFont="1" applyFill="1" applyBorder="1" applyAlignment="1">
      <alignment horizontal="center"/>
    </xf>
    <xf numFmtId="4" fontId="25" fillId="34" borderId="15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0" fontId="16" fillId="34" borderId="17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vertical="center"/>
    </xf>
    <xf numFmtId="0" fontId="16" fillId="34" borderId="17" xfId="0" applyFont="1" applyFill="1" applyBorder="1" applyAlignment="1">
      <alignment horizontal="center" vertical="center" wrapText="1"/>
    </xf>
    <xf numFmtId="4" fontId="16" fillId="34" borderId="1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33" borderId="17" xfId="0" applyFont="1" applyFill="1" applyBorder="1" applyAlignment="1">
      <alignment/>
    </xf>
    <xf numFmtId="168" fontId="13" fillId="33" borderId="17" xfId="0" applyNumberFormat="1" applyFont="1" applyFill="1" applyBorder="1" applyAlignment="1">
      <alignment horizontal="center"/>
    </xf>
    <xf numFmtId="168" fontId="26" fillId="33" borderId="17" xfId="0" applyNumberFormat="1" applyFont="1" applyFill="1" applyBorder="1" applyAlignment="1">
      <alignment/>
    </xf>
    <xf numFmtId="0" fontId="24" fillId="33" borderId="17" xfId="0" applyFont="1" applyFill="1" applyBorder="1" applyAlignment="1">
      <alignment/>
    </xf>
    <xf numFmtId="170" fontId="13" fillId="36" borderId="17" xfId="0" applyNumberFormat="1" applyFont="1" applyFill="1" applyBorder="1" applyAlignment="1">
      <alignment/>
    </xf>
    <xf numFmtId="4" fontId="13" fillId="36" borderId="17" xfId="0" applyNumberFormat="1" applyFont="1" applyFill="1" applyBorder="1" applyAlignment="1">
      <alignment/>
    </xf>
    <xf numFmtId="4" fontId="13" fillId="36" borderId="17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13" fillId="36" borderId="17" xfId="0" applyFont="1" applyFill="1" applyBorder="1" applyAlignment="1">
      <alignment horizontal="right" vertical="top"/>
    </xf>
    <xf numFmtId="0" fontId="27" fillId="36" borderId="17" xfId="0" applyFont="1" applyFill="1" applyBorder="1" applyAlignment="1">
      <alignment vertical="top"/>
    </xf>
    <xf numFmtId="0" fontId="13" fillId="36" borderId="17" xfId="0" applyFont="1" applyFill="1" applyBorder="1" applyAlignment="1">
      <alignment horizontal="center" vertical="top"/>
    </xf>
    <xf numFmtId="0" fontId="13" fillId="36" borderId="17" xfId="0" applyFont="1" applyFill="1" applyBorder="1" applyAlignment="1">
      <alignment vertical="top"/>
    </xf>
    <xf numFmtId="0" fontId="13" fillId="36" borderId="17" xfId="0" applyFont="1" applyFill="1" applyBorder="1" applyAlignment="1">
      <alignment vertical="top" wrapText="1"/>
    </xf>
    <xf numFmtId="170" fontId="13" fillId="36" borderId="17" xfId="0" applyNumberFormat="1" applyFont="1" applyFill="1" applyBorder="1" applyAlignment="1">
      <alignment vertical="top"/>
    </xf>
    <xf numFmtId="4" fontId="13" fillId="36" borderId="17" xfId="0" applyNumberFormat="1" applyFont="1" applyFill="1" applyBorder="1" applyAlignment="1">
      <alignment vertical="top"/>
    </xf>
    <xf numFmtId="169" fontId="13" fillId="36" borderId="17" xfId="0" applyNumberFormat="1" applyFont="1" applyFill="1" applyBorder="1" applyAlignment="1">
      <alignment vertical="top"/>
    </xf>
    <xf numFmtId="4" fontId="13" fillId="36" borderId="17" xfId="0" applyNumberFormat="1" applyFont="1" applyFill="1" applyBorder="1" applyAlignment="1">
      <alignment horizontal="right" vertical="top"/>
    </xf>
    <xf numFmtId="0" fontId="0" fillId="33" borderId="0" xfId="0" applyFont="1" applyFill="1" applyBorder="1" applyAlignment="1">
      <alignment vertical="top"/>
    </xf>
    <xf numFmtId="0" fontId="13" fillId="33" borderId="0" xfId="0" applyFont="1" applyFill="1" applyBorder="1" applyAlignment="1">
      <alignment vertical="top"/>
    </xf>
    <xf numFmtId="0" fontId="13" fillId="37" borderId="17" xfId="0" applyFont="1" applyFill="1" applyBorder="1" applyAlignment="1">
      <alignment horizontal="right" vertical="top"/>
    </xf>
    <xf numFmtId="0" fontId="13" fillId="37" borderId="17" xfId="0" applyFont="1" applyFill="1" applyBorder="1" applyAlignment="1">
      <alignment horizontal="center" vertical="top"/>
    </xf>
    <xf numFmtId="0" fontId="13" fillId="37" borderId="17" xfId="0" applyFont="1" applyFill="1" applyBorder="1" applyAlignment="1">
      <alignment vertical="top"/>
    </xf>
    <xf numFmtId="0" fontId="13" fillId="37" borderId="17" xfId="0" applyFont="1" applyFill="1" applyBorder="1" applyAlignment="1">
      <alignment vertical="top" wrapText="1"/>
    </xf>
    <xf numFmtId="164" fontId="13" fillId="37" borderId="17" xfId="0" applyNumberFormat="1" applyFont="1" applyFill="1" applyBorder="1" applyAlignment="1">
      <alignment vertical="top"/>
    </xf>
    <xf numFmtId="4" fontId="13" fillId="37" borderId="17" xfId="0" applyNumberFormat="1" applyFont="1" applyFill="1" applyBorder="1" applyAlignment="1">
      <alignment vertical="top"/>
    </xf>
    <xf numFmtId="169" fontId="13" fillId="37" borderId="17" xfId="0" applyNumberFormat="1" applyFont="1" applyFill="1" applyBorder="1" applyAlignment="1">
      <alignment vertical="top"/>
    </xf>
    <xf numFmtId="4" fontId="13" fillId="37" borderId="17" xfId="0" applyNumberFormat="1" applyFont="1" applyFill="1" applyBorder="1" applyAlignment="1">
      <alignment horizontal="right" vertical="top"/>
    </xf>
    <xf numFmtId="0" fontId="28" fillId="33" borderId="0" xfId="0" applyFont="1" applyFill="1" applyBorder="1" applyAlignment="1">
      <alignment vertical="top"/>
    </xf>
    <xf numFmtId="0" fontId="28" fillId="35" borderId="0" xfId="0" applyFont="1" applyFill="1" applyBorder="1" applyAlignment="1">
      <alignment horizontal="right" vertical="top"/>
    </xf>
    <xf numFmtId="0" fontId="28" fillId="35" borderId="0" xfId="0" applyFont="1" applyFill="1" applyBorder="1" applyAlignment="1">
      <alignment horizontal="center" vertical="top"/>
    </xf>
    <xf numFmtId="0" fontId="5" fillId="35" borderId="0" xfId="0" applyFont="1" applyFill="1" applyBorder="1" applyAlignment="1">
      <alignment vertical="top"/>
    </xf>
    <xf numFmtId="0" fontId="28" fillId="35" borderId="0" xfId="0" applyFont="1" applyFill="1" applyBorder="1" applyAlignment="1">
      <alignment vertical="top"/>
    </xf>
    <xf numFmtId="0" fontId="28" fillId="35" borderId="0" xfId="0" applyFont="1" applyFill="1" applyBorder="1" applyAlignment="1">
      <alignment vertical="top" wrapText="1"/>
    </xf>
    <xf numFmtId="164" fontId="28" fillId="35" borderId="0" xfId="0" applyNumberFormat="1" applyFont="1" applyFill="1" applyBorder="1" applyAlignment="1">
      <alignment vertical="top"/>
    </xf>
    <xf numFmtId="4" fontId="28" fillId="35" borderId="0" xfId="0" applyNumberFormat="1" applyFont="1" applyFill="1" applyBorder="1" applyAlignment="1">
      <alignment vertical="top"/>
    </xf>
    <xf numFmtId="169" fontId="28" fillId="35" borderId="0" xfId="0" applyNumberFormat="1" applyFont="1" applyFill="1" applyBorder="1" applyAlignment="1">
      <alignment vertical="top"/>
    </xf>
    <xf numFmtId="4" fontId="28" fillId="35" borderId="0" xfId="0" applyNumberFormat="1" applyFont="1" applyFill="1" applyBorder="1" applyAlignment="1">
      <alignment horizontal="right" vertical="top"/>
    </xf>
    <xf numFmtId="0" fontId="9" fillId="33" borderId="15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vertical="top"/>
    </xf>
    <xf numFmtId="0" fontId="0" fillId="33" borderId="15" xfId="0" applyFont="1" applyFill="1" applyBorder="1" applyAlignment="1">
      <alignment vertical="top" wrapText="1"/>
    </xf>
    <xf numFmtId="171" fontId="0" fillId="33" borderId="15" xfId="0" applyNumberFormat="1" applyFont="1" applyFill="1" applyBorder="1" applyAlignment="1">
      <alignment vertical="top"/>
    </xf>
    <xf numFmtId="0" fontId="0" fillId="33" borderId="15" xfId="0" applyFont="1" applyFill="1" applyBorder="1" applyAlignment="1">
      <alignment horizontal="center" vertical="top"/>
    </xf>
    <xf numFmtId="4" fontId="0" fillId="33" borderId="15" xfId="0" applyNumberFormat="1" applyFont="1" applyFill="1" applyBorder="1" applyAlignment="1">
      <alignment vertical="top"/>
    </xf>
    <xf numFmtId="167" fontId="6" fillId="33" borderId="15" xfId="0" applyNumberFormat="1" applyFont="1" applyFill="1" applyBorder="1" applyAlignment="1">
      <alignment vertical="top"/>
    </xf>
    <xf numFmtId="172" fontId="9" fillId="33" borderId="15" xfId="0" applyNumberFormat="1" applyFont="1" applyFill="1" applyBorder="1" applyAlignment="1">
      <alignment vertical="top"/>
    </xf>
    <xf numFmtId="172" fontId="0" fillId="33" borderId="15" xfId="0" applyNumberFormat="1" applyFont="1" applyFill="1" applyBorder="1" applyAlignment="1">
      <alignment vertical="top"/>
    </xf>
    <xf numFmtId="173" fontId="0" fillId="33" borderId="15" xfId="0" applyNumberFormat="1" applyFont="1" applyFill="1" applyBorder="1" applyAlignment="1">
      <alignment vertical="top"/>
    </xf>
    <xf numFmtId="166" fontId="9" fillId="33" borderId="15" xfId="0" applyNumberFormat="1" applyFont="1" applyFill="1" applyBorder="1" applyAlignment="1">
      <alignment horizontal="right" vertical="top"/>
    </xf>
    <xf numFmtId="172" fontId="9" fillId="33" borderId="15" xfId="0" applyNumberFormat="1" applyFont="1" applyFill="1" applyBorder="1" applyAlignment="1">
      <alignment horizontal="right" vertical="top"/>
    </xf>
    <xf numFmtId="174" fontId="0" fillId="33" borderId="0" xfId="0" applyNumberFormat="1" applyFont="1" applyFill="1" applyBorder="1" applyAlignment="1">
      <alignment horizontal="right" vertical="top"/>
    </xf>
    <xf numFmtId="0" fontId="16" fillId="33" borderId="0" xfId="0" applyFont="1" applyFill="1" applyBorder="1" applyAlignment="1">
      <alignment vertical="top"/>
    </xf>
    <xf numFmtId="0" fontId="29" fillId="33" borderId="0" xfId="0" applyFont="1" applyFill="1" applyBorder="1" applyAlignment="1">
      <alignment vertical="top" wrapText="1"/>
    </xf>
    <xf numFmtId="0" fontId="16" fillId="33" borderId="0" xfId="0" applyFont="1" applyFill="1" applyBorder="1" applyAlignment="1">
      <alignment horizontal="center" vertical="top"/>
    </xf>
    <xf numFmtId="4" fontId="16" fillId="33" borderId="0" xfId="0" applyNumberFormat="1" applyFont="1" applyFill="1" applyBorder="1" applyAlignment="1">
      <alignment vertical="top"/>
    </xf>
    <xf numFmtId="169" fontId="16" fillId="33" borderId="0" xfId="0" applyNumberFormat="1" applyFont="1" applyFill="1" applyBorder="1" applyAlignment="1">
      <alignment vertical="top"/>
    </xf>
    <xf numFmtId="0" fontId="16" fillId="33" borderId="0" xfId="0" applyFont="1" applyFill="1" applyBorder="1" applyAlignment="1">
      <alignment horizontal="right" vertical="top"/>
    </xf>
    <xf numFmtId="0" fontId="16" fillId="0" borderId="0" xfId="0" applyFont="1" applyBorder="1" applyAlignment="1">
      <alignment vertical="top"/>
    </xf>
    <xf numFmtId="0" fontId="1" fillId="33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49" fontId="0" fillId="33" borderId="15" xfId="0" applyNumberFormat="1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1" fillId="34" borderId="13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2" fillId="33" borderId="15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167" fontId="13" fillId="33" borderId="23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167" fontId="6" fillId="33" borderId="24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left" vertical="center" wrapText="1"/>
    </xf>
    <xf numFmtId="167" fontId="6" fillId="35" borderId="24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vertical="center"/>
    </xf>
    <xf numFmtId="167" fontId="6" fillId="35" borderId="15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/>
    </xf>
    <xf numFmtId="2" fontId="6" fillId="35" borderId="17" xfId="0" applyNumberFormat="1" applyFont="1" applyFill="1" applyBorder="1" applyAlignment="1">
      <alignment horizontal="center"/>
    </xf>
    <xf numFmtId="4" fontId="6" fillId="35" borderId="18" xfId="0" applyNumberFormat="1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/>
    </xf>
    <xf numFmtId="164" fontId="0" fillId="33" borderId="19" xfId="0" applyNumberFormat="1" applyFont="1" applyFill="1" applyBorder="1" applyAlignment="1">
      <alignment horizontal="center"/>
    </xf>
    <xf numFmtId="167" fontId="9" fillId="33" borderId="15" xfId="0" applyNumberFormat="1" applyFont="1" applyFill="1" applyBorder="1" applyAlignment="1">
      <alignment horizontal="center"/>
    </xf>
    <xf numFmtId="167" fontId="0" fillId="33" borderId="15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left" vertical="center"/>
    </xf>
    <xf numFmtId="167" fontId="6" fillId="35" borderId="0" xfId="0" applyNumberFormat="1" applyFont="1" applyFill="1" applyBorder="1" applyAlignment="1">
      <alignment horizontal="center" vertical="center"/>
    </xf>
    <xf numFmtId="167" fontId="13" fillId="35" borderId="18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168" fontId="6" fillId="35" borderId="15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top" wrapText="1"/>
    </xf>
    <xf numFmtId="0" fontId="14" fillId="34" borderId="13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/>
    </xf>
    <xf numFmtId="167" fontId="15" fillId="35" borderId="11" xfId="0" applyNumberFormat="1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168" fontId="19" fillId="33" borderId="0" xfId="0" applyNumberFormat="1" applyFont="1" applyFill="1" applyBorder="1" applyAlignment="1">
      <alignment horizontal="center"/>
    </xf>
    <xf numFmtId="168" fontId="21" fillId="33" borderId="0" xfId="0" applyNumberFormat="1" applyFont="1" applyFill="1" applyBorder="1" applyAlignment="1">
      <alignment/>
    </xf>
    <xf numFmtId="168" fontId="6" fillId="33" borderId="0" xfId="0" applyNumberFormat="1" applyFont="1" applyFill="1" applyBorder="1" applyAlignment="1">
      <alignment horizontal="center"/>
    </xf>
    <xf numFmtId="168" fontId="0" fillId="33" borderId="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Q17" sqref="Q17"/>
    </sheetView>
  </sheetViews>
  <sheetFormatPr defaultColWidth="11.7109375" defaultRowHeight="12.75"/>
  <cols>
    <col min="1" max="1" width="1.421875" style="1" customWidth="1"/>
    <col min="2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4" customHeight="1">
      <c r="A2" s="6"/>
      <c r="B2" s="134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7"/>
    </row>
    <row r="3" spans="1:15" ht="27" customHeight="1">
      <c r="A3" s="6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7"/>
    </row>
    <row r="4" spans="1:15" ht="24" customHeight="1">
      <c r="A4" s="6"/>
      <c r="B4" s="8" t="s">
        <v>1</v>
      </c>
      <c r="C4" s="135" t="s">
        <v>2</v>
      </c>
      <c r="D4" s="135"/>
      <c r="E4" s="135"/>
      <c r="F4" s="135"/>
      <c r="G4" s="135"/>
      <c r="H4" s="135"/>
      <c r="I4" s="9" t="s">
        <v>3</v>
      </c>
      <c r="J4" s="136"/>
      <c r="K4" s="136"/>
      <c r="L4" s="136"/>
      <c r="M4" s="136"/>
      <c r="N4" s="136"/>
      <c r="O4" s="10"/>
    </row>
    <row r="5" spans="1:15" ht="23.25" customHeight="1">
      <c r="A5" s="6"/>
      <c r="B5" s="11" t="s">
        <v>4</v>
      </c>
      <c r="C5" s="12"/>
      <c r="D5" s="137"/>
      <c r="E5" s="137"/>
      <c r="F5" s="13"/>
      <c r="G5" s="138"/>
      <c r="H5" s="138"/>
      <c r="I5" s="138"/>
      <c r="J5" s="138"/>
      <c r="K5" s="138"/>
      <c r="L5" s="138"/>
      <c r="M5" s="138"/>
      <c r="N5" s="138"/>
      <c r="O5" s="14"/>
    </row>
    <row r="6" spans="1:15" ht="15" customHeight="1">
      <c r="A6" s="6"/>
      <c r="B6" s="139" t="s">
        <v>5</v>
      </c>
      <c r="C6" s="139"/>
      <c r="D6" s="140" t="s">
        <v>6</v>
      </c>
      <c r="E6" s="140"/>
      <c r="F6" s="15" t="s">
        <v>7</v>
      </c>
      <c r="G6" s="139" t="s">
        <v>8</v>
      </c>
      <c r="H6" s="139"/>
      <c r="I6" s="139"/>
      <c r="J6" s="139"/>
      <c r="K6" s="139"/>
      <c r="L6" s="139"/>
      <c r="M6" s="139"/>
      <c r="N6" s="139"/>
      <c r="O6" s="14"/>
    </row>
    <row r="7" spans="1:15" ht="15" customHeight="1">
      <c r="A7" s="6"/>
      <c r="B7" s="139" t="s">
        <v>9</v>
      </c>
      <c r="C7" s="139"/>
      <c r="D7" s="140"/>
      <c r="E7" s="140"/>
      <c r="F7" s="15" t="s">
        <v>10</v>
      </c>
      <c r="G7" s="139"/>
      <c r="H7" s="139"/>
      <c r="I7" s="139"/>
      <c r="J7" s="139"/>
      <c r="K7" s="139"/>
      <c r="L7" s="139"/>
      <c r="M7" s="139"/>
      <c r="N7" s="139"/>
      <c r="O7" s="14"/>
    </row>
    <row r="8" spans="1:15" ht="15" customHeight="1">
      <c r="A8" s="6"/>
      <c r="B8" s="139" t="s">
        <v>11</v>
      </c>
      <c r="C8" s="139"/>
      <c r="D8" s="140" t="s">
        <v>12</v>
      </c>
      <c r="E8" s="140"/>
      <c r="F8" s="15" t="s">
        <v>13</v>
      </c>
      <c r="G8" s="141" t="s">
        <v>14</v>
      </c>
      <c r="H8" s="141"/>
      <c r="I8" s="141"/>
      <c r="J8" s="141"/>
      <c r="K8" s="141"/>
      <c r="L8" s="141"/>
      <c r="M8" s="141"/>
      <c r="N8" s="141"/>
      <c r="O8" s="14"/>
    </row>
    <row r="9" spans="1:15" ht="15" customHeight="1">
      <c r="A9" s="6"/>
      <c r="B9" s="139" t="s">
        <v>15</v>
      </c>
      <c r="C9" s="139"/>
      <c r="D9" s="140"/>
      <c r="E9" s="140"/>
      <c r="F9" s="15" t="s">
        <v>16</v>
      </c>
      <c r="G9" s="141"/>
      <c r="H9" s="141"/>
      <c r="I9" s="141"/>
      <c r="J9" s="141"/>
      <c r="K9" s="141"/>
      <c r="L9" s="141"/>
      <c r="M9" s="141"/>
      <c r="N9" s="141"/>
      <c r="O9" s="14"/>
    </row>
    <row r="10" spans="1:15" ht="15" customHeight="1">
      <c r="A10" s="6"/>
      <c r="B10" s="139" t="s">
        <v>17</v>
      </c>
      <c r="C10" s="139"/>
      <c r="D10" s="139"/>
      <c r="E10" s="139"/>
      <c r="F10" s="15" t="s">
        <v>18</v>
      </c>
      <c r="G10" s="141"/>
      <c r="H10" s="141"/>
      <c r="I10" s="141"/>
      <c r="J10" s="141"/>
      <c r="K10" s="141"/>
      <c r="L10" s="141"/>
      <c r="M10" s="141"/>
      <c r="N10" s="141"/>
      <c r="O10" s="14"/>
    </row>
    <row r="11" spans="1:15" ht="15" customHeight="1">
      <c r="A11" s="6"/>
      <c r="B11" s="139" t="s">
        <v>19</v>
      </c>
      <c r="C11" s="139"/>
      <c r="D11" s="142" t="s">
        <v>20</v>
      </c>
      <c r="E11" s="142"/>
      <c r="F11" s="15"/>
      <c r="G11" s="139"/>
      <c r="H11" s="139"/>
      <c r="I11" s="139"/>
      <c r="J11" s="139"/>
      <c r="K11" s="139"/>
      <c r="L11" s="139"/>
      <c r="M11" s="139"/>
      <c r="N11" s="139"/>
      <c r="O11" s="14"/>
    </row>
    <row r="12" spans="1:15" ht="15" customHeight="1">
      <c r="A12" s="6"/>
      <c r="B12" s="143"/>
      <c r="C12" s="143"/>
      <c r="D12" s="143"/>
      <c r="E12" s="143"/>
      <c r="F12" s="15" t="s">
        <v>21</v>
      </c>
      <c r="G12" s="139" t="s">
        <v>12</v>
      </c>
      <c r="H12" s="139"/>
      <c r="I12" s="139"/>
      <c r="J12" s="139"/>
      <c r="K12" s="139"/>
      <c r="L12" s="139"/>
      <c r="M12" s="139"/>
      <c r="N12" s="139"/>
      <c r="O12" s="14"/>
    </row>
    <row r="13" spans="1:15" ht="15" customHeight="1">
      <c r="A13" s="6"/>
      <c r="B13" s="144" t="s">
        <v>22</v>
      </c>
      <c r="C13" s="144"/>
      <c r="D13" s="144"/>
      <c r="E13" s="144"/>
      <c r="F13" s="144"/>
      <c r="G13" s="145" t="s">
        <v>23</v>
      </c>
      <c r="H13" s="145"/>
      <c r="I13" s="145"/>
      <c r="J13" s="145"/>
      <c r="K13" s="145"/>
      <c r="L13" s="146" t="s">
        <v>24</v>
      </c>
      <c r="M13" s="146"/>
      <c r="N13" s="146"/>
      <c r="O13" s="14"/>
    </row>
    <row r="14" spans="1:15" ht="15" customHeight="1">
      <c r="A14" s="6"/>
      <c r="B14" s="16" t="s">
        <v>25</v>
      </c>
      <c r="C14" s="17" t="s">
        <v>26</v>
      </c>
      <c r="D14" s="17" t="s">
        <v>27</v>
      </c>
      <c r="E14" s="18" t="s">
        <v>28</v>
      </c>
      <c r="F14" s="19" t="s">
        <v>29</v>
      </c>
      <c r="G14" s="147" t="s">
        <v>30</v>
      </c>
      <c r="H14" s="147"/>
      <c r="I14" s="147"/>
      <c r="J14" s="21" t="s">
        <v>31</v>
      </c>
      <c r="K14" s="22" t="s">
        <v>32</v>
      </c>
      <c r="L14" s="14"/>
      <c r="M14" s="3"/>
      <c r="N14" s="3"/>
      <c r="O14" s="14"/>
    </row>
    <row r="15" spans="1:15" ht="15" customHeight="1">
      <c r="A15" s="6"/>
      <c r="B15" s="23" t="s">
        <v>33</v>
      </c>
      <c r="C15" s="24">
        <f>SUMIF(Rozpočet!F9:F101,B15,Rozpočet!L9:L101)</f>
        <v>0</v>
      </c>
      <c r="D15" s="24">
        <f>SUMIF(Rozpočet!F9:F101,B15,Rozpočet!M9:M101)</f>
        <v>0</v>
      </c>
      <c r="E15" s="25">
        <f>SUMIF(Rozpočet!F9:F101,B15,Rozpočet!N9:N101)</f>
        <v>0</v>
      </c>
      <c r="F15" s="26">
        <f>SUMIF(Rozpočet!F9:F101,B15,Rozpočet!O9:O101)</f>
        <v>0</v>
      </c>
      <c r="G15" s="148"/>
      <c r="H15" s="148"/>
      <c r="I15" s="148"/>
      <c r="J15" s="27"/>
      <c r="K15" s="28"/>
      <c r="L15" s="14"/>
      <c r="M15" s="3"/>
      <c r="N15" s="3"/>
      <c r="O15" s="14"/>
    </row>
    <row r="16" spans="1:15" ht="15" customHeight="1">
      <c r="A16" s="6"/>
      <c r="B16" s="23" t="s">
        <v>34</v>
      </c>
      <c r="C16" s="24">
        <f>SUMIF(Rozpočet!F9:F101,B16,Rozpočet!L9:L101)</f>
        <v>0</v>
      </c>
      <c r="D16" s="24">
        <f>SUMIF(Rozpočet!F9:F101,B16,Rozpočet!M9:M101)</f>
        <v>0</v>
      </c>
      <c r="E16" s="25">
        <f>SUMIF(Rozpočet!F9:F101,B16,Rozpočet!N9:N101)</f>
        <v>0</v>
      </c>
      <c r="F16" s="26">
        <f>SUMIF(Rozpočet!F9:F101,B16,Rozpočet!O9:O101)</f>
        <v>0</v>
      </c>
      <c r="G16" s="148"/>
      <c r="H16" s="148"/>
      <c r="I16" s="148"/>
      <c r="J16" s="27"/>
      <c r="K16" s="28"/>
      <c r="L16" s="14"/>
      <c r="M16" s="3"/>
      <c r="N16" s="3"/>
      <c r="O16" s="14"/>
    </row>
    <row r="17" spans="1:15" ht="15" customHeight="1">
      <c r="A17" s="6"/>
      <c r="B17" s="23" t="s">
        <v>35</v>
      </c>
      <c r="C17" s="24">
        <f>SUMIF(Rozpočet!F9:F101,B17,Rozpočet!L9:L101)</f>
        <v>0</v>
      </c>
      <c r="D17" s="24">
        <f>SUMIF(Rozpočet!F9:F101,B17,Rozpočet!M9:M101)</f>
        <v>0</v>
      </c>
      <c r="E17" s="25">
        <f>SUMIF(Rozpočet!F9:F101,B17,Rozpočet!N9:N101)</f>
        <v>0</v>
      </c>
      <c r="F17" s="26">
        <f>SUMIF(Rozpočet!F9:F101,B17,Rozpočet!O9:O101)</f>
        <v>0</v>
      </c>
      <c r="G17" s="148"/>
      <c r="H17" s="148"/>
      <c r="I17" s="148"/>
      <c r="J17" s="27"/>
      <c r="K17" s="28"/>
      <c r="L17" s="14"/>
      <c r="M17" s="3"/>
      <c r="N17" s="3"/>
      <c r="O17" s="14"/>
    </row>
    <row r="18" spans="1:15" ht="15" customHeight="1">
      <c r="A18" s="6"/>
      <c r="B18" s="23" t="s">
        <v>36</v>
      </c>
      <c r="C18" s="24">
        <f>SUMIF(Rozpočet!F9:F101,B18,Rozpočet!L9:L101)</f>
        <v>0</v>
      </c>
      <c r="D18" s="24">
        <f>SUMIF(Rozpočet!F9:F101,B18,Rozpočet!M9:M101)</f>
        <v>0</v>
      </c>
      <c r="E18" s="25">
        <f>SUMIF(Rozpočet!F9:F101,B18,Rozpočet!N9:N101)</f>
        <v>0</v>
      </c>
      <c r="F18" s="26">
        <f>SUMIF(Rozpočet!F9:F101,B18,Rozpočet!O9:O101)</f>
        <v>0</v>
      </c>
      <c r="G18" s="148"/>
      <c r="H18" s="148"/>
      <c r="I18" s="148"/>
      <c r="J18" s="27"/>
      <c r="K18" s="28"/>
      <c r="L18" s="14"/>
      <c r="M18" s="3"/>
      <c r="N18" s="3"/>
      <c r="O18" s="14"/>
    </row>
    <row r="19" spans="1:15" ht="15" customHeight="1">
      <c r="A19" s="6"/>
      <c r="B19" s="23" t="s">
        <v>37</v>
      </c>
      <c r="C19" s="24">
        <f>Rozpočet!L7-SUM(C15:C18)</f>
        <v>0</v>
      </c>
      <c r="D19" s="24">
        <f>Rozpočet!M7-SUM(D15:D18)</f>
        <v>0</v>
      </c>
      <c r="E19" s="25">
        <f>Rozpočet!N7-SUM(E15:E18)</f>
        <v>0</v>
      </c>
      <c r="F19" s="26">
        <f>Rozpočet!O7-SUM(F15:F18)</f>
        <v>0</v>
      </c>
      <c r="G19" s="148"/>
      <c r="H19" s="148"/>
      <c r="I19" s="148"/>
      <c r="J19" s="27"/>
      <c r="K19" s="28"/>
      <c r="L19" s="29" t="s">
        <v>38</v>
      </c>
      <c r="M19" s="3"/>
      <c r="N19" s="3"/>
      <c r="O19" s="14"/>
    </row>
    <row r="20" spans="1:15" ht="15" customHeight="1">
      <c r="A20" s="6"/>
      <c r="B20" s="30" t="s">
        <v>39</v>
      </c>
      <c r="C20" s="31">
        <f>SUM(C15:C19)</f>
        <v>0</v>
      </c>
      <c r="D20" s="31">
        <f>SUM(D15:D19)</f>
        <v>0</v>
      </c>
      <c r="E20" s="32">
        <f>SUM(E15:E19)</f>
        <v>0</v>
      </c>
      <c r="F20" s="33">
        <f>SUM(F15:F19)</f>
        <v>0</v>
      </c>
      <c r="G20" s="148"/>
      <c r="H20" s="148"/>
      <c r="I20" s="148"/>
      <c r="J20" s="27"/>
      <c r="K20" s="28"/>
      <c r="L20" s="14"/>
      <c r="M20" s="34"/>
      <c r="N20" s="34"/>
      <c r="O20" s="14"/>
    </row>
    <row r="21" spans="1:15" ht="15" customHeight="1">
      <c r="A21" s="6"/>
      <c r="B21" s="149" t="s">
        <v>40</v>
      </c>
      <c r="C21" s="149"/>
      <c r="D21" s="149"/>
      <c r="E21" s="150">
        <f>SUM(C20:E20)</f>
        <v>0</v>
      </c>
      <c r="F21" s="150"/>
      <c r="G21" s="148"/>
      <c r="H21" s="148"/>
      <c r="I21" s="148"/>
      <c r="J21" s="27"/>
      <c r="K21" s="28"/>
      <c r="L21" s="146" t="s">
        <v>41</v>
      </c>
      <c r="M21" s="146"/>
      <c r="N21" s="146"/>
      <c r="O21" s="14"/>
    </row>
    <row r="22" spans="1:15" ht="15" customHeight="1">
      <c r="A22" s="6"/>
      <c r="B22" s="151" t="s">
        <v>29</v>
      </c>
      <c r="C22" s="151"/>
      <c r="D22" s="151"/>
      <c r="E22" s="152">
        <f>F20</f>
        <v>0</v>
      </c>
      <c r="F22" s="152"/>
      <c r="G22" s="148"/>
      <c r="H22" s="148"/>
      <c r="I22" s="148"/>
      <c r="J22" s="27"/>
      <c r="K22" s="28"/>
      <c r="L22" s="35"/>
      <c r="M22" s="3"/>
      <c r="N22" s="3"/>
      <c r="O22" s="14"/>
    </row>
    <row r="23" spans="1:15" ht="15" customHeight="1">
      <c r="A23" s="6"/>
      <c r="B23" s="153" t="s">
        <v>42</v>
      </c>
      <c r="C23" s="153"/>
      <c r="D23" s="153"/>
      <c r="E23" s="154">
        <f>E21+E22</f>
        <v>0</v>
      </c>
      <c r="F23" s="154"/>
      <c r="G23" s="155" t="s">
        <v>43</v>
      </c>
      <c r="H23" s="155"/>
      <c r="I23" s="155"/>
      <c r="J23" s="156">
        <f>SUM(J15:J22)</f>
        <v>0</v>
      </c>
      <c r="K23" s="156"/>
      <c r="L23" s="14"/>
      <c r="M23" s="3"/>
      <c r="N23" s="3"/>
      <c r="O23" s="14"/>
    </row>
    <row r="24" spans="1:15" ht="15" customHeight="1">
      <c r="A24" s="6"/>
      <c r="B24" s="153"/>
      <c r="C24" s="153"/>
      <c r="D24" s="153"/>
      <c r="E24" s="154"/>
      <c r="F24" s="154"/>
      <c r="G24" s="155"/>
      <c r="H24" s="155"/>
      <c r="I24" s="155"/>
      <c r="J24" s="156"/>
      <c r="K24" s="156"/>
      <c r="L24" s="14"/>
      <c r="M24" s="3"/>
      <c r="N24" s="3"/>
      <c r="O24" s="14"/>
    </row>
    <row r="25" spans="1:15" ht="15" customHeight="1">
      <c r="A25" s="6"/>
      <c r="B25" s="146" t="s">
        <v>44</v>
      </c>
      <c r="C25" s="146"/>
      <c r="D25" s="146"/>
      <c r="E25" s="146"/>
      <c r="F25" s="146"/>
      <c r="G25" s="157" t="s">
        <v>45</v>
      </c>
      <c r="H25" s="157"/>
      <c r="I25" s="157"/>
      <c r="J25" s="157"/>
      <c r="K25" s="157"/>
      <c r="L25" s="14"/>
      <c r="M25" s="3"/>
      <c r="N25" s="3"/>
      <c r="O25" s="14"/>
    </row>
    <row r="26" spans="1:15" ht="15" customHeight="1">
      <c r="A26" s="6"/>
      <c r="B26" s="30" t="s">
        <v>46</v>
      </c>
      <c r="C26" s="158" t="s">
        <v>47</v>
      </c>
      <c r="D26" s="158"/>
      <c r="E26" s="159" t="s">
        <v>48</v>
      </c>
      <c r="F26" s="159"/>
      <c r="G26" s="20"/>
      <c r="H26" s="147" t="s">
        <v>49</v>
      </c>
      <c r="I26" s="147"/>
      <c r="J26" s="160" t="s">
        <v>48</v>
      </c>
      <c r="K26" s="160"/>
      <c r="L26" s="14"/>
      <c r="M26" s="3"/>
      <c r="N26" s="3"/>
      <c r="O26" s="14"/>
    </row>
    <row r="27" spans="1:15" ht="15" customHeight="1">
      <c r="A27" s="6"/>
      <c r="B27" s="36">
        <v>21</v>
      </c>
      <c r="C27" s="161">
        <f>SUMIF(Rozpočet!S9:S101,B27,Rozpočet!K9:K101)+H27</f>
        <v>0</v>
      </c>
      <c r="D27" s="161"/>
      <c r="E27" s="162">
        <f>C27/100*B27</f>
        <v>0</v>
      </c>
      <c r="F27" s="162"/>
      <c r="G27" s="37"/>
      <c r="H27" s="163">
        <f>SUMIF(K15:K22,B27,J15:J22)</f>
        <v>0</v>
      </c>
      <c r="I27" s="163"/>
      <c r="J27" s="164">
        <f>H27*B27/100</f>
        <v>0</v>
      </c>
      <c r="K27" s="164"/>
      <c r="L27" s="29" t="s">
        <v>38</v>
      </c>
      <c r="M27" s="3"/>
      <c r="N27" s="3"/>
      <c r="O27" s="14"/>
    </row>
    <row r="28" spans="1:15" ht="15" customHeight="1">
      <c r="A28" s="6"/>
      <c r="B28" s="36">
        <v>15</v>
      </c>
      <c r="C28" s="161">
        <f>SUMIF(Rozpočet!S9:S101,B28,Rozpočet!K9:K101)+H28</f>
        <v>0</v>
      </c>
      <c r="D28" s="161"/>
      <c r="E28" s="162">
        <f>C28/100*B28</f>
        <v>0</v>
      </c>
      <c r="F28" s="162"/>
      <c r="G28" s="37"/>
      <c r="H28" s="164">
        <f>SUMIF(K15:K22,B28,J15:J22)</f>
        <v>0</v>
      </c>
      <c r="I28" s="164"/>
      <c r="J28" s="164">
        <f>H28*B28/100</f>
        <v>0</v>
      </c>
      <c r="K28" s="164"/>
      <c r="L28" s="14"/>
      <c r="M28" s="3"/>
      <c r="N28" s="3"/>
      <c r="O28" s="14"/>
    </row>
    <row r="29" spans="1:15" ht="15" customHeight="1">
      <c r="A29" s="6"/>
      <c r="B29" s="36">
        <v>0</v>
      </c>
      <c r="C29" s="161">
        <f>(E23+J23)-(C27+C28)</f>
        <v>0</v>
      </c>
      <c r="D29" s="161"/>
      <c r="E29" s="162">
        <f>C29/100*B29</f>
        <v>0</v>
      </c>
      <c r="F29" s="162"/>
      <c r="G29" s="37"/>
      <c r="H29" s="164">
        <f>J23-(H27+H28)</f>
        <v>0</v>
      </c>
      <c r="I29" s="164"/>
      <c r="J29" s="164">
        <f>H29*B29/100</f>
        <v>0</v>
      </c>
      <c r="K29" s="164"/>
      <c r="L29" s="146" t="s">
        <v>50</v>
      </c>
      <c r="M29" s="146"/>
      <c r="N29" s="146"/>
      <c r="O29" s="14"/>
    </row>
    <row r="30" spans="1:15" ht="15" customHeight="1">
      <c r="A30" s="6"/>
      <c r="B30" s="165"/>
      <c r="C30" s="166">
        <f>ROUNDUP(C27+C28+C29,1)</f>
        <v>0</v>
      </c>
      <c r="D30" s="166"/>
      <c r="E30" s="167">
        <f>ROUNDUP(E27+E28+E29,1)</f>
        <v>0</v>
      </c>
      <c r="F30" s="167"/>
      <c r="G30" s="168"/>
      <c r="H30" s="168"/>
      <c r="I30" s="168"/>
      <c r="J30" s="169">
        <f>J27+J28+J29</f>
        <v>0</v>
      </c>
      <c r="K30" s="169"/>
      <c r="L30" s="14"/>
      <c r="M30" s="3"/>
      <c r="N30" s="3"/>
      <c r="O30" s="14"/>
    </row>
    <row r="31" spans="1:15" ht="15" customHeight="1">
      <c r="A31" s="6"/>
      <c r="B31" s="165"/>
      <c r="C31" s="166"/>
      <c r="D31" s="166"/>
      <c r="E31" s="167"/>
      <c r="F31" s="167"/>
      <c r="G31" s="168"/>
      <c r="H31" s="168"/>
      <c r="I31" s="168"/>
      <c r="J31" s="169"/>
      <c r="K31" s="169"/>
      <c r="L31" s="14"/>
      <c r="M31" s="3"/>
      <c r="N31" s="3"/>
      <c r="O31" s="14"/>
    </row>
    <row r="32" spans="1:15" ht="15" customHeight="1">
      <c r="A32" s="6"/>
      <c r="B32" s="171" t="s">
        <v>51</v>
      </c>
      <c r="C32" s="171"/>
      <c r="D32" s="171"/>
      <c r="E32" s="171"/>
      <c r="F32" s="171"/>
      <c r="G32" s="172" t="s">
        <v>52</v>
      </c>
      <c r="H32" s="172"/>
      <c r="I32" s="172"/>
      <c r="J32" s="172"/>
      <c r="K32" s="172"/>
      <c r="L32" s="3"/>
      <c r="M32" s="3"/>
      <c r="N32" s="3"/>
      <c r="O32" s="14"/>
    </row>
    <row r="33" spans="1:15" ht="15" customHeight="1">
      <c r="A33" s="6"/>
      <c r="B33" s="173">
        <f>C30+E30</f>
        <v>0</v>
      </c>
      <c r="C33" s="173"/>
      <c r="D33" s="173"/>
      <c r="E33" s="173"/>
      <c r="F33" s="173"/>
      <c r="G33" s="174" t="s">
        <v>53</v>
      </c>
      <c r="H33" s="174"/>
      <c r="I33" s="174"/>
      <c r="J33" s="17" t="s">
        <v>54</v>
      </c>
      <c r="K33" s="38" t="s">
        <v>55</v>
      </c>
      <c r="L33" s="3"/>
      <c r="M33" s="3"/>
      <c r="N33" s="3"/>
      <c r="O33" s="14"/>
    </row>
    <row r="34" spans="1:15" ht="15" customHeight="1">
      <c r="A34" s="6"/>
      <c r="B34" s="173"/>
      <c r="C34" s="173"/>
      <c r="D34" s="173"/>
      <c r="E34" s="173"/>
      <c r="F34" s="173"/>
      <c r="G34" s="142"/>
      <c r="H34" s="142"/>
      <c r="I34" s="142"/>
      <c r="J34" s="15"/>
      <c r="K34" s="39">
        <f>IF(J34&gt;0,E23/J34,"")</f>
      </c>
      <c r="L34" s="3"/>
      <c r="M34" s="3"/>
      <c r="N34" s="3"/>
      <c r="O34" s="14"/>
    </row>
    <row r="35" spans="1:15" ht="15" customHeight="1">
      <c r="A35" s="6"/>
      <c r="B35" s="173"/>
      <c r="C35" s="173"/>
      <c r="D35" s="173"/>
      <c r="E35" s="173"/>
      <c r="F35" s="173"/>
      <c r="G35" s="142"/>
      <c r="H35" s="142"/>
      <c r="I35" s="142"/>
      <c r="J35" s="15"/>
      <c r="K35" s="39">
        <f>IF(J35&gt;0,E23/J35,"")</f>
      </c>
      <c r="L35" s="3"/>
      <c r="M35" s="3"/>
      <c r="N35" s="3"/>
      <c r="O35" s="14"/>
    </row>
    <row r="36" spans="1:15" ht="15" customHeight="1">
      <c r="A36" s="6"/>
      <c r="B36" s="173"/>
      <c r="C36" s="173"/>
      <c r="D36" s="173"/>
      <c r="E36" s="173"/>
      <c r="F36" s="173"/>
      <c r="G36" s="142"/>
      <c r="H36" s="142"/>
      <c r="I36" s="142"/>
      <c r="J36" s="15"/>
      <c r="K36" s="39">
        <f>IF(J36&gt;0,E23/J36,"")</f>
      </c>
      <c r="L36" s="3"/>
      <c r="M36" s="3"/>
      <c r="N36" s="3"/>
      <c r="O36" s="14"/>
    </row>
    <row r="37" spans="1:15" ht="7.5" customHeight="1">
      <c r="A37" s="3"/>
      <c r="B37" s="40"/>
      <c r="C37" s="40"/>
      <c r="D37" s="40"/>
      <c r="E37" s="40"/>
      <c r="F37" s="40"/>
      <c r="G37" s="41"/>
      <c r="H37" s="41"/>
      <c r="I37" s="41"/>
      <c r="J37" s="41"/>
      <c r="K37" s="41"/>
      <c r="L37" s="40"/>
      <c r="M37" s="40"/>
      <c r="N37" s="40"/>
      <c r="O37" s="3"/>
    </row>
    <row r="38" spans="1:15" s="43" customFormat="1" ht="11.25" customHeight="1">
      <c r="A38" s="42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42"/>
    </row>
  </sheetData>
  <sheetProtection selectLockedCells="1" selectUnlockedCells="1"/>
  <mergeCells count="79">
    <mergeCell ref="B38:N38"/>
    <mergeCell ref="B32:F32"/>
    <mergeCell ref="G32:K32"/>
    <mergeCell ref="B33:F36"/>
    <mergeCell ref="G33:I33"/>
    <mergeCell ref="G34:I34"/>
    <mergeCell ref="G35:I35"/>
    <mergeCell ref="G36:I36"/>
    <mergeCell ref="C29:D29"/>
    <mergeCell ref="E29:F29"/>
    <mergeCell ref="H29:I29"/>
    <mergeCell ref="J29:K29"/>
    <mergeCell ref="L29:N29"/>
    <mergeCell ref="B30:B31"/>
    <mergeCell ref="C30:D31"/>
    <mergeCell ref="E30:F31"/>
    <mergeCell ref="G30:I31"/>
    <mergeCell ref="J30:K31"/>
    <mergeCell ref="C27:D27"/>
    <mergeCell ref="E27:F27"/>
    <mergeCell ref="H27:I27"/>
    <mergeCell ref="J27:K27"/>
    <mergeCell ref="C28:D28"/>
    <mergeCell ref="E28:F28"/>
    <mergeCell ref="H28:I28"/>
    <mergeCell ref="J28:K28"/>
    <mergeCell ref="B25:F25"/>
    <mergeCell ref="G25:K25"/>
    <mergeCell ref="C26:D26"/>
    <mergeCell ref="E26:F26"/>
    <mergeCell ref="H26:I26"/>
    <mergeCell ref="J26:K26"/>
    <mergeCell ref="L21:N21"/>
    <mergeCell ref="B22:D22"/>
    <mergeCell ref="E22:F22"/>
    <mergeCell ref="G22:I22"/>
    <mergeCell ref="B23:D24"/>
    <mergeCell ref="E23:F24"/>
    <mergeCell ref="G23:I24"/>
    <mergeCell ref="J23:K24"/>
    <mergeCell ref="G17:I17"/>
    <mergeCell ref="G18:I18"/>
    <mergeCell ref="G19:I19"/>
    <mergeCell ref="G20:I20"/>
    <mergeCell ref="B21:D21"/>
    <mergeCell ref="E21:F21"/>
    <mergeCell ref="G21:I21"/>
    <mergeCell ref="B13:F13"/>
    <mergeCell ref="G13:K13"/>
    <mergeCell ref="L13:N13"/>
    <mergeCell ref="G14:I14"/>
    <mergeCell ref="G15:I15"/>
    <mergeCell ref="G16:I16"/>
    <mergeCell ref="B11:C11"/>
    <mergeCell ref="D11:E11"/>
    <mergeCell ref="G11:N11"/>
    <mergeCell ref="B12:C12"/>
    <mergeCell ref="D12:E12"/>
    <mergeCell ref="G12:N12"/>
    <mergeCell ref="B9:C9"/>
    <mergeCell ref="D9:E9"/>
    <mergeCell ref="G9:N9"/>
    <mergeCell ref="B10:C10"/>
    <mergeCell ref="D10:E10"/>
    <mergeCell ref="G10:N10"/>
    <mergeCell ref="B7:C7"/>
    <mergeCell ref="D7:E7"/>
    <mergeCell ref="G7:N7"/>
    <mergeCell ref="B8:C8"/>
    <mergeCell ref="D8:E8"/>
    <mergeCell ref="G8:N8"/>
    <mergeCell ref="B2:N3"/>
    <mergeCell ref="C4:H4"/>
    <mergeCell ref="J4:N4"/>
    <mergeCell ref="D5:E5"/>
    <mergeCell ref="G5:N5"/>
    <mergeCell ref="B6:C6"/>
    <mergeCell ref="D6:E6"/>
    <mergeCell ref="G6:N6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0"/>
  <sheetViews>
    <sheetView zoomScalePageLayoutView="0" workbookViewId="0" topLeftCell="A1">
      <pane xSplit="6" ySplit="8" topLeftCell="G84" activePane="bottomRight" state="frozen"/>
      <selection pane="topLeft" activeCell="A1" sqref="A1"/>
      <selection pane="topRight" activeCell="G1" sqref="G1"/>
      <selection pane="bottomLeft" activeCell="A9" sqref="A9"/>
      <selection pane="bottomRight" activeCell="J12" sqref="J12"/>
    </sheetView>
  </sheetViews>
  <sheetFormatPr defaultColWidth="11.00390625" defaultRowHeight="12.75" outlineLevelRow="2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44" customWidth="1"/>
    <col min="10" max="10" width="11.7109375" style="2" customWidth="1"/>
    <col min="11" max="11" width="15.421875" style="2" customWidth="1"/>
    <col min="12" max="12" width="11.7109375" style="45" customWidth="1"/>
    <col min="13" max="15" width="11.57421875" style="45" customWidth="1"/>
    <col min="16" max="16" width="11.140625" style="46" customWidth="1"/>
    <col min="17" max="18" width="11.57421875" style="2" hidden="1" customWidth="1"/>
    <col min="19" max="19" width="11.7109375" style="47" customWidth="1"/>
    <col min="20" max="20" width="11.57421875" style="47" hidden="1" customWidth="1"/>
    <col min="21" max="21" width="1.7109375" style="2" customWidth="1"/>
    <col min="22" max="242" width="11.57421875" style="2" customWidth="1"/>
  </cols>
  <sheetData>
    <row r="1" spans="1:256" s="43" customFormat="1" ht="12.75" customHeight="1" hidden="1">
      <c r="A1" s="48" t="s">
        <v>56</v>
      </c>
      <c r="B1" s="49" t="s">
        <v>57</v>
      </c>
      <c r="C1" s="49" t="s">
        <v>58</v>
      </c>
      <c r="D1" s="49" t="s">
        <v>59</v>
      </c>
      <c r="E1" s="49" t="s">
        <v>60</v>
      </c>
      <c r="F1" s="49" t="s">
        <v>61</v>
      </c>
      <c r="G1" s="49" t="s">
        <v>62</v>
      </c>
      <c r="H1" s="49" t="s">
        <v>63</v>
      </c>
      <c r="I1" s="49" t="s">
        <v>64</v>
      </c>
      <c r="J1" s="49" t="s">
        <v>65</v>
      </c>
      <c r="K1" s="49" t="s">
        <v>66</v>
      </c>
      <c r="L1" s="50" t="s">
        <v>26</v>
      </c>
      <c r="M1" s="50" t="s">
        <v>27</v>
      </c>
      <c r="N1" s="50" t="s">
        <v>28</v>
      </c>
      <c r="O1" s="50" t="s">
        <v>29</v>
      </c>
      <c r="P1" s="51" t="s">
        <v>67</v>
      </c>
      <c r="Q1" s="49" t="s">
        <v>68</v>
      </c>
      <c r="R1" s="49" t="s">
        <v>69</v>
      </c>
      <c r="S1" s="49" t="s">
        <v>70</v>
      </c>
      <c r="T1" s="49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1" ht="29.25" customHeight="1">
      <c r="A2" s="52"/>
      <c r="B2" s="3"/>
      <c r="C2" s="3"/>
      <c r="D2" s="3"/>
      <c r="E2" s="3"/>
      <c r="F2" s="3"/>
      <c r="G2" s="175" t="s">
        <v>71</v>
      </c>
      <c r="H2" s="175"/>
      <c r="I2" s="175"/>
      <c r="J2" s="175"/>
      <c r="K2" s="175"/>
      <c r="L2" s="53"/>
      <c r="M2" s="53"/>
      <c r="N2" s="53"/>
      <c r="O2" s="53"/>
      <c r="P2" s="53"/>
      <c r="Q2" s="53"/>
      <c r="R2" s="53"/>
      <c r="S2" s="54"/>
      <c r="T2" s="54"/>
      <c r="U2" s="3"/>
    </row>
    <row r="3" spans="1:21" ht="18.75" customHeight="1">
      <c r="A3" s="3"/>
      <c r="B3" s="55" t="s">
        <v>1</v>
      </c>
      <c r="C3" s="56"/>
      <c r="D3" s="176" t="str">
        <f>KrycíList!D6</f>
        <v>Niedoba20200301</v>
      </c>
      <c r="E3" s="176"/>
      <c r="F3" s="176"/>
      <c r="G3" s="57" t="str">
        <f>KrycíList!C4</f>
        <v>Výměna oken ZŠ Kaštanová</v>
      </c>
      <c r="H3" s="177">
        <f>KrycíList!J4</f>
        <v>0</v>
      </c>
      <c r="I3" s="177"/>
      <c r="J3" s="58"/>
      <c r="K3" s="58"/>
      <c r="L3" s="58"/>
      <c r="M3" s="58"/>
      <c r="N3" s="58"/>
      <c r="O3" s="59"/>
      <c r="P3" s="59"/>
      <c r="Q3" s="59"/>
      <c r="R3" s="59"/>
      <c r="S3" s="59"/>
      <c r="T3" s="59"/>
      <c r="U3" s="56"/>
    </row>
    <row r="4" spans="1:21" ht="14.25" customHeight="1">
      <c r="A4" s="3"/>
      <c r="B4" s="3"/>
      <c r="C4" s="3"/>
      <c r="D4" s="178">
        <f>KrycíList!C5</f>
        <v>0</v>
      </c>
      <c r="E4" s="178"/>
      <c r="F4" s="178"/>
      <c r="G4" s="60">
        <f>KrycíList!G5</f>
        <v>0</v>
      </c>
      <c r="H4" s="179">
        <f>KrycíList!D5</f>
        <v>0</v>
      </c>
      <c r="I4" s="179"/>
      <c r="J4" s="56"/>
      <c r="K4" s="61"/>
      <c r="L4" s="62"/>
      <c r="M4" s="62"/>
      <c r="N4" s="62"/>
      <c r="O4" s="62"/>
      <c r="P4" s="62"/>
      <c r="Q4" s="62"/>
      <c r="R4" s="62"/>
      <c r="S4" s="63"/>
      <c r="T4" s="63"/>
      <c r="U4" s="3"/>
    </row>
    <row r="5" spans="1:21" ht="11.25" customHeight="1">
      <c r="A5" s="3"/>
      <c r="B5" s="64"/>
      <c r="C5" s="64"/>
      <c r="D5" s="65"/>
      <c r="E5" s="65"/>
      <c r="F5" s="65"/>
      <c r="G5" s="66" t="str">
        <f>KrycíList!G12</f>
        <v>C:\RozpNz\2017\Nová;Niedoba20200301;"Niedoba20200301" - nové zadání</v>
      </c>
      <c r="H5" s="65"/>
      <c r="I5" s="65"/>
      <c r="J5" s="67"/>
      <c r="K5" s="68"/>
      <c r="L5" s="69"/>
      <c r="M5" s="69"/>
      <c r="N5" s="69"/>
      <c r="O5" s="69"/>
      <c r="P5" s="69"/>
      <c r="Q5" s="69"/>
      <c r="R5" s="69"/>
      <c r="S5" s="69"/>
      <c r="T5" s="69"/>
      <c r="U5" s="3" t="s">
        <v>72</v>
      </c>
    </row>
    <row r="6" spans="1:256" s="75" customFormat="1" ht="21.75" customHeight="1">
      <c r="A6" s="70"/>
      <c r="B6" s="71" t="s">
        <v>57</v>
      </c>
      <c r="C6" s="71" t="s">
        <v>58</v>
      </c>
      <c r="D6" s="72" t="s">
        <v>59</v>
      </c>
      <c r="E6" s="71" t="s">
        <v>73</v>
      </c>
      <c r="F6" s="71" t="s">
        <v>61</v>
      </c>
      <c r="G6" s="71" t="s">
        <v>74</v>
      </c>
      <c r="H6" s="71" t="s">
        <v>75</v>
      </c>
      <c r="I6" s="71" t="s">
        <v>64</v>
      </c>
      <c r="J6" s="71" t="s">
        <v>76</v>
      </c>
      <c r="K6" s="73" t="s">
        <v>77</v>
      </c>
      <c r="L6" s="74" t="s">
        <v>26</v>
      </c>
      <c r="M6" s="74" t="s">
        <v>27</v>
      </c>
      <c r="N6" s="74" t="s">
        <v>28</v>
      </c>
      <c r="O6" s="74" t="s">
        <v>29</v>
      </c>
      <c r="P6" s="74" t="s">
        <v>78</v>
      </c>
      <c r="Q6" s="74" t="s">
        <v>79</v>
      </c>
      <c r="R6" s="74" t="s">
        <v>80</v>
      </c>
      <c r="S6" s="74" t="s">
        <v>81</v>
      </c>
      <c r="T6" s="74" t="s">
        <v>82</v>
      </c>
      <c r="U6" s="70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ht="14.25" customHeight="1">
      <c r="A7" s="3"/>
      <c r="B7" s="76"/>
      <c r="C7" s="76"/>
      <c r="D7" s="77">
        <f>KrycíList!C8</f>
        <v>0</v>
      </c>
      <c r="E7" s="77"/>
      <c r="F7" s="77"/>
      <c r="G7" s="78"/>
      <c r="H7" s="77"/>
      <c r="I7" s="77"/>
      <c r="J7" s="79"/>
      <c r="K7" s="80">
        <f aca="true" t="shared" si="0" ref="K7:R7">SUMIF($D9:$D102,"B",K9:K102)</f>
        <v>0</v>
      </c>
      <c r="L7" s="81">
        <f t="shared" si="0"/>
        <v>0</v>
      </c>
      <c r="M7" s="81">
        <f t="shared" si="0"/>
        <v>0</v>
      </c>
      <c r="N7" s="81">
        <f t="shared" si="0"/>
        <v>0</v>
      </c>
      <c r="O7" s="81">
        <f t="shared" si="0"/>
        <v>0</v>
      </c>
      <c r="P7" s="81">
        <f t="shared" si="0"/>
        <v>18.900965407300863</v>
      </c>
      <c r="Q7" s="81">
        <f t="shared" si="0"/>
        <v>31.093068000000002</v>
      </c>
      <c r="R7" s="81">
        <f t="shared" si="0"/>
        <v>1368.9864833759207</v>
      </c>
      <c r="S7" s="82">
        <f>ROUNDUP(SUMIF($D9:$D102,"B",S9:S102),1)</f>
        <v>0</v>
      </c>
      <c r="T7" s="82">
        <f>ROUNDUP(K7+S7,1)</f>
        <v>0</v>
      </c>
      <c r="U7" s="3"/>
    </row>
    <row r="8" spans="1:21" ht="8.25" customHeight="1">
      <c r="A8" s="3"/>
      <c r="B8" s="3"/>
      <c r="C8" s="3"/>
      <c r="D8" s="3"/>
      <c r="E8" s="3"/>
      <c r="F8" s="3"/>
      <c r="G8" s="3"/>
      <c r="H8" s="3"/>
      <c r="I8" s="83"/>
      <c r="J8" s="3"/>
      <c r="K8" s="3"/>
      <c r="L8" s="53"/>
      <c r="M8" s="53"/>
      <c r="N8" s="53"/>
      <c r="O8" s="53"/>
      <c r="P8" s="53"/>
      <c r="Q8" s="53"/>
      <c r="R8" s="53"/>
      <c r="S8" s="54"/>
      <c r="T8" s="54"/>
      <c r="U8" s="3"/>
    </row>
    <row r="9" spans="1:21" ht="15">
      <c r="A9" s="3"/>
      <c r="B9" s="84" t="s">
        <v>83</v>
      </c>
      <c r="C9" s="85"/>
      <c r="D9" s="86" t="s">
        <v>84</v>
      </c>
      <c r="E9" s="85"/>
      <c r="F9" s="87"/>
      <c r="G9" s="88" t="s">
        <v>85</v>
      </c>
      <c r="H9" s="85"/>
      <c r="I9" s="86"/>
      <c r="J9" s="85"/>
      <c r="K9" s="89">
        <f aca="true" t="shared" si="1" ref="K9:S9">SUMIF($D10:$D100,"O",K10:K100)</f>
        <v>0</v>
      </c>
      <c r="L9" s="90">
        <f t="shared" si="1"/>
        <v>0</v>
      </c>
      <c r="M9" s="90">
        <f t="shared" si="1"/>
        <v>0</v>
      </c>
      <c r="N9" s="90">
        <f t="shared" si="1"/>
        <v>0</v>
      </c>
      <c r="O9" s="90">
        <f t="shared" si="1"/>
        <v>0</v>
      </c>
      <c r="P9" s="91">
        <f t="shared" si="1"/>
        <v>18.900965407300863</v>
      </c>
      <c r="Q9" s="91">
        <f t="shared" si="1"/>
        <v>31.093068000000002</v>
      </c>
      <c r="R9" s="91">
        <f t="shared" si="1"/>
        <v>1368.9864833759207</v>
      </c>
      <c r="S9" s="92">
        <f t="shared" si="1"/>
        <v>0</v>
      </c>
      <c r="T9" s="92">
        <f>K9+S9</f>
        <v>0</v>
      </c>
      <c r="U9" s="93"/>
    </row>
    <row r="10" spans="1:21" ht="12.75" outlineLevel="1">
      <c r="A10" s="3"/>
      <c r="B10" s="94"/>
      <c r="C10" s="95" t="s">
        <v>86</v>
      </c>
      <c r="D10" s="96" t="s">
        <v>87</v>
      </c>
      <c r="E10" s="97"/>
      <c r="F10" s="97" t="s">
        <v>33</v>
      </c>
      <c r="G10" s="98" t="s">
        <v>88</v>
      </c>
      <c r="H10" s="97"/>
      <c r="I10" s="96"/>
      <c r="J10" s="97"/>
      <c r="K10" s="99">
        <f>SUBTOTAL(9,K11:K19)</f>
        <v>0</v>
      </c>
      <c r="L10" s="100">
        <f>SUBTOTAL(9,L11:L19)</f>
        <v>0</v>
      </c>
      <c r="M10" s="100">
        <f>SUBTOTAL(9,M11:M19)</f>
        <v>0</v>
      </c>
      <c r="N10" s="100">
        <f>SUBTOTAL(9,N11:N19)</f>
        <v>0</v>
      </c>
      <c r="O10" s="100">
        <f>SUBTOTAL(9,O11:O19)</f>
        <v>0</v>
      </c>
      <c r="P10" s="101">
        <f>SUMPRODUCT(P11:P19,H11:H19)</f>
        <v>15.18160473750028</v>
      </c>
      <c r="Q10" s="101">
        <f>SUMPRODUCT(Q11:Q19,H11:H19)</f>
        <v>0</v>
      </c>
      <c r="R10" s="101">
        <f>SUMPRODUCT(R11:R19,H11:H19)</f>
        <v>236.5088699999636</v>
      </c>
      <c r="S10" s="102">
        <f>SUMPRODUCT(S11:S19,K11:K19)/100</f>
        <v>0</v>
      </c>
      <c r="T10" s="102">
        <f>K10+S10</f>
        <v>0</v>
      </c>
      <c r="U10" s="93"/>
    </row>
    <row r="11" spans="1:21" ht="12.75" outlineLevel="2">
      <c r="A11" s="3"/>
      <c r="B11" s="103"/>
      <c r="C11" s="104"/>
      <c r="D11" s="105"/>
      <c r="E11" s="106" t="s">
        <v>89</v>
      </c>
      <c r="F11" s="107"/>
      <c r="G11" s="108"/>
      <c r="H11" s="107"/>
      <c r="I11" s="105"/>
      <c r="J11" s="107"/>
      <c r="K11" s="109"/>
      <c r="L11" s="110"/>
      <c r="M11" s="110"/>
      <c r="N11" s="110"/>
      <c r="O11" s="110"/>
      <c r="P11" s="111"/>
      <c r="Q11" s="111"/>
      <c r="R11" s="111"/>
      <c r="S11" s="112"/>
      <c r="T11" s="112"/>
      <c r="U11" s="93"/>
    </row>
    <row r="12" spans="1:21" ht="25.5" outlineLevel="2">
      <c r="A12" s="3"/>
      <c r="B12" s="93"/>
      <c r="C12" s="93"/>
      <c r="D12" s="113" t="s">
        <v>90</v>
      </c>
      <c r="E12" s="114">
        <v>1</v>
      </c>
      <c r="F12" s="115" t="s">
        <v>91</v>
      </c>
      <c r="G12" s="116" t="s">
        <v>92</v>
      </c>
      <c r="H12" s="117">
        <v>88.33</v>
      </c>
      <c r="I12" s="118" t="s">
        <v>93</v>
      </c>
      <c r="J12" s="119"/>
      <c r="K12" s="120">
        <f aca="true" t="shared" si="2" ref="K12:K17">H12*J12</f>
        <v>0</v>
      </c>
      <c r="L12" s="121">
        <f aca="true" t="shared" si="3" ref="L12:L17">IF(D12="S",K12,"")</f>
      </c>
      <c r="M12" s="122">
        <f aca="true" t="shared" si="4" ref="M12:M17">IF(OR(D12="P",D12="U"),K12,"")</f>
        <v>0</v>
      </c>
      <c r="N12" s="122">
        <f aca="true" t="shared" si="5" ref="N12:N17">IF(D12="H",K12,"")</f>
      </c>
      <c r="O12" s="122">
        <f aca="true" t="shared" si="6" ref="O12:O17">IF(D12="V",K12,"")</f>
      </c>
      <c r="P12" s="123">
        <v>0.004689999999999782</v>
      </c>
      <c r="Q12" s="123">
        <v>0</v>
      </c>
      <c r="R12" s="123">
        <v>0.26400000000001</v>
      </c>
      <c r="S12" s="124">
        <v>21</v>
      </c>
      <c r="T12" s="125">
        <f aca="true" t="shared" si="7" ref="T12:T17">K12*(S12+100)/100</f>
        <v>0</v>
      </c>
      <c r="U12" s="126"/>
    </row>
    <row r="13" spans="1:21" ht="12.75" outlineLevel="2">
      <c r="A13" s="3"/>
      <c r="B13" s="93"/>
      <c r="C13" s="93"/>
      <c r="D13" s="113" t="s">
        <v>90</v>
      </c>
      <c r="E13" s="114">
        <v>2</v>
      </c>
      <c r="F13" s="115" t="s">
        <v>94</v>
      </c>
      <c r="G13" s="116" t="s">
        <v>95</v>
      </c>
      <c r="H13" s="117">
        <v>131.88</v>
      </c>
      <c r="I13" s="118" t="s">
        <v>93</v>
      </c>
      <c r="J13" s="119"/>
      <c r="K13" s="120">
        <f t="shared" si="2"/>
        <v>0</v>
      </c>
      <c r="L13" s="121">
        <f t="shared" si="3"/>
      </c>
      <c r="M13" s="122">
        <f t="shared" si="4"/>
        <v>0</v>
      </c>
      <c r="N13" s="122">
        <f t="shared" si="5"/>
      </c>
      <c r="O13" s="122">
        <f t="shared" si="6"/>
      </c>
      <c r="P13" s="123">
        <v>0.004689999999999782</v>
      </c>
      <c r="Q13" s="123">
        <v>0</v>
      </c>
      <c r="R13" s="123">
        <v>0</v>
      </c>
      <c r="S13" s="124">
        <v>21</v>
      </c>
      <c r="T13" s="125">
        <f t="shared" si="7"/>
        <v>0</v>
      </c>
      <c r="U13" s="126"/>
    </row>
    <row r="14" spans="1:21" ht="25.5" outlineLevel="2">
      <c r="A14" s="3"/>
      <c r="B14" s="93"/>
      <c r="C14" s="93"/>
      <c r="D14" s="113" t="s">
        <v>90</v>
      </c>
      <c r="E14" s="114">
        <v>3</v>
      </c>
      <c r="F14" s="115" t="s">
        <v>96</v>
      </c>
      <c r="G14" s="116" t="s">
        <v>97</v>
      </c>
      <c r="H14" s="117">
        <v>105.775</v>
      </c>
      <c r="I14" s="118" t="s">
        <v>93</v>
      </c>
      <c r="J14" s="119"/>
      <c r="K14" s="120">
        <f t="shared" si="2"/>
        <v>0</v>
      </c>
      <c r="L14" s="121">
        <f t="shared" si="3"/>
      </c>
      <c r="M14" s="122">
        <f t="shared" si="4"/>
        <v>0</v>
      </c>
      <c r="N14" s="122">
        <f t="shared" si="5"/>
      </c>
      <c r="O14" s="122">
        <f t="shared" si="6"/>
      </c>
      <c r="P14" s="123">
        <v>0.0043129999999976095</v>
      </c>
      <c r="Q14" s="123">
        <v>0</v>
      </c>
      <c r="R14" s="123">
        <v>0.15000000000000566</v>
      </c>
      <c r="S14" s="124">
        <v>21</v>
      </c>
      <c r="T14" s="125">
        <f t="shared" si="7"/>
        <v>0</v>
      </c>
      <c r="U14" s="126"/>
    </row>
    <row r="15" spans="1:21" ht="12.75" outlineLevel="2">
      <c r="A15" s="3"/>
      <c r="B15" s="93"/>
      <c r="C15" s="93"/>
      <c r="D15" s="113" t="s">
        <v>90</v>
      </c>
      <c r="E15" s="114">
        <v>4</v>
      </c>
      <c r="F15" s="115" t="s">
        <v>98</v>
      </c>
      <c r="G15" s="116" t="s">
        <v>99</v>
      </c>
      <c r="H15" s="117">
        <v>1764.7</v>
      </c>
      <c r="I15" s="118" t="s">
        <v>93</v>
      </c>
      <c r="J15" s="119"/>
      <c r="K15" s="120">
        <f t="shared" si="2"/>
        <v>0</v>
      </c>
      <c r="L15" s="121">
        <f t="shared" si="3"/>
      </c>
      <c r="M15" s="122">
        <f t="shared" si="4"/>
        <v>0</v>
      </c>
      <c r="N15" s="122">
        <f t="shared" si="5"/>
      </c>
      <c r="O15" s="122">
        <f t="shared" si="6"/>
      </c>
      <c r="P15" s="123">
        <v>0.00011999999999999999</v>
      </c>
      <c r="Q15" s="123">
        <v>0</v>
      </c>
      <c r="R15" s="123">
        <v>0</v>
      </c>
      <c r="S15" s="124">
        <v>21</v>
      </c>
      <c r="T15" s="125">
        <f t="shared" si="7"/>
        <v>0</v>
      </c>
      <c r="U15" s="126"/>
    </row>
    <row r="16" spans="1:21" ht="12.75" outlineLevel="2">
      <c r="A16" s="3"/>
      <c r="B16" s="93"/>
      <c r="C16" s="93"/>
      <c r="D16" s="113" t="s">
        <v>90</v>
      </c>
      <c r="E16" s="114">
        <v>5</v>
      </c>
      <c r="F16" s="115" t="s">
        <v>100</v>
      </c>
      <c r="G16" s="116" t="s">
        <v>101</v>
      </c>
      <c r="H16" s="117">
        <v>423.1</v>
      </c>
      <c r="I16" s="118" t="s">
        <v>93</v>
      </c>
      <c r="J16" s="119"/>
      <c r="K16" s="120">
        <f t="shared" si="2"/>
        <v>0</v>
      </c>
      <c r="L16" s="121">
        <f t="shared" si="3"/>
      </c>
      <c r="M16" s="122">
        <f t="shared" si="4"/>
        <v>0</v>
      </c>
      <c r="N16" s="122">
        <f t="shared" si="5"/>
      </c>
      <c r="O16" s="122">
        <f t="shared" si="6"/>
      </c>
      <c r="P16" s="123">
        <v>0.00023999999999999998</v>
      </c>
      <c r="Q16" s="123">
        <v>0</v>
      </c>
      <c r="R16" s="123">
        <v>0</v>
      </c>
      <c r="S16" s="124">
        <v>21</v>
      </c>
      <c r="T16" s="125">
        <f t="shared" si="7"/>
        <v>0</v>
      </c>
      <c r="U16" s="126"/>
    </row>
    <row r="17" spans="1:21" ht="12.75" outlineLevel="2">
      <c r="A17" s="3"/>
      <c r="B17" s="93"/>
      <c r="C17" s="93"/>
      <c r="D17" s="113" t="s">
        <v>90</v>
      </c>
      <c r="E17" s="114">
        <v>6</v>
      </c>
      <c r="F17" s="115" t="s">
        <v>102</v>
      </c>
      <c r="G17" s="116" t="s">
        <v>103</v>
      </c>
      <c r="H17" s="117">
        <v>274.15</v>
      </c>
      <c r="I17" s="118" t="s">
        <v>93</v>
      </c>
      <c r="J17" s="119"/>
      <c r="K17" s="120">
        <f t="shared" si="2"/>
        <v>0</v>
      </c>
      <c r="L17" s="121">
        <f t="shared" si="3"/>
      </c>
      <c r="M17" s="122">
        <f t="shared" si="4"/>
        <v>0</v>
      </c>
      <c r="N17" s="122">
        <f t="shared" si="5"/>
      </c>
      <c r="O17" s="122">
        <f t="shared" si="6"/>
      </c>
      <c r="P17" s="123">
        <v>0.04766100000000181</v>
      </c>
      <c r="Q17" s="123">
        <v>0</v>
      </c>
      <c r="R17" s="123">
        <v>0.5499999999998408</v>
      </c>
      <c r="S17" s="124">
        <v>21</v>
      </c>
      <c r="T17" s="125">
        <f t="shared" si="7"/>
        <v>0</v>
      </c>
      <c r="U17" s="126"/>
    </row>
    <row r="18" spans="1:21" s="133" customFormat="1" ht="11.25" outlineLevel="2">
      <c r="A18" s="127"/>
      <c r="B18" s="127"/>
      <c r="C18" s="127"/>
      <c r="D18" s="127"/>
      <c r="E18" s="127"/>
      <c r="F18" s="127"/>
      <c r="G18" s="128" t="s">
        <v>104</v>
      </c>
      <c r="H18" s="127"/>
      <c r="I18" s="129"/>
      <c r="J18" s="127"/>
      <c r="K18" s="127"/>
      <c r="L18" s="130"/>
      <c r="M18" s="130"/>
      <c r="N18" s="130"/>
      <c r="O18" s="130"/>
      <c r="P18" s="131"/>
      <c r="Q18" s="127"/>
      <c r="R18" s="127"/>
      <c r="S18" s="132"/>
      <c r="T18" s="132"/>
      <c r="U18" s="127"/>
    </row>
    <row r="19" spans="1:21" ht="25.5" outlineLevel="2">
      <c r="A19" s="3"/>
      <c r="B19" s="93"/>
      <c r="C19" s="93"/>
      <c r="D19" s="113" t="s">
        <v>90</v>
      </c>
      <c r="E19" s="114">
        <v>7</v>
      </c>
      <c r="F19" s="115" t="s">
        <v>105</v>
      </c>
      <c r="G19" s="116" t="s">
        <v>106</v>
      </c>
      <c r="H19" s="117">
        <v>105.775</v>
      </c>
      <c r="I19" s="118" t="s">
        <v>93</v>
      </c>
      <c r="J19" s="119"/>
      <c r="K19" s="120">
        <f>H19*J19</f>
        <v>0</v>
      </c>
      <c r="L19" s="121">
        <f>IF(D19="S",K19,"")</f>
      </c>
      <c r="M19" s="122">
        <f>IF(OR(D19="P",D19="U"),K19,"")</f>
        <v>0</v>
      </c>
      <c r="N19" s="122">
        <f>IF(D19="H",K19,"")</f>
      </c>
      <c r="O19" s="122">
        <f>IF(D19="V",K19,"")</f>
      </c>
      <c r="P19" s="123">
        <v>0.0029595000000007914</v>
      </c>
      <c r="Q19" s="123">
        <v>0</v>
      </c>
      <c r="R19" s="123">
        <v>0.4400000000000545</v>
      </c>
      <c r="S19" s="124">
        <v>21</v>
      </c>
      <c r="T19" s="125">
        <f>K19*(S19+100)/100</f>
        <v>0</v>
      </c>
      <c r="U19" s="126"/>
    </row>
    <row r="20" spans="1:21" ht="12.75" outlineLevel="1">
      <c r="A20" s="3"/>
      <c r="B20" s="94"/>
      <c r="C20" s="95" t="s">
        <v>107</v>
      </c>
      <c r="D20" s="96" t="s">
        <v>87</v>
      </c>
      <c r="E20" s="97"/>
      <c r="F20" s="97" t="s">
        <v>33</v>
      </c>
      <c r="G20" s="98" t="s">
        <v>108</v>
      </c>
      <c r="H20" s="97"/>
      <c r="I20" s="96"/>
      <c r="J20" s="97"/>
      <c r="K20" s="99">
        <f>SUBTOTAL(9,K21:K25)</f>
        <v>0</v>
      </c>
      <c r="L20" s="100">
        <f>SUBTOTAL(9,L21:L25)</f>
        <v>0</v>
      </c>
      <c r="M20" s="100">
        <f>SUBTOTAL(9,M21:M25)</f>
        <v>0</v>
      </c>
      <c r="N20" s="100">
        <f>SUBTOTAL(9,N21:N25)</f>
        <v>0</v>
      </c>
      <c r="O20" s="100">
        <f>SUBTOTAL(9,O21:O25)</f>
        <v>0</v>
      </c>
      <c r="P20" s="101">
        <f>SUMPRODUCT(P21:P25,H21:H25)</f>
        <v>2.1158324928004033</v>
      </c>
      <c r="Q20" s="101">
        <f>SUMPRODUCT(Q21:Q25,H21:H25)</f>
        <v>0</v>
      </c>
      <c r="R20" s="101">
        <f>SUMPRODUCT(R21:R25,H21:H25)</f>
        <v>235.05120000003288</v>
      </c>
      <c r="S20" s="102">
        <f>SUMPRODUCT(S21:S25,K21:K25)/100</f>
        <v>0</v>
      </c>
      <c r="T20" s="102">
        <f>K20+S20</f>
        <v>0</v>
      </c>
      <c r="U20" s="93"/>
    </row>
    <row r="21" spans="1:21" ht="12.75" outlineLevel="2">
      <c r="A21" s="3"/>
      <c r="B21" s="103"/>
      <c r="C21" s="104"/>
      <c r="D21" s="105"/>
      <c r="E21" s="106" t="s">
        <v>89</v>
      </c>
      <c r="F21" s="107"/>
      <c r="G21" s="108"/>
      <c r="H21" s="107"/>
      <c r="I21" s="105"/>
      <c r="J21" s="107"/>
      <c r="K21" s="109"/>
      <c r="L21" s="110"/>
      <c r="M21" s="110"/>
      <c r="N21" s="110"/>
      <c r="O21" s="110"/>
      <c r="P21" s="111"/>
      <c r="Q21" s="111"/>
      <c r="R21" s="111"/>
      <c r="S21" s="112"/>
      <c r="T21" s="112"/>
      <c r="U21" s="93"/>
    </row>
    <row r="22" spans="1:21" ht="12.75" outlineLevel="2">
      <c r="A22" s="3"/>
      <c r="B22" s="93"/>
      <c r="C22" s="93"/>
      <c r="D22" s="113" t="s">
        <v>90</v>
      </c>
      <c r="E22" s="114">
        <v>1</v>
      </c>
      <c r="F22" s="115" t="s">
        <v>109</v>
      </c>
      <c r="G22" s="116" t="s">
        <v>110</v>
      </c>
      <c r="H22" s="117">
        <v>572.4</v>
      </c>
      <c r="I22" s="118" t="s">
        <v>93</v>
      </c>
      <c r="J22" s="119"/>
      <c r="K22" s="120">
        <f>H22*J22</f>
        <v>0</v>
      </c>
      <c r="L22" s="121">
        <f>IF(D22="S",K22,"")</f>
      </c>
      <c r="M22" s="122">
        <f>IF(OR(D22="P",D22="U"),K22,"")</f>
        <v>0</v>
      </c>
      <c r="N22" s="122">
        <f>IF(D22="H",K22,"")</f>
      </c>
      <c r="O22" s="122">
        <f>IF(D22="V",K22,"")</f>
      </c>
      <c r="P22" s="123">
        <v>0</v>
      </c>
      <c r="Q22" s="123">
        <v>0</v>
      </c>
      <c r="R22" s="123">
        <v>0.17000000000007276</v>
      </c>
      <c r="S22" s="124">
        <v>21</v>
      </c>
      <c r="T22" s="125">
        <f>K22*(S22+100)/100</f>
        <v>0</v>
      </c>
      <c r="U22" s="126"/>
    </row>
    <row r="23" spans="1:21" ht="25.5" outlineLevel="2">
      <c r="A23" s="3"/>
      <c r="B23" s="93"/>
      <c r="C23" s="93"/>
      <c r="D23" s="113" t="s">
        <v>90</v>
      </c>
      <c r="E23" s="114">
        <v>2</v>
      </c>
      <c r="F23" s="115" t="s">
        <v>111</v>
      </c>
      <c r="G23" s="116" t="s">
        <v>112</v>
      </c>
      <c r="H23" s="117">
        <v>1144.8</v>
      </c>
      <c r="I23" s="118" t="s">
        <v>93</v>
      </c>
      <c r="J23" s="119"/>
      <c r="K23" s="120">
        <f>H23*J23</f>
        <v>0</v>
      </c>
      <c r="L23" s="121">
        <f>IF(D23="S",K23,"")</f>
      </c>
      <c r="M23" s="122">
        <f>IF(OR(D23="P",D23="U"),K23,"")</f>
        <v>0</v>
      </c>
      <c r="N23" s="122">
        <f>IF(D23="H",K23,"")</f>
      </c>
      <c r="O23" s="122">
        <f>IF(D23="V",K23,"")</f>
      </c>
      <c r="P23" s="123">
        <v>0.0015121080000003737</v>
      </c>
      <c r="Q23" s="123">
        <v>0</v>
      </c>
      <c r="R23" s="123">
        <v>0.007999999999995566</v>
      </c>
      <c r="S23" s="124">
        <v>21</v>
      </c>
      <c r="T23" s="125">
        <f>K23*(S23+100)/100</f>
        <v>0</v>
      </c>
      <c r="U23" s="126"/>
    </row>
    <row r="24" spans="1:21" ht="12.75" outlineLevel="2">
      <c r="A24" s="3"/>
      <c r="B24" s="93"/>
      <c r="C24" s="93"/>
      <c r="D24" s="113" t="s">
        <v>90</v>
      </c>
      <c r="E24" s="114">
        <v>3</v>
      </c>
      <c r="F24" s="115" t="s">
        <v>113</v>
      </c>
      <c r="G24" s="116" t="s">
        <v>114</v>
      </c>
      <c r="H24" s="117">
        <v>572.4</v>
      </c>
      <c r="I24" s="118" t="s">
        <v>93</v>
      </c>
      <c r="J24" s="119"/>
      <c r="K24" s="120">
        <f>H24*J24</f>
        <v>0</v>
      </c>
      <c r="L24" s="121">
        <f>IF(D24="S",K24,"")</f>
      </c>
      <c r="M24" s="122">
        <f>IF(OR(D24="P",D24="U"),K24,"")</f>
        <v>0</v>
      </c>
      <c r="N24" s="122">
        <f>IF(D24="H",K24,"")</f>
      </c>
      <c r="O24" s="122">
        <f>IF(D24="V",K24,"")</f>
      </c>
      <c r="P24" s="123">
        <v>0</v>
      </c>
      <c r="Q24" s="123">
        <v>0</v>
      </c>
      <c r="R24" s="123">
        <v>0.12199999999995725</v>
      </c>
      <c r="S24" s="124">
        <v>21</v>
      </c>
      <c r="T24" s="125">
        <f>K24*(S24+100)/100</f>
        <v>0</v>
      </c>
      <c r="U24" s="126"/>
    </row>
    <row r="25" spans="1:21" ht="25.5" outlineLevel="2">
      <c r="A25" s="3"/>
      <c r="B25" s="93"/>
      <c r="C25" s="93"/>
      <c r="D25" s="113" t="s">
        <v>90</v>
      </c>
      <c r="E25" s="114">
        <v>4</v>
      </c>
      <c r="F25" s="115" t="s">
        <v>115</v>
      </c>
      <c r="G25" s="116" t="s">
        <v>116</v>
      </c>
      <c r="H25" s="117">
        <v>163.2</v>
      </c>
      <c r="I25" s="118" t="s">
        <v>93</v>
      </c>
      <c r="J25" s="119"/>
      <c r="K25" s="120">
        <f>H25*J25</f>
        <v>0</v>
      </c>
      <c r="L25" s="121">
        <f>IF(D25="S",K25,"")</f>
      </c>
      <c r="M25" s="122">
        <f>IF(OR(D25="P",D25="U"),K25,"")</f>
        <v>0</v>
      </c>
      <c r="N25" s="122">
        <f>IF(D25="H",K25,"")</f>
      </c>
      <c r="O25" s="122">
        <f>IF(D25="V",K25,"")</f>
      </c>
      <c r="P25" s="123">
        <v>0.0023576669999998494</v>
      </c>
      <c r="Q25" s="123">
        <v>0</v>
      </c>
      <c r="R25" s="123">
        <v>0.3600000000001274</v>
      </c>
      <c r="S25" s="124">
        <v>21</v>
      </c>
      <c r="T25" s="125">
        <f>K25*(S25+100)/100</f>
        <v>0</v>
      </c>
      <c r="U25" s="126"/>
    </row>
    <row r="26" spans="1:21" ht="12.75" outlineLevel="1">
      <c r="A26" s="3"/>
      <c r="B26" s="94"/>
      <c r="C26" s="95" t="s">
        <v>117</v>
      </c>
      <c r="D26" s="96" t="s">
        <v>87</v>
      </c>
      <c r="E26" s="97"/>
      <c r="F26" s="97" t="s">
        <v>33</v>
      </c>
      <c r="G26" s="98" t="s">
        <v>118</v>
      </c>
      <c r="H26" s="97"/>
      <c r="I26" s="96"/>
      <c r="J26" s="97"/>
      <c r="K26" s="99">
        <f>SUBTOTAL(9,K27:K28)</f>
        <v>0</v>
      </c>
      <c r="L26" s="100">
        <f>SUBTOTAL(9,L27:L28)</f>
        <v>0</v>
      </c>
      <c r="M26" s="100">
        <f>SUBTOTAL(9,M27:M28)</f>
        <v>0</v>
      </c>
      <c r="N26" s="100">
        <f>SUBTOTAL(9,N27:N28)</f>
        <v>0</v>
      </c>
      <c r="O26" s="100">
        <f>SUBTOTAL(9,O27:O28)</f>
        <v>0</v>
      </c>
      <c r="P26" s="101">
        <f>SUMPRODUCT(P27:P28,H27:H28)</f>
        <v>0.05206218500000791</v>
      </c>
      <c r="Q26" s="101">
        <f>SUMPRODUCT(Q27:Q28,H27:H28)</f>
        <v>0</v>
      </c>
      <c r="R26" s="101">
        <f>SUMPRODUCT(R27:R28,H27:H28)</f>
        <v>405.9532399999904</v>
      </c>
      <c r="S26" s="102">
        <f>SUMPRODUCT(S27:S28,K27:K28)/100</f>
        <v>0</v>
      </c>
      <c r="T26" s="102">
        <f>K26+S26</f>
        <v>0</v>
      </c>
      <c r="U26" s="93"/>
    </row>
    <row r="27" spans="1:21" ht="12.75" outlineLevel="2">
      <c r="A27" s="3"/>
      <c r="B27" s="103"/>
      <c r="C27" s="104"/>
      <c r="D27" s="105"/>
      <c r="E27" s="106" t="s">
        <v>89</v>
      </c>
      <c r="F27" s="107"/>
      <c r="G27" s="108"/>
      <c r="H27" s="107"/>
      <c r="I27" s="105"/>
      <c r="J27" s="107"/>
      <c r="K27" s="109"/>
      <c r="L27" s="110"/>
      <c r="M27" s="110"/>
      <c r="N27" s="110"/>
      <c r="O27" s="110"/>
      <c r="P27" s="111"/>
      <c r="Q27" s="111"/>
      <c r="R27" s="111"/>
      <c r="S27" s="112"/>
      <c r="T27" s="112"/>
      <c r="U27" s="93"/>
    </row>
    <row r="28" spans="1:21" ht="12.75" outlineLevel="2">
      <c r="A28" s="3"/>
      <c r="B28" s="93"/>
      <c r="C28" s="93"/>
      <c r="D28" s="113" t="s">
        <v>90</v>
      </c>
      <c r="E28" s="114">
        <v>1</v>
      </c>
      <c r="F28" s="115" t="s">
        <v>119</v>
      </c>
      <c r="G28" s="116" t="s">
        <v>120</v>
      </c>
      <c r="H28" s="117">
        <v>1318.03</v>
      </c>
      <c r="I28" s="118" t="s">
        <v>93</v>
      </c>
      <c r="J28" s="119"/>
      <c r="K28" s="120">
        <f>H28*J28</f>
        <v>0</v>
      </c>
      <c r="L28" s="121">
        <f>IF(D28="S",K28,"")</f>
      </c>
      <c r="M28" s="122">
        <f>IF(OR(D28="P",D28="U"),K28,"")</f>
        <v>0</v>
      </c>
      <c r="N28" s="122">
        <f>IF(D28="H",K28,"")</f>
      </c>
      <c r="O28" s="122">
        <f>IF(D28="V",K28,"")</f>
      </c>
      <c r="P28" s="123">
        <v>3.9500000000006E-05</v>
      </c>
      <c r="Q28" s="123">
        <v>0</v>
      </c>
      <c r="R28" s="123">
        <v>0.3079999999999927</v>
      </c>
      <c r="S28" s="124">
        <v>21</v>
      </c>
      <c r="T28" s="125">
        <f>K28*(S28+100)/100</f>
        <v>0</v>
      </c>
      <c r="U28" s="126"/>
    </row>
    <row r="29" spans="1:21" ht="12.75" outlineLevel="1">
      <c r="A29" s="3"/>
      <c r="B29" s="94"/>
      <c r="C29" s="95" t="s">
        <v>121</v>
      </c>
      <c r="D29" s="96" t="s">
        <v>87</v>
      </c>
      <c r="E29" s="97"/>
      <c r="F29" s="97" t="s">
        <v>33</v>
      </c>
      <c r="G29" s="98" t="s">
        <v>122</v>
      </c>
      <c r="H29" s="97"/>
      <c r="I29" s="96"/>
      <c r="J29" s="97"/>
      <c r="K29" s="99">
        <f>SUBTOTAL(9,K30:K38)</f>
        <v>0</v>
      </c>
      <c r="L29" s="100">
        <f>SUBTOTAL(9,L30:L38)</f>
        <v>0</v>
      </c>
      <c r="M29" s="100">
        <f>SUBTOTAL(9,M30:M38)</f>
        <v>0</v>
      </c>
      <c r="N29" s="100">
        <f>SUBTOTAL(9,N30:N38)</f>
        <v>0</v>
      </c>
      <c r="O29" s="100">
        <f>SUBTOTAL(9,O30:O38)</f>
        <v>0</v>
      </c>
      <c r="P29" s="101">
        <f>SUMPRODUCT(P30:P38,H30:H38)</f>
        <v>0.5287590000001282</v>
      </c>
      <c r="Q29" s="101">
        <f>SUMPRODUCT(Q30:Q38,H30:H38)</f>
        <v>29.478</v>
      </c>
      <c r="R29" s="101">
        <f>SUMPRODUCT(R30:R38,H30:H38)</f>
        <v>339.06167337594746</v>
      </c>
      <c r="S29" s="102">
        <f>SUMPRODUCT(S30:S38,K30:K38)/100</f>
        <v>0</v>
      </c>
      <c r="T29" s="102">
        <f>K29+S29</f>
        <v>0</v>
      </c>
      <c r="U29" s="93"/>
    </row>
    <row r="30" spans="1:21" ht="12.75" outlineLevel="2">
      <c r="A30" s="3"/>
      <c r="B30" s="103"/>
      <c r="C30" s="104"/>
      <c r="D30" s="105"/>
      <c r="E30" s="106" t="s">
        <v>89</v>
      </c>
      <c r="F30" s="107"/>
      <c r="G30" s="108"/>
      <c r="H30" s="107"/>
      <c r="I30" s="105"/>
      <c r="J30" s="107"/>
      <c r="K30" s="109"/>
      <c r="L30" s="110"/>
      <c r="M30" s="110"/>
      <c r="N30" s="110"/>
      <c r="O30" s="110"/>
      <c r="P30" s="111"/>
      <c r="Q30" s="111"/>
      <c r="R30" s="111"/>
      <c r="S30" s="112"/>
      <c r="T30" s="112"/>
      <c r="U30" s="93"/>
    </row>
    <row r="31" spans="1:21" ht="12.75" outlineLevel="2">
      <c r="A31" s="3"/>
      <c r="B31" s="93"/>
      <c r="C31" s="93"/>
      <c r="D31" s="113" t="s">
        <v>90</v>
      </c>
      <c r="E31" s="114">
        <v>1</v>
      </c>
      <c r="F31" s="115" t="s">
        <v>123</v>
      </c>
      <c r="G31" s="116" t="s">
        <v>124</v>
      </c>
      <c r="H31" s="117">
        <v>109.2</v>
      </c>
      <c r="I31" s="118" t="s">
        <v>93</v>
      </c>
      <c r="J31" s="119"/>
      <c r="K31" s="120">
        <f aca="true" t="shared" si="8" ref="K31:K38">H31*J31</f>
        <v>0</v>
      </c>
      <c r="L31" s="121">
        <f aca="true" t="shared" si="9" ref="L31:L38">IF(D31="S",K31,"")</f>
      </c>
      <c r="M31" s="122">
        <f aca="true" t="shared" si="10" ref="M31:M38">IF(OR(D31="P",D31="U"),K31,"")</f>
        <v>0</v>
      </c>
      <c r="N31" s="122">
        <f aca="true" t="shared" si="11" ref="N31:N38">IF(D31="H",K31,"")</f>
      </c>
      <c r="O31" s="122">
        <f aca="true" t="shared" si="12" ref="O31:O38">IF(D31="V",K31,"")</f>
      </c>
      <c r="P31" s="123">
        <v>0.0013815000000004574</v>
      </c>
      <c r="Q31" s="123">
        <v>0.061000000000000006</v>
      </c>
      <c r="R31" s="123">
        <v>0.9380000000003293</v>
      </c>
      <c r="S31" s="124">
        <v>21</v>
      </c>
      <c r="T31" s="125">
        <f aca="true" t="shared" si="13" ref="T31:T38">K31*(S31+100)/100</f>
        <v>0</v>
      </c>
      <c r="U31" s="126"/>
    </row>
    <row r="32" spans="1:21" ht="12.75" outlineLevel="2">
      <c r="A32" s="3"/>
      <c r="B32" s="93"/>
      <c r="C32" s="93"/>
      <c r="D32" s="113" t="s">
        <v>90</v>
      </c>
      <c r="E32" s="114">
        <v>2</v>
      </c>
      <c r="F32" s="115" t="s">
        <v>125</v>
      </c>
      <c r="G32" s="116" t="s">
        <v>126</v>
      </c>
      <c r="H32" s="117">
        <v>313.9</v>
      </c>
      <c r="I32" s="118" t="s">
        <v>93</v>
      </c>
      <c r="J32" s="119"/>
      <c r="K32" s="120">
        <f t="shared" si="8"/>
        <v>0</v>
      </c>
      <c r="L32" s="121">
        <f t="shared" si="9"/>
      </c>
      <c r="M32" s="122">
        <f t="shared" si="10"/>
        <v>0</v>
      </c>
      <c r="N32" s="122">
        <f t="shared" si="11"/>
      </c>
      <c r="O32" s="122">
        <f t="shared" si="12"/>
      </c>
      <c r="P32" s="123">
        <v>0.0010080000000002088</v>
      </c>
      <c r="Q32" s="123">
        <v>0.062000000000000006</v>
      </c>
      <c r="R32" s="123">
        <v>0.611999999999739</v>
      </c>
      <c r="S32" s="124">
        <v>21</v>
      </c>
      <c r="T32" s="125">
        <f t="shared" si="13"/>
        <v>0</v>
      </c>
      <c r="U32" s="126"/>
    </row>
    <row r="33" spans="1:21" ht="12.75" outlineLevel="2">
      <c r="A33" s="3"/>
      <c r="B33" s="93"/>
      <c r="C33" s="93"/>
      <c r="D33" s="113" t="s">
        <v>90</v>
      </c>
      <c r="E33" s="114">
        <v>3</v>
      </c>
      <c r="F33" s="115" t="s">
        <v>127</v>
      </c>
      <c r="G33" s="116" t="s">
        <v>128</v>
      </c>
      <c r="H33" s="117">
        <v>61</v>
      </c>
      <c r="I33" s="118" t="s">
        <v>129</v>
      </c>
      <c r="J33" s="119"/>
      <c r="K33" s="120">
        <f t="shared" si="8"/>
        <v>0</v>
      </c>
      <c r="L33" s="121">
        <f t="shared" si="9"/>
      </c>
      <c r="M33" s="122">
        <f t="shared" si="10"/>
        <v>0</v>
      </c>
      <c r="N33" s="122">
        <f t="shared" si="11"/>
      </c>
      <c r="O33" s="122">
        <f t="shared" si="12"/>
      </c>
      <c r="P33" s="123">
        <v>0.0010080000000002088</v>
      </c>
      <c r="Q33" s="123">
        <v>0.055</v>
      </c>
      <c r="R33" s="123">
        <v>0</v>
      </c>
      <c r="S33" s="124">
        <v>21</v>
      </c>
      <c r="T33" s="125">
        <f t="shared" si="13"/>
        <v>0</v>
      </c>
      <c r="U33" s="126"/>
    </row>
    <row r="34" spans="1:21" ht="25.5" outlineLevel="2">
      <c r="A34" s="3"/>
      <c r="B34" s="93"/>
      <c r="C34" s="93"/>
      <c r="D34" s="113" t="s">
        <v>130</v>
      </c>
      <c r="E34" s="114">
        <v>4</v>
      </c>
      <c r="F34" s="115" t="s">
        <v>131</v>
      </c>
      <c r="G34" s="116" t="s">
        <v>132</v>
      </c>
      <c r="H34" s="117">
        <v>31.093068000000002</v>
      </c>
      <c r="I34" s="118" t="s">
        <v>133</v>
      </c>
      <c r="J34" s="119"/>
      <c r="K34" s="120">
        <f t="shared" si="8"/>
        <v>0</v>
      </c>
      <c r="L34" s="121">
        <f t="shared" si="9"/>
      </c>
      <c r="M34" s="122">
        <f t="shared" si="10"/>
        <v>0</v>
      </c>
      <c r="N34" s="122">
        <f t="shared" si="11"/>
      </c>
      <c r="O34" s="122">
        <f t="shared" si="12"/>
      </c>
      <c r="P34" s="123">
        <v>0</v>
      </c>
      <c r="Q34" s="123">
        <v>0</v>
      </c>
      <c r="R34" s="123">
        <v>0.9420000000000073</v>
      </c>
      <c r="S34" s="124">
        <v>21</v>
      </c>
      <c r="T34" s="125">
        <f t="shared" si="13"/>
        <v>0</v>
      </c>
      <c r="U34" s="126"/>
    </row>
    <row r="35" spans="1:21" ht="12.75" outlineLevel="2">
      <c r="A35" s="3"/>
      <c r="B35" s="93"/>
      <c r="C35" s="93"/>
      <c r="D35" s="113" t="s">
        <v>130</v>
      </c>
      <c r="E35" s="114">
        <v>5</v>
      </c>
      <c r="F35" s="115" t="s">
        <v>134</v>
      </c>
      <c r="G35" s="116" t="s">
        <v>135</v>
      </c>
      <c r="H35" s="117">
        <v>31.093068000000002</v>
      </c>
      <c r="I35" s="118" t="s">
        <v>133</v>
      </c>
      <c r="J35" s="119"/>
      <c r="K35" s="120">
        <f t="shared" si="8"/>
        <v>0</v>
      </c>
      <c r="L35" s="121">
        <f t="shared" si="9"/>
      </c>
      <c r="M35" s="122">
        <f t="shared" si="10"/>
        <v>0</v>
      </c>
      <c r="N35" s="122">
        <f t="shared" si="11"/>
      </c>
      <c r="O35" s="122">
        <f t="shared" si="12"/>
      </c>
      <c r="P35" s="123">
        <v>0</v>
      </c>
      <c r="Q35" s="123">
        <v>0</v>
      </c>
      <c r="R35" s="123">
        <v>0.48999999999978167</v>
      </c>
      <c r="S35" s="124">
        <v>21</v>
      </c>
      <c r="T35" s="125">
        <f t="shared" si="13"/>
        <v>0</v>
      </c>
      <c r="U35" s="126"/>
    </row>
    <row r="36" spans="1:21" ht="12.75" outlineLevel="2">
      <c r="A36" s="3"/>
      <c r="B36" s="93"/>
      <c r="C36" s="93"/>
      <c r="D36" s="113" t="s">
        <v>130</v>
      </c>
      <c r="E36" s="114">
        <v>6</v>
      </c>
      <c r="F36" s="115" t="s">
        <v>136</v>
      </c>
      <c r="G36" s="116" t="s">
        <v>137</v>
      </c>
      <c r="H36" s="117">
        <v>279.83761200000004</v>
      </c>
      <c r="I36" s="118" t="s">
        <v>133</v>
      </c>
      <c r="J36" s="119"/>
      <c r="K36" s="120">
        <f t="shared" si="8"/>
        <v>0</v>
      </c>
      <c r="L36" s="121">
        <f t="shared" si="9"/>
      </c>
      <c r="M36" s="122">
        <f t="shared" si="10"/>
        <v>0</v>
      </c>
      <c r="N36" s="122">
        <f t="shared" si="11"/>
      </c>
      <c r="O36" s="122">
        <f t="shared" si="12"/>
      </c>
      <c r="P36" s="123">
        <v>0</v>
      </c>
      <c r="Q36" s="123">
        <v>0</v>
      </c>
      <c r="R36" s="123">
        <v>0</v>
      </c>
      <c r="S36" s="124">
        <v>21</v>
      </c>
      <c r="T36" s="125">
        <f t="shared" si="13"/>
        <v>0</v>
      </c>
      <c r="U36" s="126"/>
    </row>
    <row r="37" spans="1:21" ht="12.75" outlineLevel="2">
      <c r="A37" s="3"/>
      <c r="B37" s="93"/>
      <c r="C37" s="93"/>
      <c r="D37" s="113" t="s">
        <v>90</v>
      </c>
      <c r="E37" s="114">
        <v>7</v>
      </c>
      <c r="F37" s="115" t="s">
        <v>138</v>
      </c>
      <c r="G37" s="116" t="s">
        <v>139</v>
      </c>
      <c r="H37" s="117">
        <v>17.006</v>
      </c>
      <c r="I37" s="118" t="s">
        <v>133</v>
      </c>
      <c r="J37" s="119"/>
      <c r="K37" s="120">
        <f t="shared" si="8"/>
        <v>0</v>
      </c>
      <c r="L37" s="121">
        <f t="shared" si="9"/>
      </c>
      <c r="M37" s="122">
        <f t="shared" si="10"/>
        <v>0</v>
      </c>
      <c r="N37" s="122">
        <f t="shared" si="11"/>
      </c>
      <c r="O37" s="122">
        <f t="shared" si="12"/>
      </c>
      <c r="P37" s="123">
        <v>0</v>
      </c>
      <c r="Q37" s="123">
        <v>0</v>
      </c>
      <c r="R37" s="123">
        <v>0</v>
      </c>
      <c r="S37" s="124">
        <v>21</v>
      </c>
      <c r="T37" s="125">
        <f t="shared" si="13"/>
        <v>0</v>
      </c>
      <c r="U37" s="126"/>
    </row>
    <row r="38" spans="1:21" ht="12.75" outlineLevel="2">
      <c r="A38" s="3"/>
      <c r="B38" s="93"/>
      <c r="C38" s="93"/>
      <c r="D38" s="113" t="s">
        <v>90</v>
      </c>
      <c r="E38" s="114">
        <v>8</v>
      </c>
      <c r="F38" s="115" t="s">
        <v>140</v>
      </c>
      <c r="G38" s="116" t="s">
        <v>141</v>
      </c>
      <c r="H38" s="117">
        <v>12.472000000000001</v>
      </c>
      <c r="I38" s="118" t="s">
        <v>133</v>
      </c>
      <c r="J38" s="119"/>
      <c r="K38" s="120">
        <f t="shared" si="8"/>
        <v>0</v>
      </c>
      <c r="L38" s="121">
        <f t="shared" si="9"/>
      </c>
      <c r="M38" s="122">
        <f t="shared" si="10"/>
        <v>0</v>
      </c>
      <c r="N38" s="122">
        <f t="shared" si="11"/>
      </c>
      <c r="O38" s="122">
        <f t="shared" si="12"/>
      </c>
      <c r="P38" s="123">
        <v>0</v>
      </c>
      <c r="Q38" s="123">
        <v>0</v>
      </c>
      <c r="R38" s="123">
        <v>0</v>
      </c>
      <c r="S38" s="124">
        <v>21</v>
      </c>
      <c r="T38" s="125">
        <f t="shared" si="13"/>
        <v>0</v>
      </c>
      <c r="U38" s="126"/>
    </row>
    <row r="39" spans="1:21" ht="12.75" outlineLevel="1">
      <c r="A39" s="3"/>
      <c r="B39" s="94"/>
      <c r="C39" s="95" t="s">
        <v>142</v>
      </c>
      <c r="D39" s="96" t="s">
        <v>87</v>
      </c>
      <c r="E39" s="97"/>
      <c r="F39" s="97" t="s">
        <v>33</v>
      </c>
      <c r="G39" s="98" t="s">
        <v>143</v>
      </c>
      <c r="H39" s="97"/>
      <c r="I39" s="96"/>
      <c r="J39" s="97"/>
      <c r="K39" s="99">
        <f>SUBTOTAL(9,K40:K41)</f>
        <v>0</v>
      </c>
      <c r="L39" s="100">
        <f>SUBTOTAL(9,L40:L41)</f>
        <v>0</v>
      </c>
      <c r="M39" s="100">
        <f>SUBTOTAL(9,M40:M41)</f>
        <v>0</v>
      </c>
      <c r="N39" s="100">
        <f>SUBTOTAL(9,N40:N41)</f>
        <v>0</v>
      </c>
      <c r="O39" s="100">
        <f>SUBTOTAL(9,O40:O41)</f>
        <v>0</v>
      </c>
      <c r="P39" s="101">
        <f>SUMPRODUCT(P40:P41,H40:H41)</f>
        <v>0</v>
      </c>
      <c r="Q39" s="101">
        <f>SUMPRODUCT(Q40:Q41,H40:H41)</f>
        <v>0</v>
      </c>
      <c r="R39" s="101">
        <f>SUMPRODUCT(R40:R41,H40:H41)</f>
        <v>0</v>
      </c>
      <c r="S39" s="102">
        <f>SUMPRODUCT(S40:S41,K40:K41)/100</f>
        <v>0</v>
      </c>
      <c r="T39" s="102">
        <f>K39+S39</f>
        <v>0</v>
      </c>
      <c r="U39" s="93"/>
    </row>
    <row r="40" spans="1:21" ht="12.75" outlineLevel="2">
      <c r="A40" s="3"/>
      <c r="B40" s="103"/>
      <c r="C40" s="104"/>
      <c r="D40" s="105"/>
      <c r="E40" s="106" t="s">
        <v>89</v>
      </c>
      <c r="F40" s="107"/>
      <c r="G40" s="108"/>
      <c r="H40" s="107"/>
      <c r="I40" s="105"/>
      <c r="J40" s="107"/>
      <c r="K40" s="109"/>
      <c r="L40" s="110"/>
      <c r="M40" s="110"/>
      <c r="N40" s="110"/>
      <c r="O40" s="110"/>
      <c r="P40" s="111"/>
      <c r="Q40" s="111"/>
      <c r="R40" s="111"/>
      <c r="S40" s="112"/>
      <c r="T40" s="112"/>
      <c r="U40" s="93"/>
    </row>
    <row r="41" spans="1:21" ht="12.75" outlineLevel="2">
      <c r="A41" s="3"/>
      <c r="B41" s="93"/>
      <c r="C41" s="93"/>
      <c r="D41" s="113" t="s">
        <v>130</v>
      </c>
      <c r="E41" s="114">
        <v>1</v>
      </c>
      <c r="F41" s="115" t="s">
        <v>144</v>
      </c>
      <c r="G41" s="116" t="s">
        <v>145</v>
      </c>
      <c r="H41" s="117">
        <v>17.878258415300813</v>
      </c>
      <c r="I41" s="118" t="s">
        <v>133</v>
      </c>
      <c r="J41" s="119"/>
      <c r="K41" s="120">
        <f>H41*J41</f>
        <v>0</v>
      </c>
      <c r="L41" s="121">
        <f>IF(D41="S",K41,"")</f>
      </c>
      <c r="M41" s="122">
        <f>IF(OR(D41="P",D41="U"),K41,"")</f>
        <v>0</v>
      </c>
      <c r="N41" s="122">
        <f>IF(D41="H",K41,"")</f>
      </c>
      <c r="O41" s="122">
        <f>IF(D41="V",K41,"")</f>
      </c>
      <c r="P41" s="123">
        <v>0</v>
      </c>
      <c r="Q41" s="123">
        <v>0</v>
      </c>
      <c r="R41" s="123">
        <v>0</v>
      </c>
      <c r="S41" s="124">
        <v>21</v>
      </c>
      <c r="T41" s="125">
        <f>K41*(S41+100)/100</f>
        <v>0</v>
      </c>
      <c r="U41" s="126"/>
    </row>
    <row r="42" spans="1:21" ht="12.75" outlineLevel="1">
      <c r="A42" s="3"/>
      <c r="B42" s="94"/>
      <c r="C42" s="95" t="s">
        <v>146</v>
      </c>
      <c r="D42" s="96" t="s">
        <v>87</v>
      </c>
      <c r="E42" s="97"/>
      <c r="F42" s="97" t="s">
        <v>34</v>
      </c>
      <c r="G42" s="98" t="s">
        <v>147</v>
      </c>
      <c r="H42" s="97"/>
      <c r="I42" s="96"/>
      <c r="J42" s="97"/>
      <c r="K42" s="99">
        <f>SUBTOTAL(9,K43:K46)</f>
        <v>0</v>
      </c>
      <c r="L42" s="100">
        <f>SUBTOTAL(9,L43:L46)</f>
        <v>0</v>
      </c>
      <c r="M42" s="100">
        <f>SUBTOTAL(9,M43:M46)</f>
        <v>0</v>
      </c>
      <c r="N42" s="100">
        <f>SUBTOTAL(9,N43:N46)</f>
        <v>0</v>
      </c>
      <c r="O42" s="100">
        <f>SUBTOTAL(9,O43:O46)</f>
        <v>0</v>
      </c>
      <c r="P42" s="101">
        <f>SUMPRODUCT(P43:P46,H43:H46)</f>
        <v>0</v>
      </c>
      <c r="Q42" s="101">
        <f>SUMPRODUCT(Q43:Q46,H43:H46)</f>
        <v>0.5768179999999999</v>
      </c>
      <c r="R42" s="101">
        <f>SUMPRODUCT(R43:R46,H43:H46)</f>
        <v>0</v>
      </c>
      <c r="S42" s="102">
        <f>SUMPRODUCT(S43:S46,K43:K46)/100</f>
        <v>0</v>
      </c>
      <c r="T42" s="102">
        <f>K42+S42</f>
        <v>0</v>
      </c>
      <c r="U42" s="93"/>
    </row>
    <row r="43" spans="1:21" ht="12.75" outlineLevel="2">
      <c r="A43" s="3"/>
      <c r="B43" s="103"/>
      <c r="C43" s="104"/>
      <c r="D43" s="105"/>
      <c r="E43" s="106" t="s">
        <v>89</v>
      </c>
      <c r="F43" s="107"/>
      <c r="G43" s="108"/>
      <c r="H43" s="107"/>
      <c r="I43" s="105"/>
      <c r="J43" s="107"/>
      <c r="K43" s="109"/>
      <c r="L43" s="110"/>
      <c r="M43" s="110"/>
      <c r="N43" s="110"/>
      <c r="O43" s="110"/>
      <c r="P43" s="111"/>
      <c r="Q43" s="111"/>
      <c r="R43" s="111"/>
      <c r="S43" s="112"/>
      <c r="T43" s="112"/>
      <c r="U43" s="93"/>
    </row>
    <row r="44" spans="1:21" ht="12.75" outlineLevel="2">
      <c r="A44" s="3"/>
      <c r="B44" s="93"/>
      <c r="C44" s="93"/>
      <c r="D44" s="113" t="s">
        <v>90</v>
      </c>
      <c r="E44" s="114">
        <v>1</v>
      </c>
      <c r="F44" s="115" t="s">
        <v>148</v>
      </c>
      <c r="G44" s="116" t="s">
        <v>149</v>
      </c>
      <c r="H44" s="117">
        <v>172.7</v>
      </c>
      <c r="I44" s="118" t="s">
        <v>150</v>
      </c>
      <c r="J44" s="119"/>
      <c r="K44" s="120">
        <f>H44*J44</f>
        <v>0</v>
      </c>
      <c r="L44" s="121">
        <f>IF(D44="S",K44,"")</f>
      </c>
      <c r="M44" s="122">
        <f>IF(OR(D44="P",D44="U"),K44,"")</f>
        <v>0</v>
      </c>
      <c r="N44" s="122">
        <f>IF(D44="H",K44,"")</f>
      </c>
      <c r="O44" s="122">
        <f>IF(D44="V",K44,"")</f>
      </c>
      <c r="P44" s="123">
        <v>0</v>
      </c>
      <c r="Q44" s="123">
        <v>0.00167</v>
      </c>
      <c r="R44" s="123">
        <v>0</v>
      </c>
      <c r="S44" s="124">
        <v>21</v>
      </c>
      <c r="T44" s="125">
        <f>K44*(S44+100)/100</f>
        <v>0</v>
      </c>
      <c r="U44" s="126"/>
    </row>
    <row r="45" spans="1:21" ht="25.5" outlineLevel="2">
      <c r="A45" s="3"/>
      <c r="B45" s="93"/>
      <c r="C45" s="93"/>
      <c r="D45" s="113" t="s">
        <v>90</v>
      </c>
      <c r="E45" s="114">
        <v>2</v>
      </c>
      <c r="F45" s="115" t="s">
        <v>151</v>
      </c>
      <c r="G45" s="116" t="s">
        <v>152</v>
      </c>
      <c r="H45" s="117">
        <v>172.7</v>
      </c>
      <c r="I45" s="118" t="s">
        <v>150</v>
      </c>
      <c r="J45" s="119"/>
      <c r="K45" s="120">
        <f>H45*J45</f>
        <v>0</v>
      </c>
      <c r="L45" s="121">
        <f>IF(D45="S",K45,"")</f>
      </c>
      <c r="M45" s="122">
        <f>IF(OR(D45="P",D45="U"),K45,"")</f>
        <v>0</v>
      </c>
      <c r="N45" s="122">
        <f>IF(D45="H",K45,"")</f>
      </c>
      <c r="O45" s="122">
        <f>IF(D45="V",K45,"")</f>
      </c>
      <c r="P45" s="123">
        <v>0</v>
      </c>
      <c r="Q45" s="123">
        <v>0.00167</v>
      </c>
      <c r="R45" s="123">
        <v>0</v>
      </c>
      <c r="S45" s="124">
        <v>21</v>
      </c>
      <c r="T45" s="125">
        <f>K45*(S45+100)/100</f>
        <v>0</v>
      </c>
      <c r="U45" s="126"/>
    </row>
    <row r="46" spans="1:21" ht="12.75" outlineLevel="2">
      <c r="A46" s="3"/>
      <c r="B46" s="93"/>
      <c r="C46" s="93"/>
      <c r="D46" s="113" t="s">
        <v>130</v>
      </c>
      <c r="E46" s="114">
        <v>3</v>
      </c>
      <c r="F46" s="115" t="s">
        <v>153</v>
      </c>
      <c r="G46" s="116" t="s">
        <v>154</v>
      </c>
      <c r="H46" s="117">
        <v>864.3634999999999</v>
      </c>
      <c r="I46" s="118" t="s">
        <v>155</v>
      </c>
      <c r="J46" s="119"/>
      <c r="K46" s="120">
        <f>H46*J46</f>
        <v>0</v>
      </c>
      <c r="L46" s="121">
        <f>IF(D46="S",K46,"")</f>
      </c>
      <c r="M46" s="122">
        <f>IF(OR(D46="P",D46="U"),K46,"")</f>
        <v>0</v>
      </c>
      <c r="N46" s="122">
        <f>IF(D46="H",K46,"")</f>
      </c>
      <c r="O46" s="122">
        <f>IF(D46="V",K46,"")</f>
      </c>
      <c r="P46" s="123">
        <v>0</v>
      </c>
      <c r="Q46" s="123">
        <v>0</v>
      </c>
      <c r="R46" s="123">
        <v>0</v>
      </c>
      <c r="S46" s="124">
        <v>21</v>
      </c>
      <c r="T46" s="125">
        <f>K46*(S46+100)/100</f>
        <v>0</v>
      </c>
      <c r="U46" s="126"/>
    </row>
    <row r="47" spans="1:21" ht="12.75" outlineLevel="1">
      <c r="A47" s="3"/>
      <c r="B47" s="94"/>
      <c r="C47" s="95" t="s">
        <v>156</v>
      </c>
      <c r="D47" s="96" t="s">
        <v>87</v>
      </c>
      <c r="E47" s="97"/>
      <c r="F47" s="97" t="s">
        <v>34</v>
      </c>
      <c r="G47" s="98" t="s">
        <v>157</v>
      </c>
      <c r="H47" s="97"/>
      <c r="I47" s="96"/>
      <c r="J47" s="97"/>
      <c r="K47" s="99">
        <f>SUBTOTAL(9,K48:K79)</f>
        <v>0</v>
      </c>
      <c r="L47" s="100">
        <f>SUBTOTAL(9,L48:L79)</f>
        <v>0</v>
      </c>
      <c r="M47" s="100">
        <f>SUBTOTAL(9,M48:M79)</f>
        <v>0</v>
      </c>
      <c r="N47" s="100">
        <f>SUBTOTAL(9,N48:N79)</f>
        <v>0</v>
      </c>
      <c r="O47" s="100">
        <f>SUBTOTAL(9,O48:O79)</f>
        <v>0</v>
      </c>
      <c r="P47" s="101">
        <f>SUMPRODUCT(P48:P79,H48:H79)</f>
        <v>0.81075</v>
      </c>
      <c r="Q47" s="101">
        <f>SUMPRODUCT(Q48:Q79,H48:H79)</f>
        <v>0.6222500000000001</v>
      </c>
      <c r="R47" s="101">
        <f>SUMPRODUCT(R48:R79,H48:H79)</f>
        <v>125.21149999997454</v>
      </c>
      <c r="S47" s="102">
        <f>SUMPRODUCT(S48:S79,K48:K79)/100</f>
        <v>0</v>
      </c>
      <c r="T47" s="102">
        <f>K47+S47</f>
        <v>0</v>
      </c>
      <c r="U47" s="93"/>
    </row>
    <row r="48" spans="1:21" ht="12.75" outlineLevel="2">
      <c r="A48" s="3"/>
      <c r="B48" s="103"/>
      <c r="C48" s="104"/>
      <c r="D48" s="105"/>
      <c r="E48" s="106" t="s">
        <v>89</v>
      </c>
      <c r="F48" s="107"/>
      <c r="G48" s="108"/>
      <c r="H48" s="107"/>
      <c r="I48" s="105"/>
      <c r="J48" s="107"/>
      <c r="K48" s="109"/>
      <c r="L48" s="110"/>
      <c r="M48" s="110"/>
      <c r="N48" s="110"/>
      <c r="O48" s="110"/>
      <c r="P48" s="111"/>
      <c r="Q48" s="111"/>
      <c r="R48" s="111"/>
      <c r="S48" s="112"/>
      <c r="T48" s="112"/>
      <c r="U48" s="93"/>
    </row>
    <row r="49" spans="1:21" ht="25.5" outlineLevel="2">
      <c r="A49" s="3"/>
      <c r="B49" s="93"/>
      <c r="C49" s="93"/>
      <c r="D49" s="113" t="s">
        <v>90</v>
      </c>
      <c r="E49" s="114">
        <v>1</v>
      </c>
      <c r="F49" s="115" t="s">
        <v>158</v>
      </c>
      <c r="G49" s="116" t="s">
        <v>159</v>
      </c>
      <c r="H49" s="117">
        <v>124.45</v>
      </c>
      <c r="I49" s="118" t="s">
        <v>150</v>
      </c>
      <c r="J49" s="119"/>
      <c r="K49" s="120">
        <f>H49*J49</f>
        <v>0</v>
      </c>
      <c r="L49" s="121">
        <f>IF(D49="S",K49,"")</f>
      </c>
      <c r="M49" s="122">
        <f>IF(OR(D49="P",D49="U"),K49,"")</f>
        <v>0</v>
      </c>
      <c r="N49" s="122">
        <f>IF(D49="H",K49,"")</f>
      </c>
      <c r="O49" s="122">
        <f>IF(D49="V",K49,"")</f>
      </c>
      <c r="P49" s="123">
        <v>0</v>
      </c>
      <c r="Q49" s="123">
        <v>0.005</v>
      </c>
      <c r="R49" s="123">
        <v>0.38999999999987267</v>
      </c>
      <c r="S49" s="124">
        <v>21</v>
      </c>
      <c r="T49" s="125">
        <f>K49*(S49+100)/100</f>
        <v>0</v>
      </c>
      <c r="U49" s="126"/>
    </row>
    <row r="50" spans="1:21" ht="25.5" outlineLevel="2">
      <c r="A50" s="3"/>
      <c r="B50" s="93"/>
      <c r="C50" s="93"/>
      <c r="D50" s="113" t="s">
        <v>90</v>
      </c>
      <c r="E50" s="114">
        <v>2</v>
      </c>
      <c r="F50" s="115" t="s">
        <v>160</v>
      </c>
      <c r="G50" s="116" t="s">
        <v>161</v>
      </c>
      <c r="H50" s="117">
        <v>165.25</v>
      </c>
      <c r="I50" s="118" t="s">
        <v>150</v>
      </c>
      <c r="J50" s="119"/>
      <c r="K50" s="120">
        <f>H50*J50</f>
        <v>0</v>
      </c>
      <c r="L50" s="121">
        <f>IF(D50="S",K50,"")</f>
      </c>
      <c r="M50" s="122">
        <f>IF(OR(D50="P",D50="U"),K50,"")</f>
        <v>0</v>
      </c>
      <c r="N50" s="122">
        <f>IF(D50="H",K50,"")</f>
      </c>
      <c r="O50" s="122">
        <f>IF(D50="V",K50,"")</f>
      </c>
      <c r="P50" s="123">
        <v>0</v>
      </c>
      <c r="Q50" s="123">
        <v>0</v>
      </c>
      <c r="R50" s="123">
        <v>0.4639999999999418</v>
      </c>
      <c r="S50" s="124">
        <v>21</v>
      </c>
      <c r="T50" s="125">
        <f>K50*(S50+100)/100</f>
        <v>0</v>
      </c>
      <c r="U50" s="126"/>
    </row>
    <row r="51" spans="1:21" ht="25.5" outlineLevel="2">
      <c r="A51" s="3"/>
      <c r="B51" s="93"/>
      <c r="C51" s="93"/>
      <c r="D51" s="113" t="s">
        <v>162</v>
      </c>
      <c r="E51" s="114">
        <v>3</v>
      </c>
      <c r="F51" s="115" t="s">
        <v>163</v>
      </c>
      <c r="G51" s="116" t="s">
        <v>164</v>
      </c>
      <c r="H51" s="117">
        <v>74.65</v>
      </c>
      <c r="I51" s="118" t="s">
        <v>150</v>
      </c>
      <c r="J51" s="119"/>
      <c r="K51" s="120">
        <f>H51*J51</f>
        <v>0</v>
      </c>
      <c r="L51" s="121">
        <f>IF(D51="S",K51,"")</f>
        <v>0</v>
      </c>
      <c r="M51" s="122">
        <f>IF(OR(D51="P",D51="U"),K51,"")</f>
      </c>
      <c r="N51" s="122">
        <f>IF(D51="H",K51,"")</f>
      </c>
      <c r="O51" s="122">
        <f>IF(D51="V",K51,"")</f>
      </c>
      <c r="P51" s="123">
        <v>0.0029999999999999996</v>
      </c>
      <c r="Q51" s="123">
        <v>0</v>
      </c>
      <c r="R51" s="123">
        <v>0</v>
      </c>
      <c r="S51" s="124">
        <v>21</v>
      </c>
      <c r="T51" s="125">
        <f>K51*(S51+100)/100</f>
        <v>0</v>
      </c>
      <c r="U51" s="126"/>
    </row>
    <row r="52" spans="1:21" ht="25.5" outlineLevel="2">
      <c r="A52" s="3"/>
      <c r="B52" s="93"/>
      <c r="C52" s="93"/>
      <c r="D52" s="113" t="s">
        <v>162</v>
      </c>
      <c r="E52" s="114">
        <v>4</v>
      </c>
      <c r="F52" s="115" t="s">
        <v>165</v>
      </c>
      <c r="G52" s="116" t="s">
        <v>166</v>
      </c>
      <c r="H52" s="117">
        <v>90.6</v>
      </c>
      <c r="I52" s="118" t="s">
        <v>150</v>
      </c>
      <c r="J52" s="119"/>
      <c r="K52" s="120">
        <f>H52*J52</f>
        <v>0</v>
      </c>
      <c r="L52" s="121">
        <f>IF(D52="S",K52,"")</f>
        <v>0</v>
      </c>
      <c r="M52" s="122">
        <f>IF(OR(D52="P",D52="U"),K52,"")</f>
      </c>
      <c r="N52" s="122">
        <f>IF(D52="H",K52,"")</f>
      </c>
      <c r="O52" s="122">
        <f>IF(D52="V",K52,"")</f>
      </c>
      <c r="P52" s="123">
        <v>0.003</v>
      </c>
      <c r="Q52" s="123">
        <v>0</v>
      </c>
      <c r="R52" s="123">
        <v>0</v>
      </c>
      <c r="S52" s="124">
        <v>21</v>
      </c>
      <c r="T52" s="125">
        <f>K52*(S52+100)/100</f>
        <v>0</v>
      </c>
      <c r="U52" s="126"/>
    </row>
    <row r="53" spans="1:21" s="133" customFormat="1" ht="11.25" outlineLevel="2">
      <c r="A53" s="127"/>
      <c r="B53" s="127"/>
      <c r="C53" s="127"/>
      <c r="D53" s="127"/>
      <c r="E53" s="127"/>
      <c r="F53" s="127"/>
      <c r="G53" s="128" t="s">
        <v>167</v>
      </c>
      <c r="H53" s="127"/>
      <c r="I53" s="129"/>
      <c r="J53" s="127"/>
      <c r="K53" s="127"/>
      <c r="L53" s="130"/>
      <c r="M53" s="130"/>
      <c r="N53" s="130"/>
      <c r="O53" s="130"/>
      <c r="P53" s="131"/>
      <c r="Q53" s="127"/>
      <c r="R53" s="127"/>
      <c r="S53" s="132"/>
      <c r="T53" s="132"/>
      <c r="U53" s="127"/>
    </row>
    <row r="54" spans="1:21" ht="25.5" outlineLevel="2">
      <c r="A54" s="3"/>
      <c r="B54" s="93"/>
      <c r="C54" s="93"/>
      <c r="D54" s="113" t="s">
        <v>162</v>
      </c>
      <c r="E54" s="114">
        <v>5</v>
      </c>
      <c r="F54" s="115" t="s">
        <v>168</v>
      </c>
      <c r="G54" s="116" t="s">
        <v>169</v>
      </c>
      <c r="H54" s="117">
        <v>45</v>
      </c>
      <c r="I54" s="118" t="s">
        <v>170</v>
      </c>
      <c r="J54" s="119"/>
      <c r="K54" s="120">
        <f>H54*J54</f>
        <v>0</v>
      </c>
      <c r="L54" s="121">
        <f>IF(D54="S",K54,"")</f>
        <v>0</v>
      </c>
      <c r="M54" s="122">
        <f>IF(OR(D54="P",D54="U"),K54,"")</f>
      </c>
      <c r="N54" s="122">
        <f>IF(D54="H",K54,"")</f>
      </c>
      <c r="O54" s="122">
        <f>IF(D54="V",K54,"")</f>
      </c>
      <c r="P54" s="123">
        <v>0.007</v>
      </c>
      <c r="Q54" s="123">
        <v>0</v>
      </c>
      <c r="R54" s="123">
        <v>0</v>
      </c>
      <c r="S54" s="124">
        <v>21</v>
      </c>
      <c r="T54" s="125">
        <f>K54*(S54+100)/100</f>
        <v>0</v>
      </c>
      <c r="U54" s="126"/>
    </row>
    <row r="55" spans="1:21" ht="12.75" outlineLevel="2">
      <c r="A55" s="3"/>
      <c r="B55" s="93"/>
      <c r="C55" s="93"/>
      <c r="D55" s="113" t="s">
        <v>90</v>
      </c>
      <c r="E55" s="114">
        <v>6</v>
      </c>
      <c r="F55" s="115" t="s">
        <v>171</v>
      </c>
      <c r="G55" s="116" t="s">
        <v>172</v>
      </c>
      <c r="H55" s="117">
        <v>172.7</v>
      </c>
      <c r="I55" s="118" t="s">
        <v>150</v>
      </c>
      <c r="J55" s="119"/>
      <c r="K55" s="120">
        <f>H55*J55</f>
        <v>0</v>
      </c>
      <c r="L55" s="121">
        <f>IF(D55="S",K55,"")</f>
      </c>
      <c r="M55" s="122">
        <f>IF(OR(D55="P",D55="U"),K55,"")</f>
        <v>0</v>
      </c>
      <c r="N55" s="122">
        <f>IF(D55="H",K55,"")</f>
      </c>
      <c r="O55" s="122">
        <f>IF(D55="V",K55,"")</f>
      </c>
      <c r="P55" s="123">
        <v>0</v>
      </c>
      <c r="Q55" s="123">
        <v>0</v>
      </c>
      <c r="R55" s="123">
        <v>0</v>
      </c>
      <c r="S55" s="124">
        <v>21</v>
      </c>
      <c r="T55" s="125">
        <f>K55*(S55+100)/100</f>
        <v>0</v>
      </c>
      <c r="U55" s="126"/>
    </row>
    <row r="56" spans="1:21" ht="25.5" outlineLevel="2">
      <c r="A56" s="3"/>
      <c r="B56" s="93"/>
      <c r="C56" s="93"/>
      <c r="D56" s="113" t="s">
        <v>90</v>
      </c>
      <c r="E56" s="114">
        <v>7</v>
      </c>
      <c r="F56" s="115" t="s">
        <v>173</v>
      </c>
      <c r="G56" s="116" t="s">
        <v>174</v>
      </c>
      <c r="H56" s="117">
        <v>23.2</v>
      </c>
      <c r="I56" s="118" t="s">
        <v>150</v>
      </c>
      <c r="J56" s="119"/>
      <c r="K56" s="120">
        <f>H56*J56</f>
        <v>0</v>
      </c>
      <c r="L56" s="121">
        <f>IF(D56="S",K56,"")</f>
      </c>
      <c r="M56" s="122">
        <f>IF(OR(D56="P",D56="U"),K56,"")</f>
        <v>0</v>
      </c>
      <c r="N56" s="122">
        <f>IF(D56="H",K56,"")</f>
      </c>
      <c r="O56" s="122">
        <f>IF(D56="V",K56,"")</f>
      </c>
      <c r="P56" s="123">
        <v>0</v>
      </c>
      <c r="Q56" s="123">
        <v>0</v>
      </c>
      <c r="R56" s="123">
        <v>0</v>
      </c>
      <c r="S56" s="124">
        <v>21</v>
      </c>
      <c r="T56" s="125">
        <f>K56*(S56+100)/100</f>
        <v>0</v>
      </c>
      <c r="U56" s="126"/>
    </row>
    <row r="57" spans="1:21" ht="25.5" outlineLevel="2">
      <c r="A57" s="3"/>
      <c r="B57" s="93"/>
      <c r="C57" s="93"/>
      <c r="D57" s="113" t="s">
        <v>90</v>
      </c>
      <c r="E57" s="114">
        <v>8</v>
      </c>
      <c r="F57" s="115" t="s">
        <v>175</v>
      </c>
      <c r="G57" s="116" t="s">
        <v>176</v>
      </c>
      <c r="H57" s="117">
        <v>60.05</v>
      </c>
      <c r="I57" s="118" t="s">
        <v>150</v>
      </c>
      <c r="J57" s="119"/>
      <c r="K57" s="120">
        <f>H57*J57</f>
        <v>0</v>
      </c>
      <c r="L57" s="121">
        <f>IF(D57="S",K57,"")</f>
      </c>
      <c r="M57" s="122">
        <f>IF(OR(D57="P",D57="U"),K57,"")</f>
        <v>0</v>
      </c>
      <c r="N57" s="122">
        <f>IF(D57="H",K57,"")</f>
      </c>
      <c r="O57" s="122">
        <f>IF(D57="V",K57,"")</f>
      </c>
      <c r="P57" s="123">
        <v>0</v>
      </c>
      <c r="Q57" s="123">
        <v>0</v>
      </c>
      <c r="R57" s="123">
        <v>0</v>
      </c>
      <c r="S57" s="124">
        <v>21</v>
      </c>
      <c r="T57" s="125">
        <f>K57*(S57+100)/100</f>
        <v>0</v>
      </c>
      <c r="U57" s="126"/>
    </row>
    <row r="58" spans="1:21" ht="12.75" outlineLevel="2">
      <c r="A58" s="3"/>
      <c r="B58" s="93"/>
      <c r="C58" s="93"/>
      <c r="D58" s="113" t="s">
        <v>90</v>
      </c>
      <c r="E58" s="114">
        <v>9</v>
      </c>
      <c r="F58" s="115" t="s">
        <v>177</v>
      </c>
      <c r="G58" s="116" t="s">
        <v>178</v>
      </c>
      <c r="H58" s="117">
        <v>98</v>
      </c>
      <c r="I58" s="118" t="s">
        <v>129</v>
      </c>
      <c r="J58" s="119"/>
      <c r="K58" s="120">
        <f>H58*J58</f>
        <v>0</v>
      </c>
      <c r="L58" s="121">
        <f>IF(D58="S",K58,"")</f>
      </c>
      <c r="M58" s="122">
        <f>IF(OR(D58="P",D58="U"),K58,"")</f>
        <v>0</v>
      </c>
      <c r="N58" s="122">
        <f>IF(D58="H",K58,"")</f>
      </c>
      <c r="O58" s="122">
        <f>IF(D58="V",K58,"")</f>
      </c>
      <c r="P58" s="123">
        <v>0</v>
      </c>
      <c r="Q58" s="123">
        <v>0</v>
      </c>
      <c r="R58" s="123">
        <v>0</v>
      </c>
      <c r="S58" s="124">
        <v>21</v>
      </c>
      <c r="T58" s="125">
        <f>K58*(S58+100)/100</f>
        <v>0</v>
      </c>
      <c r="U58" s="126"/>
    </row>
    <row r="59" spans="1:21" s="133" customFormat="1" ht="11.25" outlineLevel="2">
      <c r="A59" s="127"/>
      <c r="B59" s="127"/>
      <c r="C59" s="127"/>
      <c r="D59" s="127"/>
      <c r="E59" s="127"/>
      <c r="F59" s="127"/>
      <c r="G59" s="128" t="s">
        <v>179</v>
      </c>
      <c r="H59" s="127"/>
      <c r="I59" s="129"/>
      <c r="J59" s="127"/>
      <c r="K59" s="127"/>
      <c r="L59" s="130"/>
      <c r="M59" s="130"/>
      <c r="N59" s="130"/>
      <c r="O59" s="130"/>
      <c r="P59" s="131"/>
      <c r="Q59" s="127"/>
      <c r="R59" s="127"/>
      <c r="S59" s="132"/>
      <c r="T59" s="132"/>
      <c r="U59" s="127"/>
    </row>
    <row r="60" spans="1:21" ht="12.75" outlineLevel="2">
      <c r="A60" s="3"/>
      <c r="B60" s="93"/>
      <c r="C60" s="93"/>
      <c r="D60" s="113" t="s">
        <v>90</v>
      </c>
      <c r="E60" s="114">
        <v>10</v>
      </c>
      <c r="F60" s="115" t="s">
        <v>180</v>
      </c>
      <c r="G60" s="116" t="s">
        <v>181</v>
      </c>
      <c r="H60" s="117">
        <v>11</v>
      </c>
      <c r="I60" s="118" t="s">
        <v>129</v>
      </c>
      <c r="J60" s="119"/>
      <c r="K60" s="120">
        <f>H60*J60</f>
        <v>0</v>
      </c>
      <c r="L60" s="121">
        <f>IF(D60="S",K60,"")</f>
      </c>
      <c r="M60" s="122">
        <f>IF(OR(D60="P",D60="U"),K60,"")</f>
        <v>0</v>
      </c>
      <c r="N60" s="122">
        <f>IF(D60="H",K60,"")</f>
      </c>
      <c r="O60" s="122">
        <f>IF(D60="V",K60,"")</f>
      </c>
      <c r="P60" s="123">
        <v>0</v>
      </c>
      <c r="Q60" s="123">
        <v>0</v>
      </c>
      <c r="R60" s="123">
        <v>0</v>
      </c>
      <c r="S60" s="124">
        <v>21</v>
      </c>
      <c r="T60" s="125">
        <f>K60*(S60+100)/100</f>
        <v>0</v>
      </c>
      <c r="U60" s="126"/>
    </row>
    <row r="61" spans="1:21" s="133" customFormat="1" ht="11.25" outlineLevel="2">
      <c r="A61" s="127"/>
      <c r="B61" s="127"/>
      <c r="C61" s="127"/>
      <c r="D61" s="127"/>
      <c r="E61" s="127"/>
      <c r="F61" s="127"/>
      <c r="G61" s="128" t="s">
        <v>179</v>
      </c>
      <c r="H61" s="127"/>
      <c r="I61" s="129"/>
      <c r="J61" s="127"/>
      <c r="K61" s="127"/>
      <c r="L61" s="130"/>
      <c r="M61" s="130"/>
      <c r="N61" s="130"/>
      <c r="O61" s="130"/>
      <c r="P61" s="131"/>
      <c r="Q61" s="127"/>
      <c r="R61" s="127"/>
      <c r="S61" s="132"/>
      <c r="T61" s="132"/>
      <c r="U61" s="127"/>
    </row>
    <row r="62" spans="1:21" ht="12.75" outlineLevel="2">
      <c r="A62" s="3"/>
      <c r="B62" s="93"/>
      <c r="C62" s="93"/>
      <c r="D62" s="113" t="s">
        <v>90</v>
      </c>
      <c r="E62" s="114">
        <v>11</v>
      </c>
      <c r="F62" s="115" t="s">
        <v>182</v>
      </c>
      <c r="G62" s="116" t="s">
        <v>183</v>
      </c>
      <c r="H62" s="117">
        <v>2</v>
      </c>
      <c r="I62" s="118" t="s">
        <v>129</v>
      </c>
      <c r="J62" s="119"/>
      <c r="K62" s="120">
        <f>H62*J62</f>
        <v>0</v>
      </c>
      <c r="L62" s="121">
        <f>IF(D62="S",K62,"")</f>
      </c>
      <c r="M62" s="122">
        <f>IF(OR(D62="P",D62="U"),K62,"")</f>
        <v>0</v>
      </c>
      <c r="N62" s="122">
        <f>IF(D62="H",K62,"")</f>
      </c>
      <c r="O62" s="122">
        <f>IF(D62="V",K62,"")</f>
      </c>
      <c r="P62" s="123">
        <v>0</v>
      </c>
      <c r="Q62" s="123">
        <v>0</v>
      </c>
      <c r="R62" s="123">
        <v>0</v>
      </c>
      <c r="S62" s="124">
        <v>21</v>
      </c>
      <c r="T62" s="125">
        <f>K62*(S62+100)/100</f>
        <v>0</v>
      </c>
      <c r="U62" s="126"/>
    </row>
    <row r="63" spans="1:21" s="133" customFormat="1" ht="11.25" outlineLevel="2">
      <c r="A63" s="127"/>
      <c r="B63" s="127"/>
      <c r="C63" s="127"/>
      <c r="D63" s="127"/>
      <c r="E63" s="127"/>
      <c r="F63" s="127"/>
      <c r="G63" s="128" t="s">
        <v>179</v>
      </c>
      <c r="H63" s="127"/>
      <c r="I63" s="129"/>
      <c r="J63" s="127"/>
      <c r="K63" s="127"/>
      <c r="L63" s="130"/>
      <c r="M63" s="130"/>
      <c r="N63" s="130"/>
      <c r="O63" s="130"/>
      <c r="P63" s="131"/>
      <c r="Q63" s="127"/>
      <c r="R63" s="127"/>
      <c r="S63" s="132"/>
      <c r="T63" s="132"/>
      <c r="U63" s="127"/>
    </row>
    <row r="64" spans="1:21" ht="12.75" outlineLevel="2">
      <c r="A64" s="3"/>
      <c r="B64" s="93"/>
      <c r="C64" s="93"/>
      <c r="D64" s="113" t="s">
        <v>90</v>
      </c>
      <c r="E64" s="114">
        <v>12</v>
      </c>
      <c r="F64" s="115" t="s">
        <v>184</v>
      </c>
      <c r="G64" s="116" t="s">
        <v>185</v>
      </c>
      <c r="H64" s="117">
        <v>1</v>
      </c>
      <c r="I64" s="118" t="s">
        <v>129</v>
      </c>
      <c r="J64" s="119"/>
      <c r="K64" s="120">
        <f>H64*J64</f>
        <v>0</v>
      </c>
      <c r="L64" s="121">
        <f>IF(D64="S",K64,"")</f>
      </c>
      <c r="M64" s="122">
        <f>IF(OR(D64="P",D64="U"),K64,"")</f>
        <v>0</v>
      </c>
      <c r="N64" s="122">
        <f>IF(D64="H",K64,"")</f>
      </c>
      <c r="O64" s="122">
        <f>IF(D64="V",K64,"")</f>
      </c>
      <c r="P64" s="123">
        <v>0</v>
      </c>
      <c r="Q64" s="123">
        <v>0</v>
      </c>
      <c r="R64" s="123">
        <v>0</v>
      </c>
      <c r="S64" s="124">
        <v>21</v>
      </c>
      <c r="T64" s="125">
        <f>K64*(S64+100)/100</f>
        <v>0</v>
      </c>
      <c r="U64" s="126"/>
    </row>
    <row r="65" spans="1:21" s="133" customFormat="1" ht="22.5" outlineLevel="2">
      <c r="A65" s="127"/>
      <c r="B65" s="127"/>
      <c r="C65" s="127"/>
      <c r="D65" s="127"/>
      <c r="E65" s="127"/>
      <c r="F65" s="127"/>
      <c r="G65" s="128" t="s">
        <v>186</v>
      </c>
      <c r="H65" s="127"/>
      <c r="I65" s="129"/>
      <c r="J65" s="127"/>
      <c r="K65" s="127"/>
      <c r="L65" s="130"/>
      <c r="M65" s="130"/>
      <c r="N65" s="130"/>
      <c r="O65" s="130"/>
      <c r="P65" s="131"/>
      <c r="Q65" s="127"/>
      <c r="R65" s="127"/>
      <c r="S65" s="132"/>
      <c r="T65" s="132"/>
      <c r="U65" s="127"/>
    </row>
    <row r="66" spans="1:21" ht="12.75" outlineLevel="2">
      <c r="A66" s="3"/>
      <c r="B66" s="93"/>
      <c r="C66" s="93"/>
      <c r="D66" s="113" t="s">
        <v>90</v>
      </c>
      <c r="E66" s="114">
        <v>13</v>
      </c>
      <c r="F66" s="115" t="s">
        <v>187</v>
      </c>
      <c r="G66" s="116" t="s">
        <v>188</v>
      </c>
      <c r="H66" s="117">
        <v>51</v>
      </c>
      <c r="I66" s="118" t="s">
        <v>129</v>
      </c>
      <c r="J66" s="119"/>
      <c r="K66" s="120">
        <f>H66*J66</f>
        <v>0</v>
      </c>
      <c r="L66" s="121">
        <f>IF(D66="S",K66,"")</f>
      </c>
      <c r="M66" s="122">
        <f>IF(OR(D66="P",D66="U"),K66,"")</f>
        <v>0</v>
      </c>
      <c r="N66" s="122">
        <f>IF(D66="H",K66,"")</f>
      </c>
      <c r="O66" s="122">
        <f>IF(D66="V",K66,"")</f>
      </c>
      <c r="P66" s="123">
        <v>0</v>
      </c>
      <c r="Q66" s="123">
        <v>0</v>
      </c>
      <c r="R66" s="123">
        <v>0</v>
      </c>
      <c r="S66" s="124">
        <v>21</v>
      </c>
      <c r="T66" s="125">
        <f>K66*(S66+100)/100</f>
        <v>0</v>
      </c>
      <c r="U66" s="126"/>
    </row>
    <row r="67" spans="1:21" s="133" customFormat="1" ht="11.25" outlineLevel="2">
      <c r="A67" s="127"/>
      <c r="B67" s="127"/>
      <c r="C67" s="127"/>
      <c r="D67" s="127"/>
      <c r="E67" s="127"/>
      <c r="F67" s="127"/>
      <c r="G67" s="128" t="s">
        <v>189</v>
      </c>
      <c r="H67" s="127"/>
      <c r="I67" s="129"/>
      <c r="J67" s="127"/>
      <c r="K67" s="127"/>
      <c r="L67" s="130"/>
      <c r="M67" s="130"/>
      <c r="N67" s="130"/>
      <c r="O67" s="130"/>
      <c r="P67" s="131"/>
      <c r="Q67" s="127"/>
      <c r="R67" s="127"/>
      <c r="S67" s="132"/>
      <c r="T67" s="132"/>
      <c r="U67" s="127"/>
    </row>
    <row r="68" spans="1:21" ht="12.75" outlineLevel="2">
      <c r="A68" s="3"/>
      <c r="B68" s="93"/>
      <c r="C68" s="93"/>
      <c r="D68" s="113" t="s">
        <v>90</v>
      </c>
      <c r="E68" s="114">
        <v>14</v>
      </c>
      <c r="F68" s="115" t="s">
        <v>190</v>
      </c>
      <c r="G68" s="116" t="s">
        <v>191</v>
      </c>
      <c r="H68" s="117">
        <v>10</v>
      </c>
      <c r="I68" s="118" t="s">
        <v>129</v>
      </c>
      <c r="J68" s="119"/>
      <c r="K68" s="120">
        <f>H68*J68</f>
        <v>0</v>
      </c>
      <c r="L68" s="121">
        <f>IF(D68="S",K68,"")</f>
      </c>
      <c r="M68" s="122">
        <f>IF(OR(D68="P",D68="U"),K68,"")</f>
        <v>0</v>
      </c>
      <c r="N68" s="122">
        <f>IF(D68="H",K68,"")</f>
      </c>
      <c r="O68" s="122">
        <f>IF(D68="V",K68,"")</f>
      </c>
      <c r="P68" s="123">
        <v>0</v>
      </c>
      <c r="Q68" s="123">
        <v>0</v>
      </c>
      <c r="R68" s="123">
        <v>0</v>
      </c>
      <c r="S68" s="124">
        <v>21</v>
      </c>
      <c r="T68" s="125">
        <f>K68*(S68+100)/100</f>
        <v>0</v>
      </c>
      <c r="U68" s="126"/>
    </row>
    <row r="69" spans="1:21" s="133" customFormat="1" ht="11.25" outlineLevel="2">
      <c r="A69" s="127"/>
      <c r="B69" s="127"/>
      <c r="C69" s="127"/>
      <c r="D69" s="127"/>
      <c r="E69" s="127"/>
      <c r="F69" s="127"/>
      <c r="G69" s="128" t="s">
        <v>189</v>
      </c>
      <c r="H69" s="127"/>
      <c r="I69" s="129"/>
      <c r="J69" s="127"/>
      <c r="K69" s="127"/>
      <c r="L69" s="130"/>
      <c r="M69" s="130"/>
      <c r="N69" s="130"/>
      <c r="O69" s="130"/>
      <c r="P69" s="131"/>
      <c r="Q69" s="127"/>
      <c r="R69" s="127"/>
      <c r="S69" s="132"/>
      <c r="T69" s="132"/>
      <c r="U69" s="127"/>
    </row>
    <row r="70" spans="1:21" ht="12.75" outlineLevel="2">
      <c r="A70" s="3"/>
      <c r="B70" s="93"/>
      <c r="C70" s="93"/>
      <c r="D70" s="113" t="s">
        <v>90</v>
      </c>
      <c r="E70" s="114">
        <v>15</v>
      </c>
      <c r="F70" s="115" t="s">
        <v>192</v>
      </c>
      <c r="G70" s="116" t="s">
        <v>193</v>
      </c>
      <c r="H70" s="117">
        <v>172.7</v>
      </c>
      <c r="I70" s="118" t="s">
        <v>150</v>
      </c>
      <c r="J70" s="119"/>
      <c r="K70" s="120">
        <f>H70*J70</f>
        <v>0</v>
      </c>
      <c r="L70" s="121">
        <f>IF(D70="S",K70,"")</f>
      </c>
      <c r="M70" s="122">
        <f>IF(OR(D70="P",D70="U"),K70,"")</f>
        <v>0</v>
      </c>
      <c r="N70" s="122">
        <f>IF(D70="H",K70,"")</f>
      </c>
      <c r="O70" s="122">
        <f>IF(D70="V",K70,"")</f>
      </c>
      <c r="P70" s="123">
        <v>0</v>
      </c>
      <c r="Q70" s="123">
        <v>0</v>
      </c>
      <c r="R70" s="123">
        <v>0</v>
      </c>
      <c r="S70" s="124">
        <v>21</v>
      </c>
      <c r="T70" s="125">
        <f>K70*(S70+100)/100</f>
        <v>0</v>
      </c>
      <c r="U70" s="126"/>
    </row>
    <row r="71" spans="1:21" ht="12.75" outlineLevel="2">
      <c r="A71" s="3"/>
      <c r="B71" s="93"/>
      <c r="C71" s="93"/>
      <c r="D71" s="113" t="s">
        <v>90</v>
      </c>
      <c r="E71" s="114">
        <v>16</v>
      </c>
      <c r="F71" s="115" t="s">
        <v>194</v>
      </c>
      <c r="G71" s="116" t="s">
        <v>195</v>
      </c>
      <c r="H71" s="117">
        <v>67</v>
      </c>
      <c r="I71" s="118" t="s">
        <v>129</v>
      </c>
      <c r="J71" s="119"/>
      <c r="K71" s="120">
        <f>H71*J71</f>
        <v>0</v>
      </c>
      <c r="L71" s="121">
        <f>IF(D71="S",K71,"")</f>
      </c>
      <c r="M71" s="122">
        <f>IF(OR(D71="P",D71="U"),K71,"")</f>
        <v>0</v>
      </c>
      <c r="N71" s="122">
        <f>IF(D71="H",K71,"")</f>
      </c>
      <c r="O71" s="122">
        <f>IF(D71="V",K71,"")</f>
      </c>
      <c r="P71" s="123">
        <v>0</v>
      </c>
      <c r="Q71" s="123">
        <v>0</v>
      </c>
      <c r="R71" s="123">
        <v>0</v>
      </c>
      <c r="S71" s="124">
        <v>21</v>
      </c>
      <c r="T71" s="125">
        <f>K71*(S71+100)/100</f>
        <v>0</v>
      </c>
      <c r="U71" s="126"/>
    </row>
    <row r="72" spans="1:21" ht="12.75" outlineLevel="2">
      <c r="A72" s="3"/>
      <c r="B72" s="93"/>
      <c r="C72" s="93"/>
      <c r="D72" s="113" t="s">
        <v>90</v>
      </c>
      <c r="E72" s="114">
        <v>17</v>
      </c>
      <c r="F72" s="115" t="s">
        <v>196</v>
      </c>
      <c r="G72" s="116" t="s">
        <v>197</v>
      </c>
      <c r="H72" s="117">
        <v>163.6</v>
      </c>
      <c r="I72" s="118" t="s">
        <v>150</v>
      </c>
      <c r="J72" s="119"/>
      <c r="K72" s="120">
        <f>H72*J72</f>
        <v>0</v>
      </c>
      <c r="L72" s="121">
        <f>IF(D72="S",K72,"")</f>
      </c>
      <c r="M72" s="122">
        <f>IF(OR(D72="P",D72="U"),K72,"")</f>
        <v>0</v>
      </c>
      <c r="N72" s="122">
        <f>IF(D72="H",K72,"")</f>
      </c>
      <c r="O72" s="122">
        <f>IF(D72="V",K72,"")</f>
      </c>
      <c r="P72" s="123">
        <v>0</v>
      </c>
      <c r="Q72" s="123">
        <v>0</v>
      </c>
      <c r="R72" s="123">
        <v>0</v>
      </c>
      <c r="S72" s="124">
        <v>21</v>
      </c>
      <c r="T72" s="125">
        <f>K72*(S72+100)/100</f>
        <v>0</v>
      </c>
      <c r="U72" s="126"/>
    </row>
    <row r="73" spans="1:21" s="133" customFormat="1" ht="11.25" outlineLevel="2">
      <c r="A73" s="127"/>
      <c r="B73" s="127"/>
      <c r="C73" s="127"/>
      <c r="D73" s="127"/>
      <c r="E73" s="127"/>
      <c r="F73" s="127"/>
      <c r="G73" s="128" t="s">
        <v>198</v>
      </c>
      <c r="H73" s="127"/>
      <c r="I73" s="129"/>
      <c r="J73" s="127"/>
      <c r="K73" s="127"/>
      <c r="L73" s="130"/>
      <c r="M73" s="130"/>
      <c r="N73" s="130"/>
      <c r="O73" s="130"/>
      <c r="P73" s="131"/>
      <c r="Q73" s="127"/>
      <c r="R73" s="127"/>
      <c r="S73" s="132"/>
      <c r="T73" s="132"/>
      <c r="U73" s="127"/>
    </row>
    <row r="74" spans="1:21" ht="12.75" outlineLevel="2">
      <c r="A74" s="3"/>
      <c r="B74" s="93"/>
      <c r="C74" s="93"/>
      <c r="D74" s="113" t="s">
        <v>90</v>
      </c>
      <c r="E74" s="114">
        <v>18</v>
      </c>
      <c r="F74" s="115" t="s">
        <v>199</v>
      </c>
      <c r="G74" s="116" t="s">
        <v>200</v>
      </c>
      <c r="H74" s="117">
        <v>53.1</v>
      </c>
      <c r="I74" s="118" t="s">
        <v>150</v>
      </c>
      <c r="J74" s="119"/>
      <c r="K74" s="120">
        <f>H74*J74</f>
        <v>0</v>
      </c>
      <c r="L74" s="121">
        <f>IF(D74="S",K74,"")</f>
      </c>
      <c r="M74" s="122">
        <f>IF(OR(D74="P",D74="U"),K74,"")</f>
        <v>0</v>
      </c>
      <c r="N74" s="122">
        <f>IF(D74="H",K74,"")</f>
      </c>
      <c r="O74" s="122">
        <f>IF(D74="V",K74,"")</f>
      </c>
      <c r="P74" s="123">
        <v>0</v>
      </c>
      <c r="Q74" s="123">
        <v>0</v>
      </c>
      <c r="R74" s="123">
        <v>0</v>
      </c>
      <c r="S74" s="124">
        <v>21</v>
      </c>
      <c r="T74" s="125">
        <f>K74*(S74+100)/100</f>
        <v>0</v>
      </c>
      <c r="U74" s="126"/>
    </row>
    <row r="75" spans="1:21" s="133" customFormat="1" ht="11.25" outlineLevel="2">
      <c r="A75" s="127"/>
      <c r="B75" s="127"/>
      <c r="C75" s="127"/>
      <c r="D75" s="127"/>
      <c r="E75" s="127"/>
      <c r="F75" s="127"/>
      <c r="G75" s="128" t="s">
        <v>201</v>
      </c>
      <c r="H75" s="127"/>
      <c r="I75" s="129"/>
      <c r="J75" s="127"/>
      <c r="K75" s="127"/>
      <c r="L75" s="130"/>
      <c r="M75" s="130"/>
      <c r="N75" s="130"/>
      <c r="O75" s="130"/>
      <c r="P75" s="131"/>
      <c r="Q75" s="127"/>
      <c r="R75" s="127"/>
      <c r="S75" s="132"/>
      <c r="T75" s="132"/>
      <c r="U75" s="127"/>
    </row>
    <row r="76" spans="1:21" ht="12.75" outlineLevel="2">
      <c r="A76" s="3"/>
      <c r="B76" s="93"/>
      <c r="C76" s="93"/>
      <c r="D76" s="113" t="s">
        <v>90</v>
      </c>
      <c r="E76" s="114">
        <v>19</v>
      </c>
      <c r="F76" s="115" t="s">
        <v>202</v>
      </c>
      <c r="G76" s="116" t="s">
        <v>203</v>
      </c>
      <c r="H76" s="117">
        <v>422</v>
      </c>
      <c r="I76" s="118" t="s">
        <v>93</v>
      </c>
      <c r="J76" s="119"/>
      <c r="K76" s="120">
        <f>H76*J76</f>
        <v>0</v>
      </c>
      <c r="L76" s="121">
        <f>IF(D76="S",K76,"")</f>
      </c>
      <c r="M76" s="122">
        <f>IF(OR(D76="P",D76="U"),K76,"")</f>
        <v>0</v>
      </c>
      <c r="N76" s="122">
        <f>IF(D76="H",K76,"")</f>
      </c>
      <c r="O76" s="122">
        <f>IF(D76="V",K76,"")</f>
      </c>
      <c r="P76" s="123">
        <v>0</v>
      </c>
      <c r="Q76" s="123">
        <v>0</v>
      </c>
      <c r="R76" s="123">
        <v>0</v>
      </c>
      <c r="S76" s="124">
        <v>21</v>
      </c>
      <c r="T76" s="125">
        <f>K76*(S76+100)/100</f>
        <v>0</v>
      </c>
      <c r="U76" s="126"/>
    </row>
    <row r="77" spans="1:21" ht="12.75" outlineLevel="2">
      <c r="A77" s="3"/>
      <c r="B77" s="93"/>
      <c r="C77" s="93"/>
      <c r="D77" s="113" t="s">
        <v>90</v>
      </c>
      <c r="E77" s="114">
        <v>20</v>
      </c>
      <c r="F77" s="115" t="s">
        <v>204</v>
      </c>
      <c r="G77" s="116" t="s">
        <v>205</v>
      </c>
      <c r="H77" s="117">
        <v>172.7</v>
      </c>
      <c r="I77" s="118" t="s">
        <v>150</v>
      </c>
      <c r="J77" s="119"/>
      <c r="K77" s="120">
        <f>H77*J77</f>
        <v>0</v>
      </c>
      <c r="L77" s="121">
        <f>IF(D77="S",K77,"")</f>
      </c>
      <c r="M77" s="122">
        <f>IF(OR(D77="P",D77="U"),K77,"")</f>
        <v>0</v>
      </c>
      <c r="N77" s="122">
        <f>IF(D77="H",K77,"")</f>
      </c>
      <c r="O77" s="122">
        <f>IF(D77="V",K77,"")</f>
      </c>
      <c r="P77" s="123">
        <v>0</v>
      </c>
      <c r="Q77" s="123">
        <v>0</v>
      </c>
      <c r="R77" s="123">
        <v>0</v>
      </c>
      <c r="S77" s="124">
        <v>21</v>
      </c>
      <c r="T77" s="125">
        <f>K77*(S77+100)/100</f>
        <v>0</v>
      </c>
      <c r="U77" s="126"/>
    </row>
    <row r="78" spans="1:21" s="133" customFormat="1" ht="11.25" outlineLevel="2">
      <c r="A78" s="127"/>
      <c r="B78" s="127"/>
      <c r="C78" s="127"/>
      <c r="D78" s="127"/>
      <c r="E78" s="127"/>
      <c r="F78" s="127"/>
      <c r="G78" s="128" t="s">
        <v>206</v>
      </c>
      <c r="H78" s="127"/>
      <c r="I78" s="129"/>
      <c r="J78" s="127"/>
      <c r="K78" s="127"/>
      <c r="L78" s="130"/>
      <c r="M78" s="130"/>
      <c r="N78" s="130"/>
      <c r="O78" s="130"/>
      <c r="P78" s="131"/>
      <c r="Q78" s="127"/>
      <c r="R78" s="127"/>
      <c r="S78" s="132"/>
      <c r="T78" s="132"/>
      <c r="U78" s="127"/>
    </row>
    <row r="79" spans="1:21" ht="12.75" outlineLevel="2">
      <c r="A79" s="3"/>
      <c r="B79" s="93"/>
      <c r="C79" s="93"/>
      <c r="D79" s="113" t="s">
        <v>130</v>
      </c>
      <c r="E79" s="114">
        <v>21</v>
      </c>
      <c r="F79" s="115" t="s">
        <v>207</v>
      </c>
      <c r="G79" s="116" t="s">
        <v>208</v>
      </c>
      <c r="H79" s="117">
        <v>24336.377999999997</v>
      </c>
      <c r="I79" s="118" t="s">
        <v>155</v>
      </c>
      <c r="J79" s="119"/>
      <c r="K79" s="120">
        <f>H79*J79</f>
        <v>0</v>
      </c>
      <c r="L79" s="121">
        <f>IF(D79="S",K79,"")</f>
      </c>
      <c r="M79" s="122">
        <f>IF(OR(D79="P",D79="U"),K79,"")</f>
        <v>0</v>
      </c>
      <c r="N79" s="122">
        <f>IF(D79="H",K79,"")</f>
      </c>
      <c r="O79" s="122">
        <f>IF(D79="V",K79,"")</f>
      </c>
      <c r="P79" s="123">
        <v>0</v>
      </c>
      <c r="Q79" s="123">
        <v>0</v>
      </c>
      <c r="R79" s="123">
        <v>0</v>
      </c>
      <c r="S79" s="124">
        <v>21</v>
      </c>
      <c r="T79" s="125">
        <f>K79*(S79+100)/100</f>
        <v>0</v>
      </c>
      <c r="U79" s="126"/>
    </row>
    <row r="80" spans="1:21" ht="12.75" outlineLevel="1">
      <c r="A80" s="3"/>
      <c r="B80" s="94"/>
      <c r="C80" s="95" t="s">
        <v>209</v>
      </c>
      <c r="D80" s="96" t="s">
        <v>87</v>
      </c>
      <c r="E80" s="97"/>
      <c r="F80" s="97" t="s">
        <v>34</v>
      </c>
      <c r="G80" s="98" t="s">
        <v>210</v>
      </c>
      <c r="H80" s="97"/>
      <c r="I80" s="96"/>
      <c r="J80" s="97"/>
      <c r="K80" s="99">
        <f>SUBTOTAL(9,K81:K84)</f>
        <v>0</v>
      </c>
      <c r="L80" s="100">
        <f>SUBTOTAL(9,L81:L84)</f>
        <v>0</v>
      </c>
      <c r="M80" s="100">
        <f>SUBTOTAL(9,M81:M84)</f>
        <v>0</v>
      </c>
      <c r="N80" s="100">
        <f>SUBTOTAL(9,N81:N84)</f>
        <v>0</v>
      </c>
      <c r="O80" s="100">
        <f>SUBTOTAL(9,O81:O84)</f>
        <v>0</v>
      </c>
      <c r="P80" s="101">
        <f>SUMPRODUCT(P81:P84,H81:H84)</f>
        <v>0.21195699200004292</v>
      </c>
      <c r="Q80" s="101">
        <f>SUMPRODUCT(Q81:Q84,H81:H84)</f>
        <v>0.4160000000000001</v>
      </c>
      <c r="R80" s="101">
        <f>SUMPRODUCT(R81:R84,H81:H84)</f>
        <v>27.20000000001164</v>
      </c>
      <c r="S80" s="102">
        <f>SUMPRODUCT(S81:S84,K81:K84)/100</f>
        <v>0</v>
      </c>
      <c r="T80" s="102">
        <f>K80+S80</f>
        <v>0</v>
      </c>
      <c r="U80" s="93"/>
    </row>
    <row r="81" spans="1:21" ht="12.75" outlineLevel="2">
      <c r="A81" s="3"/>
      <c r="B81" s="103"/>
      <c r="C81" s="104"/>
      <c r="D81" s="105"/>
      <c r="E81" s="106" t="s">
        <v>89</v>
      </c>
      <c r="F81" s="107"/>
      <c r="G81" s="108"/>
      <c r="H81" s="107"/>
      <c r="I81" s="105"/>
      <c r="J81" s="107"/>
      <c r="K81" s="109"/>
      <c r="L81" s="110"/>
      <c r="M81" s="110"/>
      <c r="N81" s="110"/>
      <c r="O81" s="110"/>
      <c r="P81" s="111"/>
      <c r="Q81" s="111"/>
      <c r="R81" s="111"/>
      <c r="S81" s="112"/>
      <c r="T81" s="112"/>
      <c r="U81" s="93"/>
    </row>
    <row r="82" spans="1:21" ht="12.75" outlineLevel="2">
      <c r="A82" s="3"/>
      <c r="B82" s="93"/>
      <c r="C82" s="93"/>
      <c r="D82" s="113" t="s">
        <v>90</v>
      </c>
      <c r="E82" s="114">
        <v>1</v>
      </c>
      <c r="F82" s="115" t="s">
        <v>211</v>
      </c>
      <c r="G82" s="116" t="s">
        <v>212</v>
      </c>
      <c r="H82" s="117">
        <v>160</v>
      </c>
      <c r="I82" s="118" t="s">
        <v>170</v>
      </c>
      <c r="J82" s="119"/>
      <c r="K82" s="120">
        <f>H82*J82</f>
        <v>0</v>
      </c>
      <c r="L82" s="121">
        <f>IF(D82="S",K82,"")</f>
      </c>
      <c r="M82" s="122">
        <f>IF(OR(D82="P",D82="U"),K82,"")</f>
        <v>0</v>
      </c>
      <c r="N82" s="122">
        <f>IF(D82="H",K82,"")</f>
      </c>
      <c r="O82" s="122">
        <f>IF(D82="V",K82,"")</f>
      </c>
      <c r="P82" s="123">
        <v>0.001273780000000258</v>
      </c>
      <c r="Q82" s="123">
        <v>0.0025000000000000005</v>
      </c>
      <c r="R82" s="123">
        <v>0.17000000000007276</v>
      </c>
      <c r="S82" s="124">
        <v>21</v>
      </c>
      <c r="T82" s="125">
        <f>K82*(S82+100)/100</f>
        <v>0</v>
      </c>
      <c r="U82" s="126"/>
    </row>
    <row r="83" spans="1:21" ht="12.75" outlineLevel="2">
      <c r="A83" s="3"/>
      <c r="B83" s="93"/>
      <c r="C83" s="93"/>
      <c r="D83" s="113" t="s">
        <v>162</v>
      </c>
      <c r="E83" s="114">
        <v>2</v>
      </c>
      <c r="F83" s="115" t="s">
        <v>213</v>
      </c>
      <c r="G83" s="116" t="s">
        <v>214</v>
      </c>
      <c r="H83" s="117">
        <v>6.4</v>
      </c>
      <c r="I83" s="118" t="s">
        <v>93</v>
      </c>
      <c r="J83" s="119"/>
      <c r="K83" s="120">
        <f>H83*J83</f>
        <v>0</v>
      </c>
      <c r="L83" s="121">
        <f>IF(D83="S",K83,"")</f>
        <v>0</v>
      </c>
      <c r="M83" s="122">
        <f>IF(OR(D83="P",D83="U"),K83,"")</f>
      </c>
      <c r="N83" s="122">
        <f>IF(D83="H",K83,"")</f>
      </c>
      <c r="O83" s="122">
        <f>IF(D83="V",K83,"")</f>
      </c>
      <c r="P83" s="123">
        <v>0.001273780000000258</v>
      </c>
      <c r="Q83" s="123">
        <v>0.0025</v>
      </c>
      <c r="R83" s="123">
        <v>0</v>
      </c>
      <c r="S83" s="124">
        <v>21</v>
      </c>
      <c r="T83" s="125">
        <f>K83*(S83+100)/100</f>
        <v>0</v>
      </c>
      <c r="U83" s="126"/>
    </row>
    <row r="84" spans="1:21" ht="12.75" outlineLevel="2">
      <c r="A84" s="3"/>
      <c r="B84" s="93"/>
      <c r="C84" s="93"/>
      <c r="D84" s="113" t="s">
        <v>130</v>
      </c>
      <c r="E84" s="114">
        <v>3</v>
      </c>
      <c r="F84" s="115" t="s">
        <v>215</v>
      </c>
      <c r="G84" s="116" t="s">
        <v>216</v>
      </c>
      <c r="H84" s="117">
        <v>221.28</v>
      </c>
      <c r="I84" s="118" t="s">
        <v>155</v>
      </c>
      <c r="J84" s="119"/>
      <c r="K84" s="120">
        <f>H84*J84</f>
        <v>0</v>
      </c>
      <c r="L84" s="121">
        <f>IF(D84="S",K84,"")</f>
      </c>
      <c r="M84" s="122">
        <f>IF(OR(D84="P",D84="U"),K84,"")</f>
        <v>0</v>
      </c>
      <c r="N84" s="122">
        <f>IF(D84="H",K84,"")</f>
      </c>
      <c r="O84" s="122">
        <f>IF(D84="V",K84,"")</f>
      </c>
      <c r="P84" s="123">
        <v>0</v>
      </c>
      <c r="Q84" s="123">
        <v>0</v>
      </c>
      <c r="R84" s="123">
        <v>0</v>
      </c>
      <c r="S84" s="124">
        <v>21</v>
      </c>
      <c r="T84" s="125">
        <f>K84*(S84+100)/100</f>
        <v>0</v>
      </c>
      <c r="U84" s="126"/>
    </row>
    <row r="85" spans="1:21" ht="12.75" outlineLevel="1">
      <c r="A85" s="3"/>
      <c r="B85" s="94"/>
      <c r="C85" s="95" t="s">
        <v>217</v>
      </c>
      <c r="D85" s="96" t="s">
        <v>87</v>
      </c>
      <c r="E85" s="97"/>
      <c r="F85" s="97" t="s">
        <v>34</v>
      </c>
      <c r="G85" s="98" t="s">
        <v>218</v>
      </c>
      <c r="H85" s="97"/>
      <c r="I85" s="96"/>
      <c r="J85" s="97"/>
      <c r="K85" s="99">
        <f>SUBTOTAL(9,K86:K90)</f>
        <v>0</v>
      </c>
      <c r="L85" s="100">
        <f>SUBTOTAL(9,L86:L90)</f>
        <v>0</v>
      </c>
      <c r="M85" s="100">
        <f>SUBTOTAL(9,M86:M90)</f>
        <v>0</v>
      </c>
      <c r="N85" s="100">
        <f>SUBTOTAL(9,N86:N90)</f>
        <v>0</v>
      </c>
      <c r="O85" s="100">
        <f>SUBTOTAL(9,O86:O90)</f>
        <v>0</v>
      </c>
      <c r="P85" s="101">
        <f>SUMPRODUCT(P86:P90,H86:H90)</f>
        <v>0</v>
      </c>
      <c r="Q85" s="101">
        <f>SUMPRODUCT(Q86:Q90,H86:H90)</f>
        <v>0</v>
      </c>
      <c r="R85" s="101">
        <f>SUMPRODUCT(R86:R90,H86:H90)</f>
        <v>0</v>
      </c>
      <c r="S85" s="102">
        <f>SUMPRODUCT(S86:S90,K86:K90)/100</f>
        <v>0</v>
      </c>
      <c r="T85" s="102">
        <f>K85+S85</f>
        <v>0</v>
      </c>
      <c r="U85" s="93"/>
    </row>
    <row r="86" spans="1:21" ht="12.75" outlineLevel="2">
      <c r="A86" s="3"/>
      <c r="B86" s="103"/>
      <c r="C86" s="104"/>
      <c r="D86" s="105"/>
      <c r="E86" s="106" t="s">
        <v>89</v>
      </c>
      <c r="F86" s="107"/>
      <c r="G86" s="108"/>
      <c r="H86" s="107"/>
      <c r="I86" s="105"/>
      <c r="J86" s="107"/>
      <c r="K86" s="109"/>
      <c r="L86" s="110"/>
      <c r="M86" s="110"/>
      <c r="N86" s="110"/>
      <c r="O86" s="110"/>
      <c r="P86" s="111"/>
      <c r="Q86" s="111"/>
      <c r="R86" s="111"/>
      <c r="S86" s="112"/>
      <c r="T86" s="112"/>
      <c r="U86" s="93"/>
    </row>
    <row r="87" spans="1:21" ht="12.75" outlineLevel="2">
      <c r="A87" s="3"/>
      <c r="B87" s="93"/>
      <c r="C87" s="93"/>
      <c r="D87" s="113" t="s">
        <v>90</v>
      </c>
      <c r="E87" s="114">
        <v>1</v>
      </c>
      <c r="F87" s="115" t="s">
        <v>219</v>
      </c>
      <c r="G87" s="116" t="s">
        <v>220</v>
      </c>
      <c r="H87" s="117">
        <v>74.65</v>
      </c>
      <c r="I87" s="118" t="s">
        <v>150</v>
      </c>
      <c r="J87" s="119"/>
      <c r="K87" s="120">
        <f>H87*J87</f>
        <v>0</v>
      </c>
      <c r="L87" s="121">
        <f>IF(D87="S",K87,"")</f>
      </c>
      <c r="M87" s="122">
        <f>IF(OR(D87="P",D87="U"),K87,"")</f>
        <v>0</v>
      </c>
      <c r="N87" s="122">
        <f>IF(D87="H",K87,"")</f>
      </c>
      <c r="O87" s="122">
        <f>IF(D87="V",K87,"")</f>
      </c>
      <c r="P87" s="123">
        <v>0</v>
      </c>
      <c r="Q87" s="123">
        <v>0</v>
      </c>
      <c r="R87" s="123">
        <v>0</v>
      </c>
      <c r="S87" s="124">
        <v>21</v>
      </c>
      <c r="T87" s="125">
        <f>K87*(S87+100)/100</f>
        <v>0</v>
      </c>
      <c r="U87" s="126"/>
    </row>
    <row r="88" spans="1:21" ht="12.75" outlineLevel="2">
      <c r="A88" s="3"/>
      <c r="B88" s="93"/>
      <c r="C88" s="93"/>
      <c r="D88" s="113" t="s">
        <v>90</v>
      </c>
      <c r="E88" s="114">
        <v>2</v>
      </c>
      <c r="F88" s="115" t="s">
        <v>221</v>
      </c>
      <c r="G88" s="116" t="s">
        <v>222</v>
      </c>
      <c r="H88" s="117">
        <v>477.7</v>
      </c>
      <c r="I88" s="118" t="s">
        <v>93</v>
      </c>
      <c r="J88" s="119"/>
      <c r="K88" s="120">
        <f>H88*J88</f>
        <v>0</v>
      </c>
      <c r="L88" s="121">
        <f>IF(D88="S",K88,"")</f>
      </c>
      <c r="M88" s="122">
        <f>IF(OR(D88="P",D88="U"),K88,"")</f>
        <v>0</v>
      </c>
      <c r="N88" s="122">
        <f>IF(D88="H",K88,"")</f>
      </c>
      <c r="O88" s="122">
        <f>IF(D88="V",K88,"")</f>
      </c>
      <c r="P88" s="123">
        <v>0</v>
      </c>
      <c r="Q88" s="123">
        <v>0</v>
      </c>
      <c r="R88" s="123">
        <v>0</v>
      </c>
      <c r="S88" s="124">
        <v>21</v>
      </c>
      <c r="T88" s="125">
        <f>K88*(S88+100)/100</f>
        <v>0</v>
      </c>
      <c r="U88" s="126"/>
    </row>
    <row r="89" spans="1:21" ht="25.5" outlineLevel="2">
      <c r="A89" s="3"/>
      <c r="B89" s="93"/>
      <c r="C89" s="93"/>
      <c r="D89" s="113" t="s">
        <v>90</v>
      </c>
      <c r="E89" s="114">
        <v>3</v>
      </c>
      <c r="F89" s="115" t="s">
        <v>223</v>
      </c>
      <c r="G89" s="116" t="s">
        <v>224</v>
      </c>
      <c r="H89" s="117">
        <v>477.7</v>
      </c>
      <c r="I89" s="118" t="s">
        <v>93</v>
      </c>
      <c r="J89" s="119"/>
      <c r="K89" s="120">
        <f>H89*J89</f>
        <v>0</v>
      </c>
      <c r="L89" s="121">
        <f>IF(D89="S",K89,"")</f>
      </c>
      <c r="M89" s="122">
        <f>IF(OR(D89="P",D89="U"),K89,"")</f>
        <v>0</v>
      </c>
      <c r="N89" s="122">
        <f>IF(D89="H",K89,"")</f>
      </c>
      <c r="O89" s="122">
        <f>IF(D89="V",K89,"")</f>
      </c>
      <c r="P89" s="123">
        <v>0</v>
      </c>
      <c r="Q89" s="123">
        <v>0</v>
      </c>
      <c r="R89" s="123">
        <v>0</v>
      </c>
      <c r="S89" s="124">
        <v>21</v>
      </c>
      <c r="T89" s="125">
        <f>K89*(S89+100)/100</f>
        <v>0</v>
      </c>
      <c r="U89" s="126"/>
    </row>
    <row r="90" spans="1:21" s="133" customFormat="1" ht="11.25" outlineLevel="2">
      <c r="A90" s="127"/>
      <c r="B90" s="127"/>
      <c r="C90" s="127"/>
      <c r="D90" s="127"/>
      <c r="E90" s="127"/>
      <c r="F90" s="127"/>
      <c r="G90" s="128" t="s">
        <v>225</v>
      </c>
      <c r="H90" s="127"/>
      <c r="I90" s="129"/>
      <c r="J90" s="127"/>
      <c r="K90" s="127"/>
      <c r="L90" s="130"/>
      <c r="M90" s="130"/>
      <c r="N90" s="130"/>
      <c r="O90" s="130"/>
      <c r="P90" s="131"/>
      <c r="Q90" s="127"/>
      <c r="R90" s="127"/>
      <c r="S90" s="132"/>
      <c r="T90" s="132"/>
      <c r="U90" s="127"/>
    </row>
    <row r="91" spans="1:21" ht="12.75" outlineLevel="1">
      <c r="A91" s="3"/>
      <c r="B91" s="94"/>
      <c r="C91" s="95" t="s">
        <v>226</v>
      </c>
      <c r="D91" s="96" t="s">
        <v>87</v>
      </c>
      <c r="E91" s="97"/>
      <c r="F91" s="97" t="s">
        <v>34</v>
      </c>
      <c r="G91" s="98" t="s">
        <v>227</v>
      </c>
      <c r="H91" s="97"/>
      <c r="I91" s="96"/>
      <c r="J91" s="97"/>
      <c r="K91" s="99">
        <f>SUBTOTAL(9,K92:K93)</f>
        <v>0</v>
      </c>
      <c r="L91" s="100">
        <f>SUBTOTAL(9,L92:L93)</f>
        <v>0</v>
      </c>
      <c r="M91" s="100">
        <f>SUBTOTAL(9,M92:M93)</f>
        <v>0</v>
      </c>
      <c r="N91" s="100">
        <f>SUBTOTAL(9,N92:N93)</f>
        <v>0</v>
      </c>
      <c r="O91" s="100">
        <f>SUBTOTAL(9,O92:O93)</f>
        <v>0</v>
      </c>
      <c r="P91" s="101">
        <f>SUMPRODUCT(P92:P93,H92:H93)</f>
        <v>0</v>
      </c>
      <c r="Q91" s="101">
        <f>SUMPRODUCT(Q92:Q93,H92:H93)</f>
        <v>0</v>
      </c>
      <c r="R91" s="101">
        <f>SUMPRODUCT(R92:R93,H92:H93)</f>
        <v>0</v>
      </c>
      <c r="S91" s="102">
        <f>SUMPRODUCT(S92:S93,K92:K93)/100</f>
        <v>0</v>
      </c>
      <c r="T91" s="102">
        <f>K91+S91</f>
        <v>0</v>
      </c>
      <c r="U91" s="93"/>
    </row>
    <row r="92" spans="1:21" ht="12.75" outlineLevel="2">
      <c r="A92" s="3"/>
      <c r="B92" s="103"/>
      <c r="C92" s="104"/>
      <c r="D92" s="105"/>
      <c r="E92" s="106" t="s">
        <v>89</v>
      </c>
      <c r="F92" s="107"/>
      <c r="G92" s="108"/>
      <c r="H92" s="107"/>
      <c r="I92" s="105"/>
      <c r="J92" s="107"/>
      <c r="K92" s="109"/>
      <c r="L92" s="110"/>
      <c r="M92" s="110"/>
      <c r="N92" s="110"/>
      <c r="O92" s="110"/>
      <c r="P92" s="111"/>
      <c r="Q92" s="111"/>
      <c r="R92" s="111"/>
      <c r="S92" s="112"/>
      <c r="T92" s="112"/>
      <c r="U92" s="93"/>
    </row>
    <row r="93" spans="1:21" ht="12.75" outlineLevel="2">
      <c r="A93" s="3"/>
      <c r="B93" s="93"/>
      <c r="C93" s="93"/>
      <c r="D93" s="113" t="s">
        <v>90</v>
      </c>
      <c r="E93" s="114">
        <v>1</v>
      </c>
      <c r="F93" s="115" t="s">
        <v>228</v>
      </c>
      <c r="G93" s="116" t="s">
        <v>229</v>
      </c>
      <c r="H93" s="117">
        <v>100</v>
      </c>
      <c r="I93" s="118" t="s">
        <v>230</v>
      </c>
      <c r="J93" s="119"/>
      <c r="K93" s="120">
        <f>H93*J93</f>
        <v>0</v>
      </c>
      <c r="L93" s="121">
        <f>IF(D93="S",K93,"")</f>
      </c>
      <c r="M93" s="122">
        <f>IF(OR(D93="P",D93="U"),K93,"")</f>
        <v>0</v>
      </c>
      <c r="N93" s="122">
        <f>IF(D93="H",K93,"")</f>
      </c>
      <c r="O93" s="122">
        <f>IF(D93="V",K93,"")</f>
      </c>
      <c r="P93" s="123">
        <v>0</v>
      </c>
      <c r="Q93" s="123">
        <v>0</v>
      </c>
      <c r="R93" s="123">
        <v>0</v>
      </c>
      <c r="S93" s="124">
        <v>21</v>
      </c>
      <c r="T93" s="125">
        <f>K93*(S93+100)/100</f>
        <v>0</v>
      </c>
      <c r="U93" s="126"/>
    </row>
    <row r="94" spans="1:21" ht="12.75" outlineLevel="1">
      <c r="A94" s="3"/>
      <c r="B94" s="94"/>
      <c r="C94" s="95" t="s">
        <v>231</v>
      </c>
      <c r="D94" s="96" t="s">
        <v>87</v>
      </c>
      <c r="E94" s="97"/>
      <c r="F94" s="97" t="s">
        <v>36</v>
      </c>
      <c r="G94" s="98" t="s">
        <v>232</v>
      </c>
      <c r="H94" s="97"/>
      <c r="I94" s="96"/>
      <c r="J94" s="97"/>
      <c r="K94" s="99">
        <f>SUBTOTAL(9,K95:K100)</f>
        <v>0</v>
      </c>
      <c r="L94" s="100">
        <f>SUBTOTAL(9,L95:L100)</f>
        <v>0</v>
      </c>
      <c r="M94" s="100">
        <f>SUBTOTAL(9,M95:M100)</f>
        <v>0</v>
      </c>
      <c r="N94" s="100">
        <f>SUBTOTAL(9,N95:N100)</f>
        <v>0</v>
      </c>
      <c r="O94" s="100">
        <f>SUBTOTAL(9,O95:O100)</f>
        <v>0</v>
      </c>
      <c r="P94" s="101">
        <f>SUMPRODUCT(P95:P100,H95:H100)</f>
        <v>0</v>
      </c>
      <c r="Q94" s="101">
        <f>SUMPRODUCT(Q95:Q100,H95:H100)</f>
        <v>0</v>
      </c>
      <c r="R94" s="101">
        <f>SUMPRODUCT(R95:R100,H95:H100)</f>
        <v>0</v>
      </c>
      <c r="S94" s="102">
        <f>SUMPRODUCT(S95:S100,K95:K100)/100</f>
        <v>0</v>
      </c>
      <c r="T94" s="102">
        <f>K94+S94</f>
        <v>0</v>
      </c>
      <c r="U94" s="93"/>
    </row>
    <row r="95" spans="1:21" ht="12.75" outlineLevel="2">
      <c r="A95" s="3"/>
      <c r="B95" s="103"/>
      <c r="C95" s="104"/>
      <c r="D95" s="105"/>
      <c r="E95" s="106" t="s">
        <v>89</v>
      </c>
      <c r="F95" s="107"/>
      <c r="G95" s="108"/>
      <c r="H95" s="107"/>
      <c r="I95" s="105"/>
      <c r="J95" s="107"/>
      <c r="K95" s="109"/>
      <c r="L95" s="110"/>
      <c r="M95" s="110"/>
      <c r="N95" s="110"/>
      <c r="O95" s="110"/>
      <c r="P95" s="111"/>
      <c r="Q95" s="111"/>
      <c r="R95" s="111"/>
      <c r="S95" s="112"/>
      <c r="T95" s="112"/>
      <c r="U95" s="93"/>
    </row>
    <row r="96" spans="1:21" ht="12.75" outlineLevel="2">
      <c r="A96" s="3"/>
      <c r="B96" s="93"/>
      <c r="C96" s="93"/>
      <c r="D96" s="113" t="s">
        <v>90</v>
      </c>
      <c r="E96" s="114">
        <v>1</v>
      </c>
      <c r="F96" s="115" t="s">
        <v>233</v>
      </c>
      <c r="G96" s="116" t="s">
        <v>234</v>
      </c>
      <c r="H96" s="117">
        <v>1</v>
      </c>
      <c r="I96" s="118" t="s">
        <v>235</v>
      </c>
      <c r="J96" s="119"/>
      <c r="K96" s="120">
        <f>H96*J96</f>
        <v>0</v>
      </c>
      <c r="L96" s="121">
        <f>IF(D96="S",K96,"")</f>
      </c>
      <c r="M96" s="122">
        <f>IF(OR(D96="P",D96="U"),K96,"")</f>
        <v>0</v>
      </c>
      <c r="N96" s="122">
        <f>IF(D96="H",K96,"")</f>
      </c>
      <c r="O96" s="122">
        <f>IF(D96="V",K96,"")</f>
      </c>
      <c r="P96" s="123">
        <v>0</v>
      </c>
      <c r="Q96" s="123">
        <v>0</v>
      </c>
      <c r="R96" s="123">
        <v>0</v>
      </c>
      <c r="S96" s="124">
        <v>21</v>
      </c>
      <c r="T96" s="125">
        <f>K96*(S96+100)/100</f>
        <v>0</v>
      </c>
      <c r="U96" s="126"/>
    </row>
    <row r="97" spans="1:21" ht="25.5" outlineLevel="2">
      <c r="A97" s="3"/>
      <c r="B97" s="93"/>
      <c r="C97" s="93"/>
      <c r="D97" s="113" t="s">
        <v>90</v>
      </c>
      <c r="E97" s="114">
        <v>2</v>
      </c>
      <c r="F97" s="115" t="s">
        <v>236</v>
      </c>
      <c r="G97" s="116" t="s">
        <v>237</v>
      </c>
      <c r="H97" s="117">
        <v>1</v>
      </c>
      <c r="I97" s="118" t="s">
        <v>235</v>
      </c>
      <c r="J97" s="119"/>
      <c r="K97" s="120">
        <f>H97*J97</f>
        <v>0</v>
      </c>
      <c r="L97" s="121">
        <f>IF(D97="S",K97,"")</f>
      </c>
      <c r="M97" s="122">
        <f>IF(OR(D97="P",D97="U"),K97,"")</f>
        <v>0</v>
      </c>
      <c r="N97" s="122">
        <f>IF(D97="H",K97,"")</f>
      </c>
      <c r="O97" s="122">
        <f>IF(D97="V",K97,"")</f>
      </c>
      <c r="P97" s="123">
        <v>0</v>
      </c>
      <c r="Q97" s="123">
        <v>0</v>
      </c>
      <c r="R97" s="123">
        <v>0</v>
      </c>
      <c r="S97" s="124">
        <v>21</v>
      </c>
      <c r="T97" s="125">
        <f>K97*(S97+100)/100</f>
        <v>0</v>
      </c>
      <c r="U97" s="126"/>
    </row>
    <row r="98" spans="1:21" ht="12.75" outlineLevel="2">
      <c r="A98" s="3"/>
      <c r="B98" s="93"/>
      <c r="C98" s="93"/>
      <c r="D98" s="113" t="s">
        <v>90</v>
      </c>
      <c r="E98" s="114">
        <v>3</v>
      </c>
      <c r="F98" s="115" t="s">
        <v>238</v>
      </c>
      <c r="G98" s="116" t="s">
        <v>239</v>
      </c>
      <c r="H98" s="117">
        <v>1</v>
      </c>
      <c r="I98" s="118" t="s">
        <v>235</v>
      </c>
      <c r="J98" s="119"/>
      <c r="K98" s="120">
        <f>H98*J98</f>
        <v>0</v>
      </c>
      <c r="L98" s="121">
        <f>IF(D98="S",K98,"")</f>
      </c>
      <c r="M98" s="122">
        <f>IF(OR(D98="P",D98="U"),K98,"")</f>
        <v>0</v>
      </c>
      <c r="N98" s="122">
        <f>IF(D98="H",K98,"")</f>
      </c>
      <c r="O98" s="122">
        <f>IF(D98="V",K98,"")</f>
      </c>
      <c r="P98" s="123">
        <v>0</v>
      </c>
      <c r="Q98" s="123">
        <v>0</v>
      </c>
      <c r="R98" s="123">
        <v>0</v>
      </c>
      <c r="S98" s="124">
        <v>21</v>
      </c>
      <c r="T98" s="125">
        <f>K98*(S98+100)/100</f>
        <v>0</v>
      </c>
      <c r="U98" s="126"/>
    </row>
    <row r="99" spans="1:21" ht="12.75" outlineLevel="2">
      <c r="A99" s="3"/>
      <c r="B99" s="93"/>
      <c r="C99" s="93"/>
      <c r="D99" s="113" t="s">
        <v>90</v>
      </c>
      <c r="E99" s="114">
        <v>4</v>
      </c>
      <c r="F99" s="115" t="s">
        <v>240</v>
      </c>
      <c r="G99" s="116" t="s">
        <v>241</v>
      </c>
      <c r="H99" s="117">
        <v>1</v>
      </c>
      <c r="I99" s="118" t="s">
        <v>235</v>
      </c>
      <c r="J99" s="119"/>
      <c r="K99" s="120">
        <f>H99*J99</f>
        <v>0</v>
      </c>
      <c r="L99" s="121">
        <f>IF(D99="S",K99,"")</f>
      </c>
      <c r="M99" s="122">
        <f>IF(OR(D99="P",D99="U"),K99,"")</f>
        <v>0</v>
      </c>
      <c r="N99" s="122">
        <f>IF(D99="H",K99,"")</f>
      </c>
      <c r="O99" s="122">
        <f>IF(D99="V",K99,"")</f>
      </c>
      <c r="P99" s="123">
        <v>0</v>
      </c>
      <c r="Q99" s="123">
        <v>0</v>
      </c>
      <c r="R99" s="123">
        <v>0</v>
      </c>
      <c r="S99" s="124">
        <v>21</v>
      </c>
      <c r="T99" s="125">
        <f>K99*(S99+100)/100</f>
        <v>0</v>
      </c>
      <c r="U99" s="126"/>
    </row>
    <row r="100" spans="1:21" ht="12.75" outlineLevel="2">
      <c r="A100" s="3"/>
      <c r="B100" s="93"/>
      <c r="C100" s="93"/>
      <c r="D100" s="113" t="s">
        <v>90</v>
      </c>
      <c r="E100" s="114">
        <v>5</v>
      </c>
      <c r="F100" s="115" t="s">
        <v>242</v>
      </c>
      <c r="G100" s="116" t="s">
        <v>243</v>
      </c>
      <c r="H100" s="117">
        <v>1</v>
      </c>
      <c r="I100" s="118" t="s">
        <v>235</v>
      </c>
      <c r="J100" s="119"/>
      <c r="K100" s="120">
        <f>H100*J100</f>
        <v>0</v>
      </c>
      <c r="L100" s="121">
        <f>IF(D100="S",K100,"")</f>
      </c>
      <c r="M100" s="122">
        <f>IF(OR(D100="P",D100="U"),K100,"")</f>
        <v>0</v>
      </c>
      <c r="N100" s="122">
        <f>IF(D100="H",K100,"")</f>
      </c>
      <c r="O100" s="122">
        <f>IF(D100="V",K100,"")</f>
      </c>
      <c r="P100" s="123">
        <v>0</v>
      </c>
      <c r="Q100" s="123">
        <v>0</v>
      </c>
      <c r="R100" s="123">
        <v>0</v>
      </c>
      <c r="S100" s="124">
        <v>21</v>
      </c>
      <c r="T100" s="125">
        <f>K100*(S100+100)/100</f>
        <v>0</v>
      </c>
      <c r="U100" s="126"/>
    </row>
  </sheetData>
  <sheetProtection selectLockedCells="1" selectUnlockedCells="1"/>
  <mergeCells count="5">
    <mergeCell ref="G2:K2"/>
    <mergeCell ref="D3:F3"/>
    <mergeCell ref="H3:I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Lipowská</dc:creator>
  <cp:keywords/>
  <dc:description/>
  <cp:lastModifiedBy>User</cp:lastModifiedBy>
  <dcterms:created xsi:type="dcterms:W3CDTF">2020-04-17T09:45:06Z</dcterms:created>
  <dcterms:modified xsi:type="dcterms:W3CDTF">2020-05-06T14:38:12Z</dcterms:modified>
  <cp:category/>
  <cp:version/>
  <cp:contentType/>
  <cp:contentStatus/>
</cp:coreProperties>
</file>