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5440" windowHeight="15990"/>
  </bookViews>
  <sheets>
    <sheet name="Rekapitulace stavby" sheetId="1" r:id="rId1"/>
    <sheet name="01 - Stavební část - ST5" sheetId="2" r:id="rId2"/>
    <sheet name="02 - Bleskosvod - ST5" sheetId="3" r:id="rId3"/>
    <sheet name="Pokyny pro vyplnění" sheetId="4" r:id="rId4"/>
  </sheets>
  <definedNames>
    <definedName name="_xlnm._FilterDatabase" localSheetId="1" hidden="1">'01 - Stavební část - ST5'!$C$99:$K$377</definedName>
    <definedName name="_xlnm._FilterDatabase" localSheetId="2" hidden="1">'02 - Bleskosvod - ST5'!$C$88:$K$124</definedName>
    <definedName name="_xlnm.Print_Titles" localSheetId="1">'01 - Stavební část - ST5'!$99:$99</definedName>
    <definedName name="_xlnm.Print_Titles" localSheetId="2">'02 - Bleskosvod - ST5'!$88:$88</definedName>
    <definedName name="_xlnm.Print_Titles" localSheetId="0">'Rekapitulace stavby'!$52:$52</definedName>
    <definedName name="_xlnm.Print_Area" localSheetId="1">'01 - Stavební část - ST5'!$C$4:$J$41,'01 - Stavební část - ST5'!$C$47:$J$79,'01 - Stavební část - ST5'!$C$85:$K$377</definedName>
    <definedName name="_xlnm.Print_Area" localSheetId="2">'02 - Bleskosvod - ST5'!$C$4:$J$41,'02 - Bleskosvod - ST5'!$C$47:$J$68,'02 - Bleskosvod - ST5'!$C$74:$K$124</definedName>
    <definedName name="_xlnm.Print_Area" localSheetId="3">'Pokyny pro vyplnění'!$B$2:$K$71,'Pokyny pro vyplnění'!$B$74:$K$118,'Pokyny pro vyplnění'!$B$121:$K$190,'Pokyny pro vyplnění'!$B$198:$K$218</definedName>
    <definedName name="_xlnm.Print_Area" localSheetId="0">'Rekapitulace stavby'!$D$4:$AO$36,'Rekapitulace stavby'!$C$42:$AQ$58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9" i="3" l="1"/>
  <c r="J38" i="3"/>
  <c r="AY57" i="1"/>
  <c r="J37" i="3"/>
  <c r="AX57" i="1"/>
  <c r="BI124" i="3"/>
  <c r="BH124" i="3"/>
  <c r="BG124" i="3"/>
  <c r="BF124" i="3"/>
  <c r="T124" i="3"/>
  <c r="R124" i="3"/>
  <c r="P124" i="3"/>
  <c r="BK124" i="3"/>
  <c r="J124" i="3"/>
  <c r="BE124" i="3" s="1"/>
  <c r="BI123" i="3"/>
  <c r="BH123" i="3"/>
  <c r="BG123" i="3"/>
  <c r="BF123" i="3"/>
  <c r="T123" i="3"/>
  <c r="R123" i="3"/>
  <c r="P123" i="3"/>
  <c r="BK123" i="3"/>
  <c r="J123" i="3"/>
  <c r="BE123" i="3" s="1"/>
  <c r="BI122" i="3"/>
  <c r="BH122" i="3"/>
  <c r="BG122" i="3"/>
  <c r="BF122" i="3"/>
  <c r="T122" i="3"/>
  <c r="R122" i="3"/>
  <c r="P122" i="3"/>
  <c r="BK122" i="3"/>
  <c r="J122" i="3"/>
  <c r="BE122" i="3" s="1"/>
  <c r="BI121" i="3"/>
  <c r="BH121" i="3"/>
  <c r="BG121" i="3"/>
  <c r="BF121" i="3"/>
  <c r="T121" i="3"/>
  <c r="T120" i="3" s="1"/>
  <c r="R121" i="3"/>
  <c r="R120" i="3" s="1"/>
  <c r="P121" i="3"/>
  <c r="P120" i="3"/>
  <c r="BK121" i="3"/>
  <c r="BK120" i="3" s="1"/>
  <c r="J120" i="3" s="1"/>
  <c r="J67" i="3" s="1"/>
  <c r="J121" i="3"/>
  <c r="BE121" i="3" s="1"/>
  <c r="BI119" i="3"/>
  <c r="BH119" i="3"/>
  <c r="BG119" i="3"/>
  <c r="BF119" i="3"/>
  <c r="T119" i="3"/>
  <c r="R119" i="3"/>
  <c r="P119" i="3"/>
  <c r="BK119" i="3"/>
  <c r="J119" i="3"/>
  <c r="BE119" i="3" s="1"/>
  <c r="BI118" i="3"/>
  <c r="BH118" i="3"/>
  <c r="BG118" i="3"/>
  <c r="BF118" i="3"/>
  <c r="T118" i="3"/>
  <c r="R118" i="3"/>
  <c r="P118" i="3"/>
  <c r="BK118" i="3"/>
  <c r="J118" i="3"/>
  <c r="BE118" i="3" s="1"/>
  <c r="BI117" i="3"/>
  <c r="BH117" i="3"/>
  <c r="BG117" i="3"/>
  <c r="BF117" i="3"/>
  <c r="T117" i="3"/>
  <c r="R117" i="3"/>
  <c r="P117" i="3"/>
  <c r="BK117" i="3"/>
  <c r="J117" i="3"/>
  <c r="BE117" i="3"/>
  <c r="BI116" i="3"/>
  <c r="BH116" i="3"/>
  <c r="BG116" i="3"/>
  <c r="BF116" i="3"/>
  <c r="T116" i="3"/>
  <c r="R116" i="3"/>
  <c r="P116" i="3"/>
  <c r="P113" i="3" s="1"/>
  <c r="BK116" i="3"/>
  <c r="J116" i="3"/>
  <c r="BE116" i="3" s="1"/>
  <c r="BI115" i="3"/>
  <c r="BH115" i="3"/>
  <c r="BG115" i="3"/>
  <c r="BF115" i="3"/>
  <c r="T115" i="3"/>
  <c r="R115" i="3"/>
  <c r="P115" i="3"/>
  <c r="BK115" i="3"/>
  <c r="J115" i="3"/>
  <c r="BE115" i="3" s="1"/>
  <c r="BI114" i="3"/>
  <c r="BH114" i="3"/>
  <c r="BG114" i="3"/>
  <c r="BF114" i="3"/>
  <c r="T114" i="3"/>
  <c r="T113" i="3" s="1"/>
  <c r="R114" i="3"/>
  <c r="R113" i="3" s="1"/>
  <c r="P114" i="3"/>
  <c r="BK114" i="3"/>
  <c r="BK113" i="3" s="1"/>
  <c r="J113" i="3" s="1"/>
  <c r="J66" i="3" s="1"/>
  <c r="J114" i="3"/>
  <c r="BE114" i="3" s="1"/>
  <c r="BI112" i="3"/>
  <c r="BH112" i="3"/>
  <c r="BG112" i="3"/>
  <c r="BF112" i="3"/>
  <c r="T112" i="3"/>
  <c r="R112" i="3"/>
  <c r="P112" i="3"/>
  <c r="BK112" i="3"/>
  <c r="J112" i="3"/>
  <c r="BE112" i="3" s="1"/>
  <c r="BI111" i="3"/>
  <c r="BH111" i="3"/>
  <c r="BG111" i="3"/>
  <c r="BF111" i="3"/>
  <c r="T111" i="3"/>
  <c r="R111" i="3"/>
  <c r="P111" i="3"/>
  <c r="BK111" i="3"/>
  <c r="J111" i="3"/>
  <c r="BE111" i="3" s="1"/>
  <c r="BI110" i="3"/>
  <c r="BH110" i="3"/>
  <c r="BG110" i="3"/>
  <c r="BF110" i="3"/>
  <c r="T110" i="3"/>
  <c r="R110" i="3"/>
  <c r="P110" i="3"/>
  <c r="BK110" i="3"/>
  <c r="J110" i="3"/>
  <c r="BE110" i="3"/>
  <c r="BI109" i="3"/>
  <c r="BH109" i="3"/>
  <c r="BG109" i="3"/>
  <c r="BF109" i="3"/>
  <c r="T109" i="3"/>
  <c r="R109" i="3"/>
  <c r="P109" i="3"/>
  <c r="BK109" i="3"/>
  <c r="J109" i="3"/>
  <c r="BE109" i="3" s="1"/>
  <c r="BI108" i="3"/>
  <c r="BH108" i="3"/>
  <c r="BG108" i="3"/>
  <c r="BF108" i="3"/>
  <c r="T108" i="3"/>
  <c r="R108" i="3"/>
  <c r="P108" i="3"/>
  <c r="BK108" i="3"/>
  <c r="J108" i="3"/>
  <c r="BE108" i="3" s="1"/>
  <c r="BI107" i="3"/>
  <c r="BH107" i="3"/>
  <c r="BG107" i="3"/>
  <c r="BF107" i="3"/>
  <c r="T107" i="3"/>
  <c r="T105" i="3" s="1"/>
  <c r="R107" i="3"/>
  <c r="P107" i="3"/>
  <c r="BK107" i="3"/>
  <c r="J107" i="3"/>
  <c r="BE107" i="3"/>
  <c r="BI106" i="3"/>
  <c r="BH106" i="3"/>
  <c r="BG106" i="3"/>
  <c r="BF106" i="3"/>
  <c r="T106" i="3"/>
  <c r="R106" i="3"/>
  <c r="R105" i="3" s="1"/>
  <c r="P106" i="3"/>
  <c r="P105" i="3" s="1"/>
  <c r="BK106" i="3"/>
  <c r="BK105" i="3"/>
  <c r="J105" i="3"/>
  <c r="J65" i="3" s="1"/>
  <c r="J106" i="3"/>
  <c r="BE106" i="3"/>
  <c r="BI104" i="3"/>
  <c r="BH104" i="3"/>
  <c r="BG104" i="3"/>
  <c r="BF104" i="3"/>
  <c r="T104" i="3"/>
  <c r="R104" i="3"/>
  <c r="P104" i="3"/>
  <c r="BK104" i="3"/>
  <c r="J104" i="3"/>
  <c r="BE104" i="3" s="1"/>
  <c r="BI103" i="3"/>
  <c r="BH103" i="3"/>
  <c r="BG103" i="3"/>
  <c r="BF103" i="3"/>
  <c r="T103" i="3"/>
  <c r="R103" i="3"/>
  <c r="P103" i="3"/>
  <c r="BK103" i="3"/>
  <c r="J103" i="3"/>
  <c r="BE103" i="3"/>
  <c r="BI102" i="3"/>
  <c r="BH102" i="3"/>
  <c r="BG102" i="3"/>
  <c r="BF102" i="3"/>
  <c r="T102" i="3"/>
  <c r="R102" i="3"/>
  <c r="P102" i="3"/>
  <c r="BK102" i="3"/>
  <c r="J102" i="3"/>
  <c r="BE102" i="3" s="1"/>
  <c r="BI101" i="3"/>
  <c r="BH101" i="3"/>
  <c r="BG101" i="3"/>
  <c r="BF101" i="3"/>
  <c r="T101" i="3"/>
  <c r="R101" i="3"/>
  <c r="P101" i="3"/>
  <c r="BK101" i="3"/>
  <c r="J101" i="3"/>
  <c r="BE101" i="3" s="1"/>
  <c r="BI100" i="3"/>
  <c r="BH100" i="3"/>
  <c r="BG100" i="3"/>
  <c r="BF100" i="3"/>
  <c r="T100" i="3"/>
  <c r="R100" i="3"/>
  <c r="P100" i="3"/>
  <c r="BK100" i="3"/>
  <c r="J100" i="3"/>
  <c r="BE100" i="3"/>
  <c r="BI99" i="3"/>
  <c r="BH99" i="3"/>
  <c r="BG99" i="3"/>
  <c r="BF99" i="3"/>
  <c r="T99" i="3"/>
  <c r="R99" i="3"/>
  <c r="P99" i="3"/>
  <c r="BK99" i="3"/>
  <c r="J99" i="3"/>
  <c r="BE99" i="3" s="1"/>
  <c r="BI98" i="3"/>
  <c r="BH98" i="3"/>
  <c r="BG98" i="3"/>
  <c r="BF98" i="3"/>
  <c r="T98" i="3"/>
  <c r="R98" i="3"/>
  <c r="P98" i="3"/>
  <c r="BK98" i="3"/>
  <c r="J98" i="3"/>
  <c r="BE98" i="3" s="1"/>
  <c r="BI97" i="3"/>
  <c r="BH97" i="3"/>
  <c r="BG97" i="3"/>
  <c r="BF97" i="3"/>
  <c r="T97" i="3"/>
  <c r="R97" i="3"/>
  <c r="P97" i="3"/>
  <c r="BK97" i="3"/>
  <c r="J97" i="3"/>
  <c r="BE97" i="3" s="1"/>
  <c r="BI96" i="3"/>
  <c r="BH96" i="3"/>
  <c r="BG96" i="3"/>
  <c r="BF96" i="3"/>
  <c r="T96" i="3"/>
  <c r="R96" i="3"/>
  <c r="P96" i="3"/>
  <c r="BK96" i="3"/>
  <c r="J96" i="3"/>
  <c r="BE96" i="3" s="1"/>
  <c r="BI95" i="3"/>
  <c r="BH95" i="3"/>
  <c r="BG95" i="3"/>
  <c r="BF95" i="3"/>
  <c r="T95" i="3"/>
  <c r="R95" i="3"/>
  <c r="P95" i="3"/>
  <c r="BK95" i="3"/>
  <c r="J95" i="3"/>
  <c r="BE95" i="3" s="1"/>
  <c r="BI94" i="3"/>
  <c r="BH94" i="3"/>
  <c r="BG94" i="3"/>
  <c r="BF94" i="3"/>
  <c r="T94" i="3"/>
  <c r="R94" i="3"/>
  <c r="P94" i="3"/>
  <c r="BK94" i="3"/>
  <c r="J94" i="3"/>
  <c r="BE94" i="3"/>
  <c r="BI93" i="3"/>
  <c r="BH93" i="3"/>
  <c r="BG93" i="3"/>
  <c r="BF93" i="3"/>
  <c r="T93" i="3"/>
  <c r="R93" i="3"/>
  <c r="P93" i="3"/>
  <c r="BK93" i="3"/>
  <c r="J93" i="3"/>
  <c r="BE93" i="3" s="1"/>
  <c r="BI92" i="3"/>
  <c r="BH92" i="3"/>
  <c r="BG92" i="3"/>
  <c r="BF92" i="3"/>
  <c r="T92" i="3"/>
  <c r="R92" i="3"/>
  <c r="P92" i="3"/>
  <c r="BK92" i="3"/>
  <c r="J92" i="3"/>
  <c r="BE92" i="3" s="1"/>
  <c r="BI91" i="3"/>
  <c r="F39" i="3" s="1"/>
  <c r="BD57" i="1" s="1"/>
  <c r="BH91" i="3"/>
  <c r="F38" i="3"/>
  <c r="BC57" i="1" s="1"/>
  <c r="BG91" i="3"/>
  <c r="F37" i="3" s="1"/>
  <c r="BB57" i="1" s="1"/>
  <c r="BF91" i="3"/>
  <c r="J36" i="3"/>
  <c r="AW57" i="1" s="1"/>
  <c r="F36" i="3"/>
  <c r="BA57" i="1" s="1"/>
  <c r="T91" i="3"/>
  <c r="T90" i="3" s="1"/>
  <c r="T89" i="3" s="1"/>
  <c r="R91" i="3"/>
  <c r="R90" i="3"/>
  <c r="R89" i="3" s="1"/>
  <c r="P91" i="3"/>
  <c r="P90" i="3" s="1"/>
  <c r="P89" i="3" s="1"/>
  <c r="AU57" i="1" s="1"/>
  <c r="BK91" i="3"/>
  <c r="BK90" i="3" s="1"/>
  <c r="J91" i="3"/>
  <c r="BE91" i="3" s="1"/>
  <c r="F83" i="3"/>
  <c r="E81" i="3"/>
  <c r="F56" i="3"/>
  <c r="E54" i="3"/>
  <c r="J26" i="3"/>
  <c r="E26" i="3"/>
  <c r="J86" i="3" s="1"/>
  <c r="J25" i="3"/>
  <c r="J23" i="3"/>
  <c r="E23" i="3"/>
  <c r="J85" i="3" s="1"/>
  <c r="J22" i="3"/>
  <c r="J20" i="3"/>
  <c r="E20" i="3"/>
  <c r="F86" i="3"/>
  <c r="F59" i="3"/>
  <c r="J19" i="3"/>
  <c r="J17" i="3"/>
  <c r="E17" i="3"/>
  <c r="F85" i="3" s="1"/>
  <c r="J16" i="3"/>
  <c r="J14" i="3"/>
  <c r="J83" i="3"/>
  <c r="J56" i="3"/>
  <c r="E7" i="3"/>
  <c r="E77" i="3"/>
  <c r="E50" i="3"/>
  <c r="J39" i="2"/>
  <c r="J38" i="2"/>
  <c r="AY56" i="1"/>
  <c r="J37" i="2"/>
  <c r="AX56" i="1"/>
  <c r="BI377" i="2"/>
  <c r="BH377" i="2"/>
  <c r="BG377" i="2"/>
  <c r="BF377" i="2"/>
  <c r="T377" i="2"/>
  <c r="R377" i="2"/>
  <c r="P377" i="2"/>
  <c r="BK377" i="2"/>
  <c r="J377" i="2"/>
  <c r="BE377" i="2"/>
  <c r="BI376" i="2"/>
  <c r="BH376" i="2"/>
  <c r="BG376" i="2"/>
  <c r="BF376" i="2"/>
  <c r="T376" i="2"/>
  <c r="R376" i="2"/>
  <c r="P376" i="2"/>
  <c r="BK376" i="2"/>
  <c r="J376" i="2"/>
  <c r="BE376" i="2" s="1"/>
  <c r="BI375" i="2"/>
  <c r="BH375" i="2"/>
  <c r="BG375" i="2"/>
  <c r="BF375" i="2"/>
  <c r="T375" i="2"/>
  <c r="R375" i="2"/>
  <c r="P375" i="2"/>
  <c r="BK375" i="2"/>
  <c r="J375" i="2"/>
  <c r="BE375" i="2"/>
  <c r="BI374" i="2"/>
  <c r="BH374" i="2"/>
  <c r="BG374" i="2"/>
  <c r="BF374" i="2"/>
  <c r="T374" i="2"/>
  <c r="R374" i="2"/>
  <c r="P374" i="2"/>
  <c r="BK374" i="2"/>
  <c r="J374" i="2"/>
  <c r="BE374" i="2"/>
  <c r="BI373" i="2"/>
  <c r="BH373" i="2"/>
  <c r="BG373" i="2"/>
  <c r="BF373" i="2"/>
  <c r="T373" i="2"/>
  <c r="R373" i="2"/>
  <c r="P373" i="2"/>
  <c r="BK373" i="2"/>
  <c r="J373" i="2"/>
  <c r="BE373" i="2" s="1"/>
  <c r="BI372" i="2"/>
  <c r="BH372" i="2"/>
  <c r="BG372" i="2"/>
  <c r="BF372" i="2"/>
  <c r="T372" i="2"/>
  <c r="R372" i="2"/>
  <c r="P372" i="2"/>
  <c r="BK372" i="2"/>
  <c r="J372" i="2"/>
  <c r="BE372" i="2"/>
  <c r="BI371" i="2"/>
  <c r="BH371" i="2"/>
  <c r="BG371" i="2"/>
  <c r="BF371" i="2"/>
  <c r="T371" i="2"/>
  <c r="R371" i="2"/>
  <c r="P371" i="2"/>
  <c r="BK371" i="2"/>
  <c r="J371" i="2"/>
  <c r="BE371" i="2"/>
  <c r="BI370" i="2"/>
  <c r="BH370" i="2"/>
  <c r="BG370" i="2"/>
  <c r="BF370" i="2"/>
  <c r="T370" i="2"/>
  <c r="R370" i="2"/>
  <c r="P370" i="2"/>
  <c r="BK370" i="2"/>
  <c r="J370" i="2"/>
  <c r="BE370" i="2"/>
  <c r="BI369" i="2"/>
  <c r="BH369" i="2"/>
  <c r="BG369" i="2"/>
  <c r="BF369" i="2"/>
  <c r="T369" i="2"/>
  <c r="R369" i="2"/>
  <c r="P369" i="2"/>
  <c r="BK369" i="2"/>
  <c r="J369" i="2"/>
  <c r="BE369" i="2"/>
  <c r="BI368" i="2"/>
  <c r="BH368" i="2"/>
  <c r="BG368" i="2"/>
  <c r="BF368" i="2"/>
  <c r="T368" i="2"/>
  <c r="T367" i="2"/>
  <c r="T366" i="2" s="1"/>
  <c r="R368" i="2"/>
  <c r="R367" i="2" s="1"/>
  <c r="R366" i="2" s="1"/>
  <c r="P368" i="2"/>
  <c r="P367" i="2"/>
  <c r="P366" i="2" s="1"/>
  <c r="BK368" i="2"/>
  <c r="BK367" i="2" s="1"/>
  <c r="J368" i="2"/>
  <c r="BE368" i="2"/>
  <c r="BI364" i="2"/>
  <c r="BH364" i="2"/>
  <c r="BG364" i="2"/>
  <c r="BF364" i="2"/>
  <c r="T364" i="2"/>
  <c r="T363" i="2"/>
  <c r="R364" i="2"/>
  <c r="R363" i="2"/>
  <c r="P364" i="2"/>
  <c r="P363" i="2"/>
  <c r="BK364" i="2"/>
  <c r="BK363" i="2"/>
  <c r="J363" i="2" s="1"/>
  <c r="J76" i="2" s="1"/>
  <c r="J364" i="2"/>
  <c r="BE364" i="2" s="1"/>
  <c r="BI357" i="2"/>
  <c r="BH357" i="2"/>
  <c r="BG357" i="2"/>
  <c r="BF357" i="2"/>
  <c r="T357" i="2"/>
  <c r="T356" i="2"/>
  <c r="R357" i="2"/>
  <c r="R356" i="2"/>
  <c r="P357" i="2"/>
  <c r="P356" i="2"/>
  <c r="BK357" i="2"/>
  <c r="BK356" i="2"/>
  <c r="J356" i="2" s="1"/>
  <c r="J75" i="2" s="1"/>
  <c r="J357" i="2"/>
  <c r="BE357" i="2" s="1"/>
  <c r="BI354" i="2"/>
  <c r="BH354" i="2"/>
  <c r="BG354" i="2"/>
  <c r="BF354" i="2"/>
  <c r="T354" i="2"/>
  <c r="R354" i="2"/>
  <c r="P354" i="2"/>
  <c r="BK354" i="2"/>
  <c r="J354" i="2"/>
  <c r="BE354" i="2"/>
  <c r="BI352" i="2"/>
  <c r="BH352" i="2"/>
  <c r="BG352" i="2"/>
  <c r="BF352" i="2"/>
  <c r="T352" i="2"/>
  <c r="R352" i="2"/>
  <c r="P352" i="2"/>
  <c r="BK352" i="2"/>
  <c r="J352" i="2"/>
  <c r="BE352" i="2"/>
  <c r="BI350" i="2"/>
  <c r="BH350" i="2"/>
  <c r="BG350" i="2"/>
  <c r="BF350" i="2"/>
  <c r="T350" i="2"/>
  <c r="R350" i="2"/>
  <c r="P350" i="2"/>
  <c r="BK350" i="2"/>
  <c r="J350" i="2"/>
  <c r="BE350" i="2"/>
  <c r="BI349" i="2"/>
  <c r="BH349" i="2"/>
  <c r="BG349" i="2"/>
  <c r="BF349" i="2"/>
  <c r="T349" i="2"/>
  <c r="R349" i="2"/>
  <c r="P349" i="2"/>
  <c r="BK349" i="2"/>
  <c r="J349" i="2"/>
  <c r="BE349" i="2"/>
  <c r="BI347" i="2"/>
  <c r="BH347" i="2"/>
  <c r="BG347" i="2"/>
  <c r="BF347" i="2"/>
  <c r="T347" i="2"/>
  <c r="R347" i="2"/>
  <c r="P347" i="2"/>
  <c r="BK347" i="2"/>
  <c r="J347" i="2"/>
  <c r="BE347" i="2"/>
  <c r="BI345" i="2"/>
  <c r="BH345" i="2"/>
  <c r="BG345" i="2"/>
  <c r="BF345" i="2"/>
  <c r="T345" i="2"/>
  <c r="R345" i="2"/>
  <c r="P345" i="2"/>
  <c r="BK345" i="2"/>
  <c r="J345" i="2"/>
  <c r="BE345" i="2"/>
  <c r="BI343" i="2"/>
  <c r="BH343" i="2"/>
  <c r="BG343" i="2"/>
  <c r="BF343" i="2"/>
  <c r="T343" i="2"/>
  <c r="R343" i="2"/>
  <c r="P343" i="2"/>
  <c r="BK343" i="2"/>
  <c r="J343" i="2"/>
  <c r="BE343" i="2"/>
  <c r="BI341" i="2"/>
  <c r="BH341" i="2"/>
  <c r="BG341" i="2"/>
  <c r="BF341" i="2"/>
  <c r="T341" i="2"/>
  <c r="R341" i="2"/>
  <c r="P341" i="2"/>
  <c r="BK341" i="2"/>
  <c r="J341" i="2"/>
  <c r="BE341" i="2"/>
  <c r="BI339" i="2"/>
  <c r="BH339" i="2"/>
  <c r="BG339" i="2"/>
  <c r="BF339" i="2"/>
  <c r="T339" i="2"/>
  <c r="R339" i="2"/>
  <c r="P339" i="2"/>
  <c r="BK339" i="2"/>
  <c r="J339" i="2"/>
  <c r="BE339" i="2"/>
  <c r="BI337" i="2"/>
  <c r="BH337" i="2"/>
  <c r="BG337" i="2"/>
  <c r="BF337" i="2"/>
  <c r="T337" i="2"/>
  <c r="R337" i="2"/>
  <c r="P337" i="2"/>
  <c r="BK337" i="2"/>
  <c r="J337" i="2"/>
  <c r="BE337" i="2"/>
  <c r="BI335" i="2"/>
  <c r="BH335" i="2"/>
  <c r="BG335" i="2"/>
  <c r="BF335" i="2"/>
  <c r="T335" i="2"/>
  <c r="R335" i="2"/>
  <c r="P335" i="2"/>
  <c r="BK335" i="2"/>
  <c r="J335" i="2"/>
  <c r="BE335" i="2"/>
  <c r="BI333" i="2"/>
  <c r="BH333" i="2"/>
  <c r="BG333" i="2"/>
  <c r="BF333" i="2"/>
  <c r="T333" i="2"/>
  <c r="R333" i="2"/>
  <c r="P333" i="2"/>
  <c r="BK333" i="2"/>
  <c r="J333" i="2"/>
  <c r="BE333" i="2"/>
  <c r="BI331" i="2"/>
  <c r="BH331" i="2"/>
  <c r="BG331" i="2"/>
  <c r="BF331" i="2"/>
  <c r="T331" i="2"/>
  <c r="R331" i="2"/>
  <c r="P331" i="2"/>
  <c r="BK331" i="2"/>
  <c r="J331" i="2"/>
  <c r="BE331" i="2"/>
  <c r="BI329" i="2"/>
  <c r="BH329" i="2"/>
  <c r="BG329" i="2"/>
  <c r="BF329" i="2"/>
  <c r="T329" i="2"/>
  <c r="R329" i="2"/>
  <c r="P329" i="2"/>
  <c r="P322" i="2" s="1"/>
  <c r="BK329" i="2"/>
  <c r="J329" i="2"/>
  <c r="BE329" i="2"/>
  <c r="BI327" i="2"/>
  <c r="BH327" i="2"/>
  <c r="BG327" i="2"/>
  <c r="BF327" i="2"/>
  <c r="T327" i="2"/>
  <c r="R327" i="2"/>
  <c r="P327" i="2"/>
  <c r="BK327" i="2"/>
  <c r="J327" i="2"/>
  <c r="BE327" i="2" s="1"/>
  <c r="BI325" i="2"/>
  <c r="BH325" i="2"/>
  <c r="BG325" i="2"/>
  <c r="BF325" i="2"/>
  <c r="T325" i="2"/>
  <c r="R325" i="2"/>
  <c r="P325" i="2"/>
  <c r="BK325" i="2"/>
  <c r="J325" i="2"/>
  <c r="BE325" i="2"/>
  <c r="BI323" i="2"/>
  <c r="BH323" i="2"/>
  <c r="BG323" i="2"/>
  <c r="BF323" i="2"/>
  <c r="T323" i="2"/>
  <c r="T322" i="2"/>
  <c r="R323" i="2"/>
  <c r="R322" i="2" s="1"/>
  <c r="P323" i="2"/>
  <c r="BK323" i="2"/>
  <c r="BK322" i="2"/>
  <c r="J322" i="2" s="1"/>
  <c r="J74" i="2" s="1"/>
  <c r="J323" i="2"/>
  <c r="BE323" i="2" s="1"/>
  <c r="BI320" i="2"/>
  <c r="BH320" i="2"/>
  <c r="BG320" i="2"/>
  <c r="BF320" i="2"/>
  <c r="T320" i="2"/>
  <c r="R320" i="2"/>
  <c r="P320" i="2"/>
  <c r="BK320" i="2"/>
  <c r="J320" i="2"/>
  <c r="BE320" i="2" s="1"/>
  <c r="BI317" i="2"/>
  <c r="BH317" i="2"/>
  <c r="BG317" i="2"/>
  <c r="BF317" i="2"/>
  <c r="T317" i="2"/>
  <c r="R317" i="2"/>
  <c r="P317" i="2"/>
  <c r="BK317" i="2"/>
  <c r="J317" i="2"/>
  <c r="BE317" i="2"/>
  <c r="BI314" i="2"/>
  <c r="BH314" i="2"/>
  <c r="BG314" i="2"/>
  <c r="BF314" i="2"/>
  <c r="T314" i="2"/>
  <c r="R314" i="2"/>
  <c r="P314" i="2"/>
  <c r="BK314" i="2"/>
  <c r="J314" i="2"/>
  <c r="BE314" i="2"/>
  <c r="BI309" i="2"/>
  <c r="BH309" i="2"/>
  <c r="BG309" i="2"/>
  <c r="BF309" i="2"/>
  <c r="T309" i="2"/>
  <c r="R309" i="2"/>
  <c r="P309" i="2"/>
  <c r="BK309" i="2"/>
  <c r="BK301" i="2" s="1"/>
  <c r="J301" i="2" s="1"/>
  <c r="J73" i="2" s="1"/>
  <c r="J309" i="2"/>
  <c r="BE309" i="2" s="1"/>
  <c r="BI307" i="2"/>
  <c r="BH307" i="2"/>
  <c r="BG307" i="2"/>
  <c r="BF307" i="2"/>
  <c r="T307" i="2"/>
  <c r="T301" i="2" s="1"/>
  <c r="R307" i="2"/>
  <c r="P307" i="2"/>
  <c r="BK307" i="2"/>
  <c r="J307" i="2"/>
  <c r="BE307" i="2"/>
  <c r="BI305" i="2"/>
  <c r="BH305" i="2"/>
  <c r="BG305" i="2"/>
  <c r="BF305" i="2"/>
  <c r="T305" i="2"/>
  <c r="R305" i="2"/>
  <c r="P305" i="2"/>
  <c r="BK305" i="2"/>
  <c r="J305" i="2"/>
  <c r="BE305" i="2"/>
  <c r="BI302" i="2"/>
  <c r="BH302" i="2"/>
  <c r="BG302" i="2"/>
  <c r="BF302" i="2"/>
  <c r="T302" i="2"/>
  <c r="R302" i="2"/>
  <c r="R301" i="2"/>
  <c r="P302" i="2"/>
  <c r="P301" i="2" s="1"/>
  <c r="BK302" i="2"/>
  <c r="J302" i="2"/>
  <c r="BE302" i="2" s="1"/>
  <c r="BI299" i="2"/>
  <c r="BH299" i="2"/>
  <c r="BG299" i="2"/>
  <c r="BF299" i="2"/>
  <c r="T299" i="2"/>
  <c r="R299" i="2"/>
  <c r="P299" i="2"/>
  <c r="BK299" i="2"/>
  <c r="J299" i="2"/>
  <c r="BE299" i="2"/>
  <c r="BI298" i="2"/>
  <c r="BH298" i="2"/>
  <c r="BG298" i="2"/>
  <c r="BF298" i="2"/>
  <c r="T298" i="2"/>
  <c r="R298" i="2"/>
  <c r="P298" i="2"/>
  <c r="P289" i="2" s="1"/>
  <c r="BK298" i="2"/>
  <c r="J298" i="2"/>
  <c r="BE298" i="2"/>
  <c r="BI296" i="2"/>
  <c r="BH296" i="2"/>
  <c r="BG296" i="2"/>
  <c r="BF296" i="2"/>
  <c r="T296" i="2"/>
  <c r="R296" i="2"/>
  <c r="P296" i="2"/>
  <c r="BK296" i="2"/>
  <c r="J296" i="2"/>
  <c r="BE296" i="2" s="1"/>
  <c r="BI293" i="2"/>
  <c r="BH293" i="2"/>
  <c r="BG293" i="2"/>
  <c r="BF293" i="2"/>
  <c r="T293" i="2"/>
  <c r="R293" i="2"/>
  <c r="P293" i="2"/>
  <c r="BK293" i="2"/>
  <c r="J293" i="2"/>
  <c r="BE293" i="2"/>
  <c r="BI290" i="2"/>
  <c r="BH290" i="2"/>
  <c r="BG290" i="2"/>
  <c r="BF290" i="2"/>
  <c r="T290" i="2"/>
  <c r="T289" i="2"/>
  <c r="R290" i="2"/>
  <c r="R289" i="2" s="1"/>
  <c r="P290" i="2"/>
  <c r="BK290" i="2"/>
  <c r="BK289" i="2"/>
  <c r="J289" i="2" s="1"/>
  <c r="J72" i="2" s="1"/>
  <c r="J290" i="2"/>
  <c r="BE290" i="2"/>
  <c r="BI287" i="2"/>
  <c r="BH287" i="2"/>
  <c r="BG287" i="2"/>
  <c r="BF287" i="2"/>
  <c r="T287" i="2"/>
  <c r="R287" i="2"/>
  <c r="P287" i="2"/>
  <c r="BK287" i="2"/>
  <c r="J287" i="2"/>
  <c r="BE287" i="2" s="1"/>
  <c r="BI285" i="2"/>
  <c r="BH285" i="2"/>
  <c r="BG285" i="2"/>
  <c r="BF285" i="2"/>
  <c r="T285" i="2"/>
  <c r="R285" i="2"/>
  <c r="P285" i="2"/>
  <c r="BK285" i="2"/>
  <c r="J285" i="2"/>
  <c r="BE285" i="2"/>
  <c r="BI283" i="2"/>
  <c r="BH283" i="2"/>
  <c r="BG283" i="2"/>
  <c r="BF283" i="2"/>
  <c r="T283" i="2"/>
  <c r="R283" i="2"/>
  <c r="P283" i="2"/>
  <c r="BK283" i="2"/>
  <c r="J283" i="2"/>
  <c r="BE283" i="2"/>
  <c r="BI281" i="2"/>
  <c r="BH281" i="2"/>
  <c r="BG281" i="2"/>
  <c r="BF281" i="2"/>
  <c r="T281" i="2"/>
  <c r="R281" i="2"/>
  <c r="P281" i="2"/>
  <c r="BK281" i="2"/>
  <c r="J281" i="2"/>
  <c r="BE281" i="2" s="1"/>
  <c r="BI278" i="2"/>
  <c r="BH278" i="2"/>
  <c r="BG278" i="2"/>
  <c r="BF278" i="2"/>
  <c r="T278" i="2"/>
  <c r="R278" i="2"/>
  <c r="P278" i="2"/>
  <c r="BK278" i="2"/>
  <c r="J278" i="2"/>
  <c r="BE278" i="2"/>
  <c r="BI276" i="2"/>
  <c r="BH276" i="2"/>
  <c r="BG276" i="2"/>
  <c r="BF276" i="2"/>
  <c r="T276" i="2"/>
  <c r="R276" i="2"/>
  <c r="P276" i="2"/>
  <c r="BK276" i="2"/>
  <c r="J276" i="2"/>
  <c r="BE276" i="2"/>
  <c r="BI273" i="2"/>
  <c r="BH273" i="2"/>
  <c r="BG273" i="2"/>
  <c r="BF273" i="2"/>
  <c r="T273" i="2"/>
  <c r="R273" i="2"/>
  <c r="P273" i="2"/>
  <c r="BK273" i="2"/>
  <c r="J273" i="2"/>
  <c r="BE273" i="2" s="1"/>
  <c r="BI270" i="2"/>
  <c r="BH270" i="2"/>
  <c r="BG270" i="2"/>
  <c r="BF270" i="2"/>
  <c r="T270" i="2"/>
  <c r="R270" i="2"/>
  <c r="P270" i="2"/>
  <c r="BK270" i="2"/>
  <c r="J270" i="2"/>
  <c r="BE270" i="2"/>
  <c r="BI268" i="2"/>
  <c r="BH268" i="2"/>
  <c r="BG268" i="2"/>
  <c r="BF268" i="2"/>
  <c r="T268" i="2"/>
  <c r="R268" i="2"/>
  <c r="P268" i="2"/>
  <c r="BK268" i="2"/>
  <c r="J268" i="2"/>
  <c r="BE268" i="2"/>
  <c r="BI265" i="2"/>
  <c r="BH265" i="2"/>
  <c r="BG265" i="2"/>
  <c r="BF265" i="2"/>
  <c r="T265" i="2"/>
  <c r="R265" i="2"/>
  <c r="P265" i="2"/>
  <c r="BK265" i="2"/>
  <c r="J265" i="2"/>
  <c r="BE265" i="2" s="1"/>
  <c r="BI261" i="2"/>
  <c r="BH261" i="2"/>
  <c r="BG261" i="2"/>
  <c r="BF261" i="2"/>
  <c r="T261" i="2"/>
  <c r="R261" i="2"/>
  <c r="P261" i="2"/>
  <c r="BK261" i="2"/>
  <c r="J261" i="2"/>
  <c r="BE261" i="2"/>
  <c r="BI258" i="2"/>
  <c r="BH258" i="2"/>
  <c r="BG258" i="2"/>
  <c r="BF258" i="2"/>
  <c r="T258" i="2"/>
  <c r="R258" i="2"/>
  <c r="P258" i="2"/>
  <c r="P251" i="2" s="1"/>
  <c r="BK258" i="2"/>
  <c r="J258" i="2"/>
  <c r="BE258" i="2"/>
  <c r="BI256" i="2"/>
  <c r="BH256" i="2"/>
  <c r="BG256" i="2"/>
  <c r="BF256" i="2"/>
  <c r="T256" i="2"/>
  <c r="R256" i="2"/>
  <c r="P256" i="2"/>
  <c r="BK256" i="2"/>
  <c r="J256" i="2"/>
  <c r="BE256" i="2" s="1"/>
  <c r="BI254" i="2"/>
  <c r="BH254" i="2"/>
  <c r="BG254" i="2"/>
  <c r="BF254" i="2"/>
  <c r="T254" i="2"/>
  <c r="R254" i="2"/>
  <c r="P254" i="2"/>
  <c r="BK254" i="2"/>
  <c r="J254" i="2"/>
  <c r="BE254" i="2"/>
  <c r="BI252" i="2"/>
  <c r="BH252" i="2"/>
  <c r="BG252" i="2"/>
  <c r="BF252" i="2"/>
  <c r="T252" i="2"/>
  <c r="T251" i="2"/>
  <c r="R252" i="2"/>
  <c r="R251" i="2" s="1"/>
  <c r="P252" i="2"/>
  <c r="BK252" i="2"/>
  <c r="BK251" i="2"/>
  <c r="J251" i="2" s="1"/>
  <c r="J71" i="2" s="1"/>
  <c r="J252" i="2"/>
  <c r="BE252" i="2"/>
  <c r="BI249" i="2"/>
  <c r="BH249" i="2"/>
  <c r="BG249" i="2"/>
  <c r="BF249" i="2"/>
  <c r="T249" i="2"/>
  <c r="R249" i="2"/>
  <c r="P249" i="2"/>
  <c r="BK249" i="2"/>
  <c r="J249" i="2"/>
  <c r="BE249" i="2" s="1"/>
  <c r="BI247" i="2"/>
  <c r="BH247" i="2"/>
  <c r="BG247" i="2"/>
  <c r="BF247" i="2"/>
  <c r="T247" i="2"/>
  <c r="R247" i="2"/>
  <c r="P247" i="2"/>
  <c r="BK247" i="2"/>
  <c r="J247" i="2"/>
  <c r="BE247" i="2"/>
  <c r="BI241" i="2"/>
  <c r="BH241" i="2"/>
  <c r="BG241" i="2"/>
  <c r="BF241" i="2"/>
  <c r="T241" i="2"/>
  <c r="R241" i="2"/>
  <c r="P241" i="2"/>
  <c r="BK241" i="2"/>
  <c r="J241" i="2"/>
  <c r="BE241" i="2"/>
  <c r="BI239" i="2"/>
  <c r="BH239" i="2"/>
  <c r="BG239" i="2"/>
  <c r="BF239" i="2"/>
  <c r="T239" i="2"/>
  <c r="R239" i="2"/>
  <c r="P239" i="2"/>
  <c r="BK239" i="2"/>
  <c r="J239" i="2"/>
  <c r="BE239" i="2" s="1"/>
  <c r="BI236" i="2"/>
  <c r="BH236" i="2"/>
  <c r="BG236" i="2"/>
  <c r="BF236" i="2"/>
  <c r="T236" i="2"/>
  <c r="R236" i="2"/>
  <c r="P236" i="2"/>
  <c r="BK236" i="2"/>
  <c r="J236" i="2"/>
  <c r="BE236" i="2"/>
  <c r="BI234" i="2"/>
  <c r="BH234" i="2"/>
  <c r="BG234" i="2"/>
  <c r="BF234" i="2"/>
  <c r="T234" i="2"/>
  <c r="R234" i="2"/>
  <c r="P234" i="2"/>
  <c r="BK234" i="2"/>
  <c r="J234" i="2"/>
  <c r="BE234" i="2"/>
  <c r="BI231" i="2"/>
  <c r="BH231" i="2"/>
  <c r="BG231" i="2"/>
  <c r="BF231" i="2"/>
  <c r="T231" i="2"/>
  <c r="R231" i="2"/>
  <c r="P231" i="2"/>
  <c r="BK231" i="2"/>
  <c r="J231" i="2"/>
  <c r="BE231" i="2" s="1"/>
  <c r="BI229" i="2"/>
  <c r="BH229" i="2"/>
  <c r="BG229" i="2"/>
  <c r="BF229" i="2"/>
  <c r="T229" i="2"/>
  <c r="R229" i="2"/>
  <c r="P229" i="2"/>
  <c r="BK229" i="2"/>
  <c r="J229" i="2"/>
  <c r="BE229" i="2"/>
  <c r="BI224" i="2"/>
  <c r="BH224" i="2"/>
  <c r="BG224" i="2"/>
  <c r="BF224" i="2"/>
  <c r="T224" i="2"/>
  <c r="R224" i="2"/>
  <c r="P224" i="2"/>
  <c r="BK224" i="2"/>
  <c r="J224" i="2"/>
  <c r="BE224" i="2"/>
  <c r="BI221" i="2"/>
  <c r="BH221" i="2"/>
  <c r="BG221" i="2"/>
  <c r="BF221" i="2"/>
  <c r="T221" i="2"/>
  <c r="R221" i="2"/>
  <c r="P221" i="2"/>
  <c r="BK221" i="2"/>
  <c r="J221" i="2"/>
  <c r="BE221" i="2" s="1"/>
  <c r="BI218" i="2"/>
  <c r="BH218" i="2"/>
  <c r="BG218" i="2"/>
  <c r="BF218" i="2"/>
  <c r="T218" i="2"/>
  <c r="R218" i="2"/>
  <c r="P218" i="2"/>
  <c r="BK218" i="2"/>
  <c r="J218" i="2"/>
  <c r="BE218" i="2"/>
  <c r="BI215" i="2"/>
  <c r="BH215" i="2"/>
  <c r="BG215" i="2"/>
  <c r="BF215" i="2"/>
  <c r="T215" i="2"/>
  <c r="R215" i="2"/>
  <c r="P215" i="2"/>
  <c r="BK215" i="2"/>
  <c r="J215" i="2"/>
  <c r="BE215" i="2"/>
  <c r="BI212" i="2"/>
  <c r="BH212" i="2"/>
  <c r="BG212" i="2"/>
  <c r="BF212" i="2"/>
  <c r="T212" i="2"/>
  <c r="R212" i="2"/>
  <c r="P212" i="2"/>
  <c r="BK212" i="2"/>
  <c r="J212" i="2"/>
  <c r="BE212" i="2" s="1"/>
  <c r="BI209" i="2"/>
  <c r="BH209" i="2"/>
  <c r="BG209" i="2"/>
  <c r="BF209" i="2"/>
  <c r="T209" i="2"/>
  <c r="R209" i="2"/>
  <c r="P209" i="2"/>
  <c r="BK209" i="2"/>
  <c r="J209" i="2"/>
  <c r="BE209" i="2"/>
  <c r="BI206" i="2"/>
  <c r="BH206" i="2"/>
  <c r="BG206" i="2"/>
  <c r="BF206" i="2"/>
  <c r="T206" i="2"/>
  <c r="R206" i="2"/>
  <c r="P206" i="2"/>
  <c r="BK206" i="2"/>
  <c r="J206" i="2"/>
  <c r="BE206" i="2"/>
  <c r="BI205" i="2"/>
  <c r="BH205" i="2"/>
  <c r="BG205" i="2"/>
  <c r="BF205" i="2"/>
  <c r="T205" i="2"/>
  <c r="R205" i="2"/>
  <c r="P205" i="2"/>
  <c r="BK205" i="2"/>
  <c r="J205" i="2"/>
  <c r="BE205" i="2" s="1"/>
  <c r="BI202" i="2"/>
  <c r="BH202" i="2"/>
  <c r="BG202" i="2"/>
  <c r="BF202" i="2"/>
  <c r="T202" i="2"/>
  <c r="R202" i="2"/>
  <c r="P202" i="2"/>
  <c r="BK202" i="2"/>
  <c r="J202" i="2"/>
  <c r="BE202" i="2"/>
  <c r="BI200" i="2"/>
  <c r="BH200" i="2"/>
  <c r="BG200" i="2"/>
  <c r="BF200" i="2"/>
  <c r="T200" i="2"/>
  <c r="R200" i="2"/>
  <c r="P200" i="2"/>
  <c r="BK200" i="2"/>
  <c r="J200" i="2"/>
  <c r="BE200" i="2"/>
  <c r="BI197" i="2"/>
  <c r="BH197" i="2"/>
  <c r="BG197" i="2"/>
  <c r="BF197" i="2"/>
  <c r="T197" i="2"/>
  <c r="R197" i="2"/>
  <c r="P197" i="2"/>
  <c r="BK197" i="2"/>
  <c r="J197" i="2"/>
  <c r="BE197" i="2" s="1"/>
  <c r="BI195" i="2"/>
  <c r="BH195" i="2"/>
  <c r="BG195" i="2"/>
  <c r="BF195" i="2"/>
  <c r="T195" i="2"/>
  <c r="R195" i="2"/>
  <c r="P195" i="2"/>
  <c r="BK195" i="2"/>
  <c r="J195" i="2"/>
  <c r="BE195" i="2"/>
  <c r="BI192" i="2"/>
  <c r="BH192" i="2"/>
  <c r="BG192" i="2"/>
  <c r="BF192" i="2"/>
  <c r="T192" i="2"/>
  <c r="R192" i="2"/>
  <c r="P192" i="2"/>
  <c r="BK192" i="2"/>
  <c r="J192" i="2"/>
  <c r="BE192" i="2"/>
  <c r="BI191" i="2"/>
  <c r="BH191" i="2"/>
  <c r="BG191" i="2"/>
  <c r="BF191" i="2"/>
  <c r="T191" i="2"/>
  <c r="R191" i="2"/>
  <c r="P191" i="2"/>
  <c r="BK191" i="2"/>
  <c r="J191" i="2"/>
  <c r="BE191" i="2" s="1"/>
  <c r="BI188" i="2"/>
  <c r="BH188" i="2"/>
  <c r="BG188" i="2"/>
  <c r="BF188" i="2"/>
  <c r="T188" i="2"/>
  <c r="R188" i="2"/>
  <c r="P188" i="2"/>
  <c r="BK188" i="2"/>
  <c r="J188" i="2"/>
  <c r="BE188" i="2"/>
  <c r="BI186" i="2"/>
  <c r="BH186" i="2"/>
  <c r="BG186" i="2"/>
  <c r="BF186" i="2"/>
  <c r="T186" i="2"/>
  <c r="R186" i="2"/>
  <c r="P186" i="2"/>
  <c r="BK186" i="2"/>
  <c r="J186" i="2"/>
  <c r="BE186" i="2"/>
  <c r="BI180" i="2"/>
  <c r="BH180" i="2"/>
  <c r="BG180" i="2"/>
  <c r="BF180" i="2"/>
  <c r="T180" i="2"/>
  <c r="R180" i="2"/>
  <c r="P180" i="2"/>
  <c r="BK180" i="2"/>
  <c r="J180" i="2"/>
  <c r="BE180" i="2" s="1"/>
  <c r="BI176" i="2"/>
  <c r="BH176" i="2"/>
  <c r="BG176" i="2"/>
  <c r="BF176" i="2"/>
  <c r="T176" i="2"/>
  <c r="R176" i="2"/>
  <c r="P176" i="2"/>
  <c r="BK176" i="2"/>
  <c r="J176" i="2"/>
  <c r="BE176" i="2"/>
  <c r="BI175" i="2"/>
  <c r="BH175" i="2"/>
  <c r="BG175" i="2"/>
  <c r="BF175" i="2"/>
  <c r="T175" i="2"/>
  <c r="R175" i="2"/>
  <c r="P175" i="2"/>
  <c r="BK175" i="2"/>
  <c r="J175" i="2"/>
  <c r="BE175" i="2"/>
  <c r="BI173" i="2"/>
  <c r="BH173" i="2"/>
  <c r="BG173" i="2"/>
  <c r="BF173" i="2"/>
  <c r="T173" i="2"/>
  <c r="R173" i="2"/>
  <c r="P173" i="2"/>
  <c r="BK173" i="2"/>
  <c r="J173" i="2"/>
  <c r="BE173" i="2" s="1"/>
  <c r="BI171" i="2"/>
  <c r="BH171" i="2"/>
  <c r="BG171" i="2"/>
  <c r="BF171" i="2"/>
  <c r="T171" i="2"/>
  <c r="R171" i="2"/>
  <c r="P171" i="2"/>
  <c r="BK171" i="2"/>
  <c r="J171" i="2"/>
  <c r="BE171" i="2"/>
  <c r="BI169" i="2"/>
  <c r="BH169" i="2"/>
  <c r="BG169" i="2"/>
  <c r="BF169" i="2"/>
  <c r="T169" i="2"/>
  <c r="T168" i="2"/>
  <c r="T167" i="2" s="1"/>
  <c r="R169" i="2"/>
  <c r="R168" i="2" s="1"/>
  <c r="R167" i="2" s="1"/>
  <c r="P169" i="2"/>
  <c r="P168" i="2"/>
  <c r="P167" i="2" s="1"/>
  <c r="BK169" i="2"/>
  <c r="BK168" i="2" s="1"/>
  <c r="J169" i="2"/>
  <c r="BE169" i="2" s="1"/>
  <c r="BI165" i="2"/>
  <c r="BH165" i="2"/>
  <c r="BG165" i="2"/>
  <c r="BF165" i="2"/>
  <c r="T165" i="2"/>
  <c r="T164" i="2"/>
  <c r="R165" i="2"/>
  <c r="R164" i="2"/>
  <c r="P165" i="2"/>
  <c r="P164" i="2" s="1"/>
  <c r="BK165" i="2"/>
  <c r="BK164" i="2"/>
  <c r="J164" i="2" s="1"/>
  <c r="J68" i="2" s="1"/>
  <c r="J165" i="2"/>
  <c r="BE165" i="2" s="1"/>
  <c r="BI162" i="2"/>
  <c r="BH162" i="2"/>
  <c r="BG162" i="2"/>
  <c r="BF162" i="2"/>
  <c r="T162" i="2"/>
  <c r="R162" i="2"/>
  <c r="P162" i="2"/>
  <c r="BK162" i="2"/>
  <c r="J162" i="2"/>
  <c r="BE162" i="2"/>
  <c r="BI159" i="2"/>
  <c r="BH159" i="2"/>
  <c r="BG159" i="2"/>
  <c r="BF159" i="2"/>
  <c r="T159" i="2"/>
  <c r="R159" i="2"/>
  <c r="P159" i="2"/>
  <c r="BK159" i="2"/>
  <c r="J159" i="2"/>
  <c r="BE159" i="2"/>
  <c r="BI157" i="2"/>
  <c r="BH157" i="2"/>
  <c r="BG157" i="2"/>
  <c r="BF157" i="2"/>
  <c r="T157" i="2"/>
  <c r="R157" i="2"/>
  <c r="P157" i="2"/>
  <c r="BK157" i="2"/>
  <c r="BK149" i="2" s="1"/>
  <c r="J149" i="2" s="1"/>
  <c r="J67" i="2" s="1"/>
  <c r="J157" i="2"/>
  <c r="BE157" i="2" s="1"/>
  <c r="BI154" i="2"/>
  <c r="BH154" i="2"/>
  <c r="BG154" i="2"/>
  <c r="BF154" i="2"/>
  <c r="T154" i="2"/>
  <c r="T149" i="2" s="1"/>
  <c r="R154" i="2"/>
  <c r="P154" i="2"/>
  <c r="BK154" i="2"/>
  <c r="J154" i="2"/>
  <c r="BE154" i="2"/>
  <c r="BI152" i="2"/>
  <c r="BH152" i="2"/>
  <c r="BG152" i="2"/>
  <c r="BF152" i="2"/>
  <c r="T152" i="2"/>
  <c r="R152" i="2"/>
  <c r="P152" i="2"/>
  <c r="BK152" i="2"/>
  <c r="J152" i="2"/>
  <c r="BE152" i="2"/>
  <c r="BI150" i="2"/>
  <c r="BH150" i="2"/>
  <c r="BG150" i="2"/>
  <c r="BF150" i="2"/>
  <c r="T150" i="2"/>
  <c r="R150" i="2"/>
  <c r="R149" i="2"/>
  <c r="P150" i="2"/>
  <c r="P149" i="2" s="1"/>
  <c r="BK150" i="2"/>
  <c r="J150" i="2"/>
  <c r="BE150" i="2" s="1"/>
  <c r="BI147" i="2"/>
  <c r="BH147" i="2"/>
  <c r="BG147" i="2"/>
  <c r="BF147" i="2"/>
  <c r="T147" i="2"/>
  <c r="R147" i="2"/>
  <c r="P147" i="2"/>
  <c r="BK147" i="2"/>
  <c r="J147" i="2"/>
  <c r="BE147" i="2"/>
  <c r="BI145" i="2"/>
  <c r="BH145" i="2"/>
  <c r="BG145" i="2"/>
  <c r="BF145" i="2"/>
  <c r="T145" i="2"/>
  <c r="R145" i="2"/>
  <c r="P145" i="2"/>
  <c r="P136" i="2" s="1"/>
  <c r="BK145" i="2"/>
  <c r="J145" i="2"/>
  <c r="BE145" i="2"/>
  <c r="BI143" i="2"/>
  <c r="BH143" i="2"/>
  <c r="BG143" i="2"/>
  <c r="BF143" i="2"/>
  <c r="T143" i="2"/>
  <c r="R143" i="2"/>
  <c r="P143" i="2"/>
  <c r="BK143" i="2"/>
  <c r="J143" i="2"/>
  <c r="BE143" i="2" s="1"/>
  <c r="BI140" i="2"/>
  <c r="BH140" i="2"/>
  <c r="BG140" i="2"/>
  <c r="BF140" i="2"/>
  <c r="T140" i="2"/>
  <c r="R140" i="2"/>
  <c r="P140" i="2"/>
  <c r="BK140" i="2"/>
  <c r="J140" i="2"/>
  <c r="BE140" i="2"/>
  <c r="BI137" i="2"/>
  <c r="BH137" i="2"/>
  <c r="BG137" i="2"/>
  <c r="BF137" i="2"/>
  <c r="T137" i="2"/>
  <c r="T136" i="2"/>
  <c r="R137" i="2"/>
  <c r="R136" i="2" s="1"/>
  <c r="P137" i="2"/>
  <c r="BK137" i="2"/>
  <c r="BK136" i="2"/>
  <c r="J136" i="2" s="1"/>
  <c r="J66" i="2" s="1"/>
  <c r="J137" i="2"/>
  <c r="BE137" i="2"/>
  <c r="BI135" i="2"/>
  <c r="BH135" i="2"/>
  <c r="BG135" i="2"/>
  <c r="BF135" i="2"/>
  <c r="T135" i="2"/>
  <c r="R135" i="2"/>
  <c r="P135" i="2"/>
  <c r="BK135" i="2"/>
  <c r="J135" i="2"/>
  <c r="BE135" i="2" s="1"/>
  <c r="BI133" i="2"/>
  <c r="BH133" i="2"/>
  <c r="BG133" i="2"/>
  <c r="BF133" i="2"/>
  <c r="T133" i="2"/>
  <c r="R133" i="2"/>
  <c r="P133" i="2"/>
  <c r="BK133" i="2"/>
  <c r="J133" i="2"/>
  <c r="BE133" i="2"/>
  <c r="BI131" i="2"/>
  <c r="BH131" i="2"/>
  <c r="BG131" i="2"/>
  <c r="BF131" i="2"/>
  <c r="T131" i="2"/>
  <c r="R131" i="2"/>
  <c r="P131" i="2"/>
  <c r="BK131" i="2"/>
  <c r="J131" i="2"/>
  <c r="BE131" i="2"/>
  <c r="BI129" i="2"/>
  <c r="BH129" i="2"/>
  <c r="BG129" i="2"/>
  <c r="BF129" i="2"/>
  <c r="T129" i="2"/>
  <c r="R129" i="2"/>
  <c r="P129" i="2"/>
  <c r="BK129" i="2"/>
  <c r="J129" i="2"/>
  <c r="BE129" i="2" s="1"/>
  <c r="BI127" i="2"/>
  <c r="BH127" i="2"/>
  <c r="BG127" i="2"/>
  <c r="BF127" i="2"/>
  <c r="T127" i="2"/>
  <c r="R127" i="2"/>
  <c r="P127" i="2"/>
  <c r="BK127" i="2"/>
  <c r="J127" i="2"/>
  <c r="BE127" i="2"/>
  <c r="BI125" i="2"/>
  <c r="BH125" i="2"/>
  <c r="BG125" i="2"/>
  <c r="BF125" i="2"/>
  <c r="T125" i="2"/>
  <c r="R125" i="2"/>
  <c r="P125" i="2"/>
  <c r="BK125" i="2"/>
  <c r="J125" i="2"/>
  <c r="BE125" i="2"/>
  <c r="BI123" i="2"/>
  <c r="BH123" i="2"/>
  <c r="BG123" i="2"/>
  <c r="BF123" i="2"/>
  <c r="T123" i="2"/>
  <c r="R123" i="2"/>
  <c r="P123" i="2"/>
  <c r="BK123" i="2"/>
  <c r="J123" i="2"/>
  <c r="BE123" i="2" s="1"/>
  <c r="BI120" i="2"/>
  <c r="BH120" i="2"/>
  <c r="BG120" i="2"/>
  <c r="BF120" i="2"/>
  <c r="T120" i="2"/>
  <c r="R120" i="2"/>
  <c r="P120" i="2"/>
  <c r="BK120" i="2"/>
  <c r="J120" i="2"/>
  <c r="BE120" i="2"/>
  <c r="BI117" i="2"/>
  <c r="BH117" i="2"/>
  <c r="BG117" i="2"/>
  <c r="BF117" i="2"/>
  <c r="T117" i="2"/>
  <c r="R117" i="2"/>
  <c r="P117" i="2"/>
  <c r="BK117" i="2"/>
  <c r="J117" i="2"/>
  <c r="BE117" i="2"/>
  <c r="BI115" i="2"/>
  <c r="BH115" i="2"/>
  <c r="BG115" i="2"/>
  <c r="BF115" i="2"/>
  <c r="T115" i="2"/>
  <c r="R115" i="2"/>
  <c r="P115" i="2"/>
  <c r="BK115" i="2"/>
  <c r="J115" i="2"/>
  <c r="BE115" i="2" s="1"/>
  <c r="BI112" i="2"/>
  <c r="BH112" i="2"/>
  <c r="BG112" i="2"/>
  <c r="BF112" i="2"/>
  <c r="T112" i="2"/>
  <c r="R112" i="2"/>
  <c r="P112" i="2"/>
  <c r="BK112" i="2"/>
  <c r="J112" i="2"/>
  <c r="BE112" i="2"/>
  <c r="BI111" i="2"/>
  <c r="BH111" i="2"/>
  <c r="BG111" i="2"/>
  <c r="BF111" i="2"/>
  <c r="T111" i="2"/>
  <c r="R111" i="2"/>
  <c r="P111" i="2"/>
  <c r="BK111" i="2"/>
  <c r="J111" i="2"/>
  <c r="BE111" i="2"/>
  <c r="BI109" i="2"/>
  <c r="BH109" i="2"/>
  <c r="BG109" i="2"/>
  <c r="BF109" i="2"/>
  <c r="T109" i="2"/>
  <c r="R109" i="2"/>
  <c r="P109" i="2"/>
  <c r="BK109" i="2"/>
  <c r="J109" i="2"/>
  <c r="BE109" i="2" s="1"/>
  <c r="BI106" i="2"/>
  <c r="BH106" i="2"/>
  <c r="BG106" i="2"/>
  <c r="BF106" i="2"/>
  <c r="F36" i="2" s="1"/>
  <c r="BA56" i="1" s="1"/>
  <c r="BA55" i="1" s="1"/>
  <c r="T106" i="2"/>
  <c r="T102" i="2" s="1"/>
  <c r="T101" i="2" s="1"/>
  <c r="T100" i="2" s="1"/>
  <c r="R106" i="2"/>
  <c r="P106" i="2"/>
  <c r="BK106" i="2"/>
  <c r="J106" i="2"/>
  <c r="BE106" i="2"/>
  <c r="BI103" i="2"/>
  <c r="F39" i="2" s="1"/>
  <c r="BD56" i="1" s="1"/>
  <c r="BD55" i="1" s="1"/>
  <c r="BD54" i="1" s="1"/>
  <c r="W33" i="1" s="1"/>
  <c r="BH103" i="2"/>
  <c r="F38" i="2" s="1"/>
  <c r="BC56" i="1" s="1"/>
  <c r="BC55" i="1" s="1"/>
  <c r="BG103" i="2"/>
  <c r="F37" i="2" s="1"/>
  <c r="BB56" i="1" s="1"/>
  <c r="BB55" i="1" s="1"/>
  <c r="BF103" i="2"/>
  <c r="J36" i="2" s="1"/>
  <c r="AW56" i="1" s="1"/>
  <c r="T103" i="2"/>
  <c r="R103" i="2"/>
  <c r="R102" i="2" s="1"/>
  <c r="R101" i="2" s="1"/>
  <c r="R100" i="2" s="1"/>
  <c r="P103" i="2"/>
  <c r="P102" i="2"/>
  <c r="P101" i="2" s="1"/>
  <c r="P100" i="2" s="1"/>
  <c r="AU56" i="1" s="1"/>
  <c r="AU55" i="1" s="1"/>
  <c r="AU54" i="1" s="1"/>
  <c r="BK103" i="2"/>
  <c r="BK102" i="2" s="1"/>
  <c r="J103" i="2"/>
  <c r="BE103" i="2" s="1"/>
  <c r="J96" i="2"/>
  <c r="F96" i="2"/>
  <c r="F94" i="2"/>
  <c r="E92" i="2"/>
  <c r="J58" i="2"/>
  <c r="F58" i="2"/>
  <c r="F56" i="2"/>
  <c r="E54" i="2"/>
  <c r="J26" i="2"/>
  <c r="E26" i="2"/>
  <c r="J97" i="2" s="1"/>
  <c r="J59" i="2"/>
  <c r="J25" i="2"/>
  <c r="J20" i="2"/>
  <c r="E20" i="2"/>
  <c r="F97" i="2" s="1"/>
  <c r="J19" i="2"/>
  <c r="J14" i="2"/>
  <c r="J94" i="2"/>
  <c r="J56" i="2"/>
  <c r="E7" i="2"/>
  <c r="E88" i="2" s="1"/>
  <c r="E50" i="2"/>
  <c r="AS55" i="1"/>
  <c r="AS54" i="1"/>
  <c r="L50" i="1"/>
  <c r="AM50" i="1"/>
  <c r="AM49" i="1"/>
  <c r="L49" i="1"/>
  <c r="AM47" i="1"/>
  <c r="L47" i="1"/>
  <c r="L45" i="1"/>
  <c r="L44" i="1"/>
  <c r="BK101" i="2" l="1"/>
  <c r="J102" i="2"/>
  <c r="J65" i="2" s="1"/>
  <c r="BB54" i="1"/>
  <c r="AX55" i="1"/>
  <c r="BC54" i="1"/>
  <c r="AY55" i="1"/>
  <c r="BK366" i="2"/>
  <c r="J366" i="2" s="1"/>
  <c r="J77" i="2" s="1"/>
  <c r="J367" i="2"/>
  <c r="J78" i="2" s="1"/>
  <c r="J35" i="3"/>
  <c r="AV57" i="1" s="1"/>
  <c r="AT57" i="1" s="1"/>
  <c r="F35" i="3"/>
  <c r="AZ57" i="1" s="1"/>
  <c r="AW55" i="1"/>
  <c r="BA54" i="1"/>
  <c r="J168" i="2"/>
  <c r="J70" i="2" s="1"/>
  <c r="BK167" i="2"/>
  <c r="J167" i="2" s="1"/>
  <c r="J69" i="2" s="1"/>
  <c r="J90" i="3"/>
  <c r="J64" i="3" s="1"/>
  <c r="BK89" i="3"/>
  <c r="J89" i="3" s="1"/>
  <c r="J35" i="2"/>
  <c r="AV56" i="1" s="1"/>
  <c r="AT56" i="1" s="1"/>
  <c r="F35" i="2"/>
  <c r="AZ56" i="1" s="1"/>
  <c r="AZ55" i="1" s="1"/>
  <c r="J59" i="3"/>
  <c r="J58" i="3"/>
  <c r="F59" i="2"/>
  <c r="F58" i="3"/>
  <c r="AW54" i="1" l="1"/>
  <c r="AK30" i="1" s="1"/>
  <c r="W30" i="1"/>
  <c r="W32" i="1"/>
  <c r="AY54" i="1"/>
  <c r="J63" i="3"/>
  <c r="J32" i="3"/>
  <c r="W31" i="1"/>
  <c r="AX54" i="1"/>
  <c r="AZ54" i="1"/>
  <c r="AV55" i="1"/>
  <c r="AT55" i="1" s="1"/>
  <c r="J101" i="2"/>
  <c r="J64" i="2" s="1"/>
  <c r="BK100" i="2"/>
  <c r="J100" i="2" s="1"/>
  <c r="AG57" i="1" l="1"/>
  <c r="AN57" i="1" s="1"/>
  <c r="J41" i="3"/>
  <c r="J32" i="2"/>
  <c r="J63" i="2"/>
  <c r="AV54" i="1"/>
  <c r="W29" i="1"/>
  <c r="AK29" i="1" l="1"/>
  <c r="AT54" i="1"/>
  <c r="AG56" i="1"/>
  <c r="J41" i="2"/>
  <c r="AG55" i="1" l="1"/>
  <c r="AN56" i="1"/>
  <c r="AN55" i="1" l="1"/>
  <c r="AG54" i="1"/>
  <c r="AK26" i="1" l="1"/>
  <c r="AK35" i="1" s="1"/>
  <c r="AN54" i="1"/>
</calcChain>
</file>

<file path=xl/sharedStrings.xml><?xml version="1.0" encoding="utf-8"?>
<sst xmlns="http://schemas.openxmlformats.org/spreadsheetml/2006/main" count="4212" uniqueCount="989">
  <si>
    <t>Export Komplet</t>
  </si>
  <si>
    <t>VZ</t>
  </si>
  <si>
    <t>2.0</t>
  </si>
  <si>
    <t>ZAMOK</t>
  </si>
  <si>
    <t>False</t>
  </si>
  <si>
    <t>{7d7767b1-b005-49e6-87c9-1c3e608fbec5}</t>
  </si>
  <si>
    <t>0,01</t>
  </si>
  <si>
    <t>21</t>
  </si>
  <si>
    <t>15</t>
  </si>
  <si>
    <t>REKAPITULACE STAVBY</t>
  </si>
  <si>
    <t>v ---  níže se nacházejí doplnkové a pomocné údaje k sestavám  --- v</t>
  </si>
  <si>
    <t>Návod na vyplnění</t>
  </si>
  <si>
    <t>0,001</t>
  </si>
  <si>
    <t>Kód:</t>
  </si>
  <si>
    <t>L2019-44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</si>
  <si>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</si>
  <si>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</si>
  <si>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ZŠ P. Bezruče, Třinec – rekonstrukce střechy</t>
  </si>
  <si>
    <t>KSO:</t>
  </si>
  <si>
    <t>801 32 13</t>
  </si>
  <si>
    <t>CC-CZ:</t>
  </si>
  <si>
    <t>12631</t>
  </si>
  <si>
    <t>Místo:</t>
  </si>
  <si>
    <t>Obec Třinec</t>
  </si>
  <si>
    <t>Datum:</t>
  </si>
  <si>
    <t>17. 1. 2020</t>
  </si>
  <si>
    <t>CZ-CPA:</t>
  </si>
  <si>
    <t>41.00.28</t>
  </si>
  <si>
    <t>Zadavatel:</t>
  </si>
  <si>
    <t>IČ:</t>
  </si>
  <si>
    <t>00297313</t>
  </si>
  <si>
    <t>Statutární město Třinec</t>
  </si>
  <si>
    <t>DIČ:</t>
  </si>
  <si>
    <t/>
  </si>
  <si>
    <t>Uchazeč:</t>
  </si>
  <si>
    <t>Vyplň údaj</t>
  </si>
  <si>
    <t>Projektant:</t>
  </si>
  <si>
    <t>28640861</t>
  </si>
  <si>
    <t>Projekční kancelář lay-out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</si>
  <si>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</si>
  <si>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</si>
  <si>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</si>
  <si>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</si>
  <si>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</si>
  <si>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</si>
  <si>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</si>
  <si>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</si>
  <si>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</si>
  <si>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</si>
  <si>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</si>
  <si>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</si>
  <si>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</si>
  <si>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</si>
  <si>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</si>
  <si>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</si>
  <si>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</si>
  <si>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</si>
  <si>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</si>
  <si>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</si>
  <si>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</si>
  <si>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</si>
  <si>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</si>
  <si>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</si>
  <si>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</si>
  <si>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</si>
  <si>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</si>
  <si>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</si>
  <si>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</si>
  <si>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</si>
  <si>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</si>
  <si>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</si>
  <si>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</si>
  <si>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</si>
  <si>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</si>
  <si>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</si>
  <si>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</si>
  <si>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</si>
  <si>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</si>
  <si>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</si>
  <si>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</si>
  <si>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</si>
  <si>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</si>
  <si>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I. Etapa</t>
  </si>
  <si>
    <t>Oprava střechy ST5</t>
  </si>
  <si>
    <t>STA</t>
  </si>
  <si>
    <t>1</t>
  </si>
  <si>
    <t>{7fa0b398-a406-4dc0-945f-51288633c4fd}</t>
  </si>
  <si>
    <t>2</t>
  </si>
  <si>
    <t>/</t>
  </si>
  <si>
    <t>01</t>
  </si>
  <si>
    <t>Stavební část - ST5</t>
  </si>
  <si>
    <t>Soupis</t>
  </si>
  <si>
    <t>{b73c0583-4b1e-40bd-aee5-3d18412d6ff4}</t>
  </si>
  <si>
    <t>02</t>
  </si>
  <si>
    <t>Bleskosvod - ST5</t>
  </si>
  <si>
    <t>{eef8cc8e-69bc-43f0-a4ca-1419d222f97c}</t>
  </si>
  <si>
    <t>KRYCÍ LIST SOUPISU PRACÍ</t>
  </si>
  <si>
    <t>Objekt:</t>
  </si>
  <si>
    <t>I. Etapa - Oprava střechy ST5</t>
  </si>
  <si>
    <t>Soupis:</t>
  </si>
  <si>
    <t>01 - Stavební část - ST5</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</si>
  <si>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</si>
  <si>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</si>
  <si>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</si>
  <si>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</si>
  <si>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</si>
  <si>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</si>
  <si>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</si>
  <si>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</si>
  <si>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</si>
  <si>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</si>
  <si>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</si>
  <si>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</si>
  <si>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751 - Vzduchotechnika</t>
  </si>
  <si>
    <t xml:space="preserve">    762 - Konstrukce tesařské</t>
  </si>
  <si>
    <t xml:space="preserve">    764 - Konstrukce klempířské</t>
  </si>
  <si>
    <t xml:space="preserve">    783 - Dokončovací práce - nátěry</t>
  </si>
  <si>
    <t xml:space="preserve">    784 - Dokončovací práce - malby a tapety</t>
  </si>
  <si>
    <t>VRN - Vedlejší rozpočtové náklady</t>
  </si>
  <si>
    <t xml:space="preserve">    0 -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</si>
  <si>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</si>
  <si>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</si>
  <si>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</si>
  <si>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</si>
  <si>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</si>
  <si>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</si>
  <si>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</si>
  <si>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</si>
  <si>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</si>
  <si>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</si>
  <si>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</si>
  <si>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</si>
  <si>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</si>
  <si>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</si>
  <si>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</si>
  <si>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</si>
  <si>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</si>
  <si>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</si>
  <si>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</si>
  <si>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619991011</t>
  </si>
  <si>
    <t>Zakrytí vnitřních ploch před znečištěním včetně pozdějšího odkrytí konstrukcí a prvků obalením fólií a přelepením páskou</t>
  </si>
  <si>
    <t>m2</t>
  </si>
  <si>
    <t>CS ÚRS 2019 01</t>
  </si>
  <si>
    <t>4</t>
  </si>
  <si>
    <t>-2116962507</t>
  </si>
  <si>
    <t>PSC</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</si>
  <si>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</si>
  <si>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VV</t>
  </si>
  <si>
    <t>20"odhad zakrytí zpevněné plochy</t>
  </si>
  <si>
    <t>621221011</t>
  </si>
  <si>
    <t>Montáž kontaktního zateplení z desek z minerální vlny s podélnou orientací vláken na vnější podhledy, tloušťky desek přes 40 do 80 mm</t>
  </si>
  <si>
    <t>-361420605</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</si>
  <si>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</si>
  <si>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24"K17 viz. D.01.07 Specifikace</t>
  </si>
  <si>
    <t>3</t>
  </si>
  <si>
    <t>M</t>
  </si>
  <si>
    <t>63151520</t>
  </si>
  <si>
    <t>deska tepelně izolační minerální kontaktních fasád podélné vlákno λ=0,036-0,037 tl 60mm</t>
  </si>
  <si>
    <t>8</t>
  </si>
  <si>
    <t>-2111879175</t>
  </si>
  <si>
    <t>24*1,02 'Přepočtené koeficientem množství</t>
  </si>
  <si>
    <t>621531021</t>
  </si>
  <si>
    <t>Omítka tenkovrstvá silikonová vnějších ploch probarvená, včetně penetrace podkladu zrnitá, tloušťky 2,0 mm podhledů</t>
  </si>
  <si>
    <t>-1309963442</t>
  </si>
  <si>
    <t>5</t>
  </si>
  <si>
    <t>622125101</t>
  </si>
  <si>
    <t>Vyplnění spár vnějších povrchů cementovou maltou, ploch z cihel stěn</t>
  </si>
  <si>
    <t>1795770722</t>
  </si>
  <si>
    <t xml:space="preserve">Poznámka k souboru cen:_x000D_
1. Ceny jsou určeny pro ocenění vyplnění spár ploch určených k omítání, průměrné hloubky výplně spáry do 30 mm._x000D_
</t>
  </si>
  <si>
    <t>20*0,5"oprava stěny po odbourání římsy a šambrány</t>
  </si>
  <si>
    <t>622135002</t>
  </si>
  <si>
    <t>Vyrovnání nerovností podkladu vnějších omítaných ploch maltou, tloušťky do 10 mm cementovou stěn</t>
  </si>
  <si>
    <t>299042258</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</si>
  <si>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</si>
  <si>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7</t>
  </si>
  <si>
    <t>622135092</t>
  </si>
  <si>
    <t>Vyrovnání nerovností podkladu vnějších omítaných ploch tmelem, tloušťky do 2 mm Příplatek k ceně za každých dalších 5 mm tloušťky podkladní vrstvy přes 10 mm maltou cementovou stěn</t>
  </si>
  <si>
    <t>-721071811</t>
  </si>
  <si>
    <t>10*3</t>
  </si>
  <si>
    <t>622211021</t>
  </si>
  <si>
    <t>Montáž kontaktního zateplení z polystyrenových desek nebo z kombinovaných desek na vnější stěny, tloušťky desek přes 80 do 120 mm</t>
  </si>
  <si>
    <t>73256526</t>
  </si>
  <si>
    <t>41,4"K01 viz. D.01.07 Specifikace</t>
  </si>
  <si>
    <t>9</t>
  </si>
  <si>
    <t>28376372</t>
  </si>
  <si>
    <t>deska z polystyrénu XPS, hrana rovná, polo či pero drážka a hladký povrch tl 100mm</t>
  </si>
  <si>
    <t>-1116124373</t>
  </si>
  <si>
    <t>41,4*1,02 'Přepočtené koeficientem množství</t>
  </si>
  <si>
    <t>10</t>
  </si>
  <si>
    <t>622252002</t>
  </si>
  <si>
    <t>Montáž lišt kontaktního zateplení ostatních stěnových, dilatačních apod. lepených do tmelu</t>
  </si>
  <si>
    <t>m</t>
  </si>
  <si>
    <t>-434971092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</si>
  <si>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</si>
  <si>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11</t>
  </si>
  <si>
    <t>59051510</t>
  </si>
  <si>
    <t>profil okenní s nepřiznanou podomítkovou okapnicí PVC 2,0 m</t>
  </si>
  <si>
    <t>-1432794207</t>
  </si>
  <si>
    <t>24*1,05 'Přepočtené koeficientem množství</t>
  </si>
  <si>
    <t>12</t>
  </si>
  <si>
    <t>59051486</t>
  </si>
  <si>
    <t>lišta rohová PVC 10/15cm s tkaninou</t>
  </si>
  <si>
    <t>-882501571</t>
  </si>
  <si>
    <t>2*1,05 'Přepočtené koeficientem množství</t>
  </si>
  <si>
    <t>13</t>
  </si>
  <si>
    <t>622325202</t>
  </si>
  <si>
    <t>Oprava vápenocementové omítky vnějších ploch stupně členitosti 1 štukové stěn, v rozsahu opravované plochy přes 10 do 30%</t>
  </si>
  <si>
    <t>1591344225</t>
  </si>
  <si>
    <t>42*0,2</t>
  </si>
  <si>
    <t>14</t>
  </si>
  <si>
    <t>622325317</t>
  </si>
  <si>
    <t>Oprava vápenocementové omítky vnějších ploch stupně členitosti 2 štukové, v rozsahu opravované plochy přes 50 do 65%</t>
  </si>
  <si>
    <t>-1927212006</t>
  </si>
  <si>
    <t>12*0,3"oprava šambrány oken</t>
  </si>
  <si>
    <t>629135102</t>
  </si>
  <si>
    <t>Vyrovnávací vrstva z cementové malty pod klempířskými prvky šířky přes 150 do 300 mm</t>
  </si>
  <si>
    <t>-387056426</t>
  </si>
  <si>
    <t>Ostatní konstrukce a práce, bourání</t>
  </si>
  <si>
    <t>16</t>
  </si>
  <si>
    <t>941111111</t>
  </si>
  <si>
    <t>Montáž lešení řadového trubkového lehkého pracovního s podlahami s provozním zatížením tř. 3 do 200 kg/m2 šířky tř. W06 od 0,6 do 0,9 m, výšky do 10 m</t>
  </si>
  <si>
    <t>1403371070</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</si>
  <si>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</si>
  <si>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25*4,8</t>
  </si>
  <si>
    <t>17</t>
  </si>
  <si>
    <t>941111211</t>
  </si>
  <si>
    <t>Montáž lešení řadového trubkového lehkého pracovního s podlahami s provozním zatížením tř. 3 do 200 kg/m2 Příplatek za první a každý další den použití lešení k ceně -1111</t>
  </si>
  <si>
    <t>-1783051241</t>
  </si>
  <si>
    <t>120*60 'Přepočtené koeficientem množství</t>
  </si>
  <si>
    <t>18</t>
  </si>
  <si>
    <t>941111811</t>
  </si>
  <si>
    <t>Demontáž lešení řadového trubkového lehkého pracovního s podlahami s provozním zatížením tř. 3 do 200 kg/m2 šířky tř. W06 od 0,6 do 0,9 m, výšky do 10 m</t>
  </si>
  <si>
    <t>-307960240</t>
  </si>
  <si>
    <t xml:space="preserve">Poznámka k souboru cen:_x000D_
1. Demontáž lešení řadového trubkového lehkého výšky přes 25 m se oceňuje individuálně._x000D_
</t>
  </si>
  <si>
    <t>19</t>
  </si>
  <si>
    <t>966032921</t>
  </si>
  <si>
    <t>Odsekání říms podokenních nebo nadokenních předsazených přes líc zdiva přes 80 mm</t>
  </si>
  <si>
    <t>1422912829</t>
  </si>
  <si>
    <t>20"oklepání římsy a šambrány viz. D.01.02</t>
  </si>
  <si>
    <t>20</t>
  </si>
  <si>
    <t>985131411</t>
  </si>
  <si>
    <t>Očištění ploch stěn, rubu kleneb a podlah vysušení stlačeným vzduchem</t>
  </si>
  <si>
    <t>-2010411767</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</si>
  <si>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</si>
  <si>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t>
  </si>
  <si>
    <t>Přesun sutě</t>
  </si>
  <si>
    <t>997013151</t>
  </si>
  <si>
    <t>Vnitrostaveništní doprava suti a vybouraných hmot vodorovně do 50 m svisle s omezením mechanizace pro budovy a haly výšky do 6 m</t>
  </si>
  <si>
    <t>t</t>
  </si>
  <si>
    <t>-657275227</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</si>
  <si>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</si>
  <si>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22</t>
  </si>
  <si>
    <t>997013501</t>
  </si>
  <si>
    <t>Odvoz suti a vybouraných hmot na skládku nebo meziskládku se složením, na vzdálenost do 1 km</t>
  </si>
  <si>
    <t>284178145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</si>
  <si>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</si>
  <si>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23</t>
  </si>
  <si>
    <t>997013509</t>
  </si>
  <si>
    <t>Odvoz suti a vybouraných hmot na skládku nebo meziskládku se složením, na vzdálenost Příplatek k ceně za každý další i započatý 1 km přes 1 km</t>
  </si>
  <si>
    <t>391359752</t>
  </si>
  <si>
    <t>5,138*10 'Přepočtené koeficientem množství</t>
  </si>
  <si>
    <t>24</t>
  </si>
  <si>
    <t>997013814</t>
  </si>
  <si>
    <t>Poplatek za uložení stavebního odpadu na skládce (skládkovné) z izolačních materiálů zatříděného do Katalogu odpadů pod kódem 170 604</t>
  </si>
  <si>
    <t>-892737645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</si>
  <si>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</si>
  <si>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25</t>
  </si>
  <si>
    <t>997013831</t>
  </si>
  <si>
    <t>Poplatek za uložení stavebního odpadu na skládce (skládkovné) směsného stavebního a demoličního zatříděného do Katalogu odpadů pod kódem 170 904</t>
  </si>
  <si>
    <t>509604482</t>
  </si>
  <si>
    <t>5,138-0,912-3,193</t>
  </si>
  <si>
    <t>26</t>
  </si>
  <si>
    <t>997223845</t>
  </si>
  <si>
    <t>Poplatek za uložení stavebního odpadu na skládce (skládkovné) asfaltového bez obsahu dehtu zatříděného do Katalogu odpadů pod kódem 170 302</t>
  </si>
  <si>
    <t>1205608807</t>
  </si>
  <si>
    <t>998</t>
  </si>
  <si>
    <t>Přesun hmot</t>
  </si>
  <si>
    <t>27</t>
  </si>
  <si>
    <t>998011001</t>
  </si>
  <si>
    <t>Přesun hmot pro budovy občanské výstavby, bydlení, výrobu a služby s nosnou svislou konstrukcí zděnou z cihel, tvárnic nebo kamene vodorovná dopravní vzdálenost do 100 m pro budovy výšky do 6 m</t>
  </si>
  <si>
    <t>183430490</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</si>
  <si>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</si>
  <si>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</si>
  <si>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</si>
  <si>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</si>
  <si>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</si>
  <si>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28</t>
  </si>
  <si>
    <t>712300831</t>
  </si>
  <si>
    <t>Odstranění ze střech plochých do 10° krytiny povlakové jednovrstvé</t>
  </si>
  <si>
    <t>-2005202126</t>
  </si>
  <si>
    <t>9,6"viz. D.01.07 - Specifikace</t>
  </si>
  <si>
    <t>29</t>
  </si>
  <si>
    <t>712300831R01</t>
  </si>
  <si>
    <t>Odstranění ochranného gumového pásu ze střech plochých do 10°</t>
  </si>
  <si>
    <t>-1583341473</t>
  </si>
  <si>
    <t>31"viz. D.01.07 - Specifikace</t>
  </si>
  <si>
    <t>30</t>
  </si>
  <si>
    <t>712300832</t>
  </si>
  <si>
    <t>Odstranění ze střech plochých do 10° krytiny povlakové dvouvrstvé</t>
  </si>
  <si>
    <t>-610201258</t>
  </si>
  <si>
    <t>177,5"viz. D.01.07 - Specifikace</t>
  </si>
  <si>
    <t>31</t>
  </si>
  <si>
    <t>712300834</t>
  </si>
  <si>
    <t>Odstranění ze střech plochých do 10° krytiny povlakové Příplatek k ceně - 0833 za každou další vrstvu</t>
  </si>
  <si>
    <t>-1991999354</t>
  </si>
  <si>
    <t>32</t>
  </si>
  <si>
    <t>712300851</t>
  </si>
  <si>
    <t>Odstranění ze střech plochých do 10° ukončení izolace střechy kovovými profily přímými</t>
  </si>
  <si>
    <t>-1338973687</t>
  </si>
  <si>
    <t>41,2"viz. D.01.07 - Specifikace</t>
  </si>
  <si>
    <t>23"viz. D.01.07 - Specifikace</t>
  </si>
  <si>
    <t>Součet</t>
  </si>
  <si>
    <t>33</t>
  </si>
  <si>
    <t>712311101</t>
  </si>
  <si>
    <t>Provedení povlakové krytiny střech plochých do 10° natěradly a tmely za studena nátěrem lakem penetračním nebo asfaltovým</t>
  </si>
  <si>
    <t>854172506</t>
  </si>
  <si>
    <t xml:space="preserve">Poznámka k souboru cen:_x000D_
1. Povlakové krytiny střech jednotlivě do 10 m2 se oceňují skladebně cenou příslušné izolace a cenou 712 39-9095 Příplatek za plochu do 10 m2._x000D_
</t>
  </si>
  <si>
    <t>183"K01 viz. D.01.07 Specifikace</t>
  </si>
  <si>
    <t>46"K02 viz. D.01.07 Specifikace</t>
  </si>
  <si>
    <t>20"K03 viz. D.01.07 Specifikace</t>
  </si>
  <si>
    <t>34</t>
  </si>
  <si>
    <t>11163150</t>
  </si>
  <si>
    <t>lak penetrační asfaltový</t>
  </si>
  <si>
    <t>-467286362</t>
  </si>
  <si>
    <t>249*0,0003 'Přepočtené koeficientem množství</t>
  </si>
  <si>
    <t>35</t>
  </si>
  <si>
    <t>712331101R01</t>
  </si>
  <si>
    <t>Položení ochranného gumového pásu</t>
  </si>
  <si>
    <t>1073998712</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</si>
  <si>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</si>
  <si>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55"K19 viz. D.01.07 Specifikace</t>
  </si>
  <si>
    <t>36</t>
  </si>
  <si>
    <t>67500R01</t>
  </si>
  <si>
    <t>univerzální gumový pás š=1250 mm, tl. 8 mm - černý</t>
  </si>
  <si>
    <t>-77253151</t>
  </si>
  <si>
    <t>37</t>
  </si>
  <si>
    <t>712331111</t>
  </si>
  <si>
    <t>Provedení povlakové krytiny střech plochých do 10° pásy na sucho podkladní samolepící asfaltový pás</t>
  </si>
  <si>
    <t>-1790416950</t>
  </si>
  <si>
    <t>38</t>
  </si>
  <si>
    <t>62866281</t>
  </si>
  <si>
    <t>pás asfaltový samolepicí modifikovaný SBS tl 3mm s vložkou ze skleněné tkaniny se spalitelnou fólií nebo jemnozrnným minerálním posypem nebo textilií na horním povrchu</t>
  </si>
  <si>
    <t>-1796281275</t>
  </si>
  <si>
    <t>20*1,15 'Přepočtené koeficientem množství</t>
  </si>
  <si>
    <t>39</t>
  </si>
  <si>
    <t>712341559</t>
  </si>
  <si>
    <t>Provedení povlakové krytiny střech plochých do 10° pásy přitavením NAIP v plné ploše</t>
  </si>
  <si>
    <t>-1467269</t>
  </si>
  <si>
    <t xml:space="preserve">Poznámka k souboru cen:_x000D_
1. Povlakové krytiny střech jednotlivě do 10 m2 se oceňují skladebně cenou příslušné izolace a cenou 712 39-9097 Příplatek za plochu do 10 m2._x000D_
</t>
  </si>
  <si>
    <t>183+46+20</t>
  </si>
  <si>
    <t>40</t>
  </si>
  <si>
    <t>62856011</t>
  </si>
  <si>
    <t>pás asfaltový natavitelný modifikovaný SBS tl 4,0mm s vložkou z hliníkové fólie, hliníkové fólie s textilií a spalitelnou PE fólií nebo jemnozrnný minerálním posypem na horním povrchu</t>
  </si>
  <si>
    <t>1423554610</t>
  </si>
  <si>
    <t>249*1,15 'Přepočtené koeficientem množství</t>
  </si>
  <si>
    <t>41</t>
  </si>
  <si>
    <t>712363120</t>
  </si>
  <si>
    <t>Provedení povlakové krytiny střech plochých do 10° fólií ostatní činnosti při pokládání hydroizolačních fólií (materiál ve specifikaci) zaizolování prostupů střešní rovinou hranatý průřez, vnitřní plochy přes 0,25 m2 do 0,75 m2</t>
  </si>
  <si>
    <t>kus</t>
  </si>
  <si>
    <t>611242621</t>
  </si>
  <si>
    <t>1"K14 viz. D.01.07 Specifikace</t>
  </si>
  <si>
    <t>42</t>
  </si>
  <si>
    <t>28322025</t>
  </si>
  <si>
    <t>fólie hydroizolační střešní mPVC nevyztužená určená na detaily tl 2,0mm</t>
  </si>
  <si>
    <t>199228008</t>
  </si>
  <si>
    <t>43</t>
  </si>
  <si>
    <t>712363352</t>
  </si>
  <si>
    <t>Povlakové krytiny střech plochých do 10° z tvarovaných poplastovaných lišt pro mPVC vnitřní koutová lišta rš 100 mm</t>
  </si>
  <si>
    <t>-139066199</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</si>
  <si>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</si>
  <si>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60"K05 viz. D.01.07 Specifikace</t>
  </si>
  <si>
    <t>44</t>
  </si>
  <si>
    <t>712363353</t>
  </si>
  <si>
    <t>Povlakové krytiny střech plochých do 10° z tvarovaných poplastovaných lišt pro mPVC vnější koutová lišta rš 100 mm</t>
  </si>
  <si>
    <t>-2119401576</t>
  </si>
  <si>
    <t>8,8"K06 viz. D.01.07 Specifikace</t>
  </si>
  <si>
    <t>45</t>
  </si>
  <si>
    <t>712363357</t>
  </si>
  <si>
    <t>Povlakové krytiny střech plochých do 10° z tvarovaných poplastovaných lišt pro mPVC okapnice rš 250 mm</t>
  </si>
  <si>
    <t>1367384651</t>
  </si>
  <si>
    <t>24"K09 viz. D.01.07 Specifikace</t>
  </si>
  <si>
    <t>46</t>
  </si>
  <si>
    <t>712363357R01</t>
  </si>
  <si>
    <t>Povlakové krytiny střech plochých do 10° z tvarovaných poplastovaných lišt pro mPVC krycí lišta rš 215 mm</t>
  </si>
  <si>
    <t>642716440</t>
  </si>
  <si>
    <t>42"K04 viz. D.01.07 Specifikace</t>
  </si>
  <si>
    <t>47</t>
  </si>
  <si>
    <t>712363358</t>
  </si>
  <si>
    <t>Povlakové krytiny střech plochých do 10° z tvarovaných poplastovaných lišt pro mPVC závětrná lišta rš 250 mm</t>
  </si>
  <si>
    <t>-586950331</t>
  </si>
  <si>
    <t>2"K08 viz. D.01.07 Specifikace</t>
  </si>
  <si>
    <t>48</t>
  </si>
  <si>
    <t>712363364R01</t>
  </si>
  <si>
    <t>Povlakové krytiny střech plochých do 10° z tvarovaných poplastovaných lišt pro mPVC tmelící lišta L profil rš 120 mm</t>
  </si>
  <si>
    <t>-2032630788</t>
  </si>
  <si>
    <t>20"K07 viz. D.01.07 Specifikace</t>
  </si>
  <si>
    <t>49</t>
  </si>
  <si>
    <t>712363403</t>
  </si>
  <si>
    <t>Provedení povlakové krytiny střech plochých do 10° s mechanicky kotvenou izolací včetně položení fólie a horkovzdušného svaření tl. tepelné izolace do 100 mm budovy výšky do 18 m, kotvené do betonu nebo pórobetonu roh</t>
  </si>
  <si>
    <t>-1268422508</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</si>
  <si>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</si>
  <si>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41,4"boční stěny K01 viz. D.01.07 Specifikace</t>
  </si>
  <si>
    <t>10"K03 viz. D.01.07 Specifikace</t>
  </si>
  <si>
    <t>50</t>
  </si>
  <si>
    <t>28322012</t>
  </si>
  <si>
    <t>fólie hydroizolační střešní mPVC mechanicky kotvená tl 1,5mm šedá</t>
  </si>
  <si>
    <t>-1824997812</t>
  </si>
  <si>
    <t>51,4*1,15 'Přepočtené koeficientem množství</t>
  </si>
  <si>
    <t>51</t>
  </si>
  <si>
    <t>712363503</t>
  </si>
  <si>
    <t>Provedení povlakové krytiny střech plochých do 10° s mechanicky kotvenou izolací včetně položení fólie a horkovzdušného svaření tl. tepelné izolace přes 140 mm do 200 mm budovy výšky do 18 m, kotvené do betonu nebo pórobetonu roh</t>
  </si>
  <si>
    <t>1161198629</t>
  </si>
  <si>
    <t>171,4"K01 viz. D.01.07 Specifikace</t>
  </si>
  <si>
    <t>52</t>
  </si>
  <si>
    <t>1932154443</t>
  </si>
  <si>
    <t>171,4*1,15 'Přepočtené koeficientem množství</t>
  </si>
  <si>
    <t>53</t>
  </si>
  <si>
    <t>712363603</t>
  </si>
  <si>
    <t>Provedení povlakové krytiny střech plochých do 10° s mechanicky kotvenou izolací včetně položení fólie a horkovzdušného svaření tl. tepelné izolace přes 240 mm budovy výšky do 18 m, kotvené do betonu nebo pórobetonu roh</t>
  </si>
  <si>
    <t>-223322425</t>
  </si>
  <si>
    <t>33,5"K01 viz. D.01.07 Specifikace</t>
  </si>
  <si>
    <t>54</t>
  </si>
  <si>
    <t>12855398</t>
  </si>
  <si>
    <t>33,5*1,15 'Přepočtené koeficientem množství</t>
  </si>
  <si>
    <t>55</t>
  </si>
  <si>
    <t>712391171</t>
  </si>
  <si>
    <t>Provedení povlakové krytiny střech plochých do 10° -ostatní práce provedení vrstvy textilní podkladní</t>
  </si>
  <si>
    <t>-1746069918</t>
  </si>
  <si>
    <t xml:space="preserve">Poznámka k souboru cen:_x000D_
1. Cenami -9095 až -9097 lze oceňovat jen tehdy, nepřesáhne-li součet plochy vodorovné a svislé izolační vrstvy 10 m2._x000D_
2. Cenou -9095 až -9097 nelze oceňovat opravy a údržbu povlakové krytiny._x000D_
</t>
  </si>
  <si>
    <t>198,4"K01 viz. D.01.07 Specifikace</t>
  </si>
  <si>
    <t>40,5"K02 viz. D.01.07 Specifikace</t>
  </si>
  <si>
    <t>56</t>
  </si>
  <si>
    <t>69311014</t>
  </si>
  <si>
    <t>geotextilie tkaná PES 300/50kN/m</t>
  </si>
  <si>
    <t>-1847456038</t>
  </si>
  <si>
    <t>248,9*1,15 'Přepočtené koeficientem množství</t>
  </si>
  <si>
    <t>57</t>
  </si>
  <si>
    <t>998712101</t>
  </si>
  <si>
    <t>Přesun hmot pro povlakové krytiny stanovený z hmotnosti přesunovaného materiálu vodorovná dopravní vzdálenost do 50 m v objektech výšky do 6 m</t>
  </si>
  <si>
    <t>2024401439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</si>
  <si>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</si>
  <si>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</si>
  <si>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</si>
  <si>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58</t>
  </si>
  <si>
    <t>713111136</t>
  </si>
  <si>
    <t>Montáž tepelné izolace stropů rohožemi, pásy, dílci, deskami, bloky (izolační materiál ve specifikaci) žebrových spodem kladenými volně na podbití mezi trámy</t>
  </si>
  <si>
    <t>1445618747</t>
  </si>
  <si>
    <t>14*2"K17 viz. D.01.07 Specifikace</t>
  </si>
  <si>
    <t>59</t>
  </si>
  <si>
    <t>63141190</t>
  </si>
  <si>
    <t>deska tepelně izolační minerální do šikmých střech a stěn  λ=0,036-0,037 tl 120mm</t>
  </si>
  <si>
    <t>774686404</t>
  </si>
  <si>
    <t>14*1,05 'Přepočtené koeficientem množství</t>
  </si>
  <si>
    <t>60</t>
  </si>
  <si>
    <t>63141188</t>
  </si>
  <si>
    <t>deska tepelně izolační minerální do šikmých střech a stěn  λ=0,036-0,037 tl 100mm</t>
  </si>
  <si>
    <t>1143484015</t>
  </si>
  <si>
    <t>61</t>
  </si>
  <si>
    <t>713140863</t>
  </si>
  <si>
    <t>Odstranění tepelné izolace běžných stavebních konstrukcí z rohoží, pásů, dílců, desek, bloků střech plochých nadstřešních izolací připevněných lepením z polystyrenu, tloušťky izolace přes 100 mm</t>
  </si>
  <si>
    <t>-165162300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</si>
  <si>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</si>
  <si>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172"viz. D.01.07 - Specifikace</t>
  </si>
  <si>
    <t>62</t>
  </si>
  <si>
    <t>713141151</t>
  </si>
  <si>
    <t>Montáž tepelné izolace střech plochých rohožemi, pásy, deskami, dílci, bloky (izolační materiál ve specifikaci) kladenými volně jednovrstvá</t>
  </si>
  <si>
    <t>1310326711</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</si>
  <si>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</si>
  <si>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63</t>
  </si>
  <si>
    <t>28376371R01</t>
  </si>
  <si>
    <t>spádovaná deska z polystyrénu XPS, hrana rovná, polo či pero drážka a hladký povrch tl 50-80mm</t>
  </si>
  <si>
    <t>1661909578</t>
  </si>
  <si>
    <t>10*1,02 'Přepočtené koeficientem množství</t>
  </si>
  <si>
    <t>64</t>
  </si>
  <si>
    <t>28376366</t>
  </si>
  <si>
    <t>deska XPS hladký povrch λ=0,034 tl 50mm</t>
  </si>
  <si>
    <t>703257524</t>
  </si>
  <si>
    <t>65</t>
  </si>
  <si>
    <t>713141152</t>
  </si>
  <si>
    <t>Montáž tepelné izolace střech plochých rohožemi, pásy, deskami, dílci, bloky (izolační materiál ve specifikaci) kladenými volně dvouvrstvá</t>
  </si>
  <si>
    <t>-1566074964</t>
  </si>
  <si>
    <t>66</t>
  </si>
  <si>
    <t>28376527R01</t>
  </si>
  <si>
    <t>deska izolační s oboustranným rounem s rastrem PIR 22 - tl. 80mm</t>
  </si>
  <si>
    <t>-1520594682</t>
  </si>
  <si>
    <t>171,4</t>
  </si>
  <si>
    <t>171,4*2,02 'Přepočtené koeficientem množství</t>
  </si>
  <si>
    <t>67</t>
  </si>
  <si>
    <t>28376527R02</t>
  </si>
  <si>
    <t>deska izolační s oboustranným rounem s rastrem PIR 22 - tl. 100mm</t>
  </si>
  <si>
    <t>-1695560009</t>
  </si>
  <si>
    <t>12"K01 viz. D.01.07 Specifikace</t>
  </si>
  <si>
    <t>68</t>
  </si>
  <si>
    <t>713141153</t>
  </si>
  <si>
    <t>Montáž tepelné izolace střech plochých rohožemi, pásy, deskami, dílci, bloky (izolační materiál ve specifikaci) kladenými volně třívrstvá</t>
  </si>
  <si>
    <t>433529061</t>
  </si>
  <si>
    <t>33,5"K02 viz. D.01.07 Specifikace</t>
  </si>
  <si>
    <t>69</t>
  </si>
  <si>
    <t>28375915</t>
  </si>
  <si>
    <t>deska EPS 150 pro trvalé zatížení v tlaku (max. 3000 kg/m2) tl 120mm</t>
  </si>
  <si>
    <t>-1827358724</t>
  </si>
  <si>
    <t>33,5*1,02 'Přepočtené koeficientem množství</t>
  </si>
  <si>
    <t>70</t>
  </si>
  <si>
    <t>28375914</t>
  </si>
  <si>
    <t>deska EPS 150 pro trvalé zatížení v tlaku (max. 3000 kg/m2) tl 100mm</t>
  </si>
  <si>
    <t>-268369541</t>
  </si>
  <si>
    <t>71</t>
  </si>
  <si>
    <t>-1413672690</t>
  </si>
  <si>
    <t>33,5*2,02 'Přepočtené koeficientem množství</t>
  </si>
  <si>
    <t>72</t>
  </si>
  <si>
    <t>998713101</t>
  </si>
  <si>
    <t>Přesun hmot pro izolace tepelné stanovený z hmotnosti přesunovaného materiálu vodorovná dopravní vzdálenost do 50 m v objektech výšky do 6 m</t>
  </si>
  <si>
    <t>-1843653043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</si>
  <si>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</si>
  <si>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751</t>
  </si>
  <si>
    <t>Vzduchotechnika</t>
  </si>
  <si>
    <t>73</t>
  </si>
  <si>
    <t>751510014</t>
  </si>
  <si>
    <t>Vzduchotechnické potrubí z pozinkovaného plechu čtyřhranné s přírubou, průřezu přes 0,13 do 0,28 m2</t>
  </si>
  <si>
    <t>1552409330</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</si>
  <si>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</si>
  <si>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3"K14 viz. D.01.07 Specifikace</t>
  </si>
  <si>
    <t>74</t>
  </si>
  <si>
    <t>751510862</t>
  </si>
  <si>
    <t>Demontáž vzduchotechnického potrubí plechového do suti čtyřhranného s přírubou, průřezu přes 0,13 do 0,50 m2</t>
  </si>
  <si>
    <t>-1245554963</t>
  </si>
  <si>
    <t xml:space="preserve">Poznámka k souboru cen:_x000D_
1. V cenách jsou započteny náklady na demontáž potrubí včetně tvarovek._x000D_
</t>
  </si>
  <si>
    <t>3"viz. D.01.07 Specifikace</t>
  </si>
  <si>
    <t>75</t>
  </si>
  <si>
    <t>751514115</t>
  </si>
  <si>
    <t>Montáž oblouku do plechového potrubí čtyřhranného s přírubou, průřezu přes 0,210 do 0,280 m2</t>
  </si>
  <si>
    <t>-2084663886</t>
  </si>
  <si>
    <t>76</t>
  </si>
  <si>
    <t>42982304</t>
  </si>
  <si>
    <t>oblouk čtyřhranný VZT Pz průřez do 0,28m2</t>
  </si>
  <si>
    <t>1191406200</t>
  </si>
  <si>
    <t>77</t>
  </si>
  <si>
    <t>998751101</t>
  </si>
  <si>
    <t>Přesun hmot pro vzduchotechniku stanovený z hmotnosti přesunovaného materiálu vodorovná dopravní vzdálenost do 100 m v objektech výšky do 12 m</t>
  </si>
  <si>
    <t>-64737416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</si>
  <si>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</si>
  <si>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</si>
  <si>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</si>
  <si>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78</t>
  </si>
  <si>
    <t>762342441</t>
  </si>
  <si>
    <t>Bednění a laťování montáž lišt trojúhelníkových nebo kontralatí</t>
  </si>
  <si>
    <t>1692648161</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</si>
  <si>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</si>
  <si>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100"K17 viz. D.01.07 Specifikace</t>
  </si>
  <si>
    <t>79</t>
  </si>
  <si>
    <t>60514114</t>
  </si>
  <si>
    <t>řezivo jehličnaté lať impregnovaná dl 4 m</t>
  </si>
  <si>
    <t>m3</t>
  </si>
  <si>
    <t>-2034803891</t>
  </si>
  <si>
    <t>100*0,06*0,06*1,2</t>
  </si>
  <si>
    <t>80</t>
  </si>
  <si>
    <t>762395000</t>
  </si>
  <si>
    <t>Spojovací prostředky krovů, bednění a laťování, nadstřešních konstrukcí svory, prkna, hřebíky, pásová ocel, vruty</t>
  </si>
  <si>
    <t>482643673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</si>
  <si>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</si>
  <si>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81</t>
  </si>
  <si>
    <t>762421023</t>
  </si>
  <si>
    <t>Obložení stropů nebo střešních podhledů z dřevoštěpkových desek OSB šroubovaných na pero a drážku nebroušených, tloušťky desky 15 mm</t>
  </si>
  <si>
    <t>683122643</t>
  </si>
  <si>
    <t xml:space="preserve">Poznámka k souboru cen:_x000D_
1. V cenách -0011 až -1037 obložení stropů a střešních podhledů z desek dřevoštěpkových a cementotřískových jsou započteny i náklady na dodávku spojovacích prostředků, na tyto položky se nevztahuje ocenění dodávky spojovacích prostředků položka 762 49-5000._x000D_
2. V cenách není započtena montáž podkladového roštu; tato montáž se oceňuje cenami části A 01 katalogu 800-767 Konstrukce zámečnické v případě kovové konstrukce, nebo cenou -9001 v případě dřevěné konstrukce._x000D_
3. V ceně -9001 není započtena montáž a dodávka nosných prvků (např. konzol, trnů) pro zavěšený rošt; tato montáž a dodávka se oceňují individuálně._x000D_
4. V cenách nejsou započteny náklady na olištování; toto olištování se oceňuje cenou 762 41-1.01 Olištování spár stropů._x000D_
5. Tento soubor cen neobsahuje položky pro ocenění typových sádrokartonových, sádrovláknitých a cementovláknitých konstrukcí; tyto konstrukce se oceňují cenami části A 01 katalogu 800-763 Konstrukce suché výstavby._x000D_
6. V ceně -9001 se určuje množství měrných jednotek v m součtem délek jednotlivých prvků roštu._x000D_
</t>
  </si>
  <si>
    <t>23"K16 viz. D.01.07 Specifikace</t>
  </si>
  <si>
    <t>82</t>
  </si>
  <si>
    <t>762421027</t>
  </si>
  <si>
    <t>Obložení stropů nebo střešních podhledů z dřevoštěpkových desek OSB šroubovaných na pero a drážku nebroušených, tloušťky desky 25 mm</t>
  </si>
  <si>
    <t>-1957901893</t>
  </si>
  <si>
    <t>83</t>
  </si>
  <si>
    <t>762495000</t>
  </si>
  <si>
    <t>Spojovací prostředky olištování spár, obložení stropů, střešních podhledů a stěn hřebíky, vruty</t>
  </si>
  <si>
    <t>53072789</t>
  </si>
  <si>
    <t xml:space="preserve">Poznámka k souboru cen:_x000D_
1. Cena je určena pro montážní ceny souborů cen:_x000D_
a) 762 41- Montáž olištování spár,_x000D_
b) 762 42- Obložení stropů a střešních podhledů, ceny -1110 až -1235,_x000D_
c) 762 43- Obložení stěn, ceny -1110 až -1235._x000D_
2. Ochrana konstrukce se oceňuje samostatně, např. položkami 762 08-3 Impregnace řeziva tohoto katalogu nebo příslušnými položkami katalogu 800-783 Nátěry._x000D_
</t>
  </si>
  <si>
    <t>47+23</t>
  </si>
  <si>
    <t>84</t>
  </si>
  <si>
    <t>998762101</t>
  </si>
  <si>
    <t>Přesun hmot pro konstrukce tesařské stanovený z hmotnosti přesunovaného materiálu vodorovná dopravní vzdálenost do 50 m v objektech výšky do 6 m</t>
  </si>
  <si>
    <t>-118520184</t>
  </si>
  <si>
    <t>764</t>
  </si>
  <si>
    <t>Konstrukce klempířské</t>
  </si>
  <si>
    <t>85</t>
  </si>
  <si>
    <t>764001801</t>
  </si>
  <si>
    <t>Demontáž klempířských konstrukcí podkladního plechu do suti</t>
  </si>
  <si>
    <t>-949871164</t>
  </si>
  <si>
    <t>23+8,92"viz. D.01.02 a 07 - Specifikace</t>
  </si>
  <si>
    <t>86</t>
  </si>
  <si>
    <t>764001821</t>
  </si>
  <si>
    <t>Demontáž klempířských konstrukcí krytiny ze svitků nebo tabulí do suti</t>
  </si>
  <si>
    <t>-1959376237</t>
  </si>
  <si>
    <t>87</t>
  </si>
  <si>
    <t>764002801</t>
  </si>
  <si>
    <t>Demontáž klempířských konstrukcí závětrné lišty do suti</t>
  </si>
  <si>
    <t>1407320421</t>
  </si>
  <si>
    <t>1,05+19,1"viz. D.01.07 - Specifikace</t>
  </si>
  <si>
    <t>88</t>
  </si>
  <si>
    <t>764002811</t>
  </si>
  <si>
    <t>Demontáž klempířských konstrukcí okapového plechu do suti, v krytině povlakové</t>
  </si>
  <si>
    <t>-1959126167</t>
  </si>
  <si>
    <t>24,8"viz. D.01.07 Specifikace</t>
  </si>
  <si>
    <t>89</t>
  </si>
  <si>
    <t>764002851</t>
  </si>
  <si>
    <t>Demontáž klempířských konstrukcí oplechování parapetů do suti</t>
  </si>
  <si>
    <t>-1642211746</t>
  </si>
  <si>
    <t>19,9"viz. D.01.07 Specifikace</t>
  </si>
  <si>
    <t>90</t>
  </si>
  <si>
    <t>764002871</t>
  </si>
  <si>
    <t>Demontáž klempířských konstrukcí lemování zdí do suti</t>
  </si>
  <si>
    <t>-836928314</t>
  </si>
  <si>
    <t>20,4"viz. D.01.07 - Specifikace</t>
  </si>
  <si>
    <t>91</t>
  </si>
  <si>
    <t>764004801</t>
  </si>
  <si>
    <t>Demontáž klempířských konstrukcí žlabu podokapního do suti</t>
  </si>
  <si>
    <t>-1380285424</t>
  </si>
  <si>
    <t>24,8"viz. D.01.07 - Specifikace</t>
  </si>
  <si>
    <t>92</t>
  </si>
  <si>
    <t>764004861</t>
  </si>
  <si>
    <t>Demontáž klempířských konstrukcí svodu do suti</t>
  </si>
  <si>
    <t>-165399033</t>
  </si>
  <si>
    <t>7"viz. D.01.07 - Specifikace</t>
  </si>
  <si>
    <t>93</t>
  </si>
  <si>
    <t>764004863</t>
  </si>
  <si>
    <t>Demontáž klempířských konstrukcí svodu k dalšímu použití</t>
  </si>
  <si>
    <t>-405722881</t>
  </si>
  <si>
    <t>6"viz. D.01.07 - Specifikace</t>
  </si>
  <si>
    <t>94</t>
  </si>
  <si>
    <t>764311603</t>
  </si>
  <si>
    <t>Lemování zdí z pozinkovaného plechu s povrchovou úpravou boční nebo horní rovné, střech s krytinou prejzovou nebo vlnitou rš 250 mm</t>
  </si>
  <si>
    <t>-700331536</t>
  </si>
  <si>
    <t>41"K15 viz. D.01.07 Specifikace</t>
  </si>
  <si>
    <t>95</t>
  </si>
  <si>
    <t>764501103R01</t>
  </si>
  <si>
    <t>Dodávka a montáž síť proti spadanému listí PVC včetně systémových úchytů na okapový žlab</t>
  </si>
  <si>
    <t>2129686253</t>
  </si>
  <si>
    <t>24"K11 viz. D.01.07 Specifikace</t>
  </si>
  <si>
    <t>96</t>
  </si>
  <si>
    <t>764508131</t>
  </si>
  <si>
    <t>Montáž svodu kruhového, průměru svodu</t>
  </si>
  <si>
    <t>-883448793</t>
  </si>
  <si>
    <t>6"K13 viz. D.01.07 - Specifikace</t>
  </si>
  <si>
    <t>97</t>
  </si>
  <si>
    <t>764511602</t>
  </si>
  <si>
    <t>Žlab podokapní z pozinkovaného plechu s povrchovou úpravou včetně háků a čel půlkruhový rš 330 mm</t>
  </si>
  <si>
    <t>-150541139</t>
  </si>
  <si>
    <t>23"K10 viz. D.01.07 - Specifikace</t>
  </si>
  <si>
    <t>98</t>
  </si>
  <si>
    <t>764511643</t>
  </si>
  <si>
    <t>Žlab podokapní z pozinkovaného plechu s povrchovou úpravou včetně háků a čel kotlík oválný (trychtýřový), rš žlabu/průměr svodu 330/120 mm</t>
  </si>
  <si>
    <t>-687373334</t>
  </si>
  <si>
    <t>99</t>
  </si>
  <si>
    <t>764518623</t>
  </si>
  <si>
    <t>Svod z pozinkovaného plechu s upraveným povrchem včetně objímek, kolen a odskoků kruhový, průměru 120 mm</t>
  </si>
  <si>
    <t>-1377143871</t>
  </si>
  <si>
    <t>7"K12 viz. D.01.07 - Specifikace</t>
  </si>
  <si>
    <t>100</t>
  </si>
  <si>
    <t>764R01</t>
  </si>
  <si>
    <t>Dodávka + montáž střešního záchytného systému, včetně návrhu dodavatelské dokumentace</t>
  </si>
  <si>
    <t>komplet</t>
  </si>
  <si>
    <t>-852624399</t>
  </si>
  <si>
    <t>1"K18 viz. D.01.07 Specifikace</t>
  </si>
  <si>
    <t>101</t>
  </si>
  <si>
    <t>998764101</t>
  </si>
  <si>
    <t>Přesun hmot pro konstrukce klempířské stanovený z hmotnosti přesunovaného materiálu vodorovná dopravní vzdálenost do 50 m v objektech výšky do 6 m</t>
  </si>
  <si>
    <t>1857468853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</si>
  <si>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</si>
  <si>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783</t>
  </si>
  <si>
    <t>Dokončovací práce - nátěry</t>
  </si>
  <si>
    <t>102</t>
  </si>
  <si>
    <t>783442101</t>
  </si>
  <si>
    <t>Tmelení klempířských konstrukcí šířky spáry do 2 mm, tmelem polyuretanovým</t>
  </si>
  <si>
    <t>-100794573</t>
  </si>
  <si>
    <t>2"K14 viz. D.01.07 Specifikace</t>
  </si>
  <si>
    <t>784</t>
  </si>
  <si>
    <t>Dokončovací práce - malby a tapety</t>
  </si>
  <si>
    <t>103</t>
  </si>
  <si>
    <t>784191007</t>
  </si>
  <si>
    <t>Čištění vnitřních ploch hrubý úklid po provedení malířských prací omytím podlah</t>
  </si>
  <si>
    <t>-1271235255</t>
  </si>
  <si>
    <t>171,4+33,5+9,6"viz. D.01.02</t>
  </si>
  <si>
    <t>VRN</t>
  </si>
  <si>
    <t>Vedlejší rozpočtové náklady</t>
  </si>
  <si>
    <t>104</t>
  </si>
  <si>
    <t>013203000</t>
  </si>
  <si>
    <t>Kladečský plán tepelné izolace střechy</t>
  </si>
  <si>
    <t>CS ÚRS 2018 01</t>
  </si>
  <si>
    <t>1024</t>
  </si>
  <si>
    <t>1113886223</t>
  </si>
  <si>
    <t>105</t>
  </si>
  <si>
    <t>013254000</t>
  </si>
  <si>
    <t>Dokumentace skutečného provedení stavby</t>
  </si>
  <si>
    <t>paré</t>
  </si>
  <si>
    <t>CS ÚRS 2016 01</t>
  </si>
  <si>
    <t>-1240104723</t>
  </si>
  <si>
    <t>106</t>
  </si>
  <si>
    <t>032002000</t>
  </si>
  <si>
    <t>Vybavení staveniště, buňkoviště, suché WC, apod.. - 1,5%</t>
  </si>
  <si>
    <t>-5889407</t>
  </si>
  <si>
    <t>107</t>
  </si>
  <si>
    <t>034103000</t>
  </si>
  <si>
    <t>Energie pro zařízení staveniště</t>
  </si>
  <si>
    <t>1696105111</t>
  </si>
  <si>
    <t>108</t>
  </si>
  <si>
    <t>034203000</t>
  </si>
  <si>
    <t>Mobilní oplocení prostoru staveniště V=1,8 m</t>
  </si>
  <si>
    <t>-443977663</t>
  </si>
  <si>
    <t>109</t>
  </si>
  <si>
    <t>034503000</t>
  </si>
  <si>
    <t>Informační tabule na staveništi</t>
  </si>
  <si>
    <t>844443356</t>
  </si>
  <si>
    <t>110</t>
  </si>
  <si>
    <t>039002000</t>
  </si>
  <si>
    <t>Zrušení zařízení staveniště</t>
  </si>
  <si>
    <t>-783908058</t>
  </si>
  <si>
    <t>111</t>
  </si>
  <si>
    <t>039203000</t>
  </si>
  <si>
    <t>Úprava terénu po zrušení zařízení staveniště</t>
  </si>
  <si>
    <t>1710256017</t>
  </si>
  <si>
    <t>112</t>
  </si>
  <si>
    <t>043134000</t>
  </si>
  <si>
    <t>Výtažné zkoušky s návrhem kotevního plánu</t>
  </si>
  <si>
    <t>-1348704853</t>
  </si>
  <si>
    <t>113</t>
  </si>
  <si>
    <t>065002000</t>
  </si>
  <si>
    <t>Mimostaveništní doprava materiálů 2,5%</t>
  </si>
  <si>
    <t>-1505075479</t>
  </si>
  <si>
    <t>02 - Bleskosvod - ST5</t>
  </si>
  <si>
    <t>D1 - Materiál/montáž</t>
  </si>
  <si>
    <t>D2 - Zemní práce</t>
  </si>
  <si>
    <t>D3 - HZS</t>
  </si>
  <si>
    <t>D4 - VRN BLSK</t>
  </si>
  <si>
    <t>D1</t>
  </si>
  <si>
    <t>Materiál/montáž</t>
  </si>
  <si>
    <t>MM01</t>
  </si>
  <si>
    <t>AlMgSi d8 po svahu střechy</t>
  </si>
  <si>
    <t>MM02</t>
  </si>
  <si>
    <t>AlMgSi d8 po stěně svisle (4 svody)</t>
  </si>
  <si>
    <t>MM04</t>
  </si>
  <si>
    <t>FeZn d10 od zkušební svorky k zemniči (3ks)</t>
  </si>
  <si>
    <t>MM05</t>
  </si>
  <si>
    <t>zemnící deska FeZn 2000/250</t>
  </si>
  <si>
    <t>ks</t>
  </si>
  <si>
    <t>MM07</t>
  </si>
  <si>
    <t>podpěra PV nerez po svahu střechy á 1 m</t>
  </si>
  <si>
    <t>MM08</t>
  </si>
  <si>
    <t>podpěra PV01 do zdi nerez á 1 m</t>
  </si>
  <si>
    <t>MM10</t>
  </si>
  <si>
    <t>SO svorka okapová nerez</t>
  </si>
  <si>
    <t>MM11</t>
  </si>
  <si>
    <t>SZ svorka zkušební nerez</t>
  </si>
  <si>
    <t>MM12</t>
  </si>
  <si>
    <t>ochranný úhelník do stěny nerez</t>
  </si>
  <si>
    <t>MM13</t>
  </si>
  <si>
    <t>tvarování úhelníku, jímače</t>
  </si>
  <si>
    <t>MM14</t>
  </si>
  <si>
    <t>ukončení vodičů BLSK</t>
  </si>
  <si>
    <t>MM15</t>
  </si>
  <si>
    <t>asfaltová zálivka spojů v zemi</t>
  </si>
  <si>
    <t>MM16</t>
  </si>
  <si>
    <t>označení vývodů zemničů štítky</t>
  </si>
  <si>
    <t>MM17</t>
  </si>
  <si>
    <t>podruž. materiál 3% z dod. pro ELI silnoproud i slaboproud celkem</t>
  </si>
  <si>
    <t>kpl</t>
  </si>
  <si>
    <t>D2</t>
  </si>
  <si>
    <t>Zemní práce</t>
  </si>
  <si>
    <t>ZP01</t>
  </si>
  <si>
    <t>rozebrání plošné dlažby z dlaždic betonových</t>
  </si>
  <si>
    <t>ZP02</t>
  </si>
  <si>
    <t>výkop rýhy pro vedení zemniče š. 60, hl 70, zem. tř. 3-4 (3ks)</t>
  </si>
  <si>
    <t>ZP03</t>
  </si>
  <si>
    <t>zalití zemnícího vedení bentonitem nebo kaší z jílu rozměl. ve vodě</t>
  </si>
  <si>
    <t>ZP04</t>
  </si>
  <si>
    <t>zához rýhy š 60, hl 70, zem. tř. 3-4 (5ks)</t>
  </si>
  <si>
    <t>ZP05</t>
  </si>
  <si>
    <t>zřízení podkladní vrstvy pod dlažbu z písku do 10 cm se zhutněním</t>
  </si>
  <si>
    <t>ZP06</t>
  </si>
  <si>
    <t>očištění vybourané dlažby z dlaždic betonových</t>
  </si>
  <si>
    <t>ZP07</t>
  </si>
  <si>
    <t>úprava terénu po zemních trasách pro pokládání dlaždic betonových</t>
  </si>
  <si>
    <t>D3</t>
  </si>
  <si>
    <t>HZS</t>
  </si>
  <si>
    <t>HZS01</t>
  </si>
  <si>
    <t>demontáž stávající nadzemní části BLSK</t>
  </si>
  <si>
    <t>hod</t>
  </si>
  <si>
    <t>HZS02</t>
  </si>
  <si>
    <t>BLSK - předání, proškol. osob pověř. údržbou LPS se zápisem</t>
  </si>
  <si>
    <t>HZS03</t>
  </si>
  <si>
    <t>třídění odpadů</t>
  </si>
  <si>
    <t>HZS04</t>
  </si>
  <si>
    <t>odvoz suti na skládku do 25 km</t>
  </si>
  <si>
    <t>HZS05</t>
  </si>
  <si>
    <t>dokumentace skutečného provedení</t>
  </si>
  <si>
    <t>HZS06</t>
  </si>
  <si>
    <t>závěrečná měření, revize, předávací protokoly</t>
  </si>
  <si>
    <t>D4</t>
  </si>
  <si>
    <t>VRN BLSK</t>
  </si>
  <si>
    <t>VRN_BLSK_01</t>
  </si>
  <si>
    <t>Doprava z dodávky 3,6 %</t>
  </si>
  <si>
    <t>VRN_BLSK_02</t>
  </si>
  <si>
    <t>Přesun 1 % z dod.</t>
  </si>
  <si>
    <t>VRN_BLSK_03</t>
  </si>
  <si>
    <t>PPV a zednické výpomoce vč.zazdění a zabílení drážek 3,6 % z mont.</t>
  </si>
  <si>
    <t>VRN_BLSK_04</t>
  </si>
  <si>
    <t>Náklady na zařízení staveniště – GZS 2,4% z celk. nákladů</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</si>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</sst>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3">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1" fillId="0" borderId="0" applyNumberFormat="0" applyFill="0" applyBorder="0" applyAlignment="0" applyProtection="0"/>
  </cellStyleXfs>
  <cellXfs count="3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4"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30" fillId="0" borderId="13" xfId="0" applyNumberFormat="1" applyFont="1" applyBorder="1" applyAlignment="1" applyProtection="1"/>
    <xf numFmtId="166" fontId="30" fillId="0" borderId="14" xfId="0" applyNumberFormat="1" applyFont="1" applyBorder="1" applyAlignment="1" applyProtection="1"/>
    <xf numFmtId="4" fontId="17"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3"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 fillId="2" borderId="20" xfId="0" applyFont="1" applyFill="1" applyBorder="1" applyAlignment="1" applyProtection="1">
      <alignment horizontal="left" vertical="center"/>
      <protection locked="0"/>
    </xf>
    <xf numFmtId="0" fontId="1"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 fillId="0" borderId="21" xfId="0" applyNumberFormat="1" applyFont="1" applyBorder="1" applyAlignment="1" applyProtection="1">
      <alignment vertical="center"/>
    </xf>
    <xf numFmtId="166" fontId="1" fillId="0" borderId="22" xfId="0" applyNumberFormat="1"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8"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39"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37" fillId="0" borderId="1" xfId="0" applyFont="1" applyBorder="1" applyAlignment="1">
      <alignment horizontal="center" vertical="center"/>
    </xf>
    <xf numFmtId="0" fontId="37"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8"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7"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9" fillId="0" borderId="0" xfId="0" applyFont="1" applyAlignment="1">
      <alignment vertical="center"/>
    </xf>
    <xf numFmtId="0" fontId="36" fillId="0" borderId="1" xfId="0" applyFont="1" applyBorder="1" applyAlignment="1">
      <alignment vertical="center"/>
    </xf>
    <xf numFmtId="0" fontId="39" fillId="0" borderId="29" xfId="0" applyFont="1" applyBorder="1" applyAlignment="1">
      <alignment vertical="center"/>
    </xf>
    <xf numFmtId="0" fontId="36" fillId="0" borderId="29" xfId="0" applyFont="1" applyBorder="1" applyAlignment="1">
      <alignment vertical="center"/>
    </xf>
    <xf numFmtId="0" fontId="0" fillId="0" borderId="1" xfId="0"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39"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1" xfId="0" applyFont="1" applyBorder="1" applyAlignment="1">
      <alignment horizontal="center" vertical="center"/>
    </xf>
    <xf numFmtId="0" fontId="34" fillId="0" borderId="1" xfId="0" applyFont="1" applyBorder="1" applyAlignment="1">
      <alignment horizontal="lef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xf numFmtId="0" fontId="27" fillId="0" borderId="0" xfId="0" applyFont="1" applyAlignment="1" applyProtection="1">
      <alignment horizontal="left" vertical="center" wrapText="1"/>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19" fillId="4" borderId="8" xfId="0" applyFont="1" applyFill="1" applyBorder="1" applyAlignment="1" applyProtection="1">
      <alignment horizontal="center" vertical="center"/>
    </xf>
    <xf numFmtId="0" fontId="23"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0" fontId="19" fillId="4" borderId="8" xfId="0" applyFont="1" applyFill="1" applyBorder="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3"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0" fontId="15" fillId="0" borderId="0" xfId="0" applyFont="1" applyAlignment="1">
      <alignment horizontal="left" vertical="top" wrapText="1"/>
    </xf>
    <xf numFmtId="0" fontId="15" fillId="0" borderId="0" xfId="0" applyFont="1" applyAlignment="1">
      <alignment horizontal="left" vertical="center"/>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0" borderId="0" xfId="0" applyFont="1" applyAlignment="1">
      <alignment horizontal="left" vertical="center" wrapText="1"/>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37" fillId="0" borderId="1" xfId="0" applyFont="1" applyBorder="1" applyAlignment="1">
      <alignment horizontal="left" vertical="center" wrapText="1"/>
    </xf>
    <xf numFmtId="0" fontId="35" fillId="0" borderId="1" xfId="0" applyFont="1" applyBorder="1" applyAlignment="1">
      <alignment horizontal="center" vertical="center"/>
    </xf>
    <xf numFmtId="49" fontId="37" fillId="0" borderId="1" xfId="0" applyNumberFormat="1" applyFont="1" applyBorder="1" applyAlignment="1">
      <alignment horizontal="left" vertical="center" wrapText="1"/>
    </xf>
    <xf numFmtId="0" fontId="36" fillId="0" borderId="29" xfId="0" applyFont="1" applyBorder="1" applyAlignment="1">
      <alignment horizontal="left" wrapText="1"/>
    </xf>
    <xf numFmtId="0" fontId="35" fillId="0" borderId="1" xfId="0" applyFont="1" applyBorder="1" applyAlignment="1">
      <alignment horizontal="center" vertical="center" wrapText="1"/>
    </xf>
    <xf numFmtId="0" fontId="37" fillId="0" borderId="1" xfId="0" applyFont="1" applyBorder="1" applyAlignment="1">
      <alignment horizontal="left" vertical="top"/>
    </xf>
    <xf numFmtId="0" fontId="37" fillId="0" borderId="1" xfId="0" applyFont="1" applyBorder="1" applyAlignment="1">
      <alignment horizontal="left" vertical="center"/>
    </xf>
    <xf numFmtId="0" fontId="36"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election activeCell="S39" sqref="S39"/>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5" t="s">
        <v>0</v>
      </c>
      <c r="AZ1" s="15" t="s">
        <v>1</v>
      </c>
      <c r="BA1" s="15" t="s">
        <v>2</v>
      </c>
      <c r="BB1" s="15" t="s">
        <v>3</v>
      </c>
      <c r="BT1" s="15" t="s">
        <v>4</v>
      </c>
      <c r="BU1" s="15" t="s">
        <v>4</v>
      </c>
      <c r="BV1" s="15" t="s">
        <v>5</v>
      </c>
    </row>
    <row r="2" spans="1:74" ht="36.950000000000003" customHeight="1">
      <c r="AR2" s="343"/>
      <c r="AS2" s="343"/>
      <c r="AT2" s="343"/>
      <c r="AU2" s="343"/>
      <c r="AV2" s="343"/>
      <c r="AW2" s="343"/>
      <c r="AX2" s="343"/>
      <c r="AY2" s="343"/>
      <c r="AZ2" s="343"/>
      <c r="BA2" s="343"/>
      <c r="BB2" s="343"/>
      <c r="BC2" s="343"/>
      <c r="BD2" s="343"/>
      <c r="BE2" s="343"/>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ht="12" customHeight="1">
      <c r="B5" s="20"/>
      <c r="C5" s="21"/>
      <c r="D5" s="25" t="s">
        <v>13</v>
      </c>
      <c r="E5" s="21"/>
      <c r="F5" s="21"/>
      <c r="G5" s="21"/>
      <c r="H5" s="21"/>
      <c r="I5" s="21"/>
      <c r="J5" s="21"/>
      <c r="K5" s="344" t="s">
        <v>14</v>
      </c>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21"/>
      <c r="AQ5" s="21"/>
      <c r="AR5" s="19"/>
      <c r="BE5" s="351" t="s">
        <v>15</v>
      </c>
      <c r="BS5" s="16" t="s">
        <v>6</v>
      </c>
    </row>
    <row r="6" spans="1:74" ht="36.950000000000003" customHeight="1">
      <c r="B6" s="20"/>
      <c r="C6" s="21"/>
      <c r="D6" s="27" t="s">
        <v>16</v>
      </c>
      <c r="E6" s="21"/>
      <c r="F6" s="21"/>
      <c r="G6" s="21"/>
      <c r="H6" s="21"/>
      <c r="I6" s="21"/>
      <c r="J6" s="21"/>
      <c r="K6" s="346" t="s">
        <v>17</v>
      </c>
      <c r="L6" s="345"/>
      <c r="M6" s="345"/>
      <c r="N6" s="345"/>
      <c r="O6" s="345"/>
      <c r="P6" s="345"/>
      <c r="Q6" s="345"/>
      <c r="R6" s="345"/>
      <c r="S6" s="345"/>
      <c r="T6" s="345"/>
      <c r="U6" s="345"/>
      <c r="V6" s="345"/>
      <c r="W6" s="345"/>
      <c r="X6" s="345"/>
      <c r="Y6" s="345"/>
      <c r="Z6" s="345"/>
      <c r="AA6" s="345"/>
      <c r="AB6" s="345"/>
      <c r="AC6" s="345"/>
      <c r="AD6" s="345"/>
      <c r="AE6" s="345"/>
      <c r="AF6" s="345"/>
      <c r="AG6" s="345"/>
      <c r="AH6" s="345"/>
      <c r="AI6" s="345"/>
      <c r="AJ6" s="345"/>
      <c r="AK6" s="345"/>
      <c r="AL6" s="345"/>
      <c r="AM6" s="345"/>
      <c r="AN6" s="345"/>
      <c r="AO6" s="345"/>
      <c r="AP6" s="21"/>
      <c r="AQ6" s="21"/>
      <c r="AR6" s="19"/>
      <c r="BE6" s="352"/>
      <c r="BS6" s="16" t="s">
        <v>6</v>
      </c>
    </row>
    <row r="7" spans="1:74"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352"/>
      <c r="BS7" s="16" t="s">
        <v>6</v>
      </c>
    </row>
    <row r="8" spans="1:74"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352"/>
      <c r="BS8" s="16" t="s">
        <v>6</v>
      </c>
    </row>
    <row r="9" spans="1:74" ht="29.2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5" t="s">
        <v>26</v>
      </c>
      <c r="AL9" s="21"/>
      <c r="AM9" s="21"/>
      <c r="AN9" s="30" t="s">
        <v>27</v>
      </c>
      <c r="AO9" s="21"/>
      <c r="AP9" s="21"/>
      <c r="AQ9" s="21"/>
      <c r="AR9" s="19"/>
      <c r="BE9" s="352"/>
      <c r="BS9" s="16" t="s">
        <v>6</v>
      </c>
    </row>
    <row r="10" spans="1:74" ht="12" customHeight="1">
      <c r="B10" s="20"/>
      <c r="C10" s="21"/>
      <c r="D10" s="28" t="s">
        <v>28</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29</v>
      </c>
      <c r="AL10" s="21"/>
      <c r="AM10" s="21"/>
      <c r="AN10" s="26" t="s">
        <v>30</v>
      </c>
      <c r="AO10" s="21"/>
      <c r="AP10" s="21"/>
      <c r="AQ10" s="21"/>
      <c r="AR10" s="19"/>
      <c r="BE10" s="352"/>
      <c r="BS10" s="16" t="s">
        <v>6</v>
      </c>
    </row>
    <row r="11" spans="1:74" ht="18.399999999999999" customHeight="1">
      <c r="B11" s="20"/>
      <c r="C11" s="21"/>
      <c r="D11" s="21"/>
      <c r="E11" s="26" t="s">
        <v>31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32</v>
      </c>
      <c r="AL11" s="21"/>
      <c r="AM11" s="21"/>
      <c r="AN11" s="26" t="s">
        <v>33</v>
      </c>
      <c r="AO11" s="21"/>
      <c r="AP11" s="21"/>
      <c r="AQ11" s="21"/>
      <c r="AR11" s="19"/>
      <c r="BE11" s="352"/>
      <c r="BS11" s="16" t="s">
        <v>6</v>
      </c>
    </row>
    <row r="12" spans="1:74"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52"/>
      <c r="BS12" s="16" t="s">
        <v>6</v>
      </c>
    </row>
    <row r="13" spans="1:74" ht="12" customHeight="1">
      <c r="B13" s="20"/>
      <c r="C13" s="21"/>
      <c r="D13" s="28" t="s">
        <v>34</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29</v>
      </c>
      <c r="AL13" s="21"/>
      <c r="AM13" s="21"/>
      <c r="AN13" s="31" t="s">
        <v>35</v>
      </c>
      <c r="AO13" s="21"/>
      <c r="AP13" s="21"/>
      <c r="AQ13" s="21"/>
      <c r="AR13" s="19"/>
      <c r="BE13" s="352"/>
      <c r="BS13" s="16" t="s">
        <v>6</v>
      </c>
    </row>
    <row r="14" spans="1:74">
      <c r="B14" s="20"/>
      <c r="C14" s="21"/>
      <c r="D14" s="21"/>
      <c r="E14" s="347" t="s">
        <v>35</v>
      </c>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28" t="s">
        <v>32</v>
      </c>
      <c r="AL14" s="21"/>
      <c r="AM14" s="21"/>
      <c r="AN14" s="31" t="s">
        <v>35</v>
      </c>
      <c r="AO14" s="21"/>
      <c r="AP14" s="21"/>
      <c r="AQ14" s="21"/>
      <c r="AR14" s="19"/>
      <c r="BE14" s="352"/>
      <c r="BS14" s="16" t="s">
        <v>6</v>
      </c>
    </row>
    <row r="15" spans="1:74"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52"/>
      <c r="BS15" s="16" t="s">
        <v>4</v>
      </c>
    </row>
    <row r="16" spans="1:74" ht="12" customHeight="1">
      <c r="B16" s="20"/>
      <c r="C16" s="21"/>
      <c r="D16" s="28" t="s">
        <v>36</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29</v>
      </c>
      <c r="AL16" s="21"/>
      <c r="AM16" s="21"/>
      <c r="AN16" s="26" t="s">
        <v>37</v>
      </c>
      <c r="AO16" s="21"/>
      <c r="AP16" s="21"/>
      <c r="AQ16" s="21"/>
      <c r="AR16" s="19"/>
      <c r="BE16" s="352"/>
      <c r="BS16" s="16" t="s">
        <v>4</v>
      </c>
    </row>
    <row r="17" spans="2:71" ht="18.399999999999999" customHeight="1">
      <c r="B17" s="20"/>
      <c r="C17" s="21"/>
      <c r="D17" s="21"/>
      <c r="E17" s="26" t="s">
        <v>38</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32</v>
      </c>
      <c r="AL17" s="21"/>
      <c r="AM17" s="21"/>
      <c r="AN17" s="26" t="s">
        <v>33</v>
      </c>
      <c r="AO17" s="21"/>
      <c r="AP17" s="21"/>
      <c r="AQ17" s="21"/>
      <c r="AR17" s="19"/>
      <c r="BE17" s="352"/>
      <c r="BS17" s="16" t="s">
        <v>39</v>
      </c>
    </row>
    <row r="18" spans="2:7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52"/>
      <c r="BS18" s="16" t="s">
        <v>6</v>
      </c>
    </row>
    <row r="19" spans="2:71" ht="12" customHeight="1">
      <c r="B19" s="20"/>
      <c r="C19" s="21"/>
      <c r="D19" s="28" t="s">
        <v>40</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29</v>
      </c>
      <c r="AL19" s="21"/>
      <c r="AM19" s="21"/>
      <c r="AN19" s="26" t="s">
        <v>33</v>
      </c>
      <c r="AO19" s="21"/>
      <c r="AP19" s="21"/>
      <c r="AQ19" s="21"/>
      <c r="AR19" s="19"/>
      <c r="BE19" s="352"/>
      <c r="BS19" s="16" t="s">
        <v>6</v>
      </c>
    </row>
    <row r="20" spans="2:71" ht="18.399999999999999" customHeight="1">
      <c r="B20" s="20"/>
      <c r="C20" s="21"/>
      <c r="D20" s="21"/>
      <c r="E20" s="26" t="s">
        <v>41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32</v>
      </c>
      <c r="AL20" s="21"/>
      <c r="AM20" s="21"/>
      <c r="AN20" s="26" t="s">
        <v>33</v>
      </c>
      <c r="AO20" s="21"/>
      <c r="AP20" s="21"/>
      <c r="AQ20" s="21"/>
      <c r="AR20" s="19"/>
      <c r="BE20" s="352"/>
      <c r="BS20" s="16" t="s">
        <v>4</v>
      </c>
    </row>
    <row r="21" spans="2:7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52"/>
    </row>
    <row r="22" spans="2:71" ht="12" customHeight="1">
      <c r="B22" s="20"/>
      <c r="C22" s="21"/>
      <c r="D22" s="28" t="s">
        <v>42</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52"/>
    </row>
    <row r="23" spans="2:71" ht="45" customHeight="1">
      <c r="B23" s="20"/>
      <c r="C23" s="21"/>
      <c r="D23" s="21"/>
      <c r="E23" s="349" t="s">
        <v>43</v>
      </c>
      <c r="F23" s="349"/>
      <c r="G23" s="349"/>
      <c r="H23" s="349"/>
      <c r="I23" s="349"/>
      <c r="J23" s="349"/>
      <c r="K23" s="349"/>
      <c r="L23" s="349"/>
      <c r="M23" s="349"/>
      <c r="N23" s="349"/>
      <c r="O23" s="349"/>
      <c r="P23" s="349"/>
      <c r="Q23" s="349"/>
      <c r="R23" s="349"/>
      <c r="S23" s="349"/>
      <c r="T23" s="349"/>
      <c r="U23" s="349"/>
      <c r="V23" s="349"/>
      <c r="W23" s="349"/>
      <c r="X23" s="349"/>
      <c r="Y23" s="349"/>
      <c r="Z23" s="349"/>
      <c r="AA23" s="349"/>
      <c r="AB23" s="349"/>
      <c r="AC23" s="349"/>
      <c r="AD23" s="349"/>
      <c r="AE23" s="349"/>
      <c r="AF23" s="349"/>
      <c r="AG23" s="349"/>
      <c r="AH23" s="349"/>
      <c r="AI23" s="349"/>
      <c r="AJ23" s="349"/>
      <c r="AK23" s="349"/>
      <c r="AL23" s="349"/>
      <c r="AM23" s="349"/>
      <c r="AN23" s="349"/>
      <c r="AO23" s="21"/>
      <c r="AP23" s="21"/>
      <c r="AQ23" s="21"/>
      <c r="AR23" s="19"/>
      <c r="BE23" s="352"/>
    </row>
    <row r="24" spans="2:7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52"/>
    </row>
    <row r="25" spans="2:71" ht="6.95" customHeight="1">
      <c r="B25" s="20"/>
      <c r="C25" s="21"/>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1"/>
      <c r="AQ25" s="21"/>
      <c r="AR25" s="19"/>
      <c r="BE25" s="352"/>
    </row>
    <row r="26" spans="2:71" s="1" customFormat="1" ht="25.9" customHeight="1">
      <c r="B26" s="34"/>
      <c r="C26" s="35"/>
      <c r="D26" s="36" t="s">
        <v>44</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53">
        <f>ROUND(AG54,2)</f>
        <v>0</v>
      </c>
      <c r="AL26" s="354"/>
      <c r="AM26" s="354"/>
      <c r="AN26" s="354"/>
      <c r="AO26" s="354"/>
      <c r="AP26" s="35"/>
      <c r="AQ26" s="35"/>
      <c r="AR26" s="38"/>
      <c r="BE26" s="352"/>
    </row>
    <row r="27" spans="2:71" s="1" customFormat="1" ht="6.95" customHeight="1">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352"/>
    </row>
    <row r="28" spans="2:71" s="1" customFormat="1">
      <c r="B28" s="34"/>
      <c r="C28" s="35"/>
      <c r="D28" s="35"/>
      <c r="E28" s="35"/>
      <c r="F28" s="35"/>
      <c r="G28" s="35"/>
      <c r="H28" s="35"/>
      <c r="I28" s="35"/>
      <c r="J28" s="35"/>
      <c r="K28" s="35"/>
      <c r="L28" s="350" t="s">
        <v>45</v>
      </c>
      <c r="M28" s="350"/>
      <c r="N28" s="350"/>
      <c r="O28" s="350"/>
      <c r="P28" s="350"/>
      <c r="Q28" s="35"/>
      <c r="R28" s="35"/>
      <c r="S28" s="35"/>
      <c r="T28" s="35"/>
      <c r="U28" s="35"/>
      <c r="V28" s="35"/>
      <c r="W28" s="350" t="s">
        <v>46</v>
      </c>
      <c r="X28" s="350"/>
      <c r="Y28" s="350"/>
      <c r="Z28" s="350"/>
      <c r="AA28" s="350"/>
      <c r="AB28" s="350"/>
      <c r="AC28" s="350"/>
      <c r="AD28" s="350"/>
      <c r="AE28" s="350"/>
      <c r="AF28" s="35"/>
      <c r="AG28" s="35"/>
      <c r="AH28" s="35"/>
      <c r="AI28" s="35"/>
      <c r="AJ28" s="35"/>
      <c r="AK28" s="350" t="s">
        <v>47</v>
      </c>
      <c r="AL28" s="350"/>
      <c r="AM28" s="350"/>
      <c r="AN28" s="350"/>
      <c r="AO28" s="350"/>
      <c r="AP28" s="35"/>
      <c r="AQ28" s="35"/>
      <c r="AR28" s="38"/>
      <c r="BE28" s="352"/>
    </row>
    <row r="29" spans="2:71" s="2" customFormat="1" ht="14.45" customHeight="1">
      <c r="B29" s="39"/>
      <c r="C29" s="40"/>
      <c r="D29" s="28" t="s">
        <v>48</v>
      </c>
      <c r="E29" s="40"/>
      <c r="F29" s="28" t="s">
        <v>49</v>
      </c>
      <c r="G29" s="40"/>
      <c r="H29" s="40"/>
      <c r="I29" s="40"/>
      <c r="J29" s="40"/>
      <c r="K29" s="40"/>
      <c r="L29" s="321">
        <v>0.21</v>
      </c>
      <c r="M29" s="322"/>
      <c r="N29" s="322"/>
      <c r="O29" s="322"/>
      <c r="P29" s="322"/>
      <c r="Q29" s="40"/>
      <c r="R29" s="40"/>
      <c r="S29" s="40"/>
      <c r="T29" s="40"/>
      <c r="U29" s="40"/>
      <c r="V29" s="40"/>
      <c r="W29" s="338">
        <f>ROUND(AZ54, 2)</f>
        <v>0</v>
      </c>
      <c r="X29" s="322"/>
      <c r="Y29" s="322"/>
      <c r="Z29" s="322"/>
      <c r="AA29" s="322"/>
      <c r="AB29" s="322"/>
      <c r="AC29" s="322"/>
      <c r="AD29" s="322"/>
      <c r="AE29" s="322"/>
      <c r="AF29" s="40"/>
      <c r="AG29" s="40"/>
      <c r="AH29" s="40"/>
      <c r="AI29" s="40"/>
      <c r="AJ29" s="40"/>
      <c r="AK29" s="338">
        <f>ROUND(AV54, 2)</f>
        <v>0</v>
      </c>
      <c r="AL29" s="322"/>
      <c r="AM29" s="322"/>
      <c r="AN29" s="322"/>
      <c r="AO29" s="322"/>
      <c r="AP29" s="40"/>
      <c r="AQ29" s="40"/>
      <c r="AR29" s="41"/>
      <c r="BE29" s="352"/>
    </row>
    <row r="30" spans="2:71" s="2" customFormat="1" ht="14.45" customHeight="1">
      <c r="B30" s="39"/>
      <c r="C30" s="40"/>
      <c r="D30" s="40"/>
      <c r="E30" s="40"/>
      <c r="F30" s="28" t="s">
        <v>50</v>
      </c>
      <c r="G30" s="40"/>
      <c r="H30" s="40"/>
      <c r="I30" s="40"/>
      <c r="J30" s="40"/>
      <c r="K30" s="40"/>
      <c r="L30" s="321">
        <v>0.15</v>
      </c>
      <c r="M30" s="322"/>
      <c r="N30" s="322"/>
      <c r="O30" s="322"/>
      <c r="P30" s="322"/>
      <c r="Q30" s="40"/>
      <c r="R30" s="40"/>
      <c r="S30" s="40"/>
      <c r="T30" s="40"/>
      <c r="U30" s="40"/>
      <c r="V30" s="40"/>
      <c r="W30" s="338">
        <f>ROUND(BA54, 2)</f>
        <v>0</v>
      </c>
      <c r="X30" s="322"/>
      <c r="Y30" s="322"/>
      <c r="Z30" s="322"/>
      <c r="AA30" s="322"/>
      <c r="AB30" s="322"/>
      <c r="AC30" s="322"/>
      <c r="AD30" s="322"/>
      <c r="AE30" s="322"/>
      <c r="AF30" s="40"/>
      <c r="AG30" s="40"/>
      <c r="AH30" s="40"/>
      <c r="AI30" s="40"/>
      <c r="AJ30" s="40"/>
      <c r="AK30" s="338">
        <f>ROUND(AW54, 2)</f>
        <v>0</v>
      </c>
      <c r="AL30" s="322"/>
      <c r="AM30" s="322"/>
      <c r="AN30" s="322"/>
      <c r="AO30" s="322"/>
      <c r="AP30" s="40"/>
      <c r="AQ30" s="40"/>
      <c r="AR30" s="41"/>
      <c r="BE30" s="352"/>
    </row>
    <row r="31" spans="2:71" s="2" customFormat="1" ht="14.45" hidden="1" customHeight="1">
      <c r="B31" s="39"/>
      <c r="C31" s="40"/>
      <c r="D31" s="40"/>
      <c r="E31" s="40"/>
      <c r="F31" s="28" t="s">
        <v>51</v>
      </c>
      <c r="G31" s="40"/>
      <c r="H31" s="40"/>
      <c r="I31" s="40"/>
      <c r="J31" s="40"/>
      <c r="K31" s="40"/>
      <c r="L31" s="321">
        <v>0.21</v>
      </c>
      <c r="M31" s="322"/>
      <c r="N31" s="322"/>
      <c r="O31" s="322"/>
      <c r="P31" s="322"/>
      <c r="Q31" s="40"/>
      <c r="R31" s="40"/>
      <c r="S31" s="40"/>
      <c r="T31" s="40"/>
      <c r="U31" s="40"/>
      <c r="V31" s="40"/>
      <c r="W31" s="338">
        <f>ROUND(BB54, 2)</f>
        <v>0</v>
      </c>
      <c r="X31" s="322"/>
      <c r="Y31" s="322"/>
      <c r="Z31" s="322"/>
      <c r="AA31" s="322"/>
      <c r="AB31" s="322"/>
      <c r="AC31" s="322"/>
      <c r="AD31" s="322"/>
      <c r="AE31" s="322"/>
      <c r="AF31" s="40"/>
      <c r="AG31" s="40"/>
      <c r="AH31" s="40"/>
      <c r="AI31" s="40"/>
      <c r="AJ31" s="40"/>
      <c r="AK31" s="338">
        <v>0</v>
      </c>
      <c r="AL31" s="322"/>
      <c r="AM31" s="322"/>
      <c r="AN31" s="322"/>
      <c r="AO31" s="322"/>
      <c r="AP31" s="40"/>
      <c r="AQ31" s="40"/>
      <c r="AR31" s="41"/>
      <c r="BE31" s="352"/>
    </row>
    <row r="32" spans="2:71" s="2" customFormat="1" ht="14.45" hidden="1" customHeight="1">
      <c r="B32" s="39"/>
      <c r="C32" s="40"/>
      <c r="D32" s="40"/>
      <c r="E32" s="40"/>
      <c r="F32" s="28" t="s">
        <v>52</v>
      </c>
      <c r="G32" s="40"/>
      <c r="H32" s="40"/>
      <c r="I32" s="40"/>
      <c r="J32" s="40"/>
      <c r="K32" s="40"/>
      <c r="L32" s="321">
        <v>0.15</v>
      </c>
      <c r="M32" s="322"/>
      <c r="N32" s="322"/>
      <c r="O32" s="322"/>
      <c r="P32" s="322"/>
      <c r="Q32" s="40"/>
      <c r="R32" s="40"/>
      <c r="S32" s="40"/>
      <c r="T32" s="40"/>
      <c r="U32" s="40"/>
      <c r="V32" s="40"/>
      <c r="W32" s="338">
        <f>ROUND(BC54, 2)</f>
        <v>0</v>
      </c>
      <c r="X32" s="322"/>
      <c r="Y32" s="322"/>
      <c r="Z32" s="322"/>
      <c r="AA32" s="322"/>
      <c r="AB32" s="322"/>
      <c r="AC32" s="322"/>
      <c r="AD32" s="322"/>
      <c r="AE32" s="322"/>
      <c r="AF32" s="40"/>
      <c r="AG32" s="40"/>
      <c r="AH32" s="40"/>
      <c r="AI32" s="40"/>
      <c r="AJ32" s="40"/>
      <c r="AK32" s="338">
        <v>0</v>
      </c>
      <c r="AL32" s="322"/>
      <c r="AM32" s="322"/>
      <c r="AN32" s="322"/>
      <c r="AO32" s="322"/>
      <c r="AP32" s="40"/>
      <c r="AQ32" s="40"/>
      <c r="AR32" s="41"/>
      <c r="BE32" s="352"/>
    </row>
    <row r="33" spans="2:44" s="2" customFormat="1" ht="14.45" hidden="1" customHeight="1">
      <c r="B33" s="39"/>
      <c r="C33" s="40"/>
      <c r="D33" s="40"/>
      <c r="E33" s="40"/>
      <c r="F33" s="28" t="s">
        <v>53</v>
      </c>
      <c r="G33" s="40"/>
      <c r="H33" s="40"/>
      <c r="I33" s="40"/>
      <c r="J33" s="40"/>
      <c r="K33" s="40"/>
      <c r="L33" s="321">
        <v>0</v>
      </c>
      <c r="M33" s="322"/>
      <c r="N33" s="322"/>
      <c r="O33" s="322"/>
      <c r="P33" s="322"/>
      <c r="Q33" s="40"/>
      <c r="R33" s="40"/>
      <c r="S33" s="40"/>
      <c r="T33" s="40"/>
      <c r="U33" s="40"/>
      <c r="V33" s="40"/>
      <c r="W33" s="338">
        <f>ROUND(BD54, 2)</f>
        <v>0</v>
      </c>
      <c r="X33" s="322"/>
      <c r="Y33" s="322"/>
      <c r="Z33" s="322"/>
      <c r="AA33" s="322"/>
      <c r="AB33" s="322"/>
      <c r="AC33" s="322"/>
      <c r="AD33" s="322"/>
      <c r="AE33" s="322"/>
      <c r="AF33" s="40"/>
      <c r="AG33" s="40"/>
      <c r="AH33" s="40"/>
      <c r="AI33" s="40"/>
      <c r="AJ33" s="40"/>
      <c r="AK33" s="338">
        <v>0</v>
      </c>
      <c r="AL33" s="322"/>
      <c r="AM33" s="322"/>
      <c r="AN33" s="322"/>
      <c r="AO33" s="322"/>
      <c r="AP33" s="40"/>
      <c r="AQ33" s="40"/>
      <c r="AR33" s="41"/>
    </row>
    <row r="34" spans="2:44" s="1" customFormat="1" ht="6.95" customHeight="1">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row>
    <row r="35" spans="2:44" s="1" customFormat="1" ht="25.9" customHeight="1">
      <c r="B35" s="34"/>
      <c r="C35" s="42"/>
      <c r="D35" s="43" t="s">
        <v>54</v>
      </c>
      <c r="E35" s="44"/>
      <c r="F35" s="44"/>
      <c r="G35" s="44"/>
      <c r="H35" s="44"/>
      <c r="I35" s="44"/>
      <c r="J35" s="44"/>
      <c r="K35" s="44"/>
      <c r="L35" s="44"/>
      <c r="M35" s="44"/>
      <c r="N35" s="44"/>
      <c r="O35" s="44"/>
      <c r="P35" s="44"/>
      <c r="Q35" s="44"/>
      <c r="R35" s="44"/>
      <c r="S35" s="44"/>
      <c r="T35" s="45" t="s">
        <v>55</v>
      </c>
      <c r="U35" s="44"/>
      <c r="V35" s="44"/>
      <c r="W35" s="44"/>
      <c r="X35" s="339" t="s">
        <v>56</v>
      </c>
      <c r="Y35" s="340"/>
      <c r="Z35" s="340"/>
      <c r="AA35" s="340"/>
      <c r="AB35" s="340"/>
      <c r="AC35" s="44"/>
      <c r="AD35" s="44"/>
      <c r="AE35" s="44"/>
      <c r="AF35" s="44"/>
      <c r="AG35" s="44"/>
      <c r="AH35" s="44"/>
      <c r="AI35" s="44"/>
      <c r="AJ35" s="44"/>
      <c r="AK35" s="341">
        <f>SUM(AK26:AK33)</f>
        <v>0</v>
      </c>
      <c r="AL35" s="340"/>
      <c r="AM35" s="340"/>
      <c r="AN35" s="340"/>
      <c r="AO35" s="342"/>
      <c r="AP35" s="42"/>
      <c r="AQ35" s="42"/>
      <c r="AR35" s="38"/>
    </row>
    <row r="36" spans="2:44" s="1" customFormat="1" ht="6.9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row>
    <row r="37" spans="2:44" s="1" customFormat="1" ht="6.95" customHeight="1">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row>
    <row r="41" spans="2:44" s="1" customFormat="1" ht="6.95" customHeight="1">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row>
    <row r="42" spans="2:44" s="1" customFormat="1" ht="24.95" customHeight="1">
      <c r="B42" s="34"/>
      <c r="C42" s="22" t="s">
        <v>57</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row>
    <row r="43" spans="2:44" s="1" customFormat="1" ht="6.95" customHeight="1">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row>
    <row r="44" spans="2:44" s="1" customFormat="1" ht="12" customHeight="1">
      <c r="B44" s="34"/>
      <c r="C44" s="28" t="s">
        <v>13</v>
      </c>
      <c r="D44" s="35"/>
      <c r="E44" s="35"/>
      <c r="F44" s="35"/>
      <c r="G44" s="35"/>
      <c r="H44" s="35"/>
      <c r="I44" s="35"/>
      <c r="J44" s="35"/>
      <c r="K44" s="35"/>
      <c r="L44" s="35" t="str">
        <f>K5</f>
        <v>L2019-44</v>
      </c>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8"/>
    </row>
    <row r="45" spans="2:44" s="3" customFormat="1" ht="36.950000000000003" customHeight="1">
      <c r="B45" s="50"/>
      <c r="C45" s="51" t="s">
        <v>16</v>
      </c>
      <c r="D45" s="52"/>
      <c r="E45" s="52"/>
      <c r="F45" s="52"/>
      <c r="G45" s="52"/>
      <c r="H45" s="52"/>
      <c r="I45" s="52"/>
      <c r="J45" s="52"/>
      <c r="K45" s="52"/>
      <c r="L45" s="335" t="str">
        <f>K6</f>
        <v>ZŠ P. Bezruče, Třinec – rekonstrukce střechy</v>
      </c>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6"/>
      <c r="AL45" s="336"/>
      <c r="AM45" s="336"/>
      <c r="AN45" s="336"/>
      <c r="AO45" s="336"/>
      <c r="AP45" s="52"/>
      <c r="AQ45" s="52"/>
      <c r="AR45" s="53"/>
    </row>
    <row r="46" spans="2:44" s="1" customFormat="1" ht="6.95" customHeight="1">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row>
    <row r="47" spans="2:44" s="1" customFormat="1" ht="12" customHeight="1">
      <c r="B47" s="34"/>
      <c r="C47" s="28" t="s">
        <v>22</v>
      </c>
      <c r="D47" s="35"/>
      <c r="E47" s="35"/>
      <c r="F47" s="35"/>
      <c r="G47" s="35"/>
      <c r="H47" s="35"/>
      <c r="I47" s="35"/>
      <c r="J47" s="35"/>
      <c r="K47" s="35"/>
      <c r="L47" s="54" t="str">
        <f>IF(K8="","",K8)</f>
        <v>Obec Třinec</v>
      </c>
      <c r="M47" s="35"/>
      <c r="N47" s="35"/>
      <c r="O47" s="35"/>
      <c r="P47" s="35"/>
      <c r="Q47" s="35"/>
      <c r="R47" s="35"/>
      <c r="S47" s="35"/>
      <c r="T47" s="35"/>
      <c r="U47" s="35"/>
      <c r="V47" s="35"/>
      <c r="W47" s="35"/>
      <c r="X47" s="35"/>
      <c r="Y47" s="35"/>
      <c r="Z47" s="35"/>
      <c r="AA47" s="35"/>
      <c r="AB47" s="35"/>
      <c r="AC47" s="35"/>
      <c r="AD47" s="35"/>
      <c r="AE47" s="35"/>
      <c r="AF47" s="35"/>
      <c r="AG47" s="35"/>
      <c r="AH47" s="35"/>
      <c r="AI47" s="28" t="s">
        <v>24</v>
      </c>
      <c r="AJ47" s="35"/>
      <c r="AK47" s="35"/>
      <c r="AL47" s="35"/>
      <c r="AM47" s="337" t="str">
        <f>IF(AN8= "","",AN8)</f>
        <v>17. 1. 2020</v>
      </c>
      <c r="AN47" s="337"/>
      <c r="AO47" s="35"/>
      <c r="AP47" s="35"/>
      <c r="AQ47" s="35"/>
      <c r="AR47" s="38"/>
    </row>
    <row r="48" spans="2:44" s="1" customFormat="1" ht="6.95" customHeight="1">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row>
    <row r="49" spans="1:91" s="1" customFormat="1" ht="13.7" customHeight="1">
      <c r="B49" s="34"/>
      <c r="C49" s="28" t="s">
        <v>28</v>
      </c>
      <c r="D49" s="35"/>
      <c r="E49" s="35"/>
      <c r="F49" s="35"/>
      <c r="G49" s="35"/>
      <c r="H49" s="35"/>
      <c r="I49" s="35"/>
      <c r="J49" s="35"/>
      <c r="K49" s="35"/>
      <c r="L49" s="35" t="str">
        <f>IF(E11= "","",E11)</f>
        <v>Statutární město Třinec</v>
      </c>
      <c r="M49" s="35"/>
      <c r="N49" s="35"/>
      <c r="O49" s="35"/>
      <c r="P49" s="35"/>
      <c r="Q49" s="35"/>
      <c r="R49" s="35"/>
      <c r="S49" s="35"/>
      <c r="T49" s="35"/>
      <c r="U49" s="35"/>
      <c r="V49" s="35"/>
      <c r="W49" s="35"/>
      <c r="X49" s="35"/>
      <c r="Y49" s="35"/>
      <c r="Z49" s="35"/>
      <c r="AA49" s="35"/>
      <c r="AB49" s="35"/>
      <c r="AC49" s="35"/>
      <c r="AD49" s="35"/>
      <c r="AE49" s="35"/>
      <c r="AF49" s="35"/>
      <c r="AG49" s="35"/>
      <c r="AH49" s="35"/>
      <c r="AI49" s="28" t="s">
        <v>36</v>
      </c>
      <c r="AJ49" s="35"/>
      <c r="AK49" s="35"/>
      <c r="AL49" s="35"/>
      <c r="AM49" s="333" t="str">
        <f>IF(E17="","",E17)</f>
        <v>Projekční kancelář lay-out s.r.o.</v>
      </c>
      <c r="AN49" s="334"/>
      <c r="AO49" s="334"/>
      <c r="AP49" s="334"/>
      <c r="AQ49" s="35"/>
      <c r="AR49" s="38"/>
      <c r="AS49" s="327" t="s">
        <v>58</v>
      </c>
      <c r="AT49" s="328"/>
      <c r="AU49" s="56"/>
      <c r="AV49" s="56"/>
      <c r="AW49" s="56"/>
      <c r="AX49" s="56"/>
      <c r="AY49" s="56"/>
      <c r="AZ49" s="56"/>
      <c r="BA49" s="56"/>
      <c r="BB49" s="56"/>
      <c r="BC49" s="56"/>
      <c r="BD49" s="57"/>
    </row>
    <row r="50" spans="1:91" s="1" customFormat="1" ht="13.7" customHeight="1">
      <c r="B50" s="34"/>
      <c r="C50" s="28" t="s">
        <v>34</v>
      </c>
      <c r="D50" s="35"/>
      <c r="E50" s="35"/>
      <c r="F50" s="35"/>
      <c r="G50" s="35"/>
      <c r="H50" s="35"/>
      <c r="I50" s="35"/>
      <c r="J50" s="35"/>
      <c r="K50" s="35"/>
      <c r="L50" s="35"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40</v>
      </c>
      <c r="AJ50" s="35"/>
      <c r="AK50" s="35"/>
      <c r="AL50" s="35"/>
      <c r="AM50" s="333" t="str">
        <f>IF(E20="","",E20)</f>
        <v xml:space="preserve"> </v>
      </c>
      <c r="AN50" s="334"/>
      <c r="AO50" s="334"/>
      <c r="AP50" s="334"/>
      <c r="AQ50" s="35"/>
      <c r="AR50" s="38"/>
      <c r="AS50" s="329"/>
      <c r="AT50" s="330"/>
      <c r="AU50" s="58"/>
      <c r="AV50" s="58"/>
      <c r="AW50" s="58"/>
      <c r="AX50" s="58"/>
      <c r="AY50" s="58"/>
      <c r="AZ50" s="58"/>
      <c r="BA50" s="58"/>
      <c r="BB50" s="58"/>
      <c r="BC50" s="58"/>
      <c r="BD50" s="59"/>
    </row>
    <row r="51" spans="1:91" s="1" customFormat="1" ht="10.9" customHeight="1">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331"/>
      <c r="AT51" s="332"/>
      <c r="AU51" s="60"/>
      <c r="AV51" s="60"/>
      <c r="AW51" s="60"/>
      <c r="AX51" s="60"/>
      <c r="AY51" s="60"/>
      <c r="AZ51" s="60"/>
      <c r="BA51" s="60"/>
      <c r="BB51" s="60"/>
      <c r="BC51" s="60"/>
      <c r="BD51" s="61"/>
    </row>
    <row r="52" spans="1:91" s="1" customFormat="1" ht="29.25" customHeight="1">
      <c r="B52" s="34"/>
      <c r="C52" s="313" t="s">
        <v>59</v>
      </c>
      <c r="D52" s="314"/>
      <c r="E52" s="314"/>
      <c r="F52" s="314"/>
      <c r="G52" s="314"/>
      <c r="H52" s="62"/>
      <c r="I52" s="315" t="s">
        <v>60</v>
      </c>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23" t="s">
        <v>61</v>
      </c>
      <c r="AH52" s="314"/>
      <c r="AI52" s="314"/>
      <c r="AJ52" s="314"/>
      <c r="AK52" s="314"/>
      <c r="AL52" s="314"/>
      <c r="AM52" s="314"/>
      <c r="AN52" s="315" t="s">
        <v>62</v>
      </c>
      <c r="AO52" s="314"/>
      <c r="AP52" s="314"/>
      <c r="AQ52" s="63" t="s">
        <v>63</v>
      </c>
      <c r="AR52" s="38"/>
      <c r="AS52" s="64" t="s">
        <v>64</v>
      </c>
      <c r="AT52" s="65" t="s">
        <v>65</v>
      </c>
      <c r="AU52" s="65" t="s">
        <v>66</v>
      </c>
      <c r="AV52" s="65" t="s">
        <v>67</v>
      </c>
      <c r="AW52" s="65" t="s">
        <v>68</v>
      </c>
      <c r="AX52" s="65" t="s">
        <v>69</v>
      </c>
      <c r="AY52" s="65" t="s">
        <v>70</v>
      </c>
      <c r="AZ52" s="65" t="s">
        <v>71</v>
      </c>
      <c r="BA52" s="65" t="s">
        <v>72</v>
      </c>
      <c r="BB52" s="65" t="s">
        <v>73</v>
      </c>
      <c r="BC52" s="65" t="s">
        <v>74</v>
      </c>
      <c r="BD52" s="66" t="s">
        <v>75</v>
      </c>
    </row>
    <row r="53" spans="1:91" s="1" customFormat="1" ht="10.9" customHeight="1">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67"/>
      <c r="AT53" s="68"/>
      <c r="AU53" s="68"/>
      <c r="AV53" s="68"/>
      <c r="AW53" s="68"/>
      <c r="AX53" s="68"/>
      <c r="AY53" s="68"/>
      <c r="AZ53" s="68"/>
      <c r="BA53" s="68"/>
      <c r="BB53" s="68"/>
      <c r="BC53" s="68"/>
      <c r="BD53" s="69"/>
    </row>
    <row r="54" spans="1:91" s="4" customFormat="1" ht="32.450000000000003" customHeight="1">
      <c r="B54" s="70"/>
      <c r="C54" s="71" t="s">
        <v>76</v>
      </c>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319">
        <f>ROUND(AG55,2)</f>
        <v>0</v>
      </c>
      <c r="AH54" s="319"/>
      <c r="AI54" s="319"/>
      <c r="AJ54" s="319"/>
      <c r="AK54" s="319"/>
      <c r="AL54" s="319"/>
      <c r="AM54" s="319"/>
      <c r="AN54" s="320">
        <f>SUM(AG54,AT54)</f>
        <v>0</v>
      </c>
      <c r="AO54" s="320"/>
      <c r="AP54" s="320"/>
      <c r="AQ54" s="74" t="s">
        <v>33</v>
      </c>
      <c r="AR54" s="75"/>
      <c r="AS54" s="76">
        <f>ROUND(AS55,2)</f>
        <v>0</v>
      </c>
      <c r="AT54" s="77">
        <f>ROUND(SUM(AV54:AW54),2)</f>
        <v>0</v>
      </c>
      <c r="AU54" s="78">
        <f>ROUND(AU55,5)</f>
        <v>0</v>
      </c>
      <c r="AV54" s="77">
        <f>ROUND(AZ54*L29,2)</f>
        <v>0</v>
      </c>
      <c r="AW54" s="77">
        <f>ROUND(BA54*L30,2)</f>
        <v>0</v>
      </c>
      <c r="AX54" s="77">
        <f>ROUND(BB54*L29,2)</f>
        <v>0</v>
      </c>
      <c r="AY54" s="77">
        <f>ROUND(BC54*L30,2)</f>
        <v>0</v>
      </c>
      <c r="AZ54" s="77">
        <f>ROUND(AZ55,2)</f>
        <v>0</v>
      </c>
      <c r="BA54" s="77">
        <f>ROUND(BA55,2)</f>
        <v>0</v>
      </c>
      <c r="BB54" s="77">
        <f>ROUND(BB55,2)</f>
        <v>0</v>
      </c>
      <c r="BC54" s="77">
        <f>ROUND(BC55,2)</f>
        <v>0</v>
      </c>
      <c r="BD54" s="79">
        <f>ROUND(BD55,2)</f>
        <v>0</v>
      </c>
      <c r="BS54" s="80" t="s">
        <v>77</v>
      </c>
      <c r="BT54" s="80" t="s">
        <v>78</v>
      </c>
      <c r="BU54" s="81" t="s">
        <v>79</v>
      </c>
      <c r="BV54" s="80" t="s">
        <v>80</v>
      </c>
      <c r="BW54" s="80" t="s">
        <v>5</v>
      </c>
      <c r="BX54" s="80" t="s">
        <v>81</v>
      </c>
      <c r="CL54" s="80" t="s">
        <v>19</v>
      </c>
    </row>
    <row r="55" spans="1:91" s="5" customFormat="1" ht="16.5" customHeight="1">
      <c r="B55" s="82"/>
      <c r="C55" s="83"/>
      <c r="D55" s="316" t="s">
        <v>82</v>
      </c>
      <c r="E55" s="316"/>
      <c r="F55" s="316"/>
      <c r="G55" s="316"/>
      <c r="H55" s="316"/>
      <c r="I55" s="84"/>
      <c r="J55" s="316" t="s">
        <v>83</v>
      </c>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26">
        <f>ROUND(SUM(AG56:AG57),2)</f>
        <v>0</v>
      </c>
      <c r="AH55" s="325"/>
      <c r="AI55" s="325"/>
      <c r="AJ55" s="325"/>
      <c r="AK55" s="325"/>
      <c r="AL55" s="325"/>
      <c r="AM55" s="325"/>
      <c r="AN55" s="324">
        <f>SUM(AG55,AT55)</f>
        <v>0</v>
      </c>
      <c r="AO55" s="325"/>
      <c r="AP55" s="325"/>
      <c r="AQ55" s="85" t="s">
        <v>84</v>
      </c>
      <c r="AR55" s="86"/>
      <c r="AS55" s="87">
        <f>ROUND(SUM(AS56:AS57),2)</f>
        <v>0</v>
      </c>
      <c r="AT55" s="88">
        <f>ROUND(SUM(AV55:AW55),2)</f>
        <v>0</v>
      </c>
      <c r="AU55" s="89">
        <f>ROUND(SUM(AU56:AU57),5)</f>
        <v>0</v>
      </c>
      <c r="AV55" s="88">
        <f>ROUND(AZ55*L29,2)</f>
        <v>0</v>
      </c>
      <c r="AW55" s="88">
        <f>ROUND(BA55*L30,2)</f>
        <v>0</v>
      </c>
      <c r="AX55" s="88">
        <f>ROUND(BB55*L29,2)</f>
        <v>0</v>
      </c>
      <c r="AY55" s="88">
        <f>ROUND(BC55*L30,2)</f>
        <v>0</v>
      </c>
      <c r="AZ55" s="88">
        <f>ROUND(SUM(AZ56:AZ57),2)</f>
        <v>0</v>
      </c>
      <c r="BA55" s="88">
        <f>ROUND(SUM(BA56:BA57),2)</f>
        <v>0</v>
      </c>
      <c r="BB55" s="88">
        <f>ROUND(SUM(BB56:BB57),2)</f>
        <v>0</v>
      </c>
      <c r="BC55" s="88">
        <f>ROUND(SUM(BC56:BC57),2)</f>
        <v>0</v>
      </c>
      <c r="BD55" s="90">
        <f>ROUND(SUM(BD56:BD57),2)</f>
        <v>0</v>
      </c>
      <c r="BS55" s="91" t="s">
        <v>77</v>
      </c>
      <c r="BT55" s="91" t="s">
        <v>85</v>
      </c>
      <c r="BU55" s="91" t="s">
        <v>79</v>
      </c>
      <c r="BV55" s="91" t="s">
        <v>80</v>
      </c>
      <c r="BW55" s="91" t="s">
        <v>86</v>
      </c>
      <c r="BX55" s="91" t="s">
        <v>5</v>
      </c>
      <c r="CL55" s="91" t="s">
        <v>19</v>
      </c>
      <c r="CM55" s="91" t="s">
        <v>87</v>
      </c>
    </row>
    <row r="56" spans="1:91" s="6" customFormat="1" ht="16.5" customHeight="1">
      <c r="A56" s="92" t="s">
        <v>88</v>
      </c>
      <c r="B56" s="93"/>
      <c r="C56" s="94"/>
      <c r="D56" s="94"/>
      <c r="E56" s="312" t="s">
        <v>89</v>
      </c>
      <c r="F56" s="312"/>
      <c r="G56" s="312"/>
      <c r="H56" s="312"/>
      <c r="I56" s="312"/>
      <c r="J56" s="94"/>
      <c r="K56" s="312" t="s">
        <v>90</v>
      </c>
      <c r="L56" s="312"/>
      <c r="M56" s="312"/>
      <c r="N56" s="312"/>
      <c r="O56" s="312"/>
      <c r="P56" s="312"/>
      <c r="Q56" s="312"/>
      <c r="R56" s="312"/>
      <c r="S56" s="312"/>
      <c r="T56" s="312"/>
      <c r="U56" s="312"/>
      <c r="V56" s="312"/>
      <c r="W56" s="312"/>
      <c r="X56" s="312"/>
      <c r="Y56" s="312"/>
      <c r="Z56" s="312"/>
      <c r="AA56" s="312"/>
      <c r="AB56" s="312"/>
      <c r="AC56" s="312"/>
      <c r="AD56" s="312"/>
      <c r="AE56" s="312"/>
      <c r="AF56" s="312"/>
      <c r="AG56" s="317">
        <f>'01 - Stavební část - ST5'!J32</f>
        <v>0</v>
      </c>
      <c r="AH56" s="318"/>
      <c r="AI56" s="318"/>
      <c r="AJ56" s="318"/>
      <c r="AK56" s="318"/>
      <c r="AL56" s="318"/>
      <c r="AM56" s="318"/>
      <c r="AN56" s="317">
        <f>SUM(AG56,AT56)</f>
        <v>0</v>
      </c>
      <c r="AO56" s="318"/>
      <c r="AP56" s="318"/>
      <c r="AQ56" s="95" t="s">
        <v>91</v>
      </c>
      <c r="AR56" s="96"/>
      <c r="AS56" s="97">
        <v>0</v>
      </c>
      <c r="AT56" s="98">
        <f>ROUND(SUM(AV56:AW56),2)</f>
        <v>0</v>
      </c>
      <c r="AU56" s="99">
        <f>'01 - Stavební část - ST5'!P100</f>
        <v>0</v>
      </c>
      <c r="AV56" s="98">
        <f>'01 - Stavební část - ST5'!J35</f>
        <v>0</v>
      </c>
      <c r="AW56" s="98">
        <f>'01 - Stavební část - ST5'!J36</f>
        <v>0</v>
      </c>
      <c r="AX56" s="98">
        <f>'01 - Stavební část - ST5'!J37</f>
        <v>0</v>
      </c>
      <c r="AY56" s="98">
        <f>'01 - Stavební část - ST5'!J38</f>
        <v>0</v>
      </c>
      <c r="AZ56" s="98">
        <f>'01 - Stavební část - ST5'!F35</f>
        <v>0</v>
      </c>
      <c r="BA56" s="98">
        <f>'01 - Stavební část - ST5'!F36</f>
        <v>0</v>
      </c>
      <c r="BB56" s="98">
        <f>'01 - Stavební část - ST5'!F37</f>
        <v>0</v>
      </c>
      <c r="BC56" s="98">
        <f>'01 - Stavební část - ST5'!F38</f>
        <v>0</v>
      </c>
      <c r="BD56" s="100">
        <f>'01 - Stavební část - ST5'!F39</f>
        <v>0</v>
      </c>
      <c r="BT56" s="101" t="s">
        <v>87</v>
      </c>
      <c r="BV56" s="101" t="s">
        <v>80</v>
      </c>
      <c r="BW56" s="101" t="s">
        <v>92</v>
      </c>
      <c r="BX56" s="101" t="s">
        <v>86</v>
      </c>
      <c r="CL56" s="101" t="s">
        <v>19</v>
      </c>
    </row>
    <row r="57" spans="1:91" s="6" customFormat="1" ht="16.5" customHeight="1">
      <c r="A57" s="92" t="s">
        <v>88</v>
      </c>
      <c r="B57" s="93"/>
      <c r="C57" s="94"/>
      <c r="D57" s="94"/>
      <c r="E57" s="312" t="s">
        <v>93</v>
      </c>
      <c r="F57" s="312"/>
      <c r="G57" s="312"/>
      <c r="H57" s="312"/>
      <c r="I57" s="312"/>
      <c r="J57" s="94"/>
      <c r="K57" s="312" t="s">
        <v>94</v>
      </c>
      <c r="L57" s="312"/>
      <c r="M57" s="312"/>
      <c r="N57" s="312"/>
      <c r="O57" s="312"/>
      <c r="P57" s="312"/>
      <c r="Q57" s="312"/>
      <c r="R57" s="312"/>
      <c r="S57" s="312"/>
      <c r="T57" s="312"/>
      <c r="U57" s="312"/>
      <c r="V57" s="312"/>
      <c r="W57" s="312"/>
      <c r="X57" s="312"/>
      <c r="Y57" s="312"/>
      <c r="Z57" s="312"/>
      <c r="AA57" s="312"/>
      <c r="AB57" s="312"/>
      <c r="AC57" s="312"/>
      <c r="AD57" s="312"/>
      <c r="AE57" s="312"/>
      <c r="AF57" s="312"/>
      <c r="AG57" s="317">
        <f>'02 - Bleskosvod - ST5'!J32</f>
        <v>0</v>
      </c>
      <c r="AH57" s="318"/>
      <c r="AI57" s="318"/>
      <c r="AJ57" s="318"/>
      <c r="AK57" s="318"/>
      <c r="AL57" s="318"/>
      <c r="AM57" s="318"/>
      <c r="AN57" s="317">
        <f>SUM(AG57,AT57)</f>
        <v>0</v>
      </c>
      <c r="AO57" s="318"/>
      <c r="AP57" s="318"/>
      <c r="AQ57" s="95" t="s">
        <v>91</v>
      </c>
      <c r="AR57" s="96"/>
      <c r="AS57" s="102">
        <v>0</v>
      </c>
      <c r="AT57" s="103">
        <f>ROUND(SUM(AV57:AW57),2)</f>
        <v>0</v>
      </c>
      <c r="AU57" s="104">
        <f>'02 - Bleskosvod - ST5'!P89</f>
        <v>0</v>
      </c>
      <c r="AV57" s="103">
        <f>'02 - Bleskosvod - ST5'!J35</f>
        <v>0</v>
      </c>
      <c r="AW57" s="103">
        <f>'02 - Bleskosvod - ST5'!J36</f>
        <v>0</v>
      </c>
      <c r="AX57" s="103">
        <f>'02 - Bleskosvod - ST5'!J37</f>
        <v>0</v>
      </c>
      <c r="AY57" s="103">
        <f>'02 - Bleskosvod - ST5'!J38</f>
        <v>0</v>
      </c>
      <c r="AZ57" s="103">
        <f>'02 - Bleskosvod - ST5'!F35</f>
        <v>0</v>
      </c>
      <c r="BA57" s="103">
        <f>'02 - Bleskosvod - ST5'!F36</f>
        <v>0</v>
      </c>
      <c r="BB57" s="103">
        <f>'02 - Bleskosvod - ST5'!F37</f>
        <v>0</v>
      </c>
      <c r="BC57" s="103">
        <f>'02 - Bleskosvod - ST5'!F38</f>
        <v>0</v>
      </c>
      <c r="BD57" s="105">
        <f>'02 - Bleskosvod - ST5'!F39</f>
        <v>0</v>
      </c>
      <c r="BT57" s="101" t="s">
        <v>87</v>
      </c>
      <c r="BV57" s="101" t="s">
        <v>80</v>
      </c>
      <c r="BW57" s="101" t="s">
        <v>95</v>
      </c>
      <c r="BX57" s="101" t="s">
        <v>86</v>
      </c>
      <c r="CL57" s="101" t="s">
        <v>33</v>
      </c>
    </row>
    <row r="58" spans="1:91" s="1" customFormat="1" ht="30" customHeight="1">
      <c r="B58" s="34"/>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8"/>
    </row>
    <row r="59" spans="1:91" s="1" customFormat="1" ht="6.95" customHeight="1">
      <c r="B59" s="46"/>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38"/>
    </row>
  </sheetData>
  <sheetProtection algorithmName="SHA-512" hashValue="eHae/l8fLhvbmZz51Z7u3T4QFxWTcVh5pPJSs1oVzWAt+Fzubeq/TToRYMRMkzdDIY9DRZZ//TRisBtCkhJ3VQ==" saltValue="UTFtTAd4F/WPSWZXWNZQh3yL3hsNK7WGUSIQORhkyzbC2v72thsvFyYhzhJDrdky8xo3sFrGYwPPOQfF4FGvXw==" spinCount="100000" sheet="1" objects="1" scenarios="1" formatColumns="0" formatRows="0"/>
  <mergeCells count="50">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 ref="L30:P30"/>
    <mergeCell ref="AR2:BE2"/>
    <mergeCell ref="K5:AO5"/>
    <mergeCell ref="K6:AO6"/>
    <mergeCell ref="E14:AJ14"/>
    <mergeCell ref="E23:AN23"/>
    <mergeCell ref="AS49:AT51"/>
    <mergeCell ref="AM50:AP50"/>
    <mergeCell ref="L45:AO45"/>
    <mergeCell ref="AM47:AN47"/>
    <mergeCell ref="AM49:AP49"/>
    <mergeCell ref="L33:P33"/>
    <mergeCell ref="AN52:AP52"/>
    <mergeCell ref="AG52:AM52"/>
    <mergeCell ref="AN55:AP55"/>
    <mergeCell ref="AG55:AM55"/>
    <mergeCell ref="W33:AE33"/>
    <mergeCell ref="AK33:AO33"/>
    <mergeCell ref="X35:AB35"/>
    <mergeCell ref="AK35:AO35"/>
    <mergeCell ref="AN56:AP56"/>
    <mergeCell ref="AG56:AM56"/>
    <mergeCell ref="AN57:AP57"/>
    <mergeCell ref="AG57:AM57"/>
    <mergeCell ref="AG54:AM54"/>
    <mergeCell ref="AN54:AP54"/>
    <mergeCell ref="E57:I57"/>
    <mergeCell ref="K57:AF57"/>
    <mergeCell ref="C52:G52"/>
    <mergeCell ref="I52:AF52"/>
    <mergeCell ref="D55:H55"/>
    <mergeCell ref="J55:AF55"/>
    <mergeCell ref="E56:I56"/>
    <mergeCell ref="K56:AF56"/>
  </mergeCells>
  <hyperlinks>
    <hyperlink ref="A56" location="'01 - Stavební část - ST5'!C2" display="/"/>
    <hyperlink ref="A57" location="'02 - Bleskosvod - ST5'!C2" display="/"/>
  </hyperlinks>
  <pageMargins left="0.39374999999999999" right="0.39374999999999999" top="0.39374999999999999" bottom="0.39374999999999999"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78"/>
  <sheetViews>
    <sheetView showGridLines="0"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43"/>
      <c r="M2" s="343"/>
      <c r="N2" s="343"/>
      <c r="O2" s="343"/>
      <c r="P2" s="343"/>
      <c r="Q2" s="343"/>
      <c r="R2" s="343"/>
      <c r="S2" s="343"/>
      <c r="T2" s="343"/>
      <c r="U2" s="343"/>
      <c r="V2" s="343"/>
      <c r="AT2" s="16" t="s">
        <v>92</v>
      </c>
    </row>
    <row r="3" spans="2:46" ht="6.95" customHeight="1">
      <c r="B3" s="107"/>
      <c r="C3" s="108"/>
      <c r="D3" s="108"/>
      <c r="E3" s="108"/>
      <c r="F3" s="108"/>
      <c r="G3" s="108"/>
      <c r="H3" s="108"/>
      <c r="I3" s="109"/>
      <c r="J3" s="108"/>
      <c r="K3" s="108"/>
      <c r="L3" s="19"/>
      <c r="AT3" s="16" t="s">
        <v>87</v>
      </c>
    </row>
    <row r="4" spans="2:46" ht="24.95" customHeight="1">
      <c r="B4" s="19"/>
      <c r="D4" s="110" t="s">
        <v>96</v>
      </c>
      <c r="L4" s="19"/>
      <c r="M4" s="23" t="s">
        <v>10</v>
      </c>
      <c r="AT4" s="16" t="s">
        <v>4</v>
      </c>
    </row>
    <row r="5" spans="2:46" ht="6.95" customHeight="1">
      <c r="B5" s="19"/>
      <c r="L5" s="19"/>
    </row>
    <row r="6" spans="2:46" ht="12" customHeight="1">
      <c r="B6" s="19"/>
      <c r="D6" s="111" t="s">
        <v>16</v>
      </c>
      <c r="L6" s="19"/>
    </row>
    <row r="7" spans="2:46" ht="16.5" customHeight="1">
      <c r="B7" s="19"/>
      <c r="E7" s="357" t="str">
        <f>'Rekapitulace stavby'!K6</f>
        <v>ZŠ P. Bezruče, Třinec – rekonstrukce střechy</v>
      </c>
      <c r="F7" s="358"/>
      <c r="G7" s="358"/>
      <c r="H7" s="358"/>
      <c r="L7" s="19"/>
    </row>
    <row r="8" spans="2:46" ht="12" customHeight="1">
      <c r="B8" s="19"/>
      <c r="D8" s="111" t="s">
        <v>97</v>
      </c>
      <c r="L8" s="19"/>
    </row>
    <row r="9" spans="2:46" s="1" customFormat="1" ht="16.5" customHeight="1">
      <c r="B9" s="38"/>
      <c r="E9" s="357" t="s">
        <v>98</v>
      </c>
      <c r="F9" s="359"/>
      <c r="G9" s="359"/>
      <c r="H9" s="359"/>
      <c r="I9" s="112"/>
      <c r="L9" s="38"/>
    </row>
    <row r="10" spans="2:46" s="1" customFormat="1" ht="12" customHeight="1">
      <c r="B10" s="38"/>
      <c r="D10" s="111" t="s">
        <v>99</v>
      </c>
      <c r="I10" s="112"/>
      <c r="L10" s="38"/>
    </row>
    <row r="11" spans="2:46" s="1" customFormat="1" ht="36.950000000000003" customHeight="1">
      <c r="B11" s="38"/>
      <c r="E11" s="360" t="s">
        <v>100</v>
      </c>
      <c r="F11" s="359"/>
      <c r="G11" s="359"/>
      <c r="H11" s="359"/>
      <c r="I11" s="112"/>
      <c r="L11" s="38"/>
    </row>
    <row r="12" spans="2:46" s="1" customFormat="1">
      <c r="B12" s="38"/>
      <c r="I12" s="112"/>
      <c r="L12" s="38"/>
    </row>
    <row r="13" spans="2:46" s="1" customFormat="1" ht="12" customHeight="1">
      <c r="B13" s="38"/>
      <c r="D13" s="111" t="s">
        <v>18</v>
      </c>
      <c r="F13" s="16" t="s">
        <v>19</v>
      </c>
      <c r="I13" s="113" t="s">
        <v>20</v>
      </c>
      <c r="J13" s="16" t="s">
        <v>33</v>
      </c>
      <c r="L13" s="38"/>
    </row>
    <row r="14" spans="2:46" s="1" customFormat="1" ht="12" customHeight="1">
      <c r="B14" s="38"/>
      <c r="D14" s="111" t="s">
        <v>22</v>
      </c>
      <c r="F14" s="16" t="s">
        <v>23</v>
      </c>
      <c r="I14" s="113" t="s">
        <v>24</v>
      </c>
      <c r="J14" s="114" t="str">
        <f>'Rekapitulace stavby'!AN8</f>
        <v>17. 1. 2020</v>
      </c>
      <c r="L14" s="38"/>
    </row>
    <row r="15" spans="2:46" s="1" customFormat="1" ht="10.9" customHeight="1">
      <c r="B15" s="38"/>
      <c r="I15" s="112"/>
      <c r="L15" s="38"/>
    </row>
    <row r="16" spans="2:46" s="1" customFormat="1" ht="12" customHeight="1">
      <c r="B16" s="38"/>
      <c r="D16" s="111" t="s">
        <v>28</v>
      </c>
      <c r="I16" s="113" t="s">
        <v>29</v>
      </c>
      <c r="J16" s="16" t="s">
        <v>30</v>
      </c>
      <c r="L16" s="38"/>
    </row>
    <row r="17" spans="2:12" s="1" customFormat="1" ht="18" customHeight="1">
      <c r="B17" s="38"/>
      <c r="E17" s="16" t="s">
        <v>31</v>
      </c>
      <c r="I17" s="113" t="s">
        <v>32</v>
      </c>
      <c r="J17" s="16" t="s">
        <v>33</v>
      </c>
      <c r="L17" s="38"/>
    </row>
    <row r="18" spans="2:12" s="1" customFormat="1" ht="6.95" customHeight="1">
      <c r="B18" s="38"/>
      <c r="I18" s="112"/>
      <c r="L18" s="38"/>
    </row>
    <row r="19" spans="2:12" s="1" customFormat="1" ht="12" customHeight="1">
      <c r="B19" s="38"/>
      <c r="D19" s="111" t="s">
        <v>34</v>
      </c>
      <c r="I19" s="113" t="s">
        <v>29</v>
      </c>
      <c r="J19" s="29" t="str">
        <f>'Rekapitulace stavby'!AN13</f>
        <v>Vyplň údaj</v>
      </c>
      <c r="L19" s="38"/>
    </row>
    <row r="20" spans="2:12" s="1" customFormat="1" ht="18" customHeight="1">
      <c r="B20" s="38"/>
      <c r="E20" s="361" t="str">
        <f>'Rekapitulace stavby'!E14</f>
        <v>Vyplň údaj</v>
      </c>
      <c r="F20" s="362"/>
      <c r="G20" s="362"/>
      <c r="H20" s="362"/>
      <c r="I20" s="113" t="s">
        <v>32</v>
      </c>
      <c r="J20" s="29" t="str">
        <f>'Rekapitulace stavby'!AN14</f>
        <v>Vyplň údaj</v>
      </c>
      <c r="L20" s="38"/>
    </row>
    <row r="21" spans="2:12" s="1" customFormat="1" ht="6.95" customHeight="1">
      <c r="B21" s="38"/>
      <c r="I21" s="112"/>
      <c r="L21" s="38"/>
    </row>
    <row r="22" spans="2:12" s="1" customFormat="1" ht="12" customHeight="1">
      <c r="B22" s="38"/>
      <c r="D22" s="111" t="s">
        <v>36</v>
      </c>
      <c r="I22" s="113" t="s">
        <v>29</v>
      </c>
      <c r="J22" s="16" t="s">
        <v>37</v>
      </c>
      <c r="L22" s="38"/>
    </row>
    <row r="23" spans="2:12" s="1" customFormat="1" ht="18" customHeight="1">
      <c r="B23" s="38"/>
      <c r="E23" s="16" t="s">
        <v>38</v>
      </c>
      <c r="I23" s="113" t="s">
        <v>32</v>
      </c>
      <c r="J23" s="16" t="s">
        <v>33</v>
      </c>
      <c r="L23" s="38"/>
    </row>
    <row r="24" spans="2:12" s="1" customFormat="1" ht="6.95" customHeight="1">
      <c r="B24" s="38"/>
      <c r="I24" s="112"/>
      <c r="L24" s="38"/>
    </row>
    <row r="25" spans="2:12" s="1" customFormat="1" ht="12" customHeight="1">
      <c r="B25" s="38"/>
      <c r="D25" s="111" t="s">
        <v>40</v>
      </c>
      <c r="I25" s="113" t="s">
        <v>29</v>
      </c>
      <c r="J25" s="16" t="str">
        <f>IF('Rekapitulace stavby'!AN19="","",'Rekapitulace stavby'!AN19)</f>
        <v/>
      </c>
      <c r="L25" s="38"/>
    </row>
    <row r="26" spans="2:12" s="1" customFormat="1" ht="18" customHeight="1">
      <c r="B26" s="38"/>
      <c r="E26" s="16" t="str">
        <f>IF('Rekapitulace stavby'!E20="","",'Rekapitulace stavby'!E20)</f>
        <v xml:space="preserve"> </v>
      </c>
      <c r="I26" s="113" t="s">
        <v>32</v>
      </c>
      <c r="J26" s="16" t="str">
        <f>IF('Rekapitulace stavby'!AN20="","",'Rekapitulace stavby'!AN20)</f>
        <v/>
      </c>
      <c r="L26" s="38"/>
    </row>
    <row r="27" spans="2:12" s="1" customFormat="1" ht="6.95" customHeight="1">
      <c r="B27" s="38"/>
      <c r="I27" s="112"/>
      <c r="L27" s="38"/>
    </row>
    <row r="28" spans="2:12" s="1" customFormat="1" ht="12" customHeight="1">
      <c r="B28" s="38"/>
      <c r="D28" s="111" t="s">
        <v>42</v>
      </c>
      <c r="I28" s="112"/>
      <c r="L28" s="38"/>
    </row>
    <row r="29" spans="2:12" s="7" customFormat="1" ht="16.5" customHeight="1">
      <c r="B29" s="115"/>
      <c r="E29" s="363" t="s">
        <v>33</v>
      </c>
      <c r="F29" s="363"/>
      <c r="G29" s="363"/>
      <c r="H29" s="363"/>
      <c r="I29" s="116"/>
      <c r="L29" s="115"/>
    </row>
    <row r="30" spans="2:12" s="1" customFormat="1" ht="6.95" customHeight="1">
      <c r="B30" s="38"/>
      <c r="I30" s="112"/>
      <c r="L30" s="38"/>
    </row>
    <row r="31" spans="2:12" s="1" customFormat="1" ht="6.95" customHeight="1">
      <c r="B31" s="38"/>
      <c r="D31" s="56"/>
      <c r="E31" s="56"/>
      <c r="F31" s="56"/>
      <c r="G31" s="56"/>
      <c r="H31" s="56"/>
      <c r="I31" s="117"/>
      <c r="J31" s="56"/>
      <c r="K31" s="56"/>
      <c r="L31" s="38"/>
    </row>
    <row r="32" spans="2:12" s="1" customFormat="1" ht="25.35" customHeight="1">
      <c r="B32" s="38"/>
      <c r="D32" s="118" t="s">
        <v>44</v>
      </c>
      <c r="I32" s="112"/>
      <c r="J32" s="119">
        <f>ROUND(J100, 2)</f>
        <v>0</v>
      </c>
      <c r="L32" s="38"/>
    </row>
    <row r="33" spans="2:12" s="1" customFormat="1" ht="6.95" customHeight="1">
      <c r="B33" s="38"/>
      <c r="D33" s="56"/>
      <c r="E33" s="56"/>
      <c r="F33" s="56"/>
      <c r="G33" s="56"/>
      <c r="H33" s="56"/>
      <c r="I33" s="117"/>
      <c r="J33" s="56"/>
      <c r="K33" s="56"/>
      <c r="L33" s="38"/>
    </row>
    <row r="34" spans="2:12" s="1" customFormat="1" ht="14.45" customHeight="1">
      <c r="B34" s="38"/>
      <c r="F34" s="120" t="s">
        <v>46</v>
      </c>
      <c r="I34" s="121" t="s">
        <v>45</v>
      </c>
      <c r="J34" s="120" t="s">
        <v>47</v>
      </c>
      <c r="L34" s="38"/>
    </row>
    <row r="35" spans="2:12" s="1" customFormat="1" ht="14.45" customHeight="1">
      <c r="B35" s="38"/>
      <c r="D35" s="111" t="s">
        <v>48</v>
      </c>
      <c r="E35" s="111" t="s">
        <v>49</v>
      </c>
      <c r="F35" s="122">
        <f>ROUND((SUM(BE100:BE377)),  2)</f>
        <v>0</v>
      </c>
      <c r="I35" s="123">
        <v>0.21</v>
      </c>
      <c r="J35" s="122">
        <f>ROUND(((SUM(BE100:BE377))*I35),  2)</f>
        <v>0</v>
      </c>
      <c r="L35" s="38"/>
    </row>
    <row r="36" spans="2:12" s="1" customFormat="1" ht="14.45" customHeight="1">
      <c r="B36" s="38"/>
      <c r="E36" s="111" t="s">
        <v>50</v>
      </c>
      <c r="F36" s="122">
        <f>ROUND((SUM(BF100:BF377)),  2)</f>
        <v>0</v>
      </c>
      <c r="I36" s="123">
        <v>0.15</v>
      </c>
      <c r="J36" s="122">
        <f>ROUND(((SUM(BF100:BF377))*I36),  2)</f>
        <v>0</v>
      </c>
      <c r="L36" s="38"/>
    </row>
    <row r="37" spans="2:12" s="1" customFormat="1" ht="14.45" hidden="1" customHeight="1">
      <c r="B37" s="38"/>
      <c r="E37" s="111" t="s">
        <v>51</v>
      </c>
      <c r="F37" s="122">
        <f>ROUND((SUM(BG100:BG377)),  2)</f>
        <v>0</v>
      </c>
      <c r="I37" s="123">
        <v>0.21</v>
      </c>
      <c r="J37" s="122">
        <f>0</f>
        <v>0</v>
      </c>
      <c r="L37" s="38"/>
    </row>
    <row r="38" spans="2:12" s="1" customFormat="1" ht="14.45" hidden="1" customHeight="1">
      <c r="B38" s="38"/>
      <c r="E38" s="111" t="s">
        <v>52</v>
      </c>
      <c r="F38" s="122">
        <f>ROUND((SUM(BH100:BH377)),  2)</f>
        <v>0</v>
      </c>
      <c r="I38" s="123">
        <v>0.15</v>
      </c>
      <c r="J38" s="122">
        <f>0</f>
        <v>0</v>
      </c>
      <c r="L38" s="38"/>
    </row>
    <row r="39" spans="2:12" s="1" customFormat="1" ht="14.45" hidden="1" customHeight="1">
      <c r="B39" s="38"/>
      <c r="E39" s="111" t="s">
        <v>53</v>
      </c>
      <c r="F39" s="122">
        <f>ROUND((SUM(BI100:BI377)),  2)</f>
        <v>0</v>
      </c>
      <c r="I39" s="123">
        <v>0</v>
      </c>
      <c r="J39" s="122">
        <f>0</f>
        <v>0</v>
      </c>
      <c r="L39" s="38"/>
    </row>
    <row r="40" spans="2:12" s="1" customFormat="1" ht="6.95" customHeight="1">
      <c r="B40" s="38"/>
      <c r="I40" s="112"/>
      <c r="L40" s="38"/>
    </row>
    <row r="41" spans="2:12" s="1" customFormat="1" ht="25.35" customHeight="1">
      <c r="B41" s="38"/>
      <c r="C41" s="124"/>
      <c r="D41" s="125" t="s">
        <v>54</v>
      </c>
      <c r="E41" s="126"/>
      <c r="F41" s="126"/>
      <c r="G41" s="127" t="s">
        <v>55</v>
      </c>
      <c r="H41" s="128" t="s">
        <v>56</v>
      </c>
      <c r="I41" s="129"/>
      <c r="J41" s="130">
        <f>SUM(J32:J39)</f>
        <v>0</v>
      </c>
      <c r="K41" s="131"/>
      <c r="L41" s="38"/>
    </row>
    <row r="42" spans="2:12" s="1" customFormat="1" ht="14.45" customHeight="1">
      <c r="B42" s="132"/>
      <c r="C42" s="133"/>
      <c r="D42" s="133"/>
      <c r="E42" s="133"/>
      <c r="F42" s="133"/>
      <c r="G42" s="133"/>
      <c r="H42" s="133"/>
      <c r="I42" s="134"/>
      <c r="J42" s="133"/>
      <c r="K42" s="133"/>
      <c r="L42" s="38"/>
    </row>
    <row r="46" spans="2:12" s="1" customFormat="1" ht="6.95" customHeight="1">
      <c r="B46" s="135"/>
      <c r="C46" s="136"/>
      <c r="D46" s="136"/>
      <c r="E46" s="136"/>
      <c r="F46" s="136"/>
      <c r="G46" s="136"/>
      <c r="H46" s="136"/>
      <c r="I46" s="137"/>
      <c r="J46" s="136"/>
      <c r="K46" s="136"/>
      <c r="L46" s="38"/>
    </row>
    <row r="47" spans="2:12" s="1" customFormat="1" ht="24.95" customHeight="1">
      <c r="B47" s="34"/>
      <c r="C47" s="22" t="s">
        <v>101</v>
      </c>
      <c r="D47" s="35"/>
      <c r="E47" s="35"/>
      <c r="F47" s="35"/>
      <c r="G47" s="35"/>
      <c r="H47" s="35"/>
      <c r="I47" s="112"/>
      <c r="J47" s="35"/>
      <c r="K47" s="35"/>
      <c r="L47" s="38"/>
    </row>
    <row r="48" spans="2:12" s="1" customFormat="1" ht="6.95" customHeight="1">
      <c r="B48" s="34"/>
      <c r="C48" s="35"/>
      <c r="D48" s="35"/>
      <c r="E48" s="35"/>
      <c r="F48" s="35"/>
      <c r="G48" s="35"/>
      <c r="H48" s="35"/>
      <c r="I48" s="112"/>
      <c r="J48" s="35"/>
      <c r="K48" s="35"/>
      <c r="L48" s="38"/>
    </row>
    <row r="49" spans="2:47" s="1" customFormat="1" ht="12" customHeight="1">
      <c r="B49" s="34"/>
      <c r="C49" s="28" t="s">
        <v>16</v>
      </c>
      <c r="D49" s="35"/>
      <c r="E49" s="35"/>
      <c r="F49" s="35"/>
      <c r="G49" s="35"/>
      <c r="H49" s="35"/>
      <c r="I49" s="112"/>
      <c r="J49" s="35"/>
      <c r="K49" s="35"/>
      <c r="L49" s="38"/>
    </row>
    <row r="50" spans="2:47" s="1" customFormat="1" ht="16.5" customHeight="1">
      <c r="B50" s="34"/>
      <c r="C50" s="35"/>
      <c r="D50" s="35"/>
      <c r="E50" s="355" t="str">
        <f>E7</f>
        <v>ZŠ P. Bezruče, Třinec – rekonstrukce střechy</v>
      </c>
      <c r="F50" s="356"/>
      <c r="G50" s="356"/>
      <c r="H50" s="356"/>
      <c r="I50" s="112"/>
      <c r="J50" s="35"/>
      <c r="K50" s="35"/>
      <c r="L50" s="38"/>
    </row>
    <row r="51" spans="2:47" ht="12" customHeight="1">
      <c r="B51" s="20"/>
      <c r="C51" s="28" t="s">
        <v>97</v>
      </c>
      <c r="D51" s="21"/>
      <c r="E51" s="21"/>
      <c r="F51" s="21"/>
      <c r="G51" s="21"/>
      <c r="H51" s="21"/>
      <c r="J51" s="21"/>
      <c r="K51" s="21"/>
      <c r="L51" s="19"/>
    </row>
    <row r="52" spans="2:47" s="1" customFormat="1" ht="16.5" customHeight="1">
      <c r="B52" s="34"/>
      <c r="C52" s="35"/>
      <c r="D52" s="35"/>
      <c r="E52" s="355" t="s">
        <v>98</v>
      </c>
      <c r="F52" s="334"/>
      <c r="G52" s="334"/>
      <c r="H52" s="334"/>
      <c r="I52" s="112"/>
      <c r="J52" s="35"/>
      <c r="K52" s="35"/>
      <c r="L52" s="38"/>
    </row>
    <row r="53" spans="2:47" s="1" customFormat="1" ht="12" customHeight="1">
      <c r="B53" s="34"/>
      <c r="C53" s="28" t="s">
        <v>99</v>
      </c>
      <c r="D53" s="35"/>
      <c r="E53" s="35"/>
      <c r="F53" s="35"/>
      <c r="G53" s="35"/>
      <c r="H53" s="35"/>
      <c r="I53" s="112"/>
      <c r="J53" s="35"/>
      <c r="K53" s="35"/>
      <c r="L53" s="38"/>
    </row>
    <row r="54" spans="2:47" s="1" customFormat="1" ht="16.5" customHeight="1">
      <c r="B54" s="34"/>
      <c r="C54" s="35"/>
      <c r="D54" s="35"/>
      <c r="E54" s="335" t="str">
        <f>E11</f>
        <v>01 - Stavební část - ST5</v>
      </c>
      <c r="F54" s="334"/>
      <c r="G54" s="334"/>
      <c r="H54" s="334"/>
      <c r="I54" s="112"/>
      <c r="J54" s="35"/>
      <c r="K54" s="35"/>
      <c r="L54" s="38"/>
    </row>
    <row r="55" spans="2:47" s="1" customFormat="1" ht="6.95" customHeight="1">
      <c r="B55" s="34"/>
      <c r="C55" s="35"/>
      <c r="D55" s="35"/>
      <c r="E55" s="35"/>
      <c r="F55" s="35"/>
      <c r="G55" s="35"/>
      <c r="H55" s="35"/>
      <c r="I55" s="112"/>
      <c r="J55" s="35"/>
      <c r="K55" s="35"/>
      <c r="L55" s="38"/>
    </row>
    <row r="56" spans="2:47" s="1" customFormat="1" ht="12" customHeight="1">
      <c r="B56" s="34"/>
      <c r="C56" s="28" t="s">
        <v>22</v>
      </c>
      <c r="D56" s="35"/>
      <c r="E56" s="35"/>
      <c r="F56" s="26" t="str">
        <f>F14</f>
        <v>Obec Třinec</v>
      </c>
      <c r="G56" s="35"/>
      <c r="H56" s="35"/>
      <c r="I56" s="113" t="s">
        <v>24</v>
      </c>
      <c r="J56" s="55" t="str">
        <f>IF(J14="","",J14)</f>
        <v>17. 1. 2020</v>
      </c>
      <c r="K56" s="35"/>
      <c r="L56" s="38"/>
    </row>
    <row r="57" spans="2:47" s="1" customFormat="1" ht="6.95" customHeight="1">
      <c r="B57" s="34"/>
      <c r="C57" s="35"/>
      <c r="D57" s="35"/>
      <c r="E57" s="35"/>
      <c r="F57" s="35"/>
      <c r="G57" s="35"/>
      <c r="H57" s="35"/>
      <c r="I57" s="112"/>
      <c r="J57" s="35"/>
      <c r="K57" s="35"/>
      <c r="L57" s="38"/>
    </row>
    <row r="58" spans="2:47" s="1" customFormat="1" ht="24.95" customHeight="1">
      <c r="B58" s="34"/>
      <c r="C58" s="28" t="s">
        <v>28</v>
      </c>
      <c r="D58" s="35"/>
      <c r="E58" s="35"/>
      <c r="F58" s="26" t="str">
        <f>E17</f>
        <v>Statutární město Třinec</v>
      </c>
      <c r="G58" s="35"/>
      <c r="H58" s="35"/>
      <c r="I58" s="113" t="s">
        <v>36</v>
      </c>
      <c r="J58" s="32" t="str">
        <f>E23</f>
        <v>Projekční kancelář lay-out s.r.o.</v>
      </c>
      <c r="K58" s="35"/>
      <c r="L58" s="38"/>
    </row>
    <row r="59" spans="2:47" s="1" customFormat="1" ht="13.7" customHeight="1">
      <c r="B59" s="34"/>
      <c r="C59" s="28" t="s">
        <v>34</v>
      </c>
      <c r="D59" s="35"/>
      <c r="E59" s="35"/>
      <c r="F59" s="26" t="str">
        <f>IF(E20="","",E20)</f>
        <v>Vyplň údaj</v>
      </c>
      <c r="G59" s="35"/>
      <c r="H59" s="35"/>
      <c r="I59" s="113" t="s">
        <v>40</v>
      </c>
      <c r="J59" s="32" t="str">
        <f>E26</f>
        <v xml:space="preserve"> </v>
      </c>
      <c r="K59" s="35"/>
      <c r="L59" s="38"/>
    </row>
    <row r="60" spans="2:47" s="1" customFormat="1" ht="10.35" customHeight="1">
      <c r="B60" s="34"/>
      <c r="C60" s="35"/>
      <c r="D60" s="35"/>
      <c r="E60" s="35"/>
      <c r="F60" s="35"/>
      <c r="G60" s="35"/>
      <c r="H60" s="35"/>
      <c r="I60" s="112"/>
      <c r="J60" s="35"/>
      <c r="K60" s="35"/>
      <c r="L60" s="38"/>
    </row>
    <row r="61" spans="2:47" s="1" customFormat="1" ht="29.25" customHeight="1">
      <c r="B61" s="34"/>
      <c r="C61" s="138" t="s">
        <v>102</v>
      </c>
      <c r="D61" s="139"/>
      <c r="E61" s="139"/>
      <c r="F61" s="139"/>
      <c r="G61" s="139"/>
      <c r="H61" s="139"/>
      <c r="I61" s="140"/>
      <c r="J61" s="141" t="s">
        <v>103</v>
      </c>
      <c r="K61" s="139"/>
      <c r="L61" s="38"/>
    </row>
    <row r="62" spans="2:47" s="1" customFormat="1" ht="10.35" customHeight="1">
      <c r="B62" s="34"/>
      <c r="C62" s="35"/>
      <c r="D62" s="35"/>
      <c r="E62" s="35"/>
      <c r="F62" s="35"/>
      <c r="G62" s="35"/>
      <c r="H62" s="35"/>
      <c r="I62" s="112"/>
      <c r="J62" s="35"/>
      <c r="K62" s="35"/>
      <c r="L62" s="38"/>
    </row>
    <row r="63" spans="2:47" s="1" customFormat="1" ht="22.9" customHeight="1">
      <c r="B63" s="34"/>
      <c r="C63" s="142" t="s">
        <v>76</v>
      </c>
      <c r="D63" s="35"/>
      <c r="E63" s="35"/>
      <c r="F63" s="35"/>
      <c r="G63" s="35"/>
      <c r="H63" s="35"/>
      <c r="I63" s="112"/>
      <c r="J63" s="73">
        <f>J100</f>
        <v>0</v>
      </c>
      <c r="K63" s="35"/>
      <c r="L63" s="38"/>
      <c r="AU63" s="16" t="s">
        <v>104</v>
      </c>
    </row>
    <row r="64" spans="2:47" s="8" customFormat="1" ht="24.95" customHeight="1">
      <c r="B64" s="143"/>
      <c r="C64" s="144"/>
      <c r="D64" s="145" t="s">
        <v>105</v>
      </c>
      <c r="E64" s="146"/>
      <c r="F64" s="146"/>
      <c r="G64" s="146"/>
      <c r="H64" s="146"/>
      <c r="I64" s="147"/>
      <c r="J64" s="148">
        <f>J101</f>
        <v>0</v>
      </c>
      <c r="K64" s="144"/>
      <c r="L64" s="149"/>
    </row>
    <row r="65" spans="2:12" s="9" customFormat="1" ht="19.899999999999999" customHeight="1">
      <c r="B65" s="150"/>
      <c r="C65" s="94"/>
      <c r="D65" s="151" t="s">
        <v>106</v>
      </c>
      <c r="E65" s="152"/>
      <c r="F65" s="152"/>
      <c r="G65" s="152"/>
      <c r="H65" s="152"/>
      <c r="I65" s="153"/>
      <c r="J65" s="154">
        <f>J102</f>
        <v>0</v>
      </c>
      <c r="K65" s="94"/>
      <c r="L65" s="155"/>
    </row>
    <row r="66" spans="2:12" s="9" customFormat="1" ht="19.899999999999999" customHeight="1">
      <c r="B66" s="150"/>
      <c r="C66" s="94"/>
      <c r="D66" s="151" t="s">
        <v>107</v>
      </c>
      <c r="E66" s="152"/>
      <c r="F66" s="152"/>
      <c r="G66" s="152"/>
      <c r="H66" s="152"/>
      <c r="I66" s="153"/>
      <c r="J66" s="154">
        <f>J136</f>
        <v>0</v>
      </c>
      <c r="K66" s="94"/>
      <c r="L66" s="155"/>
    </row>
    <row r="67" spans="2:12" s="9" customFormat="1" ht="19.899999999999999" customHeight="1">
      <c r="B67" s="150"/>
      <c r="C67" s="94"/>
      <c r="D67" s="151" t="s">
        <v>108</v>
      </c>
      <c r="E67" s="152"/>
      <c r="F67" s="152"/>
      <c r="G67" s="152"/>
      <c r="H67" s="152"/>
      <c r="I67" s="153"/>
      <c r="J67" s="154">
        <f>J149</f>
        <v>0</v>
      </c>
      <c r="K67" s="94"/>
      <c r="L67" s="155"/>
    </row>
    <row r="68" spans="2:12" s="9" customFormat="1" ht="19.899999999999999" customHeight="1">
      <c r="B68" s="150"/>
      <c r="C68" s="94"/>
      <c r="D68" s="151" t="s">
        <v>109</v>
      </c>
      <c r="E68" s="152"/>
      <c r="F68" s="152"/>
      <c r="G68" s="152"/>
      <c r="H68" s="152"/>
      <c r="I68" s="153"/>
      <c r="J68" s="154">
        <f>J164</f>
        <v>0</v>
      </c>
      <c r="K68" s="94"/>
      <c r="L68" s="155"/>
    </row>
    <row r="69" spans="2:12" s="8" customFormat="1" ht="24.95" customHeight="1">
      <c r="B69" s="143"/>
      <c r="C69" s="144"/>
      <c r="D69" s="145" t="s">
        <v>110</v>
      </c>
      <c r="E69" s="146"/>
      <c r="F69" s="146"/>
      <c r="G69" s="146"/>
      <c r="H69" s="146"/>
      <c r="I69" s="147"/>
      <c r="J69" s="148">
        <f>J167</f>
        <v>0</v>
      </c>
      <c r="K69" s="144"/>
      <c r="L69" s="149"/>
    </row>
    <row r="70" spans="2:12" s="9" customFormat="1" ht="19.899999999999999" customHeight="1">
      <c r="B70" s="150"/>
      <c r="C70" s="94"/>
      <c r="D70" s="151" t="s">
        <v>111</v>
      </c>
      <c r="E70" s="152"/>
      <c r="F70" s="152"/>
      <c r="G70" s="152"/>
      <c r="H70" s="152"/>
      <c r="I70" s="153"/>
      <c r="J70" s="154">
        <f>J168</f>
        <v>0</v>
      </c>
      <c r="K70" s="94"/>
      <c r="L70" s="155"/>
    </row>
    <row r="71" spans="2:12" s="9" customFormat="1" ht="19.899999999999999" customHeight="1">
      <c r="B71" s="150"/>
      <c r="C71" s="94"/>
      <c r="D71" s="151" t="s">
        <v>112</v>
      </c>
      <c r="E71" s="152"/>
      <c r="F71" s="152"/>
      <c r="G71" s="152"/>
      <c r="H71" s="152"/>
      <c r="I71" s="153"/>
      <c r="J71" s="154">
        <f>J251</f>
        <v>0</v>
      </c>
      <c r="K71" s="94"/>
      <c r="L71" s="155"/>
    </row>
    <row r="72" spans="2:12" s="9" customFormat="1" ht="19.899999999999999" customHeight="1">
      <c r="B72" s="150"/>
      <c r="C72" s="94"/>
      <c r="D72" s="151" t="s">
        <v>113</v>
      </c>
      <c r="E72" s="152"/>
      <c r="F72" s="152"/>
      <c r="G72" s="152"/>
      <c r="H72" s="152"/>
      <c r="I72" s="153"/>
      <c r="J72" s="154">
        <f>J289</f>
        <v>0</v>
      </c>
      <c r="K72" s="94"/>
      <c r="L72" s="155"/>
    </row>
    <row r="73" spans="2:12" s="9" customFormat="1" ht="19.899999999999999" customHeight="1">
      <c r="B73" s="150"/>
      <c r="C73" s="94"/>
      <c r="D73" s="151" t="s">
        <v>114</v>
      </c>
      <c r="E73" s="152"/>
      <c r="F73" s="152"/>
      <c r="G73" s="152"/>
      <c r="H73" s="152"/>
      <c r="I73" s="153"/>
      <c r="J73" s="154">
        <f>J301</f>
        <v>0</v>
      </c>
      <c r="K73" s="94"/>
      <c r="L73" s="155"/>
    </row>
    <row r="74" spans="2:12" s="9" customFormat="1" ht="19.899999999999999" customHeight="1">
      <c r="B74" s="150"/>
      <c r="C74" s="94"/>
      <c r="D74" s="151" t="s">
        <v>115</v>
      </c>
      <c r="E74" s="152"/>
      <c r="F74" s="152"/>
      <c r="G74" s="152"/>
      <c r="H74" s="152"/>
      <c r="I74" s="153"/>
      <c r="J74" s="154">
        <f>J322</f>
        <v>0</v>
      </c>
      <c r="K74" s="94"/>
      <c r="L74" s="155"/>
    </row>
    <row r="75" spans="2:12" s="9" customFormat="1" ht="19.899999999999999" customHeight="1">
      <c r="B75" s="150"/>
      <c r="C75" s="94"/>
      <c r="D75" s="151" t="s">
        <v>116</v>
      </c>
      <c r="E75" s="152"/>
      <c r="F75" s="152"/>
      <c r="G75" s="152"/>
      <c r="H75" s="152"/>
      <c r="I75" s="153"/>
      <c r="J75" s="154">
        <f>J356</f>
        <v>0</v>
      </c>
      <c r="K75" s="94"/>
      <c r="L75" s="155"/>
    </row>
    <row r="76" spans="2:12" s="9" customFormat="1" ht="19.899999999999999" customHeight="1">
      <c r="B76" s="150"/>
      <c r="C76" s="94"/>
      <c r="D76" s="151" t="s">
        <v>117</v>
      </c>
      <c r="E76" s="152"/>
      <c r="F76" s="152"/>
      <c r="G76" s="152"/>
      <c r="H76" s="152"/>
      <c r="I76" s="153"/>
      <c r="J76" s="154">
        <f>J363</f>
        <v>0</v>
      </c>
      <c r="K76" s="94"/>
      <c r="L76" s="155"/>
    </row>
    <row r="77" spans="2:12" s="8" customFormat="1" ht="24.95" customHeight="1">
      <c r="B77" s="143"/>
      <c r="C77" s="144"/>
      <c r="D77" s="145" t="s">
        <v>118</v>
      </c>
      <c r="E77" s="146"/>
      <c r="F77" s="146"/>
      <c r="G77" s="146"/>
      <c r="H77" s="146"/>
      <c r="I77" s="147"/>
      <c r="J77" s="148">
        <f>J366</f>
        <v>0</v>
      </c>
      <c r="K77" s="144"/>
      <c r="L77" s="149"/>
    </row>
    <row r="78" spans="2:12" s="9" customFormat="1" ht="19.899999999999999" customHeight="1">
      <c r="B78" s="150"/>
      <c r="C78" s="94"/>
      <c r="D78" s="151" t="s">
        <v>119</v>
      </c>
      <c r="E78" s="152"/>
      <c r="F78" s="152"/>
      <c r="G78" s="152"/>
      <c r="H78" s="152"/>
      <c r="I78" s="153"/>
      <c r="J78" s="154">
        <f>J367</f>
        <v>0</v>
      </c>
      <c r="K78" s="94"/>
      <c r="L78" s="155"/>
    </row>
    <row r="79" spans="2:12" s="1" customFormat="1" ht="21.75" customHeight="1">
      <c r="B79" s="34"/>
      <c r="C79" s="35"/>
      <c r="D79" s="35"/>
      <c r="E79" s="35"/>
      <c r="F79" s="35"/>
      <c r="G79" s="35"/>
      <c r="H79" s="35"/>
      <c r="I79" s="112"/>
      <c r="J79" s="35"/>
      <c r="K79" s="35"/>
      <c r="L79" s="38"/>
    </row>
    <row r="80" spans="2:12" s="1" customFormat="1" ht="6.95" customHeight="1">
      <c r="B80" s="46"/>
      <c r="C80" s="47"/>
      <c r="D80" s="47"/>
      <c r="E80" s="47"/>
      <c r="F80" s="47"/>
      <c r="G80" s="47"/>
      <c r="H80" s="47"/>
      <c r="I80" s="134"/>
      <c r="J80" s="47"/>
      <c r="K80" s="47"/>
      <c r="L80" s="38"/>
    </row>
    <row r="84" spans="2:12" s="1" customFormat="1" ht="6.95" customHeight="1">
      <c r="B84" s="48"/>
      <c r="C84" s="49"/>
      <c r="D84" s="49"/>
      <c r="E84" s="49"/>
      <c r="F84" s="49"/>
      <c r="G84" s="49"/>
      <c r="H84" s="49"/>
      <c r="I84" s="137"/>
      <c r="J84" s="49"/>
      <c r="K84" s="49"/>
      <c r="L84" s="38"/>
    </row>
    <row r="85" spans="2:12" s="1" customFormat="1" ht="24.95" customHeight="1">
      <c r="B85" s="34"/>
      <c r="C85" s="22" t="s">
        <v>120</v>
      </c>
      <c r="D85" s="35"/>
      <c r="E85" s="35"/>
      <c r="F85" s="35"/>
      <c r="G85" s="35"/>
      <c r="H85" s="35"/>
      <c r="I85" s="112"/>
      <c r="J85" s="35"/>
      <c r="K85" s="35"/>
      <c r="L85" s="38"/>
    </row>
    <row r="86" spans="2:12" s="1" customFormat="1" ht="6.95" customHeight="1">
      <c r="B86" s="34"/>
      <c r="C86" s="35"/>
      <c r="D86" s="35"/>
      <c r="E86" s="35"/>
      <c r="F86" s="35"/>
      <c r="G86" s="35"/>
      <c r="H86" s="35"/>
      <c r="I86" s="112"/>
      <c r="J86" s="35"/>
      <c r="K86" s="35"/>
      <c r="L86" s="38"/>
    </row>
    <row r="87" spans="2:12" s="1" customFormat="1" ht="12" customHeight="1">
      <c r="B87" s="34"/>
      <c r="C87" s="28" t="s">
        <v>16</v>
      </c>
      <c r="D87" s="35"/>
      <c r="E87" s="35"/>
      <c r="F87" s="35"/>
      <c r="G87" s="35"/>
      <c r="H87" s="35"/>
      <c r="I87" s="112"/>
      <c r="J87" s="35"/>
      <c r="K87" s="35"/>
      <c r="L87" s="38"/>
    </row>
    <row r="88" spans="2:12" s="1" customFormat="1" ht="16.5" customHeight="1">
      <c r="B88" s="34"/>
      <c r="C88" s="35"/>
      <c r="D88" s="35"/>
      <c r="E88" s="355" t="str">
        <f>E7</f>
        <v>ZŠ P. Bezruče, Třinec – rekonstrukce střechy</v>
      </c>
      <c r="F88" s="356"/>
      <c r="G88" s="356"/>
      <c r="H88" s="356"/>
      <c r="I88" s="112"/>
      <c r="J88" s="35"/>
      <c r="K88" s="35"/>
      <c r="L88" s="38"/>
    </row>
    <row r="89" spans="2:12" ht="12" customHeight="1">
      <c r="B89" s="20"/>
      <c r="C89" s="28" t="s">
        <v>97</v>
      </c>
      <c r="D89" s="21"/>
      <c r="E89" s="21"/>
      <c r="F89" s="21"/>
      <c r="G89" s="21"/>
      <c r="H89" s="21"/>
      <c r="J89" s="21"/>
      <c r="K89" s="21"/>
      <c r="L89" s="19"/>
    </row>
    <row r="90" spans="2:12" s="1" customFormat="1" ht="16.5" customHeight="1">
      <c r="B90" s="34"/>
      <c r="C90" s="35"/>
      <c r="D90" s="35"/>
      <c r="E90" s="355" t="s">
        <v>98</v>
      </c>
      <c r="F90" s="334"/>
      <c r="G90" s="334"/>
      <c r="H90" s="334"/>
      <c r="I90" s="112"/>
      <c r="J90" s="35"/>
      <c r="K90" s="35"/>
      <c r="L90" s="38"/>
    </row>
    <row r="91" spans="2:12" s="1" customFormat="1" ht="12" customHeight="1">
      <c r="B91" s="34"/>
      <c r="C91" s="28" t="s">
        <v>99</v>
      </c>
      <c r="D91" s="35"/>
      <c r="E91" s="35"/>
      <c r="F91" s="35"/>
      <c r="G91" s="35"/>
      <c r="H91" s="35"/>
      <c r="I91" s="112"/>
      <c r="J91" s="35"/>
      <c r="K91" s="35"/>
      <c r="L91" s="38"/>
    </row>
    <row r="92" spans="2:12" s="1" customFormat="1" ht="16.5" customHeight="1">
      <c r="B92" s="34"/>
      <c r="C92" s="35"/>
      <c r="D92" s="35"/>
      <c r="E92" s="335" t="str">
        <f>E11</f>
        <v>01 - Stavební část - ST5</v>
      </c>
      <c r="F92" s="334"/>
      <c r="G92" s="334"/>
      <c r="H92" s="334"/>
      <c r="I92" s="112"/>
      <c r="J92" s="35"/>
      <c r="K92" s="35"/>
      <c r="L92" s="38"/>
    </row>
    <row r="93" spans="2:12" s="1" customFormat="1" ht="6.95" customHeight="1">
      <c r="B93" s="34"/>
      <c r="C93" s="35"/>
      <c r="D93" s="35"/>
      <c r="E93" s="35"/>
      <c r="F93" s="35"/>
      <c r="G93" s="35"/>
      <c r="H93" s="35"/>
      <c r="I93" s="112"/>
      <c r="J93" s="35"/>
      <c r="K93" s="35"/>
      <c r="L93" s="38"/>
    </row>
    <row r="94" spans="2:12" s="1" customFormat="1" ht="12" customHeight="1">
      <c r="B94" s="34"/>
      <c r="C94" s="28" t="s">
        <v>22</v>
      </c>
      <c r="D94" s="35"/>
      <c r="E94" s="35"/>
      <c r="F94" s="26" t="str">
        <f>F14</f>
        <v>Obec Třinec</v>
      </c>
      <c r="G94" s="35"/>
      <c r="H94" s="35"/>
      <c r="I94" s="113" t="s">
        <v>24</v>
      </c>
      <c r="J94" s="55" t="str">
        <f>IF(J14="","",J14)</f>
        <v>17. 1. 2020</v>
      </c>
      <c r="K94" s="35"/>
      <c r="L94" s="38"/>
    </row>
    <row r="95" spans="2:12" s="1" customFormat="1" ht="6.95" customHeight="1">
      <c r="B95" s="34"/>
      <c r="C95" s="35"/>
      <c r="D95" s="35"/>
      <c r="E95" s="35"/>
      <c r="F95" s="35"/>
      <c r="G95" s="35"/>
      <c r="H95" s="35"/>
      <c r="I95" s="112"/>
      <c r="J95" s="35"/>
      <c r="K95" s="35"/>
      <c r="L95" s="38"/>
    </row>
    <row r="96" spans="2:12" s="1" customFormat="1" ht="24.95" customHeight="1">
      <c r="B96" s="34"/>
      <c r="C96" s="28" t="s">
        <v>28</v>
      </c>
      <c r="D96" s="35"/>
      <c r="E96" s="35"/>
      <c r="F96" s="26" t="str">
        <f>E17</f>
        <v>Statutární město Třinec</v>
      </c>
      <c r="G96" s="35"/>
      <c r="H96" s="35"/>
      <c r="I96" s="113" t="s">
        <v>36</v>
      </c>
      <c r="J96" s="32" t="str">
        <f>E23</f>
        <v>Projekční kancelář lay-out s.r.o.</v>
      </c>
      <c r="K96" s="35"/>
      <c r="L96" s="38"/>
    </row>
    <row r="97" spans="2:65" s="1" customFormat="1" ht="13.7" customHeight="1">
      <c r="B97" s="34"/>
      <c r="C97" s="28" t="s">
        <v>34</v>
      </c>
      <c r="D97" s="35"/>
      <c r="E97" s="35"/>
      <c r="F97" s="26" t="str">
        <f>IF(E20="","",E20)</f>
        <v>Vyplň údaj</v>
      </c>
      <c r="G97" s="35"/>
      <c r="H97" s="35"/>
      <c r="I97" s="113" t="s">
        <v>40</v>
      </c>
      <c r="J97" s="32" t="str">
        <f>E26</f>
        <v xml:space="preserve"> </v>
      </c>
      <c r="K97" s="35"/>
      <c r="L97" s="38"/>
    </row>
    <row r="98" spans="2:65" s="1" customFormat="1" ht="10.35" customHeight="1">
      <c r="B98" s="34"/>
      <c r="C98" s="35"/>
      <c r="D98" s="35"/>
      <c r="E98" s="35"/>
      <c r="F98" s="35"/>
      <c r="G98" s="35"/>
      <c r="H98" s="35"/>
      <c r="I98" s="112"/>
      <c r="J98" s="35"/>
      <c r="K98" s="35"/>
      <c r="L98" s="38"/>
    </row>
    <row r="99" spans="2:65" s="10" customFormat="1" ht="29.25" customHeight="1">
      <c r="B99" s="156"/>
      <c r="C99" s="157" t="s">
        <v>121</v>
      </c>
      <c r="D99" s="158" t="s">
        <v>63</v>
      </c>
      <c r="E99" s="158" t="s">
        <v>59</v>
      </c>
      <c r="F99" s="158" t="s">
        <v>60</v>
      </c>
      <c r="G99" s="158" t="s">
        <v>122</v>
      </c>
      <c r="H99" s="158" t="s">
        <v>123</v>
      </c>
      <c r="I99" s="159" t="s">
        <v>124</v>
      </c>
      <c r="J99" s="158" t="s">
        <v>103</v>
      </c>
      <c r="K99" s="160" t="s">
        <v>125</v>
      </c>
      <c r="L99" s="161"/>
      <c r="M99" s="64" t="s">
        <v>33</v>
      </c>
      <c r="N99" s="65" t="s">
        <v>48</v>
      </c>
      <c r="O99" s="65" t="s">
        <v>126</v>
      </c>
      <c r="P99" s="65" t="s">
        <v>127</v>
      </c>
      <c r="Q99" s="65" t="s">
        <v>128</v>
      </c>
      <c r="R99" s="65" t="s">
        <v>129</v>
      </c>
      <c r="S99" s="65" t="s">
        <v>130</v>
      </c>
      <c r="T99" s="66" t="s">
        <v>131</v>
      </c>
    </row>
    <row r="100" spans="2:65" s="1" customFormat="1" ht="22.9" customHeight="1">
      <c r="B100" s="34"/>
      <c r="C100" s="71" t="s">
        <v>132</v>
      </c>
      <c r="D100" s="35"/>
      <c r="E100" s="35"/>
      <c r="F100" s="35"/>
      <c r="G100" s="35"/>
      <c r="H100" s="35"/>
      <c r="I100" s="112"/>
      <c r="J100" s="162">
        <f>BK100</f>
        <v>0</v>
      </c>
      <c r="K100" s="35"/>
      <c r="L100" s="38"/>
      <c r="M100" s="67"/>
      <c r="N100" s="68"/>
      <c r="O100" s="68"/>
      <c r="P100" s="163">
        <f>P101+P167+P366</f>
        <v>0</v>
      </c>
      <c r="Q100" s="68"/>
      <c r="R100" s="163">
        <f>R101+R167+R366</f>
        <v>6.4984148399999988</v>
      </c>
      <c r="S100" s="68"/>
      <c r="T100" s="164">
        <f>T101+T167+T366</f>
        <v>5.1376271999999998</v>
      </c>
      <c r="AT100" s="16" t="s">
        <v>77</v>
      </c>
      <c r="AU100" s="16" t="s">
        <v>104</v>
      </c>
      <c r="BK100" s="165">
        <f>BK101+BK167+BK366</f>
        <v>0</v>
      </c>
    </row>
    <row r="101" spans="2:65" s="11" customFormat="1" ht="25.9" customHeight="1">
      <c r="B101" s="166"/>
      <c r="C101" s="167"/>
      <c r="D101" s="168" t="s">
        <v>77</v>
      </c>
      <c r="E101" s="169" t="s">
        <v>133</v>
      </c>
      <c r="F101" s="169" t="s">
        <v>134</v>
      </c>
      <c r="G101" s="167"/>
      <c r="H101" s="167"/>
      <c r="I101" s="170"/>
      <c r="J101" s="171">
        <f>BK101</f>
        <v>0</v>
      </c>
      <c r="K101" s="167"/>
      <c r="L101" s="172"/>
      <c r="M101" s="173"/>
      <c r="N101" s="174"/>
      <c r="O101" s="174"/>
      <c r="P101" s="175">
        <f>P102+P136+P149+P164</f>
        <v>0</v>
      </c>
      <c r="Q101" s="174"/>
      <c r="R101" s="175">
        <f>R102+R136+R149+R164</f>
        <v>2.3017379999999998</v>
      </c>
      <c r="S101" s="174"/>
      <c r="T101" s="176">
        <f>T102+T136+T149+T164</f>
        <v>0.6</v>
      </c>
      <c r="AR101" s="177" t="s">
        <v>85</v>
      </c>
      <c r="AT101" s="178" t="s">
        <v>77</v>
      </c>
      <c r="AU101" s="178" t="s">
        <v>78</v>
      </c>
      <c r="AY101" s="177" t="s">
        <v>135</v>
      </c>
      <c r="BK101" s="179">
        <f>BK102+BK136+BK149+BK164</f>
        <v>0</v>
      </c>
    </row>
    <row r="102" spans="2:65" s="11" customFormat="1" ht="22.9" customHeight="1">
      <c r="B102" s="166"/>
      <c r="C102" s="167"/>
      <c r="D102" s="168" t="s">
        <v>77</v>
      </c>
      <c r="E102" s="180" t="s">
        <v>136</v>
      </c>
      <c r="F102" s="180" t="s">
        <v>137</v>
      </c>
      <c r="G102" s="167"/>
      <c r="H102" s="167"/>
      <c r="I102" s="170"/>
      <c r="J102" s="181">
        <f>BK102</f>
        <v>0</v>
      </c>
      <c r="K102" s="167"/>
      <c r="L102" s="172"/>
      <c r="M102" s="173"/>
      <c r="N102" s="174"/>
      <c r="O102" s="174"/>
      <c r="P102" s="175">
        <f>SUM(P103:P135)</f>
        <v>0</v>
      </c>
      <c r="Q102" s="174"/>
      <c r="R102" s="175">
        <f>SUM(R103:R135)</f>
        <v>2.3017379999999998</v>
      </c>
      <c r="S102" s="174"/>
      <c r="T102" s="176">
        <f>SUM(T103:T135)</f>
        <v>0</v>
      </c>
      <c r="AR102" s="177" t="s">
        <v>85</v>
      </c>
      <c r="AT102" s="178" t="s">
        <v>77</v>
      </c>
      <c r="AU102" s="178" t="s">
        <v>85</v>
      </c>
      <c r="AY102" s="177" t="s">
        <v>135</v>
      </c>
      <c r="BK102" s="179">
        <f>SUM(BK103:BK135)</f>
        <v>0</v>
      </c>
    </row>
    <row r="103" spans="2:65" s="1" customFormat="1" ht="16.5" customHeight="1">
      <c r="B103" s="34"/>
      <c r="C103" s="182" t="s">
        <v>85</v>
      </c>
      <c r="D103" s="182" t="s">
        <v>138</v>
      </c>
      <c r="E103" s="183" t="s">
        <v>139</v>
      </c>
      <c r="F103" s="184" t="s">
        <v>140</v>
      </c>
      <c r="G103" s="185" t="s">
        <v>141</v>
      </c>
      <c r="H103" s="186">
        <v>20</v>
      </c>
      <c r="I103" s="187"/>
      <c r="J103" s="188">
        <f>ROUND(I103*H103,2)</f>
        <v>0</v>
      </c>
      <c r="K103" s="184" t="s">
        <v>142</v>
      </c>
      <c r="L103" s="38"/>
      <c r="M103" s="189" t="s">
        <v>33</v>
      </c>
      <c r="N103" s="190" t="s">
        <v>49</v>
      </c>
      <c r="O103" s="60"/>
      <c r="P103" s="191">
        <f>O103*H103</f>
        <v>0</v>
      </c>
      <c r="Q103" s="191">
        <v>0</v>
      </c>
      <c r="R103" s="191">
        <f>Q103*H103</f>
        <v>0</v>
      </c>
      <c r="S103" s="191">
        <v>0</v>
      </c>
      <c r="T103" s="192">
        <f>S103*H103</f>
        <v>0</v>
      </c>
      <c r="AR103" s="16" t="s">
        <v>143</v>
      </c>
      <c r="AT103" s="16" t="s">
        <v>138</v>
      </c>
      <c r="AU103" s="16" t="s">
        <v>87</v>
      </c>
      <c r="AY103" s="16" t="s">
        <v>135</v>
      </c>
      <c r="BE103" s="193">
        <f>IF(N103="základní",J103,0)</f>
        <v>0</v>
      </c>
      <c r="BF103" s="193">
        <f>IF(N103="snížená",J103,0)</f>
        <v>0</v>
      </c>
      <c r="BG103" s="193">
        <f>IF(N103="zákl. přenesená",J103,0)</f>
        <v>0</v>
      </c>
      <c r="BH103" s="193">
        <f>IF(N103="sníž. přenesená",J103,0)</f>
        <v>0</v>
      </c>
      <c r="BI103" s="193">
        <f>IF(N103="nulová",J103,0)</f>
        <v>0</v>
      </c>
      <c r="BJ103" s="16" t="s">
        <v>85</v>
      </c>
      <c r="BK103" s="193">
        <f>ROUND(I103*H103,2)</f>
        <v>0</v>
      </c>
      <c r="BL103" s="16" t="s">
        <v>143</v>
      </c>
      <c r="BM103" s="16" t="s">
        <v>144</v>
      </c>
    </row>
    <row r="104" spans="2:65" s="1" customFormat="1" ht="39">
      <c r="B104" s="34"/>
      <c r="C104" s="35"/>
      <c r="D104" s="194" t="s">
        <v>145</v>
      </c>
      <c r="E104" s="35"/>
      <c r="F104" s="195" t="s">
        <v>146</v>
      </c>
      <c r="G104" s="35"/>
      <c r="H104" s="35"/>
      <c r="I104" s="112"/>
      <c r="J104" s="35"/>
      <c r="K104" s="35"/>
      <c r="L104" s="38"/>
      <c r="M104" s="196"/>
      <c r="N104" s="60"/>
      <c r="O104" s="60"/>
      <c r="P104" s="60"/>
      <c r="Q104" s="60"/>
      <c r="R104" s="60"/>
      <c r="S104" s="60"/>
      <c r="T104" s="61"/>
      <c r="AT104" s="16" t="s">
        <v>145</v>
      </c>
      <c r="AU104" s="16" t="s">
        <v>87</v>
      </c>
    </row>
    <row r="105" spans="2:65" s="12" customFormat="1">
      <c r="B105" s="197"/>
      <c r="C105" s="198"/>
      <c r="D105" s="194" t="s">
        <v>147</v>
      </c>
      <c r="E105" s="199" t="s">
        <v>33</v>
      </c>
      <c r="F105" s="200" t="s">
        <v>148</v>
      </c>
      <c r="G105" s="198"/>
      <c r="H105" s="201">
        <v>20</v>
      </c>
      <c r="I105" s="202"/>
      <c r="J105" s="198"/>
      <c r="K105" s="198"/>
      <c r="L105" s="203"/>
      <c r="M105" s="204"/>
      <c r="N105" s="205"/>
      <c r="O105" s="205"/>
      <c r="P105" s="205"/>
      <c r="Q105" s="205"/>
      <c r="R105" s="205"/>
      <c r="S105" s="205"/>
      <c r="T105" s="206"/>
      <c r="AT105" s="207" t="s">
        <v>147</v>
      </c>
      <c r="AU105" s="207" t="s">
        <v>87</v>
      </c>
      <c r="AV105" s="12" t="s">
        <v>87</v>
      </c>
      <c r="AW105" s="12" t="s">
        <v>39</v>
      </c>
      <c r="AX105" s="12" t="s">
        <v>85</v>
      </c>
      <c r="AY105" s="207" t="s">
        <v>135</v>
      </c>
    </row>
    <row r="106" spans="2:65" s="1" customFormat="1" ht="22.5" customHeight="1">
      <c r="B106" s="34"/>
      <c r="C106" s="182" t="s">
        <v>87</v>
      </c>
      <c r="D106" s="182" t="s">
        <v>138</v>
      </c>
      <c r="E106" s="183" t="s">
        <v>149</v>
      </c>
      <c r="F106" s="184" t="s">
        <v>150</v>
      </c>
      <c r="G106" s="185" t="s">
        <v>141</v>
      </c>
      <c r="H106" s="186">
        <v>24</v>
      </c>
      <c r="I106" s="187"/>
      <c r="J106" s="188">
        <f>ROUND(I106*H106,2)</f>
        <v>0</v>
      </c>
      <c r="K106" s="184" t="s">
        <v>142</v>
      </c>
      <c r="L106" s="38"/>
      <c r="M106" s="189" t="s">
        <v>33</v>
      </c>
      <c r="N106" s="190" t="s">
        <v>49</v>
      </c>
      <c r="O106" s="60"/>
      <c r="P106" s="191">
        <f>O106*H106</f>
        <v>0</v>
      </c>
      <c r="Q106" s="191">
        <v>9.3699999999999999E-3</v>
      </c>
      <c r="R106" s="191">
        <f>Q106*H106</f>
        <v>0.22488</v>
      </c>
      <c r="S106" s="191">
        <v>0</v>
      </c>
      <c r="T106" s="192">
        <f>S106*H106</f>
        <v>0</v>
      </c>
      <c r="AR106" s="16" t="s">
        <v>143</v>
      </c>
      <c r="AT106" s="16" t="s">
        <v>138</v>
      </c>
      <c r="AU106" s="16" t="s">
        <v>87</v>
      </c>
      <c r="AY106" s="16" t="s">
        <v>135</v>
      </c>
      <c r="BE106" s="193">
        <f>IF(N106="základní",J106,0)</f>
        <v>0</v>
      </c>
      <c r="BF106" s="193">
        <f>IF(N106="snížená",J106,0)</f>
        <v>0</v>
      </c>
      <c r="BG106" s="193">
        <f>IF(N106="zákl. přenesená",J106,0)</f>
        <v>0</v>
      </c>
      <c r="BH106" s="193">
        <f>IF(N106="sníž. přenesená",J106,0)</f>
        <v>0</v>
      </c>
      <c r="BI106" s="193">
        <f>IF(N106="nulová",J106,0)</f>
        <v>0</v>
      </c>
      <c r="BJ106" s="16" t="s">
        <v>85</v>
      </c>
      <c r="BK106" s="193">
        <f>ROUND(I106*H106,2)</f>
        <v>0</v>
      </c>
      <c r="BL106" s="16" t="s">
        <v>143</v>
      </c>
      <c r="BM106" s="16" t="s">
        <v>151</v>
      </c>
    </row>
    <row r="107" spans="2:65" s="1" customFormat="1" ht="175.5">
      <c r="B107" s="34"/>
      <c r="C107" s="35"/>
      <c r="D107" s="194" t="s">
        <v>145</v>
      </c>
      <c r="E107" s="35"/>
      <c r="F107" s="195" t="s">
        <v>152</v>
      </c>
      <c r="G107" s="35"/>
      <c r="H107" s="35"/>
      <c r="I107" s="112"/>
      <c r="J107" s="35"/>
      <c r="K107" s="35"/>
      <c r="L107" s="38"/>
      <c r="M107" s="196"/>
      <c r="N107" s="60"/>
      <c r="O107" s="60"/>
      <c r="P107" s="60"/>
      <c r="Q107" s="60"/>
      <c r="R107" s="60"/>
      <c r="S107" s="60"/>
      <c r="T107" s="61"/>
      <c r="AT107" s="16" t="s">
        <v>145</v>
      </c>
      <c r="AU107" s="16" t="s">
        <v>87</v>
      </c>
    </row>
    <row r="108" spans="2:65" s="12" customFormat="1">
      <c r="B108" s="197"/>
      <c r="C108" s="198"/>
      <c r="D108" s="194" t="s">
        <v>147</v>
      </c>
      <c r="E108" s="199" t="s">
        <v>33</v>
      </c>
      <c r="F108" s="200" t="s">
        <v>153</v>
      </c>
      <c r="G108" s="198"/>
      <c r="H108" s="201">
        <v>24</v>
      </c>
      <c r="I108" s="202"/>
      <c r="J108" s="198"/>
      <c r="K108" s="198"/>
      <c r="L108" s="203"/>
      <c r="M108" s="204"/>
      <c r="N108" s="205"/>
      <c r="O108" s="205"/>
      <c r="P108" s="205"/>
      <c r="Q108" s="205"/>
      <c r="R108" s="205"/>
      <c r="S108" s="205"/>
      <c r="T108" s="206"/>
      <c r="AT108" s="207" t="s">
        <v>147</v>
      </c>
      <c r="AU108" s="207" t="s">
        <v>87</v>
      </c>
      <c r="AV108" s="12" t="s">
        <v>87</v>
      </c>
      <c r="AW108" s="12" t="s">
        <v>39</v>
      </c>
      <c r="AX108" s="12" t="s">
        <v>85</v>
      </c>
      <c r="AY108" s="207" t="s">
        <v>135</v>
      </c>
    </row>
    <row r="109" spans="2:65" s="1" customFormat="1" ht="16.5" customHeight="1">
      <c r="B109" s="34"/>
      <c r="C109" s="208" t="s">
        <v>154</v>
      </c>
      <c r="D109" s="208" t="s">
        <v>155</v>
      </c>
      <c r="E109" s="209" t="s">
        <v>156</v>
      </c>
      <c r="F109" s="210" t="s">
        <v>157</v>
      </c>
      <c r="G109" s="211" t="s">
        <v>141</v>
      </c>
      <c r="H109" s="212">
        <v>24.48</v>
      </c>
      <c r="I109" s="213"/>
      <c r="J109" s="214">
        <f>ROUND(I109*H109,2)</f>
        <v>0</v>
      </c>
      <c r="K109" s="210" t="s">
        <v>142</v>
      </c>
      <c r="L109" s="215"/>
      <c r="M109" s="216" t="s">
        <v>33</v>
      </c>
      <c r="N109" s="217" t="s">
        <v>49</v>
      </c>
      <c r="O109" s="60"/>
      <c r="P109" s="191">
        <f>O109*H109</f>
        <v>0</v>
      </c>
      <c r="Q109" s="191">
        <v>8.9999999999999993E-3</v>
      </c>
      <c r="R109" s="191">
        <f>Q109*H109</f>
        <v>0.22031999999999999</v>
      </c>
      <c r="S109" s="191">
        <v>0</v>
      </c>
      <c r="T109" s="192">
        <f>S109*H109</f>
        <v>0</v>
      </c>
      <c r="AR109" s="16" t="s">
        <v>158</v>
      </c>
      <c r="AT109" s="16" t="s">
        <v>155</v>
      </c>
      <c r="AU109" s="16" t="s">
        <v>87</v>
      </c>
      <c r="AY109" s="16" t="s">
        <v>135</v>
      </c>
      <c r="BE109" s="193">
        <f>IF(N109="základní",J109,0)</f>
        <v>0</v>
      </c>
      <c r="BF109" s="193">
        <f>IF(N109="snížená",J109,0)</f>
        <v>0</v>
      </c>
      <c r="BG109" s="193">
        <f>IF(N109="zákl. přenesená",J109,0)</f>
        <v>0</v>
      </c>
      <c r="BH109" s="193">
        <f>IF(N109="sníž. přenesená",J109,0)</f>
        <v>0</v>
      </c>
      <c r="BI109" s="193">
        <f>IF(N109="nulová",J109,0)</f>
        <v>0</v>
      </c>
      <c r="BJ109" s="16" t="s">
        <v>85</v>
      </c>
      <c r="BK109" s="193">
        <f>ROUND(I109*H109,2)</f>
        <v>0</v>
      </c>
      <c r="BL109" s="16" t="s">
        <v>143</v>
      </c>
      <c r="BM109" s="16" t="s">
        <v>159</v>
      </c>
    </row>
    <row r="110" spans="2:65" s="12" customFormat="1">
      <c r="B110" s="197"/>
      <c r="C110" s="198"/>
      <c r="D110" s="194" t="s">
        <v>147</v>
      </c>
      <c r="E110" s="198"/>
      <c r="F110" s="200" t="s">
        <v>160</v>
      </c>
      <c r="G110" s="198"/>
      <c r="H110" s="201">
        <v>24.48</v>
      </c>
      <c r="I110" s="202"/>
      <c r="J110" s="198"/>
      <c r="K110" s="198"/>
      <c r="L110" s="203"/>
      <c r="M110" s="204"/>
      <c r="N110" s="205"/>
      <c r="O110" s="205"/>
      <c r="P110" s="205"/>
      <c r="Q110" s="205"/>
      <c r="R110" s="205"/>
      <c r="S110" s="205"/>
      <c r="T110" s="206"/>
      <c r="AT110" s="207" t="s">
        <v>147</v>
      </c>
      <c r="AU110" s="207" t="s">
        <v>87</v>
      </c>
      <c r="AV110" s="12" t="s">
        <v>87</v>
      </c>
      <c r="AW110" s="12" t="s">
        <v>4</v>
      </c>
      <c r="AX110" s="12" t="s">
        <v>85</v>
      </c>
      <c r="AY110" s="207" t="s">
        <v>135</v>
      </c>
    </row>
    <row r="111" spans="2:65" s="1" customFormat="1" ht="16.5" customHeight="1">
      <c r="B111" s="34"/>
      <c r="C111" s="182" t="s">
        <v>143</v>
      </c>
      <c r="D111" s="182" t="s">
        <v>138</v>
      </c>
      <c r="E111" s="183" t="s">
        <v>161</v>
      </c>
      <c r="F111" s="184" t="s">
        <v>162</v>
      </c>
      <c r="G111" s="185" t="s">
        <v>141</v>
      </c>
      <c r="H111" s="186">
        <v>24</v>
      </c>
      <c r="I111" s="187"/>
      <c r="J111" s="188">
        <f>ROUND(I111*H111,2)</f>
        <v>0</v>
      </c>
      <c r="K111" s="184" t="s">
        <v>142</v>
      </c>
      <c r="L111" s="38"/>
      <c r="M111" s="189" t="s">
        <v>33</v>
      </c>
      <c r="N111" s="190" t="s">
        <v>49</v>
      </c>
      <c r="O111" s="60"/>
      <c r="P111" s="191">
        <f>O111*H111</f>
        <v>0</v>
      </c>
      <c r="Q111" s="191">
        <v>3.48E-3</v>
      </c>
      <c r="R111" s="191">
        <f>Q111*H111</f>
        <v>8.3519999999999997E-2</v>
      </c>
      <c r="S111" s="191">
        <v>0</v>
      </c>
      <c r="T111" s="192">
        <f>S111*H111</f>
        <v>0</v>
      </c>
      <c r="AR111" s="16" t="s">
        <v>143</v>
      </c>
      <c r="AT111" s="16" t="s">
        <v>138</v>
      </c>
      <c r="AU111" s="16" t="s">
        <v>87</v>
      </c>
      <c r="AY111" s="16" t="s">
        <v>135</v>
      </c>
      <c r="BE111" s="193">
        <f>IF(N111="základní",J111,0)</f>
        <v>0</v>
      </c>
      <c r="BF111" s="193">
        <f>IF(N111="snížená",J111,0)</f>
        <v>0</v>
      </c>
      <c r="BG111" s="193">
        <f>IF(N111="zákl. přenesená",J111,0)</f>
        <v>0</v>
      </c>
      <c r="BH111" s="193">
        <f>IF(N111="sníž. přenesená",J111,0)</f>
        <v>0</v>
      </c>
      <c r="BI111" s="193">
        <f>IF(N111="nulová",J111,0)</f>
        <v>0</v>
      </c>
      <c r="BJ111" s="16" t="s">
        <v>85</v>
      </c>
      <c r="BK111" s="193">
        <f>ROUND(I111*H111,2)</f>
        <v>0</v>
      </c>
      <c r="BL111" s="16" t="s">
        <v>143</v>
      </c>
      <c r="BM111" s="16" t="s">
        <v>163</v>
      </c>
    </row>
    <row r="112" spans="2:65" s="1" customFormat="1" ht="16.5" customHeight="1">
      <c r="B112" s="34"/>
      <c r="C112" s="182" t="s">
        <v>164</v>
      </c>
      <c r="D112" s="182" t="s">
        <v>138</v>
      </c>
      <c r="E112" s="183" t="s">
        <v>165</v>
      </c>
      <c r="F112" s="184" t="s">
        <v>166</v>
      </c>
      <c r="G112" s="185" t="s">
        <v>141</v>
      </c>
      <c r="H112" s="186">
        <v>10</v>
      </c>
      <c r="I112" s="187"/>
      <c r="J112" s="188">
        <f>ROUND(I112*H112,2)</f>
        <v>0</v>
      </c>
      <c r="K112" s="184" t="s">
        <v>142</v>
      </c>
      <c r="L112" s="38"/>
      <c r="M112" s="189" t="s">
        <v>33</v>
      </c>
      <c r="N112" s="190" t="s">
        <v>49</v>
      </c>
      <c r="O112" s="60"/>
      <c r="P112" s="191">
        <f>O112*H112</f>
        <v>0</v>
      </c>
      <c r="Q112" s="191">
        <v>7.0400000000000003E-3</v>
      </c>
      <c r="R112" s="191">
        <f>Q112*H112</f>
        <v>7.0400000000000004E-2</v>
      </c>
      <c r="S112" s="191">
        <v>0</v>
      </c>
      <c r="T112" s="192">
        <f>S112*H112</f>
        <v>0</v>
      </c>
      <c r="AR112" s="16" t="s">
        <v>143</v>
      </c>
      <c r="AT112" s="16" t="s">
        <v>138</v>
      </c>
      <c r="AU112" s="16" t="s">
        <v>87</v>
      </c>
      <c r="AY112" s="16" t="s">
        <v>135</v>
      </c>
      <c r="BE112" s="193">
        <f>IF(N112="základní",J112,0)</f>
        <v>0</v>
      </c>
      <c r="BF112" s="193">
        <f>IF(N112="snížená",J112,0)</f>
        <v>0</v>
      </c>
      <c r="BG112" s="193">
        <f>IF(N112="zákl. přenesená",J112,0)</f>
        <v>0</v>
      </c>
      <c r="BH112" s="193">
        <f>IF(N112="sníž. přenesená",J112,0)</f>
        <v>0</v>
      </c>
      <c r="BI112" s="193">
        <f>IF(N112="nulová",J112,0)</f>
        <v>0</v>
      </c>
      <c r="BJ112" s="16" t="s">
        <v>85</v>
      </c>
      <c r="BK112" s="193">
        <f>ROUND(I112*H112,2)</f>
        <v>0</v>
      </c>
      <c r="BL112" s="16" t="s">
        <v>143</v>
      </c>
      <c r="BM112" s="16" t="s">
        <v>167</v>
      </c>
    </row>
    <row r="113" spans="2:65" s="1" customFormat="1" ht="29.25">
      <c r="B113" s="34"/>
      <c r="C113" s="35"/>
      <c r="D113" s="194" t="s">
        <v>145</v>
      </c>
      <c r="E113" s="35"/>
      <c r="F113" s="195" t="s">
        <v>168</v>
      </c>
      <c r="G113" s="35"/>
      <c r="H113" s="35"/>
      <c r="I113" s="112"/>
      <c r="J113" s="35"/>
      <c r="K113" s="35"/>
      <c r="L113" s="38"/>
      <c r="M113" s="196"/>
      <c r="N113" s="60"/>
      <c r="O113" s="60"/>
      <c r="P113" s="60"/>
      <c r="Q113" s="60"/>
      <c r="R113" s="60"/>
      <c r="S113" s="60"/>
      <c r="T113" s="61"/>
      <c r="AT113" s="16" t="s">
        <v>145</v>
      </c>
      <c r="AU113" s="16" t="s">
        <v>87</v>
      </c>
    </row>
    <row r="114" spans="2:65" s="12" customFormat="1">
      <c r="B114" s="197"/>
      <c r="C114" s="198"/>
      <c r="D114" s="194" t="s">
        <v>147</v>
      </c>
      <c r="E114" s="199" t="s">
        <v>33</v>
      </c>
      <c r="F114" s="200" t="s">
        <v>169</v>
      </c>
      <c r="G114" s="198"/>
      <c r="H114" s="201">
        <v>10</v>
      </c>
      <c r="I114" s="202"/>
      <c r="J114" s="198"/>
      <c r="K114" s="198"/>
      <c r="L114" s="203"/>
      <c r="M114" s="204"/>
      <c r="N114" s="205"/>
      <c r="O114" s="205"/>
      <c r="P114" s="205"/>
      <c r="Q114" s="205"/>
      <c r="R114" s="205"/>
      <c r="S114" s="205"/>
      <c r="T114" s="206"/>
      <c r="AT114" s="207" t="s">
        <v>147</v>
      </c>
      <c r="AU114" s="207" t="s">
        <v>87</v>
      </c>
      <c r="AV114" s="12" t="s">
        <v>87</v>
      </c>
      <c r="AW114" s="12" t="s">
        <v>39</v>
      </c>
      <c r="AX114" s="12" t="s">
        <v>85</v>
      </c>
      <c r="AY114" s="207" t="s">
        <v>135</v>
      </c>
    </row>
    <row r="115" spans="2:65" s="1" customFormat="1" ht="16.5" customHeight="1">
      <c r="B115" s="34"/>
      <c r="C115" s="182" t="s">
        <v>136</v>
      </c>
      <c r="D115" s="182" t="s">
        <v>138</v>
      </c>
      <c r="E115" s="183" t="s">
        <v>170</v>
      </c>
      <c r="F115" s="184" t="s">
        <v>171</v>
      </c>
      <c r="G115" s="185" t="s">
        <v>141</v>
      </c>
      <c r="H115" s="186">
        <v>10</v>
      </c>
      <c r="I115" s="187"/>
      <c r="J115" s="188">
        <f>ROUND(I115*H115,2)</f>
        <v>0</v>
      </c>
      <c r="K115" s="184" t="s">
        <v>142</v>
      </c>
      <c r="L115" s="38"/>
      <c r="M115" s="189" t="s">
        <v>33</v>
      </c>
      <c r="N115" s="190" t="s">
        <v>49</v>
      </c>
      <c r="O115" s="60"/>
      <c r="P115" s="191">
        <f>O115*H115</f>
        <v>0</v>
      </c>
      <c r="Q115" s="191">
        <v>2.7300000000000001E-2</v>
      </c>
      <c r="R115" s="191">
        <f>Q115*H115</f>
        <v>0.27300000000000002</v>
      </c>
      <c r="S115" s="191">
        <v>0</v>
      </c>
      <c r="T115" s="192">
        <f>S115*H115</f>
        <v>0</v>
      </c>
      <c r="AR115" s="16" t="s">
        <v>143</v>
      </c>
      <c r="AT115" s="16" t="s">
        <v>138</v>
      </c>
      <c r="AU115" s="16" t="s">
        <v>87</v>
      </c>
      <c r="AY115" s="16" t="s">
        <v>135</v>
      </c>
      <c r="BE115" s="193">
        <f>IF(N115="základní",J115,0)</f>
        <v>0</v>
      </c>
      <c r="BF115" s="193">
        <f>IF(N115="snížená",J115,0)</f>
        <v>0</v>
      </c>
      <c r="BG115" s="193">
        <f>IF(N115="zákl. přenesená",J115,0)</f>
        <v>0</v>
      </c>
      <c r="BH115" s="193">
        <f>IF(N115="sníž. přenesená",J115,0)</f>
        <v>0</v>
      </c>
      <c r="BI115" s="193">
        <f>IF(N115="nulová",J115,0)</f>
        <v>0</v>
      </c>
      <c r="BJ115" s="16" t="s">
        <v>85</v>
      </c>
      <c r="BK115" s="193">
        <f>ROUND(I115*H115,2)</f>
        <v>0</v>
      </c>
      <c r="BL115" s="16" t="s">
        <v>143</v>
      </c>
      <c r="BM115" s="16" t="s">
        <v>172</v>
      </c>
    </row>
    <row r="116" spans="2:65" s="1" customFormat="1" ht="97.5">
      <c r="B116" s="34"/>
      <c r="C116" s="35"/>
      <c r="D116" s="194" t="s">
        <v>145</v>
      </c>
      <c r="E116" s="35"/>
      <c r="F116" s="195" t="s">
        <v>173</v>
      </c>
      <c r="G116" s="35"/>
      <c r="H116" s="35"/>
      <c r="I116" s="112"/>
      <c r="J116" s="35"/>
      <c r="K116" s="35"/>
      <c r="L116" s="38"/>
      <c r="M116" s="196"/>
      <c r="N116" s="60"/>
      <c r="O116" s="60"/>
      <c r="P116" s="60"/>
      <c r="Q116" s="60"/>
      <c r="R116" s="60"/>
      <c r="S116" s="60"/>
      <c r="T116" s="61"/>
      <c r="AT116" s="16" t="s">
        <v>145</v>
      </c>
      <c r="AU116" s="16" t="s">
        <v>87</v>
      </c>
    </row>
    <row r="117" spans="2:65" s="1" customFormat="1" ht="22.5" customHeight="1">
      <c r="B117" s="34"/>
      <c r="C117" s="182" t="s">
        <v>174</v>
      </c>
      <c r="D117" s="182" t="s">
        <v>138</v>
      </c>
      <c r="E117" s="183" t="s">
        <v>175</v>
      </c>
      <c r="F117" s="184" t="s">
        <v>176</v>
      </c>
      <c r="G117" s="185" t="s">
        <v>141</v>
      </c>
      <c r="H117" s="186">
        <v>30</v>
      </c>
      <c r="I117" s="187"/>
      <c r="J117" s="188">
        <f>ROUND(I117*H117,2)</f>
        <v>0</v>
      </c>
      <c r="K117" s="184" t="s">
        <v>142</v>
      </c>
      <c r="L117" s="38"/>
      <c r="M117" s="189" t="s">
        <v>33</v>
      </c>
      <c r="N117" s="190" t="s">
        <v>49</v>
      </c>
      <c r="O117" s="60"/>
      <c r="P117" s="191">
        <f>O117*H117</f>
        <v>0</v>
      </c>
      <c r="Q117" s="191">
        <v>1.0500000000000001E-2</v>
      </c>
      <c r="R117" s="191">
        <f>Q117*H117</f>
        <v>0.315</v>
      </c>
      <c r="S117" s="191">
        <v>0</v>
      </c>
      <c r="T117" s="192">
        <f>S117*H117</f>
        <v>0</v>
      </c>
      <c r="AR117" s="16" t="s">
        <v>143</v>
      </c>
      <c r="AT117" s="16" t="s">
        <v>138</v>
      </c>
      <c r="AU117" s="16" t="s">
        <v>87</v>
      </c>
      <c r="AY117" s="16" t="s">
        <v>135</v>
      </c>
      <c r="BE117" s="193">
        <f>IF(N117="základní",J117,0)</f>
        <v>0</v>
      </c>
      <c r="BF117" s="193">
        <f>IF(N117="snížená",J117,0)</f>
        <v>0</v>
      </c>
      <c r="BG117" s="193">
        <f>IF(N117="zákl. přenesená",J117,0)</f>
        <v>0</v>
      </c>
      <c r="BH117" s="193">
        <f>IF(N117="sníž. přenesená",J117,0)</f>
        <v>0</v>
      </c>
      <c r="BI117" s="193">
        <f>IF(N117="nulová",J117,0)</f>
        <v>0</v>
      </c>
      <c r="BJ117" s="16" t="s">
        <v>85</v>
      </c>
      <c r="BK117" s="193">
        <f>ROUND(I117*H117,2)</f>
        <v>0</v>
      </c>
      <c r="BL117" s="16" t="s">
        <v>143</v>
      </c>
      <c r="BM117" s="16" t="s">
        <v>177</v>
      </c>
    </row>
    <row r="118" spans="2:65" s="1" customFormat="1" ht="97.5">
      <c r="B118" s="34"/>
      <c r="C118" s="35"/>
      <c r="D118" s="194" t="s">
        <v>145</v>
      </c>
      <c r="E118" s="35"/>
      <c r="F118" s="195" t="s">
        <v>173</v>
      </c>
      <c r="G118" s="35"/>
      <c r="H118" s="35"/>
      <c r="I118" s="112"/>
      <c r="J118" s="35"/>
      <c r="K118" s="35"/>
      <c r="L118" s="38"/>
      <c r="M118" s="196"/>
      <c r="N118" s="60"/>
      <c r="O118" s="60"/>
      <c r="P118" s="60"/>
      <c r="Q118" s="60"/>
      <c r="R118" s="60"/>
      <c r="S118" s="60"/>
      <c r="T118" s="61"/>
      <c r="AT118" s="16" t="s">
        <v>145</v>
      </c>
      <c r="AU118" s="16" t="s">
        <v>87</v>
      </c>
    </row>
    <row r="119" spans="2:65" s="12" customFormat="1">
      <c r="B119" s="197"/>
      <c r="C119" s="198"/>
      <c r="D119" s="194" t="s">
        <v>147</v>
      </c>
      <c r="E119" s="199" t="s">
        <v>33</v>
      </c>
      <c r="F119" s="200" t="s">
        <v>178</v>
      </c>
      <c r="G119" s="198"/>
      <c r="H119" s="201">
        <v>30</v>
      </c>
      <c r="I119" s="202"/>
      <c r="J119" s="198"/>
      <c r="K119" s="198"/>
      <c r="L119" s="203"/>
      <c r="M119" s="204"/>
      <c r="N119" s="205"/>
      <c r="O119" s="205"/>
      <c r="P119" s="205"/>
      <c r="Q119" s="205"/>
      <c r="R119" s="205"/>
      <c r="S119" s="205"/>
      <c r="T119" s="206"/>
      <c r="AT119" s="207" t="s">
        <v>147</v>
      </c>
      <c r="AU119" s="207" t="s">
        <v>87</v>
      </c>
      <c r="AV119" s="12" t="s">
        <v>87</v>
      </c>
      <c r="AW119" s="12" t="s">
        <v>39</v>
      </c>
      <c r="AX119" s="12" t="s">
        <v>85</v>
      </c>
      <c r="AY119" s="207" t="s">
        <v>135</v>
      </c>
    </row>
    <row r="120" spans="2:65" s="1" customFormat="1" ht="22.5" customHeight="1">
      <c r="B120" s="34"/>
      <c r="C120" s="182" t="s">
        <v>158</v>
      </c>
      <c r="D120" s="182" t="s">
        <v>138</v>
      </c>
      <c r="E120" s="183" t="s">
        <v>179</v>
      </c>
      <c r="F120" s="184" t="s">
        <v>180</v>
      </c>
      <c r="G120" s="185" t="s">
        <v>141</v>
      </c>
      <c r="H120" s="186">
        <v>41.4</v>
      </c>
      <c r="I120" s="187"/>
      <c r="J120" s="188">
        <f>ROUND(I120*H120,2)</f>
        <v>0</v>
      </c>
      <c r="K120" s="184" t="s">
        <v>142</v>
      </c>
      <c r="L120" s="38"/>
      <c r="M120" s="189" t="s">
        <v>33</v>
      </c>
      <c r="N120" s="190" t="s">
        <v>49</v>
      </c>
      <c r="O120" s="60"/>
      <c r="P120" s="191">
        <f>O120*H120</f>
        <v>0</v>
      </c>
      <c r="Q120" s="191">
        <v>8.3199999999999993E-3</v>
      </c>
      <c r="R120" s="191">
        <f>Q120*H120</f>
        <v>0.34444799999999998</v>
      </c>
      <c r="S120" s="191">
        <v>0</v>
      </c>
      <c r="T120" s="192">
        <f>S120*H120</f>
        <v>0</v>
      </c>
      <c r="AR120" s="16" t="s">
        <v>143</v>
      </c>
      <c r="AT120" s="16" t="s">
        <v>138</v>
      </c>
      <c r="AU120" s="16" t="s">
        <v>87</v>
      </c>
      <c r="AY120" s="16" t="s">
        <v>135</v>
      </c>
      <c r="BE120" s="193">
        <f>IF(N120="základní",J120,0)</f>
        <v>0</v>
      </c>
      <c r="BF120" s="193">
        <f>IF(N120="snížená",J120,0)</f>
        <v>0</v>
      </c>
      <c r="BG120" s="193">
        <f>IF(N120="zákl. přenesená",J120,0)</f>
        <v>0</v>
      </c>
      <c r="BH120" s="193">
        <f>IF(N120="sníž. přenesená",J120,0)</f>
        <v>0</v>
      </c>
      <c r="BI120" s="193">
        <f>IF(N120="nulová",J120,0)</f>
        <v>0</v>
      </c>
      <c r="BJ120" s="16" t="s">
        <v>85</v>
      </c>
      <c r="BK120" s="193">
        <f>ROUND(I120*H120,2)</f>
        <v>0</v>
      </c>
      <c r="BL120" s="16" t="s">
        <v>143</v>
      </c>
      <c r="BM120" s="16" t="s">
        <v>181</v>
      </c>
    </row>
    <row r="121" spans="2:65" s="1" customFormat="1" ht="175.5">
      <c r="B121" s="34"/>
      <c r="C121" s="35"/>
      <c r="D121" s="194" t="s">
        <v>145</v>
      </c>
      <c r="E121" s="35"/>
      <c r="F121" s="195" t="s">
        <v>152</v>
      </c>
      <c r="G121" s="35"/>
      <c r="H121" s="35"/>
      <c r="I121" s="112"/>
      <c r="J121" s="35"/>
      <c r="K121" s="35"/>
      <c r="L121" s="38"/>
      <c r="M121" s="196"/>
      <c r="N121" s="60"/>
      <c r="O121" s="60"/>
      <c r="P121" s="60"/>
      <c r="Q121" s="60"/>
      <c r="R121" s="60"/>
      <c r="S121" s="60"/>
      <c r="T121" s="61"/>
      <c r="AT121" s="16" t="s">
        <v>145</v>
      </c>
      <c r="AU121" s="16" t="s">
        <v>87</v>
      </c>
    </row>
    <row r="122" spans="2:65" s="12" customFormat="1">
      <c r="B122" s="197"/>
      <c r="C122" s="198"/>
      <c r="D122" s="194" t="s">
        <v>147</v>
      </c>
      <c r="E122" s="199" t="s">
        <v>33</v>
      </c>
      <c r="F122" s="200" t="s">
        <v>182</v>
      </c>
      <c r="G122" s="198"/>
      <c r="H122" s="201">
        <v>41.4</v>
      </c>
      <c r="I122" s="202"/>
      <c r="J122" s="198"/>
      <c r="K122" s="198"/>
      <c r="L122" s="203"/>
      <c r="M122" s="204"/>
      <c r="N122" s="205"/>
      <c r="O122" s="205"/>
      <c r="P122" s="205"/>
      <c r="Q122" s="205"/>
      <c r="R122" s="205"/>
      <c r="S122" s="205"/>
      <c r="T122" s="206"/>
      <c r="AT122" s="207" t="s">
        <v>147</v>
      </c>
      <c r="AU122" s="207" t="s">
        <v>87</v>
      </c>
      <c r="AV122" s="12" t="s">
        <v>87</v>
      </c>
      <c r="AW122" s="12" t="s">
        <v>39</v>
      </c>
      <c r="AX122" s="12" t="s">
        <v>85</v>
      </c>
      <c r="AY122" s="207" t="s">
        <v>135</v>
      </c>
    </row>
    <row r="123" spans="2:65" s="1" customFormat="1" ht="16.5" customHeight="1">
      <c r="B123" s="34"/>
      <c r="C123" s="208" t="s">
        <v>183</v>
      </c>
      <c r="D123" s="208" t="s">
        <v>155</v>
      </c>
      <c r="E123" s="209" t="s">
        <v>184</v>
      </c>
      <c r="F123" s="210" t="s">
        <v>185</v>
      </c>
      <c r="G123" s="211" t="s">
        <v>141</v>
      </c>
      <c r="H123" s="212">
        <v>42.228000000000002</v>
      </c>
      <c r="I123" s="213"/>
      <c r="J123" s="214">
        <f>ROUND(I123*H123,2)</f>
        <v>0</v>
      </c>
      <c r="K123" s="210" t="s">
        <v>142</v>
      </c>
      <c r="L123" s="215"/>
      <c r="M123" s="216" t="s">
        <v>33</v>
      </c>
      <c r="N123" s="217" t="s">
        <v>49</v>
      </c>
      <c r="O123" s="60"/>
      <c r="P123" s="191">
        <f>O123*H123</f>
        <v>0</v>
      </c>
      <c r="Q123" s="191">
        <v>3.0000000000000001E-3</v>
      </c>
      <c r="R123" s="191">
        <f>Q123*H123</f>
        <v>0.12668400000000002</v>
      </c>
      <c r="S123" s="191">
        <v>0</v>
      </c>
      <c r="T123" s="192">
        <f>S123*H123</f>
        <v>0</v>
      </c>
      <c r="AR123" s="16" t="s">
        <v>158</v>
      </c>
      <c r="AT123" s="16" t="s">
        <v>155</v>
      </c>
      <c r="AU123" s="16" t="s">
        <v>87</v>
      </c>
      <c r="AY123" s="16" t="s">
        <v>135</v>
      </c>
      <c r="BE123" s="193">
        <f>IF(N123="základní",J123,0)</f>
        <v>0</v>
      </c>
      <c r="BF123" s="193">
        <f>IF(N123="snížená",J123,0)</f>
        <v>0</v>
      </c>
      <c r="BG123" s="193">
        <f>IF(N123="zákl. přenesená",J123,0)</f>
        <v>0</v>
      </c>
      <c r="BH123" s="193">
        <f>IF(N123="sníž. přenesená",J123,0)</f>
        <v>0</v>
      </c>
      <c r="BI123" s="193">
        <f>IF(N123="nulová",J123,0)</f>
        <v>0</v>
      </c>
      <c r="BJ123" s="16" t="s">
        <v>85</v>
      </c>
      <c r="BK123" s="193">
        <f>ROUND(I123*H123,2)</f>
        <v>0</v>
      </c>
      <c r="BL123" s="16" t="s">
        <v>143</v>
      </c>
      <c r="BM123" s="16" t="s">
        <v>186</v>
      </c>
    </row>
    <row r="124" spans="2:65" s="12" customFormat="1">
      <c r="B124" s="197"/>
      <c r="C124" s="198"/>
      <c r="D124" s="194" t="s">
        <v>147</v>
      </c>
      <c r="E124" s="198"/>
      <c r="F124" s="200" t="s">
        <v>187</v>
      </c>
      <c r="G124" s="198"/>
      <c r="H124" s="201">
        <v>42.228000000000002</v>
      </c>
      <c r="I124" s="202"/>
      <c r="J124" s="198"/>
      <c r="K124" s="198"/>
      <c r="L124" s="203"/>
      <c r="M124" s="204"/>
      <c r="N124" s="205"/>
      <c r="O124" s="205"/>
      <c r="P124" s="205"/>
      <c r="Q124" s="205"/>
      <c r="R124" s="205"/>
      <c r="S124" s="205"/>
      <c r="T124" s="206"/>
      <c r="AT124" s="207" t="s">
        <v>147</v>
      </c>
      <c r="AU124" s="207" t="s">
        <v>87</v>
      </c>
      <c r="AV124" s="12" t="s">
        <v>87</v>
      </c>
      <c r="AW124" s="12" t="s">
        <v>4</v>
      </c>
      <c r="AX124" s="12" t="s">
        <v>85</v>
      </c>
      <c r="AY124" s="207" t="s">
        <v>135</v>
      </c>
    </row>
    <row r="125" spans="2:65" s="1" customFormat="1" ht="16.5" customHeight="1">
      <c r="B125" s="34"/>
      <c r="C125" s="182" t="s">
        <v>188</v>
      </c>
      <c r="D125" s="182" t="s">
        <v>138</v>
      </c>
      <c r="E125" s="183" t="s">
        <v>189</v>
      </c>
      <c r="F125" s="184" t="s">
        <v>190</v>
      </c>
      <c r="G125" s="185" t="s">
        <v>191</v>
      </c>
      <c r="H125" s="186">
        <v>24</v>
      </c>
      <c r="I125" s="187"/>
      <c r="J125" s="188">
        <f>ROUND(I125*H125,2)</f>
        <v>0</v>
      </c>
      <c r="K125" s="184" t="s">
        <v>142</v>
      </c>
      <c r="L125" s="38"/>
      <c r="M125" s="189" t="s">
        <v>33</v>
      </c>
      <c r="N125" s="190" t="s">
        <v>49</v>
      </c>
      <c r="O125" s="60"/>
      <c r="P125" s="191">
        <f>O125*H125</f>
        <v>0</v>
      </c>
      <c r="Q125" s="191">
        <v>2.5000000000000001E-4</v>
      </c>
      <c r="R125" s="191">
        <f>Q125*H125</f>
        <v>6.0000000000000001E-3</v>
      </c>
      <c r="S125" s="191">
        <v>0</v>
      </c>
      <c r="T125" s="192">
        <f>S125*H125</f>
        <v>0</v>
      </c>
      <c r="AR125" s="16" t="s">
        <v>143</v>
      </c>
      <c r="AT125" s="16" t="s">
        <v>138</v>
      </c>
      <c r="AU125" s="16" t="s">
        <v>87</v>
      </c>
      <c r="AY125" s="16" t="s">
        <v>135</v>
      </c>
      <c r="BE125" s="193">
        <f>IF(N125="základní",J125,0)</f>
        <v>0</v>
      </c>
      <c r="BF125" s="193">
        <f>IF(N125="snížená",J125,0)</f>
        <v>0</v>
      </c>
      <c r="BG125" s="193">
        <f>IF(N125="zákl. přenesená",J125,0)</f>
        <v>0</v>
      </c>
      <c r="BH125" s="193">
        <f>IF(N125="sníž. přenesená",J125,0)</f>
        <v>0</v>
      </c>
      <c r="BI125" s="193">
        <f>IF(N125="nulová",J125,0)</f>
        <v>0</v>
      </c>
      <c r="BJ125" s="16" t="s">
        <v>85</v>
      </c>
      <c r="BK125" s="193">
        <f>ROUND(I125*H125,2)</f>
        <v>0</v>
      </c>
      <c r="BL125" s="16" t="s">
        <v>143</v>
      </c>
      <c r="BM125" s="16" t="s">
        <v>192</v>
      </c>
    </row>
    <row r="126" spans="2:65" s="1" customFormat="1" ht="58.5">
      <c r="B126" s="34"/>
      <c r="C126" s="35"/>
      <c r="D126" s="194" t="s">
        <v>145</v>
      </c>
      <c r="E126" s="35"/>
      <c r="F126" s="195" t="s">
        <v>193</v>
      </c>
      <c r="G126" s="35"/>
      <c r="H126" s="35"/>
      <c r="I126" s="112"/>
      <c r="J126" s="35"/>
      <c r="K126" s="35"/>
      <c r="L126" s="38"/>
      <c r="M126" s="196"/>
      <c r="N126" s="60"/>
      <c r="O126" s="60"/>
      <c r="P126" s="60"/>
      <c r="Q126" s="60"/>
      <c r="R126" s="60"/>
      <c r="S126" s="60"/>
      <c r="T126" s="61"/>
      <c r="AT126" s="16" t="s">
        <v>145</v>
      </c>
      <c r="AU126" s="16" t="s">
        <v>87</v>
      </c>
    </row>
    <row r="127" spans="2:65" s="1" customFormat="1" ht="16.5" customHeight="1">
      <c r="B127" s="34"/>
      <c r="C127" s="208" t="s">
        <v>194</v>
      </c>
      <c r="D127" s="208" t="s">
        <v>155</v>
      </c>
      <c r="E127" s="209" t="s">
        <v>195</v>
      </c>
      <c r="F127" s="210" t="s">
        <v>196</v>
      </c>
      <c r="G127" s="211" t="s">
        <v>191</v>
      </c>
      <c r="H127" s="212">
        <v>25.2</v>
      </c>
      <c r="I127" s="213"/>
      <c r="J127" s="214">
        <f>ROUND(I127*H127,2)</f>
        <v>0</v>
      </c>
      <c r="K127" s="210" t="s">
        <v>142</v>
      </c>
      <c r="L127" s="215"/>
      <c r="M127" s="216" t="s">
        <v>33</v>
      </c>
      <c r="N127" s="217" t="s">
        <v>49</v>
      </c>
      <c r="O127" s="60"/>
      <c r="P127" s="191">
        <f>O127*H127</f>
        <v>0</v>
      </c>
      <c r="Q127" s="191">
        <v>2.9999999999999997E-4</v>
      </c>
      <c r="R127" s="191">
        <f>Q127*H127</f>
        <v>7.559999999999999E-3</v>
      </c>
      <c r="S127" s="191">
        <v>0</v>
      </c>
      <c r="T127" s="192">
        <f>S127*H127</f>
        <v>0</v>
      </c>
      <c r="AR127" s="16" t="s">
        <v>158</v>
      </c>
      <c r="AT127" s="16" t="s">
        <v>155</v>
      </c>
      <c r="AU127" s="16" t="s">
        <v>87</v>
      </c>
      <c r="AY127" s="16" t="s">
        <v>135</v>
      </c>
      <c r="BE127" s="193">
        <f>IF(N127="základní",J127,0)</f>
        <v>0</v>
      </c>
      <c r="BF127" s="193">
        <f>IF(N127="snížená",J127,0)</f>
        <v>0</v>
      </c>
      <c r="BG127" s="193">
        <f>IF(N127="zákl. přenesená",J127,0)</f>
        <v>0</v>
      </c>
      <c r="BH127" s="193">
        <f>IF(N127="sníž. přenesená",J127,0)</f>
        <v>0</v>
      </c>
      <c r="BI127" s="193">
        <f>IF(N127="nulová",J127,0)</f>
        <v>0</v>
      </c>
      <c r="BJ127" s="16" t="s">
        <v>85</v>
      </c>
      <c r="BK127" s="193">
        <f>ROUND(I127*H127,2)</f>
        <v>0</v>
      </c>
      <c r="BL127" s="16" t="s">
        <v>143</v>
      </c>
      <c r="BM127" s="16" t="s">
        <v>197</v>
      </c>
    </row>
    <row r="128" spans="2:65" s="12" customFormat="1">
      <c r="B128" s="197"/>
      <c r="C128" s="198"/>
      <c r="D128" s="194" t="s">
        <v>147</v>
      </c>
      <c r="E128" s="198"/>
      <c r="F128" s="200" t="s">
        <v>198</v>
      </c>
      <c r="G128" s="198"/>
      <c r="H128" s="201">
        <v>25.2</v>
      </c>
      <c r="I128" s="202"/>
      <c r="J128" s="198"/>
      <c r="K128" s="198"/>
      <c r="L128" s="203"/>
      <c r="M128" s="204"/>
      <c r="N128" s="205"/>
      <c r="O128" s="205"/>
      <c r="P128" s="205"/>
      <c r="Q128" s="205"/>
      <c r="R128" s="205"/>
      <c r="S128" s="205"/>
      <c r="T128" s="206"/>
      <c r="AT128" s="207" t="s">
        <v>147</v>
      </c>
      <c r="AU128" s="207" t="s">
        <v>87</v>
      </c>
      <c r="AV128" s="12" t="s">
        <v>87</v>
      </c>
      <c r="AW128" s="12" t="s">
        <v>4</v>
      </c>
      <c r="AX128" s="12" t="s">
        <v>85</v>
      </c>
      <c r="AY128" s="207" t="s">
        <v>135</v>
      </c>
    </row>
    <row r="129" spans="2:65" s="1" customFormat="1" ht="16.5" customHeight="1">
      <c r="B129" s="34"/>
      <c r="C129" s="208" t="s">
        <v>199</v>
      </c>
      <c r="D129" s="208" t="s">
        <v>155</v>
      </c>
      <c r="E129" s="209" t="s">
        <v>200</v>
      </c>
      <c r="F129" s="210" t="s">
        <v>201</v>
      </c>
      <c r="G129" s="211" t="s">
        <v>191</v>
      </c>
      <c r="H129" s="212">
        <v>2.1</v>
      </c>
      <c r="I129" s="213"/>
      <c r="J129" s="214">
        <f>ROUND(I129*H129,2)</f>
        <v>0</v>
      </c>
      <c r="K129" s="210" t="s">
        <v>142</v>
      </c>
      <c r="L129" s="215"/>
      <c r="M129" s="216" t="s">
        <v>33</v>
      </c>
      <c r="N129" s="217" t="s">
        <v>49</v>
      </c>
      <c r="O129" s="60"/>
      <c r="P129" s="191">
        <f>O129*H129</f>
        <v>0</v>
      </c>
      <c r="Q129" s="191">
        <v>3.0000000000000001E-5</v>
      </c>
      <c r="R129" s="191">
        <f>Q129*H129</f>
        <v>6.3E-5</v>
      </c>
      <c r="S129" s="191">
        <v>0</v>
      </c>
      <c r="T129" s="192">
        <f>S129*H129</f>
        <v>0</v>
      </c>
      <c r="AR129" s="16" t="s">
        <v>158</v>
      </c>
      <c r="AT129" s="16" t="s">
        <v>155</v>
      </c>
      <c r="AU129" s="16" t="s">
        <v>87</v>
      </c>
      <c r="AY129" s="16" t="s">
        <v>135</v>
      </c>
      <c r="BE129" s="193">
        <f>IF(N129="základní",J129,0)</f>
        <v>0</v>
      </c>
      <c r="BF129" s="193">
        <f>IF(N129="snížená",J129,0)</f>
        <v>0</v>
      </c>
      <c r="BG129" s="193">
        <f>IF(N129="zákl. přenesená",J129,0)</f>
        <v>0</v>
      </c>
      <c r="BH129" s="193">
        <f>IF(N129="sníž. přenesená",J129,0)</f>
        <v>0</v>
      </c>
      <c r="BI129" s="193">
        <f>IF(N129="nulová",J129,0)</f>
        <v>0</v>
      </c>
      <c r="BJ129" s="16" t="s">
        <v>85</v>
      </c>
      <c r="BK129" s="193">
        <f>ROUND(I129*H129,2)</f>
        <v>0</v>
      </c>
      <c r="BL129" s="16" t="s">
        <v>143</v>
      </c>
      <c r="BM129" s="16" t="s">
        <v>202</v>
      </c>
    </row>
    <row r="130" spans="2:65" s="12" customFormat="1">
      <c r="B130" s="197"/>
      <c r="C130" s="198"/>
      <c r="D130" s="194" t="s">
        <v>147</v>
      </c>
      <c r="E130" s="198"/>
      <c r="F130" s="200" t="s">
        <v>203</v>
      </c>
      <c r="G130" s="198"/>
      <c r="H130" s="201">
        <v>2.1</v>
      </c>
      <c r="I130" s="202"/>
      <c r="J130" s="198"/>
      <c r="K130" s="198"/>
      <c r="L130" s="203"/>
      <c r="M130" s="204"/>
      <c r="N130" s="205"/>
      <c r="O130" s="205"/>
      <c r="P130" s="205"/>
      <c r="Q130" s="205"/>
      <c r="R130" s="205"/>
      <c r="S130" s="205"/>
      <c r="T130" s="206"/>
      <c r="AT130" s="207" t="s">
        <v>147</v>
      </c>
      <c r="AU130" s="207" t="s">
        <v>87</v>
      </c>
      <c r="AV130" s="12" t="s">
        <v>87</v>
      </c>
      <c r="AW130" s="12" t="s">
        <v>4</v>
      </c>
      <c r="AX130" s="12" t="s">
        <v>85</v>
      </c>
      <c r="AY130" s="207" t="s">
        <v>135</v>
      </c>
    </row>
    <row r="131" spans="2:65" s="1" customFormat="1" ht="22.5" customHeight="1">
      <c r="B131" s="34"/>
      <c r="C131" s="182" t="s">
        <v>204</v>
      </c>
      <c r="D131" s="182" t="s">
        <v>138</v>
      </c>
      <c r="E131" s="183" t="s">
        <v>205</v>
      </c>
      <c r="F131" s="184" t="s">
        <v>206</v>
      </c>
      <c r="G131" s="185" t="s">
        <v>141</v>
      </c>
      <c r="H131" s="186">
        <v>8.4</v>
      </c>
      <c r="I131" s="187"/>
      <c r="J131" s="188">
        <f>ROUND(I131*H131,2)</f>
        <v>0</v>
      </c>
      <c r="K131" s="184" t="s">
        <v>142</v>
      </c>
      <c r="L131" s="38"/>
      <c r="M131" s="189" t="s">
        <v>33</v>
      </c>
      <c r="N131" s="190" t="s">
        <v>49</v>
      </c>
      <c r="O131" s="60"/>
      <c r="P131" s="191">
        <f>O131*H131</f>
        <v>0</v>
      </c>
      <c r="Q131" s="191">
        <v>1.255E-2</v>
      </c>
      <c r="R131" s="191">
        <f>Q131*H131</f>
        <v>0.10542000000000001</v>
      </c>
      <c r="S131" s="191">
        <v>0</v>
      </c>
      <c r="T131" s="192">
        <f>S131*H131</f>
        <v>0</v>
      </c>
      <c r="AR131" s="16" t="s">
        <v>143</v>
      </c>
      <c r="AT131" s="16" t="s">
        <v>138</v>
      </c>
      <c r="AU131" s="16" t="s">
        <v>87</v>
      </c>
      <c r="AY131" s="16" t="s">
        <v>135</v>
      </c>
      <c r="BE131" s="193">
        <f>IF(N131="základní",J131,0)</f>
        <v>0</v>
      </c>
      <c r="BF131" s="193">
        <f>IF(N131="snížená",J131,0)</f>
        <v>0</v>
      </c>
      <c r="BG131" s="193">
        <f>IF(N131="zákl. přenesená",J131,0)</f>
        <v>0</v>
      </c>
      <c r="BH131" s="193">
        <f>IF(N131="sníž. přenesená",J131,0)</f>
        <v>0</v>
      </c>
      <c r="BI131" s="193">
        <f>IF(N131="nulová",J131,0)</f>
        <v>0</v>
      </c>
      <c r="BJ131" s="16" t="s">
        <v>85</v>
      </c>
      <c r="BK131" s="193">
        <f>ROUND(I131*H131,2)</f>
        <v>0</v>
      </c>
      <c r="BL131" s="16" t="s">
        <v>143</v>
      </c>
      <c r="BM131" s="16" t="s">
        <v>207</v>
      </c>
    </row>
    <row r="132" spans="2:65" s="12" customFormat="1">
      <c r="B132" s="197"/>
      <c r="C132" s="198"/>
      <c r="D132" s="194" t="s">
        <v>147</v>
      </c>
      <c r="E132" s="199" t="s">
        <v>33</v>
      </c>
      <c r="F132" s="200" t="s">
        <v>208</v>
      </c>
      <c r="G132" s="198"/>
      <c r="H132" s="201">
        <v>8.4</v>
      </c>
      <c r="I132" s="202"/>
      <c r="J132" s="198"/>
      <c r="K132" s="198"/>
      <c r="L132" s="203"/>
      <c r="M132" s="204"/>
      <c r="N132" s="205"/>
      <c r="O132" s="205"/>
      <c r="P132" s="205"/>
      <c r="Q132" s="205"/>
      <c r="R132" s="205"/>
      <c r="S132" s="205"/>
      <c r="T132" s="206"/>
      <c r="AT132" s="207" t="s">
        <v>147</v>
      </c>
      <c r="AU132" s="207" t="s">
        <v>87</v>
      </c>
      <c r="AV132" s="12" t="s">
        <v>87</v>
      </c>
      <c r="AW132" s="12" t="s">
        <v>39</v>
      </c>
      <c r="AX132" s="12" t="s">
        <v>85</v>
      </c>
      <c r="AY132" s="207" t="s">
        <v>135</v>
      </c>
    </row>
    <row r="133" spans="2:65" s="1" customFormat="1" ht="16.5" customHeight="1">
      <c r="B133" s="34"/>
      <c r="C133" s="182" t="s">
        <v>209</v>
      </c>
      <c r="D133" s="182" t="s">
        <v>138</v>
      </c>
      <c r="E133" s="183" t="s">
        <v>210</v>
      </c>
      <c r="F133" s="184" t="s">
        <v>211</v>
      </c>
      <c r="G133" s="185" t="s">
        <v>141</v>
      </c>
      <c r="H133" s="186">
        <v>3.6</v>
      </c>
      <c r="I133" s="187"/>
      <c r="J133" s="188">
        <f>ROUND(I133*H133,2)</f>
        <v>0</v>
      </c>
      <c r="K133" s="184" t="s">
        <v>142</v>
      </c>
      <c r="L133" s="38"/>
      <c r="M133" s="189" t="s">
        <v>33</v>
      </c>
      <c r="N133" s="190" t="s">
        <v>49</v>
      </c>
      <c r="O133" s="60"/>
      <c r="P133" s="191">
        <f>O133*H133</f>
        <v>0</v>
      </c>
      <c r="Q133" s="191">
        <v>3.1530000000000002E-2</v>
      </c>
      <c r="R133" s="191">
        <f>Q133*H133</f>
        <v>0.11350800000000001</v>
      </c>
      <c r="S133" s="191">
        <v>0</v>
      </c>
      <c r="T133" s="192">
        <f>S133*H133</f>
        <v>0</v>
      </c>
      <c r="AR133" s="16" t="s">
        <v>143</v>
      </c>
      <c r="AT133" s="16" t="s">
        <v>138</v>
      </c>
      <c r="AU133" s="16" t="s">
        <v>87</v>
      </c>
      <c r="AY133" s="16" t="s">
        <v>135</v>
      </c>
      <c r="BE133" s="193">
        <f>IF(N133="základní",J133,0)</f>
        <v>0</v>
      </c>
      <c r="BF133" s="193">
        <f>IF(N133="snížená",J133,0)</f>
        <v>0</v>
      </c>
      <c r="BG133" s="193">
        <f>IF(N133="zákl. přenesená",J133,0)</f>
        <v>0</v>
      </c>
      <c r="BH133" s="193">
        <f>IF(N133="sníž. přenesená",J133,0)</f>
        <v>0</v>
      </c>
      <c r="BI133" s="193">
        <f>IF(N133="nulová",J133,0)</f>
        <v>0</v>
      </c>
      <c r="BJ133" s="16" t="s">
        <v>85</v>
      </c>
      <c r="BK133" s="193">
        <f>ROUND(I133*H133,2)</f>
        <v>0</v>
      </c>
      <c r="BL133" s="16" t="s">
        <v>143</v>
      </c>
      <c r="BM133" s="16" t="s">
        <v>212</v>
      </c>
    </row>
    <row r="134" spans="2:65" s="12" customFormat="1">
      <c r="B134" s="197"/>
      <c r="C134" s="198"/>
      <c r="D134" s="194" t="s">
        <v>147</v>
      </c>
      <c r="E134" s="199" t="s">
        <v>33</v>
      </c>
      <c r="F134" s="200" t="s">
        <v>213</v>
      </c>
      <c r="G134" s="198"/>
      <c r="H134" s="201">
        <v>3.6</v>
      </c>
      <c r="I134" s="202"/>
      <c r="J134" s="198"/>
      <c r="K134" s="198"/>
      <c r="L134" s="203"/>
      <c r="M134" s="204"/>
      <c r="N134" s="205"/>
      <c r="O134" s="205"/>
      <c r="P134" s="205"/>
      <c r="Q134" s="205"/>
      <c r="R134" s="205"/>
      <c r="S134" s="205"/>
      <c r="T134" s="206"/>
      <c r="AT134" s="207" t="s">
        <v>147</v>
      </c>
      <c r="AU134" s="207" t="s">
        <v>87</v>
      </c>
      <c r="AV134" s="12" t="s">
        <v>87</v>
      </c>
      <c r="AW134" s="12" t="s">
        <v>39</v>
      </c>
      <c r="AX134" s="12" t="s">
        <v>85</v>
      </c>
      <c r="AY134" s="207" t="s">
        <v>135</v>
      </c>
    </row>
    <row r="135" spans="2:65" s="1" customFormat="1" ht="16.5" customHeight="1">
      <c r="B135" s="34"/>
      <c r="C135" s="182" t="s">
        <v>8</v>
      </c>
      <c r="D135" s="182" t="s">
        <v>138</v>
      </c>
      <c r="E135" s="183" t="s">
        <v>214</v>
      </c>
      <c r="F135" s="184" t="s">
        <v>215</v>
      </c>
      <c r="G135" s="185" t="s">
        <v>191</v>
      </c>
      <c r="H135" s="186">
        <v>19.899999999999999</v>
      </c>
      <c r="I135" s="187"/>
      <c r="J135" s="188">
        <f>ROUND(I135*H135,2)</f>
        <v>0</v>
      </c>
      <c r="K135" s="184" t="s">
        <v>142</v>
      </c>
      <c r="L135" s="38"/>
      <c r="M135" s="189" t="s">
        <v>33</v>
      </c>
      <c r="N135" s="190" t="s">
        <v>49</v>
      </c>
      <c r="O135" s="60"/>
      <c r="P135" s="191">
        <f>O135*H135</f>
        <v>0</v>
      </c>
      <c r="Q135" s="191">
        <v>2.0650000000000002E-2</v>
      </c>
      <c r="R135" s="191">
        <f>Q135*H135</f>
        <v>0.41093499999999999</v>
      </c>
      <c r="S135" s="191">
        <v>0</v>
      </c>
      <c r="T135" s="192">
        <f>S135*H135</f>
        <v>0</v>
      </c>
      <c r="AR135" s="16" t="s">
        <v>143</v>
      </c>
      <c r="AT135" s="16" t="s">
        <v>138</v>
      </c>
      <c r="AU135" s="16" t="s">
        <v>87</v>
      </c>
      <c r="AY135" s="16" t="s">
        <v>135</v>
      </c>
      <c r="BE135" s="193">
        <f>IF(N135="základní",J135,0)</f>
        <v>0</v>
      </c>
      <c r="BF135" s="193">
        <f>IF(N135="snížená",J135,0)</f>
        <v>0</v>
      </c>
      <c r="BG135" s="193">
        <f>IF(N135="zákl. přenesená",J135,0)</f>
        <v>0</v>
      </c>
      <c r="BH135" s="193">
        <f>IF(N135="sníž. přenesená",J135,0)</f>
        <v>0</v>
      </c>
      <c r="BI135" s="193">
        <f>IF(N135="nulová",J135,0)</f>
        <v>0</v>
      </c>
      <c r="BJ135" s="16" t="s">
        <v>85</v>
      </c>
      <c r="BK135" s="193">
        <f>ROUND(I135*H135,2)</f>
        <v>0</v>
      </c>
      <c r="BL135" s="16" t="s">
        <v>143</v>
      </c>
      <c r="BM135" s="16" t="s">
        <v>216</v>
      </c>
    </row>
    <row r="136" spans="2:65" s="11" customFormat="1" ht="22.9" customHeight="1">
      <c r="B136" s="166"/>
      <c r="C136" s="167"/>
      <c r="D136" s="168" t="s">
        <v>77</v>
      </c>
      <c r="E136" s="180" t="s">
        <v>183</v>
      </c>
      <c r="F136" s="180" t="s">
        <v>217</v>
      </c>
      <c r="G136" s="167"/>
      <c r="H136" s="167"/>
      <c r="I136" s="170"/>
      <c r="J136" s="181">
        <f>BK136</f>
        <v>0</v>
      </c>
      <c r="K136" s="167"/>
      <c r="L136" s="172"/>
      <c r="M136" s="173"/>
      <c r="N136" s="174"/>
      <c r="O136" s="174"/>
      <c r="P136" s="175">
        <f>SUM(P137:P148)</f>
        <v>0</v>
      </c>
      <c r="Q136" s="174"/>
      <c r="R136" s="175">
        <f>SUM(R137:R148)</f>
        <v>0</v>
      </c>
      <c r="S136" s="174"/>
      <c r="T136" s="176">
        <f>SUM(T137:T148)</f>
        <v>0.6</v>
      </c>
      <c r="AR136" s="177" t="s">
        <v>85</v>
      </c>
      <c r="AT136" s="178" t="s">
        <v>77</v>
      </c>
      <c r="AU136" s="178" t="s">
        <v>85</v>
      </c>
      <c r="AY136" s="177" t="s">
        <v>135</v>
      </c>
      <c r="BK136" s="179">
        <f>SUM(BK137:BK148)</f>
        <v>0</v>
      </c>
    </row>
    <row r="137" spans="2:65" s="1" customFormat="1" ht="22.5" customHeight="1">
      <c r="B137" s="34"/>
      <c r="C137" s="182" t="s">
        <v>218</v>
      </c>
      <c r="D137" s="182" t="s">
        <v>138</v>
      </c>
      <c r="E137" s="183" t="s">
        <v>219</v>
      </c>
      <c r="F137" s="184" t="s">
        <v>220</v>
      </c>
      <c r="G137" s="185" t="s">
        <v>141</v>
      </c>
      <c r="H137" s="186">
        <v>120</v>
      </c>
      <c r="I137" s="187"/>
      <c r="J137" s="188">
        <f>ROUND(I137*H137,2)</f>
        <v>0</v>
      </c>
      <c r="K137" s="184" t="s">
        <v>142</v>
      </c>
      <c r="L137" s="38"/>
      <c r="M137" s="189" t="s">
        <v>33</v>
      </c>
      <c r="N137" s="190" t="s">
        <v>49</v>
      </c>
      <c r="O137" s="60"/>
      <c r="P137" s="191">
        <f>O137*H137</f>
        <v>0</v>
      </c>
      <c r="Q137" s="191">
        <v>0</v>
      </c>
      <c r="R137" s="191">
        <f>Q137*H137</f>
        <v>0</v>
      </c>
      <c r="S137" s="191">
        <v>0</v>
      </c>
      <c r="T137" s="192">
        <f>S137*H137</f>
        <v>0</v>
      </c>
      <c r="AR137" s="16" t="s">
        <v>143</v>
      </c>
      <c r="AT137" s="16" t="s">
        <v>138</v>
      </c>
      <c r="AU137" s="16" t="s">
        <v>87</v>
      </c>
      <c r="AY137" s="16" t="s">
        <v>135</v>
      </c>
      <c r="BE137" s="193">
        <f>IF(N137="základní",J137,0)</f>
        <v>0</v>
      </c>
      <c r="BF137" s="193">
        <f>IF(N137="snížená",J137,0)</f>
        <v>0</v>
      </c>
      <c r="BG137" s="193">
        <f>IF(N137="zákl. přenesená",J137,0)</f>
        <v>0</v>
      </c>
      <c r="BH137" s="193">
        <f>IF(N137="sníž. přenesená",J137,0)</f>
        <v>0</v>
      </c>
      <c r="BI137" s="193">
        <f>IF(N137="nulová",J137,0)</f>
        <v>0</v>
      </c>
      <c r="BJ137" s="16" t="s">
        <v>85</v>
      </c>
      <c r="BK137" s="193">
        <f>ROUND(I137*H137,2)</f>
        <v>0</v>
      </c>
      <c r="BL137" s="16" t="s">
        <v>143</v>
      </c>
      <c r="BM137" s="16" t="s">
        <v>221</v>
      </c>
    </row>
    <row r="138" spans="2:65" s="1" customFormat="1" ht="58.5">
      <c r="B138" s="34"/>
      <c r="C138" s="35"/>
      <c r="D138" s="194" t="s">
        <v>145</v>
      </c>
      <c r="E138" s="35"/>
      <c r="F138" s="195" t="s">
        <v>222</v>
      </c>
      <c r="G138" s="35"/>
      <c r="H138" s="35"/>
      <c r="I138" s="112"/>
      <c r="J138" s="35"/>
      <c r="K138" s="35"/>
      <c r="L138" s="38"/>
      <c r="M138" s="196"/>
      <c r="N138" s="60"/>
      <c r="O138" s="60"/>
      <c r="P138" s="60"/>
      <c r="Q138" s="60"/>
      <c r="R138" s="60"/>
      <c r="S138" s="60"/>
      <c r="T138" s="61"/>
      <c r="AT138" s="16" t="s">
        <v>145</v>
      </c>
      <c r="AU138" s="16" t="s">
        <v>87</v>
      </c>
    </row>
    <row r="139" spans="2:65" s="12" customFormat="1">
      <c r="B139" s="197"/>
      <c r="C139" s="198"/>
      <c r="D139" s="194" t="s">
        <v>147</v>
      </c>
      <c r="E139" s="199" t="s">
        <v>33</v>
      </c>
      <c r="F139" s="200" t="s">
        <v>223</v>
      </c>
      <c r="G139" s="198"/>
      <c r="H139" s="201">
        <v>120</v>
      </c>
      <c r="I139" s="202"/>
      <c r="J139" s="198"/>
      <c r="K139" s="198"/>
      <c r="L139" s="203"/>
      <c r="M139" s="204"/>
      <c r="N139" s="205"/>
      <c r="O139" s="205"/>
      <c r="P139" s="205"/>
      <c r="Q139" s="205"/>
      <c r="R139" s="205"/>
      <c r="S139" s="205"/>
      <c r="T139" s="206"/>
      <c r="AT139" s="207" t="s">
        <v>147</v>
      </c>
      <c r="AU139" s="207" t="s">
        <v>87</v>
      </c>
      <c r="AV139" s="12" t="s">
        <v>87</v>
      </c>
      <c r="AW139" s="12" t="s">
        <v>39</v>
      </c>
      <c r="AX139" s="12" t="s">
        <v>85</v>
      </c>
      <c r="AY139" s="207" t="s">
        <v>135</v>
      </c>
    </row>
    <row r="140" spans="2:65" s="1" customFormat="1" ht="22.5" customHeight="1">
      <c r="B140" s="34"/>
      <c r="C140" s="182" t="s">
        <v>224</v>
      </c>
      <c r="D140" s="182" t="s">
        <v>138</v>
      </c>
      <c r="E140" s="183" t="s">
        <v>225</v>
      </c>
      <c r="F140" s="184" t="s">
        <v>226</v>
      </c>
      <c r="G140" s="185" t="s">
        <v>141</v>
      </c>
      <c r="H140" s="186">
        <v>7200</v>
      </c>
      <c r="I140" s="187"/>
      <c r="J140" s="188">
        <f>ROUND(I140*H140,2)</f>
        <v>0</v>
      </c>
      <c r="K140" s="184" t="s">
        <v>142</v>
      </c>
      <c r="L140" s="38"/>
      <c r="M140" s="189" t="s">
        <v>33</v>
      </c>
      <c r="N140" s="190" t="s">
        <v>49</v>
      </c>
      <c r="O140" s="60"/>
      <c r="P140" s="191">
        <f>O140*H140</f>
        <v>0</v>
      </c>
      <c r="Q140" s="191">
        <v>0</v>
      </c>
      <c r="R140" s="191">
        <f>Q140*H140</f>
        <v>0</v>
      </c>
      <c r="S140" s="191">
        <v>0</v>
      </c>
      <c r="T140" s="192">
        <f>S140*H140</f>
        <v>0</v>
      </c>
      <c r="AR140" s="16" t="s">
        <v>143</v>
      </c>
      <c r="AT140" s="16" t="s">
        <v>138</v>
      </c>
      <c r="AU140" s="16" t="s">
        <v>87</v>
      </c>
      <c r="AY140" s="16" t="s">
        <v>135</v>
      </c>
      <c r="BE140" s="193">
        <f>IF(N140="základní",J140,0)</f>
        <v>0</v>
      </c>
      <c r="BF140" s="193">
        <f>IF(N140="snížená",J140,0)</f>
        <v>0</v>
      </c>
      <c r="BG140" s="193">
        <f>IF(N140="zákl. přenesená",J140,0)</f>
        <v>0</v>
      </c>
      <c r="BH140" s="193">
        <f>IF(N140="sníž. přenesená",J140,0)</f>
        <v>0</v>
      </c>
      <c r="BI140" s="193">
        <f>IF(N140="nulová",J140,0)</f>
        <v>0</v>
      </c>
      <c r="BJ140" s="16" t="s">
        <v>85</v>
      </c>
      <c r="BK140" s="193">
        <f>ROUND(I140*H140,2)</f>
        <v>0</v>
      </c>
      <c r="BL140" s="16" t="s">
        <v>143</v>
      </c>
      <c r="BM140" s="16" t="s">
        <v>227</v>
      </c>
    </row>
    <row r="141" spans="2:65" s="1" customFormat="1" ht="58.5">
      <c r="B141" s="34"/>
      <c r="C141" s="35"/>
      <c r="D141" s="194" t="s">
        <v>145</v>
      </c>
      <c r="E141" s="35"/>
      <c r="F141" s="195" t="s">
        <v>222</v>
      </c>
      <c r="G141" s="35"/>
      <c r="H141" s="35"/>
      <c r="I141" s="112"/>
      <c r="J141" s="35"/>
      <c r="K141" s="35"/>
      <c r="L141" s="38"/>
      <c r="M141" s="196"/>
      <c r="N141" s="60"/>
      <c r="O141" s="60"/>
      <c r="P141" s="60"/>
      <c r="Q141" s="60"/>
      <c r="R141" s="60"/>
      <c r="S141" s="60"/>
      <c r="T141" s="61"/>
      <c r="AT141" s="16" t="s">
        <v>145</v>
      </c>
      <c r="AU141" s="16" t="s">
        <v>87</v>
      </c>
    </row>
    <row r="142" spans="2:65" s="12" customFormat="1">
      <c r="B142" s="197"/>
      <c r="C142" s="198"/>
      <c r="D142" s="194" t="s">
        <v>147</v>
      </c>
      <c r="E142" s="198"/>
      <c r="F142" s="200" t="s">
        <v>228</v>
      </c>
      <c r="G142" s="198"/>
      <c r="H142" s="201">
        <v>7200</v>
      </c>
      <c r="I142" s="202"/>
      <c r="J142" s="198"/>
      <c r="K142" s="198"/>
      <c r="L142" s="203"/>
      <c r="M142" s="204"/>
      <c r="N142" s="205"/>
      <c r="O142" s="205"/>
      <c r="P142" s="205"/>
      <c r="Q142" s="205"/>
      <c r="R142" s="205"/>
      <c r="S142" s="205"/>
      <c r="T142" s="206"/>
      <c r="AT142" s="207" t="s">
        <v>147</v>
      </c>
      <c r="AU142" s="207" t="s">
        <v>87</v>
      </c>
      <c r="AV142" s="12" t="s">
        <v>87</v>
      </c>
      <c r="AW142" s="12" t="s">
        <v>4</v>
      </c>
      <c r="AX142" s="12" t="s">
        <v>85</v>
      </c>
      <c r="AY142" s="207" t="s">
        <v>135</v>
      </c>
    </row>
    <row r="143" spans="2:65" s="1" customFormat="1" ht="22.5" customHeight="1">
      <c r="B143" s="34"/>
      <c r="C143" s="182" t="s">
        <v>229</v>
      </c>
      <c r="D143" s="182" t="s">
        <v>138</v>
      </c>
      <c r="E143" s="183" t="s">
        <v>230</v>
      </c>
      <c r="F143" s="184" t="s">
        <v>231</v>
      </c>
      <c r="G143" s="185" t="s">
        <v>141</v>
      </c>
      <c r="H143" s="186">
        <v>120</v>
      </c>
      <c r="I143" s="187"/>
      <c r="J143" s="188">
        <f>ROUND(I143*H143,2)</f>
        <v>0</v>
      </c>
      <c r="K143" s="184" t="s">
        <v>142</v>
      </c>
      <c r="L143" s="38"/>
      <c r="M143" s="189" t="s">
        <v>33</v>
      </c>
      <c r="N143" s="190" t="s">
        <v>49</v>
      </c>
      <c r="O143" s="60"/>
      <c r="P143" s="191">
        <f>O143*H143</f>
        <v>0</v>
      </c>
      <c r="Q143" s="191">
        <v>0</v>
      </c>
      <c r="R143" s="191">
        <f>Q143*H143</f>
        <v>0</v>
      </c>
      <c r="S143" s="191">
        <v>0</v>
      </c>
      <c r="T143" s="192">
        <f>S143*H143</f>
        <v>0</v>
      </c>
      <c r="AR143" s="16" t="s">
        <v>143</v>
      </c>
      <c r="AT143" s="16" t="s">
        <v>138</v>
      </c>
      <c r="AU143" s="16" t="s">
        <v>87</v>
      </c>
      <c r="AY143" s="16" t="s">
        <v>135</v>
      </c>
      <c r="BE143" s="193">
        <f>IF(N143="základní",J143,0)</f>
        <v>0</v>
      </c>
      <c r="BF143" s="193">
        <f>IF(N143="snížená",J143,0)</f>
        <v>0</v>
      </c>
      <c r="BG143" s="193">
        <f>IF(N143="zákl. přenesená",J143,0)</f>
        <v>0</v>
      </c>
      <c r="BH143" s="193">
        <f>IF(N143="sníž. přenesená",J143,0)</f>
        <v>0</v>
      </c>
      <c r="BI143" s="193">
        <f>IF(N143="nulová",J143,0)</f>
        <v>0</v>
      </c>
      <c r="BJ143" s="16" t="s">
        <v>85</v>
      </c>
      <c r="BK143" s="193">
        <f>ROUND(I143*H143,2)</f>
        <v>0</v>
      </c>
      <c r="BL143" s="16" t="s">
        <v>143</v>
      </c>
      <c r="BM143" s="16" t="s">
        <v>232</v>
      </c>
    </row>
    <row r="144" spans="2:65" s="1" customFormat="1" ht="29.25">
      <c r="B144" s="34"/>
      <c r="C144" s="35"/>
      <c r="D144" s="194" t="s">
        <v>145</v>
      </c>
      <c r="E144" s="35"/>
      <c r="F144" s="195" t="s">
        <v>233</v>
      </c>
      <c r="G144" s="35"/>
      <c r="H144" s="35"/>
      <c r="I144" s="112"/>
      <c r="J144" s="35"/>
      <c r="K144" s="35"/>
      <c r="L144" s="38"/>
      <c r="M144" s="196"/>
      <c r="N144" s="60"/>
      <c r="O144" s="60"/>
      <c r="P144" s="60"/>
      <c r="Q144" s="60"/>
      <c r="R144" s="60"/>
      <c r="S144" s="60"/>
      <c r="T144" s="61"/>
      <c r="AT144" s="16" t="s">
        <v>145</v>
      </c>
      <c r="AU144" s="16" t="s">
        <v>87</v>
      </c>
    </row>
    <row r="145" spans="2:65" s="1" customFormat="1" ht="16.5" customHeight="1">
      <c r="B145" s="34"/>
      <c r="C145" s="182" t="s">
        <v>234</v>
      </c>
      <c r="D145" s="182" t="s">
        <v>138</v>
      </c>
      <c r="E145" s="183" t="s">
        <v>235</v>
      </c>
      <c r="F145" s="184" t="s">
        <v>236</v>
      </c>
      <c r="G145" s="185" t="s">
        <v>191</v>
      </c>
      <c r="H145" s="186">
        <v>20</v>
      </c>
      <c r="I145" s="187"/>
      <c r="J145" s="188">
        <f>ROUND(I145*H145,2)</f>
        <v>0</v>
      </c>
      <c r="K145" s="184" t="s">
        <v>142</v>
      </c>
      <c r="L145" s="38"/>
      <c r="M145" s="189" t="s">
        <v>33</v>
      </c>
      <c r="N145" s="190" t="s">
        <v>49</v>
      </c>
      <c r="O145" s="60"/>
      <c r="P145" s="191">
        <f>O145*H145</f>
        <v>0</v>
      </c>
      <c r="Q145" s="191">
        <v>0</v>
      </c>
      <c r="R145" s="191">
        <f>Q145*H145</f>
        <v>0</v>
      </c>
      <c r="S145" s="191">
        <v>0.03</v>
      </c>
      <c r="T145" s="192">
        <f>S145*H145</f>
        <v>0.6</v>
      </c>
      <c r="AR145" s="16" t="s">
        <v>143</v>
      </c>
      <c r="AT145" s="16" t="s">
        <v>138</v>
      </c>
      <c r="AU145" s="16" t="s">
        <v>87</v>
      </c>
      <c r="AY145" s="16" t="s">
        <v>135</v>
      </c>
      <c r="BE145" s="193">
        <f>IF(N145="základní",J145,0)</f>
        <v>0</v>
      </c>
      <c r="BF145" s="193">
        <f>IF(N145="snížená",J145,0)</f>
        <v>0</v>
      </c>
      <c r="BG145" s="193">
        <f>IF(N145="zákl. přenesená",J145,0)</f>
        <v>0</v>
      </c>
      <c r="BH145" s="193">
        <f>IF(N145="sníž. přenesená",J145,0)</f>
        <v>0</v>
      </c>
      <c r="BI145" s="193">
        <f>IF(N145="nulová",J145,0)</f>
        <v>0</v>
      </c>
      <c r="BJ145" s="16" t="s">
        <v>85</v>
      </c>
      <c r="BK145" s="193">
        <f>ROUND(I145*H145,2)</f>
        <v>0</v>
      </c>
      <c r="BL145" s="16" t="s">
        <v>143</v>
      </c>
      <c r="BM145" s="16" t="s">
        <v>237</v>
      </c>
    </row>
    <row r="146" spans="2:65" s="12" customFormat="1">
      <c r="B146" s="197"/>
      <c r="C146" s="198"/>
      <c r="D146" s="194" t="s">
        <v>147</v>
      </c>
      <c r="E146" s="199" t="s">
        <v>33</v>
      </c>
      <c r="F146" s="200" t="s">
        <v>238</v>
      </c>
      <c r="G146" s="198"/>
      <c r="H146" s="201">
        <v>20</v>
      </c>
      <c r="I146" s="202"/>
      <c r="J146" s="198"/>
      <c r="K146" s="198"/>
      <c r="L146" s="203"/>
      <c r="M146" s="204"/>
      <c r="N146" s="205"/>
      <c r="O146" s="205"/>
      <c r="P146" s="205"/>
      <c r="Q146" s="205"/>
      <c r="R146" s="205"/>
      <c r="S146" s="205"/>
      <c r="T146" s="206"/>
      <c r="AT146" s="207" t="s">
        <v>147</v>
      </c>
      <c r="AU146" s="207" t="s">
        <v>87</v>
      </c>
      <c r="AV146" s="12" t="s">
        <v>87</v>
      </c>
      <c r="AW146" s="12" t="s">
        <v>39</v>
      </c>
      <c r="AX146" s="12" t="s">
        <v>85</v>
      </c>
      <c r="AY146" s="207" t="s">
        <v>135</v>
      </c>
    </row>
    <row r="147" spans="2:65" s="1" customFormat="1" ht="16.5" customHeight="1">
      <c r="B147" s="34"/>
      <c r="C147" s="182" t="s">
        <v>239</v>
      </c>
      <c r="D147" s="182" t="s">
        <v>138</v>
      </c>
      <c r="E147" s="183" t="s">
        <v>240</v>
      </c>
      <c r="F147" s="184" t="s">
        <v>241</v>
      </c>
      <c r="G147" s="185" t="s">
        <v>141</v>
      </c>
      <c r="H147" s="186">
        <v>214.5</v>
      </c>
      <c r="I147" s="187"/>
      <c r="J147" s="188">
        <f>ROUND(I147*H147,2)</f>
        <v>0</v>
      </c>
      <c r="K147" s="184" t="s">
        <v>142</v>
      </c>
      <c r="L147" s="38"/>
      <c r="M147" s="189" t="s">
        <v>33</v>
      </c>
      <c r="N147" s="190" t="s">
        <v>49</v>
      </c>
      <c r="O147" s="60"/>
      <c r="P147" s="191">
        <f>O147*H147</f>
        <v>0</v>
      </c>
      <c r="Q147" s="191">
        <v>0</v>
      </c>
      <c r="R147" s="191">
        <f>Q147*H147</f>
        <v>0</v>
      </c>
      <c r="S147" s="191">
        <v>0</v>
      </c>
      <c r="T147" s="192">
        <f>S147*H147</f>
        <v>0</v>
      </c>
      <c r="AR147" s="16" t="s">
        <v>143</v>
      </c>
      <c r="AT147" s="16" t="s">
        <v>138</v>
      </c>
      <c r="AU147" s="16" t="s">
        <v>87</v>
      </c>
      <c r="AY147" s="16" t="s">
        <v>135</v>
      </c>
      <c r="BE147" s="193">
        <f>IF(N147="základní",J147,0)</f>
        <v>0</v>
      </c>
      <c r="BF147" s="193">
        <f>IF(N147="snížená",J147,0)</f>
        <v>0</v>
      </c>
      <c r="BG147" s="193">
        <f>IF(N147="zákl. přenesená",J147,0)</f>
        <v>0</v>
      </c>
      <c r="BH147" s="193">
        <f>IF(N147="sníž. přenesená",J147,0)</f>
        <v>0</v>
      </c>
      <c r="BI147" s="193">
        <f>IF(N147="nulová",J147,0)</f>
        <v>0</v>
      </c>
      <c r="BJ147" s="16" t="s">
        <v>85</v>
      </c>
      <c r="BK147" s="193">
        <f>ROUND(I147*H147,2)</f>
        <v>0</v>
      </c>
      <c r="BL147" s="16" t="s">
        <v>143</v>
      </c>
      <c r="BM147" s="16" t="s">
        <v>242</v>
      </c>
    </row>
    <row r="148" spans="2:65" s="1" customFormat="1" ht="58.5">
      <c r="B148" s="34"/>
      <c r="C148" s="35"/>
      <c r="D148" s="194" t="s">
        <v>145</v>
      </c>
      <c r="E148" s="35"/>
      <c r="F148" s="195" t="s">
        <v>243</v>
      </c>
      <c r="G148" s="35"/>
      <c r="H148" s="35"/>
      <c r="I148" s="112"/>
      <c r="J148" s="35"/>
      <c r="K148" s="35"/>
      <c r="L148" s="38"/>
      <c r="M148" s="196"/>
      <c r="N148" s="60"/>
      <c r="O148" s="60"/>
      <c r="P148" s="60"/>
      <c r="Q148" s="60"/>
      <c r="R148" s="60"/>
      <c r="S148" s="60"/>
      <c r="T148" s="61"/>
      <c r="AT148" s="16" t="s">
        <v>145</v>
      </c>
      <c r="AU148" s="16" t="s">
        <v>87</v>
      </c>
    </row>
    <row r="149" spans="2:65" s="11" customFormat="1" ht="22.9" customHeight="1">
      <c r="B149" s="166"/>
      <c r="C149" s="167"/>
      <c r="D149" s="168" t="s">
        <v>77</v>
      </c>
      <c r="E149" s="180" t="s">
        <v>244</v>
      </c>
      <c r="F149" s="180" t="s">
        <v>245</v>
      </c>
      <c r="G149" s="167"/>
      <c r="H149" s="167"/>
      <c r="I149" s="170"/>
      <c r="J149" s="181">
        <f>BK149</f>
        <v>0</v>
      </c>
      <c r="K149" s="167"/>
      <c r="L149" s="172"/>
      <c r="M149" s="173"/>
      <c r="N149" s="174"/>
      <c r="O149" s="174"/>
      <c r="P149" s="175">
        <f>SUM(P150:P163)</f>
        <v>0</v>
      </c>
      <c r="Q149" s="174"/>
      <c r="R149" s="175">
        <f>SUM(R150:R163)</f>
        <v>0</v>
      </c>
      <c r="S149" s="174"/>
      <c r="T149" s="176">
        <f>SUM(T150:T163)</f>
        <v>0</v>
      </c>
      <c r="AR149" s="177" t="s">
        <v>85</v>
      </c>
      <c r="AT149" s="178" t="s">
        <v>77</v>
      </c>
      <c r="AU149" s="178" t="s">
        <v>85</v>
      </c>
      <c r="AY149" s="177" t="s">
        <v>135</v>
      </c>
      <c r="BK149" s="179">
        <f>SUM(BK150:BK163)</f>
        <v>0</v>
      </c>
    </row>
    <row r="150" spans="2:65" s="1" customFormat="1" ht="22.5" customHeight="1">
      <c r="B150" s="34"/>
      <c r="C150" s="182" t="s">
        <v>7</v>
      </c>
      <c r="D150" s="182" t="s">
        <v>138</v>
      </c>
      <c r="E150" s="183" t="s">
        <v>246</v>
      </c>
      <c r="F150" s="184" t="s">
        <v>247</v>
      </c>
      <c r="G150" s="185" t="s">
        <v>248</v>
      </c>
      <c r="H150" s="186">
        <v>5.1379999999999999</v>
      </c>
      <c r="I150" s="187"/>
      <c r="J150" s="188">
        <f>ROUND(I150*H150,2)</f>
        <v>0</v>
      </c>
      <c r="K150" s="184" t="s">
        <v>142</v>
      </c>
      <c r="L150" s="38"/>
      <c r="M150" s="189" t="s">
        <v>33</v>
      </c>
      <c r="N150" s="190" t="s">
        <v>49</v>
      </c>
      <c r="O150" s="60"/>
      <c r="P150" s="191">
        <f>O150*H150</f>
        <v>0</v>
      </c>
      <c r="Q150" s="191">
        <v>0</v>
      </c>
      <c r="R150" s="191">
        <f>Q150*H150</f>
        <v>0</v>
      </c>
      <c r="S150" s="191">
        <v>0</v>
      </c>
      <c r="T150" s="192">
        <f>S150*H150</f>
        <v>0</v>
      </c>
      <c r="AR150" s="16" t="s">
        <v>143</v>
      </c>
      <c r="AT150" s="16" t="s">
        <v>138</v>
      </c>
      <c r="AU150" s="16" t="s">
        <v>87</v>
      </c>
      <c r="AY150" s="16" t="s">
        <v>135</v>
      </c>
      <c r="BE150" s="193">
        <f>IF(N150="základní",J150,0)</f>
        <v>0</v>
      </c>
      <c r="BF150" s="193">
        <f>IF(N150="snížená",J150,0)</f>
        <v>0</v>
      </c>
      <c r="BG150" s="193">
        <f>IF(N150="zákl. přenesená",J150,0)</f>
        <v>0</v>
      </c>
      <c r="BH150" s="193">
        <f>IF(N150="sníž. přenesená",J150,0)</f>
        <v>0</v>
      </c>
      <c r="BI150" s="193">
        <f>IF(N150="nulová",J150,0)</f>
        <v>0</v>
      </c>
      <c r="BJ150" s="16" t="s">
        <v>85</v>
      </c>
      <c r="BK150" s="193">
        <f>ROUND(I150*H150,2)</f>
        <v>0</v>
      </c>
      <c r="BL150" s="16" t="s">
        <v>143</v>
      </c>
      <c r="BM150" s="16" t="s">
        <v>249</v>
      </c>
    </row>
    <row r="151" spans="2:65" s="1" customFormat="1" ht="107.25">
      <c r="B151" s="34"/>
      <c r="C151" s="35"/>
      <c r="D151" s="194" t="s">
        <v>145</v>
      </c>
      <c r="E151" s="35"/>
      <c r="F151" s="195" t="s">
        <v>250</v>
      </c>
      <c r="G151" s="35"/>
      <c r="H151" s="35"/>
      <c r="I151" s="112"/>
      <c r="J151" s="35"/>
      <c r="K151" s="35"/>
      <c r="L151" s="38"/>
      <c r="M151" s="196"/>
      <c r="N151" s="60"/>
      <c r="O151" s="60"/>
      <c r="P151" s="60"/>
      <c r="Q151" s="60"/>
      <c r="R151" s="60"/>
      <c r="S151" s="60"/>
      <c r="T151" s="61"/>
      <c r="AT151" s="16" t="s">
        <v>145</v>
      </c>
      <c r="AU151" s="16" t="s">
        <v>87</v>
      </c>
    </row>
    <row r="152" spans="2:65" s="1" customFormat="1" ht="16.5" customHeight="1">
      <c r="B152" s="34"/>
      <c r="C152" s="182" t="s">
        <v>251</v>
      </c>
      <c r="D152" s="182" t="s">
        <v>138</v>
      </c>
      <c r="E152" s="183" t="s">
        <v>252</v>
      </c>
      <c r="F152" s="184" t="s">
        <v>253</v>
      </c>
      <c r="G152" s="185" t="s">
        <v>248</v>
      </c>
      <c r="H152" s="186">
        <v>5.1379999999999999</v>
      </c>
      <c r="I152" s="187"/>
      <c r="J152" s="188">
        <f>ROUND(I152*H152,2)</f>
        <v>0</v>
      </c>
      <c r="K152" s="184" t="s">
        <v>142</v>
      </c>
      <c r="L152" s="38"/>
      <c r="M152" s="189" t="s">
        <v>33</v>
      </c>
      <c r="N152" s="190" t="s">
        <v>49</v>
      </c>
      <c r="O152" s="60"/>
      <c r="P152" s="191">
        <f>O152*H152</f>
        <v>0</v>
      </c>
      <c r="Q152" s="191">
        <v>0</v>
      </c>
      <c r="R152" s="191">
        <f>Q152*H152</f>
        <v>0</v>
      </c>
      <c r="S152" s="191">
        <v>0</v>
      </c>
      <c r="T152" s="192">
        <f>S152*H152</f>
        <v>0</v>
      </c>
      <c r="AR152" s="16" t="s">
        <v>143</v>
      </c>
      <c r="AT152" s="16" t="s">
        <v>138</v>
      </c>
      <c r="AU152" s="16" t="s">
        <v>87</v>
      </c>
      <c r="AY152" s="16" t="s">
        <v>135</v>
      </c>
      <c r="BE152" s="193">
        <f>IF(N152="základní",J152,0)</f>
        <v>0</v>
      </c>
      <c r="BF152" s="193">
        <f>IF(N152="snížená",J152,0)</f>
        <v>0</v>
      </c>
      <c r="BG152" s="193">
        <f>IF(N152="zákl. přenesená",J152,0)</f>
        <v>0</v>
      </c>
      <c r="BH152" s="193">
        <f>IF(N152="sníž. přenesená",J152,0)</f>
        <v>0</v>
      </c>
      <c r="BI152" s="193">
        <f>IF(N152="nulová",J152,0)</f>
        <v>0</v>
      </c>
      <c r="BJ152" s="16" t="s">
        <v>85</v>
      </c>
      <c r="BK152" s="193">
        <f>ROUND(I152*H152,2)</f>
        <v>0</v>
      </c>
      <c r="BL152" s="16" t="s">
        <v>143</v>
      </c>
      <c r="BM152" s="16" t="s">
        <v>254</v>
      </c>
    </row>
    <row r="153" spans="2:65" s="1" customFormat="1" ht="58.5">
      <c r="B153" s="34"/>
      <c r="C153" s="35"/>
      <c r="D153" s="194" t="s">
        <v>145</v>
      </c>
      <c r="E153" s="35"/>
      <c r="F153" s="195" t="s">
        <v>255</v>
      </c>
      <c r="G153" s="35"/>
      <c r="H153" s="35"/>
      <c r="I153" s="112"/>
      <c r="J153" s="35"/>
      <c r="K153" s="35"/>
      <c r="L153" s="38"/>
      <c r="M153" s="196"/>
      <c r="N153" s="60"/>
      <c r="O153" s="60"/>
      <c r="P153" s="60"/>
      <c r="Q153" s="60"/>
      <c r="R153" s="60"/>
      <c r="S153" s="60"/>
      <c r="T153" s="61"/>
      <c r="AT153" s="16" t="s">
        <v>145</v>
      </c>
      <c r="AU153" s="16" t="s">
        <v>87</v>
      </c>
    </row>
    <row r="154" spans="2:65" s="1" customFormat="1" ht="22.5" customHeight="1">
      <c r="B154" s="34"/>
      <c r="C154" s="182" t="s">
        <v>256</v>
      </c>
      <c r="D154" s="182" t="s">
        <v>138</v>
      </c>
      <c r="E154" s="183" t="s">
        <v>257</v>
      </c>
      <c r="F154" s="184" t="s">
        <v>258</v>
      </c>
      <c r="G154" s="185" t="s">
        <v>248</v>
      </c>
      <c r="H154" s="186">
        <v>51.38</v>
      </c>
      <c r="I154" s="187"/>
      <c r="J154" s="188">
        <f>ROUND(I154*H154,2)</f>
        <v>0</v>
      </c>
      <c r="K154" s="184" t="s">
        <v>142</v>
      </c>
      <c r="L154" s="38"/>
      <c r="M154" s="189" t="s">
        <v>33</v>
      </c>
      <c r="N154" s="190" t="s">
        <v>49</v>
      </c>
      <c r="O154" s="60"/>
      <c r="P154" s="191">
        <f>O154*H154</f>
        <v>0</v>
      </c>
      <c r="Q154" s="191">
        <v>0</v>
      </c>
      <c r="R154" s="191">
        <f>Q154*H154</f>
        <v>0</v>
      </c>
      <c r="S154" s="191">
        <v>0</v>
      </c>
      <c r="T154" s="192">
        <f>S154*H154</f>
        <v>0</v>
      </c>
      <c r="AR154" s="16" t="s">
        <v>143</v>
      </c>
      <c r="AT154" s="16" t="s">
        <v>138</v>
      </c>
      <c r="AU154" s="16" t="s">
        <v>87</v>
      </c>
      <c r="AY154" s="16" t="s">
        <v>135</v>
      </c>
      <c r="BE154" s="193">
        <f>IF(N154="základní",J154,0)</f>
        <v>0</v>
      </c>
      <c r="BF154" s="193">
        <f>IF(N154="snížená",J154,0)</f>
        <v>0</v>
      </c>
      <c r="BG154" s="193">
        <f>IF(N154="zákl. přenesená",J154,0)</f>
        <v>0</v>
      </c>
      <c r="BH154" s="193">
        <f>IF(N154="sníž. přenesená",J154,0)</f>
        <v>0</v>
      </c>
      <c r="BI154" s="193">
        <f>IF(N154="nulová",J154,0)</f>
        <v>0</v>
      </c>
      <c r="BJ154" s="16" t="s">
        <v>85</v>
      </c>
      <c r="BK154" s="193">
        <f>ROUND(I154*H154,2)</f>
        <v>0</v>
      </c>
      <c r="BL154" s="16" t="s">
        <v>143</v>
      </c>
      <c r="BM154" s="16" t="s">
        <v>259</v>
      </c>
    </row>
    <row r="155" spans="2:65" s="1" customFormat="1" ht="58.5">
      <c r="B155" s="34"/>
      <c r="C155" s="35"/>
      <c r="D155" s="194" t="s">
        <v>145</v>
      </c>
      <c r="E155" s="35"/>
      <c r="F155" s="195" t="s">
        <v>255</v>
      </c>
      <c r="G155" s="35"/>
      <c r="H155" s="35"/>
      <c r="I155" s="112"/>
      <c r="J155" s="35"/>
      <c r="K155" s="35"/>
      <c r="L155" s="38"/>
      <c r="M155" s="196"/>
      <c r="N155" s="60"/>
      <c r="O155" s="60"/>
      <c r="P155" s="60"/>
      <c r="Q155" s="60"/>
      <c r="R155" s="60"/>
      <c r="S155" s="60"/>
      <c r="T155" s="61"/>
      <c r="AT155" s="16" t="s">
        <v>145</v>
      </c>
      <c r="AU155" s="16" t="s">
        <v>87</v>
      </c>
    </row>
    <row r="156" spans="2:65" s="12" customFormat="1">
      <c r="B156" s="197"/>
      <c r="C156" s="198"/>
      <c r="D156" s="194" t="s">
        <v>147</v>
      </c>
      <c r="E156" s="198"/>
      <c r="F156" s="200" t="s">
        <v>260</v>
      </c>
      <c r="G156" s="198"/>
      <c r="H156" s="201">
        <v>51.38</v>
      </c>
      <c r="I156" s="202"/>
      <c r="J156" s="198"/>
      <c r="K156" s="198"/>
      <c r="L156" s="203"/>
      <c r="M156" s="204"/>
      <c r="N156" s="205"/>
      <c r="O156" s="205"/>
      <c r="P156" s="205"/>
      <c r="Q156" s="205"/>
      <c r="R156" s="205"/>
      <c r="S156" s="205"/>
      <c r="T156" s="206"/>
      <c r="AT156" s="207" t="s">
        <v>147</v>
      </c>
      <c r="AU156" s="207" t="s">
        <v>87</v>
      </c>
      <c r="AV156" s="12" t="s">
        <v>87</v>
      </c>
      <c r="AW156" s="12" t="s">
        <v>4</v>
      </c>
      <c r="AX156" s="12" t="s">
        <v>85</v>
      </c>
      <c r="AY156" s="207" t="s">
        <v>135</v>
      </c>
    </row>
    <row r="157" spans="2:65" s="1" customFormat="1" ht="22.5" customHeight="1">
      <c r="B157" s="34"/>
      <c r="C157" s="182" t="s">
        <v>261</v>
      </c>
      <c r="D157" s="182" t="s">
        <v>138</v>
      </c>
      <c r="E157" s="183" t="s">
        <v>262</v>
      </c>
      <c r="F157" s="184" t="s">
        <v>263</v>
      </c>
      <c r="G157" s="185" t="s">
        <v>248</v>
      </c>
      <c r="H157" s="186">
        <v>0.91200000000000003</v>
      </c>
      <c r="I157" s="187"/>
      <c r="J157" s="188">
        <f>ROUND(I157*H157,2)</f>
        <v>0</v>
      </c>
      <c r="K157" s="184" t="s">
        <v>142</v>
      </c>
      <c r="L157" s="38"/>
      <c r="M157" s="189" t="s">
        <v>33</v>
      </c>
      <c r="N157" s="190" t="s">
        <v>49</v>
      </c>
      <c r="O157" s="60"/>
      <c r="P157" s="191">
        <f>O157*H157</f>
        <v>0</v>
      </c>
      <c r="Q157" s="191">
        <v>0</v>
      </c>
      <c r="R157" s="191">
        <f>Q157*H157</f>
        <v>0</v>
      </c>
      <c r="S157" s="191">
        <v>0</v>
      </c>
      <c r="T157" s="192">
        <f>S157*H157</f>
        <v>0</v>
      </c>
      <c r="AR157" s="16" t="s">
        <v>143</v>
      </c>
      <c r="AT157" s="16" t="s">
        <v>138</v>
      </c>
      <c r="AU157" s="16" t="s">
        <v>87</v>
      </c>
      <c r="AY157" s="16" t="s">
        <v>135</v>
      </c>
      <c r="BE157" s="193">
        <f>IF(N157="základní",J157,0)</f>
        <v>0</v>
      </c>
      <c r="BF157" s="193">
        <f>IF(N157="snížená",J157,0)</f>
        <v>0</v>
      </c>
      <c r="BG157" s="193">
        <f>IF(N157="zákl. přenesená",J157,0)</f>
        <v>0</v>
      </c>
      <c r="BH157" s="193">
        <f>IF(N157="sníž. přenesená",J157,0)</f>
        <v>0</v>
      </c>
      <c r="BI157" s="193">
        <f>IF(N157="nulová",J157,0)</f>
        <v>0</v>
      </c>
      <c r="BJ157" s="16" t="s">
        <v>85</v>
      </c>
      <c r="BK157" s="193">
        <f>ROUND(I157*H157,2)</f>
        <v>0</v>
      </c>
      <c r="BL157" s="16" t="s">
        <v>143</v>
      </c>
      <c r="BM157" s="16" t="s">
        <v>264</v>
      </c>
    </row>
    <row r="158" spans="2:65" s="1" customFormat="1" ht="58.5">
      <c r="B158" s="34"/>
      <c r="C158" s="35"/>
      <c r="D158" s="194" t="s">
        <v>145</v>
      </c>
      <c r="E158" s="35"/>
      <c r="F158" s="195" t="s">
        <v>265</v>
      </c>
      <c r="G158" s="35"/>
      <c r="H158" s="35"/>
      <c r="I158" s="112"/>
      <c r="J158" s="35"/>
      <c r="K158" s="35"/>
      <c r="L158" s="38"/>
      <c r="M158" s="196"/>
      <c r="N158" s="60"/>
      <c r="O158" s="60"/>
      <c r="P158" s="60"/>
      <c r="Q158" s="60"/>
      <c r="R158" s="60"/>
      <c r="S158" s="60"/>
      <c r="T158" s="61"/>
      <c r="AT158" s="16" t="s">
        <v>145</v>
      </c>
      <c r="AU158" s="16" t="s">
        <v>87</v>
      </c>
    </row>
    <row r="159" spans="2:65" s="1" customFormat="1" ht="22.5" customHeight="1">
      <c r="B159" s="34"/>
      <c r="C159" s="182" t="s">
        <v>266</v>
      </c>
      <c r="D159" s="182" t="s">
        <v>138</v>
      </c>
      <c r="E159" s="183" t="s">
        <v>267</v>
      </c>
      <c r="F159" s="184" t="s">
        <v>268</v>
      </c>
      <c r="G159" s="185" t="s">
        <v>248</v>
      </c>
      <c r="H159" s="186">
        <v>1.0329999999999999</v>
      </c>
      <c r="I159" s="187"/>
      <c r="J159" s="188">
        <f>ROUND(I159*H159,2)</f>
        <v>0</v>
      </c>
      <c r="K159" s="184" t="s">
        <v>142</v>
      </c>
      <c r="L159" s="38"/>
      <c r="M159" s="189" t="s">
        <v>33</v>
      </c>
      <c r="N159" s="190" t="s">
        <v>49</v>
      </c>
      <c r="O159" s="60"/>
      <c r="P159" s="191">
        <f>O159*H159</f>
        <v>0</v>
      </c>
      <c r="Q159" s="191">
        <v>0</v>
      </c>
      <c r="R159" s="191">
        <f>Q159*H159</f>
        <v>0</v>
      </c>
      <c r="S159" s="191">
        <v>0</v>
      </c>
      <c r="T159" s="192">
        <f>S159*H159</f>
        <v>0</v>
      </c>
      <c r="AR159" s="16" t="s">
        <v>143</v>
      </c>
      <c r="AT159" s="16" t="s">
        <v>138</v>
      </c>
      <c r="AU159" s="16" t="s">
        <v>87</v>
      </c>
      <c r="AY159" s="16" t="s">
        <v>135</v>
      </c>
      <c r="BE159" s="193">
        <f>IF(N159="základní",J159,0)</f>
        <v>0</v>
      </c>
      <c r="BF159" s="193">
        <f>IF(N159="snížená",J159,0)</f>
        <v>0</v>
      </c>
      <c r="BG159" s="193">
        <f>IF(N159="zákl. přenesená",J159,0)</f>
        <v>0</v>
      </c>
      <c r="BH159" s="193">
        <f>IF(N159="sníž. přenesená",J159,0)</f>
        <v>0</v>
      </c>
      <c r="BI159" s="193">
        <f>IF(N159="nulová",J159,0)</f>
        <v>0</v>
      </c>
      <c r="BJ159" s="16" t="s">
        <v>85</v>
      </c>
      <c r="BK159" s="193">
        <f>ROUND(I159*H159,2)</f>
        <v>0</v>
      </c>
      <c r="BL159" s="16" t="s">
        <v>143</v>
      </c>
      <c r="BM159" s="16" t="s">
        <v>269</v>
      </c>
    </row>
    <row r="160" spans="2:65" s="1" customFormat="1" ht="58.5">
      <c r="B160" s="34"/>
      <c r="C160" s="35"/>
      <c r="D160" s="194" t="s">
        <v>145</v>
      </c>
      <c r="E160" s="35"/>
      <c r="F160" s="195" t="s">
        <v>265</v>
      </c>
      <c r="G160" s="35"/>
      <c r="H160" s="35"/>
      <c r="I160" s="112"/>
      <c r="J160" s="35"/>
      <c r="K160" s="35"/>
      <c r="L160" s="38"/>
      <c r="M160" s="196"/>
      <c r="N160" s="60"/>
      <c r="O160" s="60"/>
      <c r="P160" s="60"/>
      <c r="Q160" s="60"/>
      <c r="R160" s="60"/>
      <c r="S160" s="60"/>
      <c r="T160" s="61"/>
      <c r="AT160" s="16" t="s">
        <v>145</v>
      </c>
      <c r="AU160" s="16" t="s">
        <v>87</v>
      </c>
    </row>
    <row r="161" spans="2:65" s="12" customFormat="1">
      <c r="B161" s="197"/>
      <c r="C161" s="198"/>
      <c r="D161" s="194" t="s">
        <v>147</v>
      </c>
      <c r="E161" s="199" t="s">
        <v>33</v>
      </c>
      <c r="F161" s="200" t="s">
        <v>270</v>
      </c>
      <c r="G161" s="198"/>
      <c r="H161" s="201">
        <v>1.0329999999999999</v>
      </c>
      <c r="I161" s="202"/>
      <c r="J161" s="198"/>
      <c r="K161" s="198"/>
      <c r="L161" s="203"/>
      <c r="M161" s="204"/>
      <c r="N161" s="205"/>
      <c r="O161" s="205"/>
      <c r="P161" s="205"/>
      <c r="Q161" s="205"/>
      <c r="R161" s="205"/>
      <c r="S161" s="205"/>
      <c r="T161" s="206"/>
      <c r="AT161" s="207" t="s">
        <v>147</v>
      </c>
      <c r="AU161" s="207" t="s">
        <v>87</v>
      </c>
      <c r="AV161" s="12" t="s">
        <v>87</v>
      </c>
      <c r="AW161" s="12" t="s">
        <v>39</v>
      </c>
      <c r="AX161" s="12" t="s">
        <v>85</v>
      </c>
      <c r="AY161" s="207" t="s">
        <v>135</v>
      </c>
    </row>
    <row r="162" spans="2:65" s="1" customFormat="1" ht="22.5" customHeight="1">
      <c r="B162" s="34"/>
      <c r="C162" s="182" t="s">
        <v>271</v>
      </c>
      <c r="D162" s="182" t="s">
        <v>138</v>
      </c>
      <c r="E162" s="183" t="s">
        <v>272</v>
      </c>
      <c r="F162" s="184" t="s">
        <v>273</v>
      </c>
      <c r="G162" s="185" t="s">
        <v>248</v>
      </c>
      <c r="H162" s="186">
        <v>3.1930000000000001</v>
      </c>
      <c r="I162" s="187"/>
      <c r="J162" s="188">
        <f>ROUND(I162*H162,2)</f>
        <v>0</v>
      </c>
      <c r="K162" s="184" t="s">
        <v>142</v>
      </c>
      <c r="L162" s="38"/>
      <c r="M162" s="189" t="s">
        <v>33</v>
      </c>
      <c r="N162" s="190" t="s">
        <v>49</v>
      </c>
      <c r="O162" s="60"/>
      <c r="P162" s="191">
        <f>O162*H162</f>
        <v>0</v>
      </c>
      <c r="Q162" s="191">
        <v>0</v>
      </c>
      <c r="R162" s="191">
        <f>Q162*H162</f>
        <v>0</v>
      </c>
      <c r="S162" s="191">
        <v>0</v>
      </c>
      <c r="T162" s="192">
        <f>S162*H162</f>
        <v>0</v>
      </c>
      <c r="AR162" s="16" t="s">
        <v>143</v>
      </c>
      <c r="AT162" s="16" t="s">
        <v>138</v>
      </c>
      <c r="AU162" s="16" t="s">
        <v>87</v>
      </c>
      <c r="AY162" s="16" t="s">
        <v>135</v>
      </c>
      <c r="BE162" s="193">
        <f>IF(N162="základní",J162,0)</f>
        <v>0</v>
      </c>
      <c r="BF162" s="193">
        <f>IF(N162="snížená",J162,0)</f>
        <v>0</v>
      </c>
      <c r="BG162" s="193">
        <f>IF(N162="zákl. přenesená",J162,0)</f>
        <v>0</v>
      </c>
      <c r="BH162" s="193">
        <f>IF(N162="sníž. přenesená",J162,0)</f>
        <v>0</v>
      </c>
      <c r="BI162" s="193">
        <f>IF(N162="nulová",J162,0)</f>
        <v>0</v>
      </c>
      <c r="BJ162" s="16" t="s">
        <v>85</v>
      </c>
      <c r="BK162" s="193">
        <f>ROUND(I162*H162,2)</f>
        <v>0</v>
      </c>
      <c r="BL162" s="16" t="s">
        <v>143</v>
      </c>
      <c r="BM162" s="16" t="s">
        <v>274</v>
      </c>
    </row>
    <row r="163" spans="2:65" s="1" customFormat="1" ht="58.5">
      <c r="B163" s="34"/>
      <c r="C163" s="35"/>
      <c r="D163" s="194" t="s">
        <v>145</v>
      </c>
      <c r="E163" s="35"/>
      <c r="F163" s="195" t="s">
        <v>265</v>
      </c>
      <c r="G163" s="35"/>
      <c r="H163" s="35"/>
      <c r="I163" s="112"/>
      <c r="J163" s="35"/>
      <c r="K163" s="35"/>
      <c r="L163" s="38"/>
      <c r="M163" s="196"/>
      <c r="N163" s="60"/>
      <c r="O163" s="60"/>
      <c r="P163" s="60"/>
      <c r="Q163" s="60"/>
      <c r="R163" s="60"/>
      <c r="S163" s="60"/>
      <c r="T163" s="61"/>
      <c r="AT163" s="16" t="s">
        <v>145</v>
      </c>
      <c r="AU163" s="16" t="s">
        <v>87</v>
      </c>
    </row>
    <row r="164" spans="2:65" s="11" customFormat="1" ht="22.9" customHeight="1">
      <c r="B164" s="166"/>
      <c r="C164" s="167"/>
      <c r="D164" s="168" t="s">
        <v>77</v>
      </c>
      <c r="E164" s="180" t="s">
        <v>275</v>
      </c>
      <c r="F164" s="180" t="s">
        <v>276</v>
      </c>
      <c r="G164" s="167"/>
      <c r="H164" s="167"/>
      <c r="I164" s="170"/>
      <c r="J164" s="181">
        <f>BK164</f>
        <v>0</v>
      </c>
      <c r="K164" s="167"/>
      <c r="L164" s="172"/>
      <c r="M164" s="173"/>
      <c r="N164" s="174"/>
      <c r="O164" s="174"/>
      <c r="P164" s="175">
        <f>SUM(P165:P166)</f>
        <v>0</v>
      </c>
      <c r="Q164" s="174"/>
      <c r="R164" s="175">
        <f>SUM(R165:R166)</f>
        <v>0</v>
      </c>
      <c r="S164" s="174"/>
      <c r="T164" s="176">
        <f>SUM(T165:T166)</f>
        <v>0</v>
      </c>
      <c r="AR164" s="177" t="s">
        <v>85</v>
      </c>
      <c r="AT164" s="178" t="s">
        <v>77</v>
      </c>
      <c r="AU164" s="178" t="s">
        <v>85</v>
      </c>
      <c r="AY164" s="177" t="s">
        <v>135</v>
      </c>
      <c r="BK164" s="179">
        <f>SUM(BK165:BK166)</f>
        <v>0</v>
      </c>
    </row>
    <row r="165" spans="2:65" s="1" customFormat="1" ht="22.5" customHeight="1">
      <c r="B165" s="34"/>
      <c r="C165" s="182" t="s">
        <v>277</v>
      </c>
      <c r="D165" s="182" t="s">
        <v>138</v>
      </c>
      <c r="E165" s="183" t="s">
        <v>278</v>
      </c>
      <c r="F165" s="184" t="s">
        <v>279</v>
      </c>
      <c r="G165" s="185" t="s">
        <v>248</v>
      </c>
      <c r="H165" s="186">
        <v>2.302</v>
      </c>
      <c r="I165" s="187"/>
      <c r="J165" s="188">
        <f>ROUND(I165*H165,2)</f>
        <v>0</v>
      </c>
      <c r="K165" s="184" t="s">
        <v>142</v>
      </c>
      <c r="L165" s="38"/>
      <c r="M165" s="189" t="s">
        <v>33</v>
      </c>
      <c r="N165" s="190" t="s">
        <v>49</v>
      </c>
      <c r="O165" s="60"/>
      <c r="P165" s="191">
        <f>O165*H165</f>
        <v>0</v>
      </c>
      <c r="Q165" s="191">
        <v>0</v>
      </c>
      <c r="R165" s="191">
        <f>Q165*H165</f>
        <v>0</v>
      </c>
      <c r="S165" s="191">
        <v>0</v>
      </c>
      <c r="T165" s="192">
        <f>S165*H165</f>
        <v>0</v>
      </c>
      <c r="AR165" s="16" t="s">
        <v>143</v>
      </c>
      <c r="AT165" s="16" t="s">
        <v>138</v>
      </c>
      <c r="AU165" s="16" t="s">
        <v>87</v>
      </c>
      <c r="AY165" s="16" t="s">
        <v>135</v>
      </c>
      <c r="BE165" s="193">
        <f>IF(N165="základní",J165,0)</f>
        <v>0</v>
      </c>
      <c r="BF165" s="193">
        <f>IF(N165="snížená",J165,0)</f>
        <v>0</v>
      </c>
      <c r="BG165" s="193">
        <f>IF(N165="zákl. přenesená",J165,0)</f>
        <v>0</v>
      </c>
      <c r="BH165" s="193">
        <f>IF(N165="sníž. přenesená",J165,0)</f>
        <v>0</v>
      </c>
      <c r="BI165" s="193">
        <f>IF(N165="nulová",J165,0)</f>
        <v>0</v>
      </c>
      <c r="BJ165" s="16" t="s">
        <v>85</v>
      </c>
      <c r="BK165" s="193">
        <f>ROUND(I165*H165,2)</f>
        <v>0</v>
      </c>
      <c r="BL165" s="16" t="s">
        <v>143</v>
      </c>
      <c r="BM165" s="16" t="s">
        <v>280</v>
      </c>
    </row>
    <row r="166" spans="2:65" s="1" customFormat="1" ht="58.5">
      <c r="B166" s="34"/>
      <c r="C166" s="35"/>
      <c r="D166" s="194" t="s">
        <v>145</v>
      </c>
      <c r="E166" s="35"/>
      <c r="F166" s="195" t="s">
        <v>281</v>
      </c>
      <c r="G166" s="35"/>
      <c r="H166" s="35"/>
      <c r="I166" s="112"/>
      <c r="J166" s="35"/>
      <c r="K166" s="35"/>
      <c r="L166" s="38"/>
      <c r="M166" s="196"/>
      <c r="N166" s="60"/>
      <c r="O166" s="60"/>
      <c r="P166" s="60"/>
      <c r="Q166" s="60"/>
      <c r="R166" s="60"/>
      <c r="S166" s="60"/>
      <c r="T166" s="61"/>
      <c r="AT166" s="16" t="s">
        <v>145</v>
      </c>
      <c r="AU166" s="16" t="s">
        <v>87</v>
      </c>
    </row>
    <row r="167" spans="2:65" s="11" customFormat="1" ht="25.9" customHeight="1">
      <c r="B167" s="166"/>
      <c r="C167" s="167"/>
      <c r="D167" s="168" t="s">
        <v>77</v>
      </c>
      <c r="E167" s="169" t="s">
        <v>282</v>
      </c>
      <c r="F167" s="169" t="s">
        <v>283</v>
      </c>
      <c r="G167" s="167"/>
      <c r="H167" s="167"/>
      <c r="I167" s="170"/>
      <c r="J167" s="171">
        <f>BK167</f>
        <v>0</v>
      </c>
      <c r="K167" s="167"/>
      <c r="L167" s="172"/>
      <c r="M167" s="173"/>
      <c r="N167" s="174"/>
      <c r="O167" s="174"/>
      <c r="P167" s="175">
        <f>P168+P251+P289+P301+P322+P356+P363</f>
        <v>0</v>
      </c>
      <c r="Q167" s="174"/>
      <c r="R167" s="175">
        <f>R168+R251+R289+R301+R322+R356+R363</f>
        <v>4.1966768399999994</v>
      </c>
      <c r="S167" s="174"/>
      <c r="T167" s="176">
        <f>T168+T251+T289+T301+T322+T356+T363</f>
        <v>4.5376272000000002</v>
      </c>
      <c r="AR167" s="177" t="s">
        <v>87</v>
      </c>
      <c r="AT167" s="178" t="s">
        <v>77</v>
      </c>
      <c r="AU167" s="178" t="s">
        <v>78</v>
      </c>
      <c r="AY167" s="177" t="s">
        <v>135</v>
      </c>
      <c r="BK167" s="179">
        <f>BK168+BK251+BK289+BK301+BK322+BK356+BK363</f>
        <v>0</v>
      </c>
    </row>
    <row r="168" spans="2:65" s="11" customFormat="1" ht="22.9" customHeight="1">
      <c r="B168" s="166"/>
      <c r="C168" s="167"/>
      <c r="D168" s="168" t="s">
        <v>77</v>
      </c>
      <c r="E168" s="180" t="s">
        <v>284</v>
      </c>
      <c r="F168" s="180" t="s">
        <v>285</v>
      </c>
      <c r="G168" s="167"/>
      <c r="H168" s="167"/>
      <c r="I168" s="170"/>
      <c r="J168" s="181">
        <f>BK168</f>
        <v>0</v>
      </c>
      <c r="K168" s="167"/>
      <c r="L168" s="172"/>
      <c r="M168" s="173"/>
      <c r="N168" s="174"/>
      <c r="O168" s="174"/>
      <c r="P168" s="175">
        <f>SUM(P169:P250)</f>
        <v>0</v>
      </c>
      <c r="Q168" s="174"/>
      <c r="R168" s="175">
        <f>SUM(R169:R250)</f>
        <v>1.6975376000000002</v>
      </c>
      <c r="S168" s="174"/>
      <c r="T168" s="176">
        <f>SUM(T169:T250)</f>
        <v>3.1927400000000001</v>
      </c>
      <c r="AR168" s="177" t="s">
        <v>87</v>
      </c>
      <c r="AT168" s="178" t="s">
        <v>77</v>
      </c>
      <c r="AU168" s="178" t="s">
        <v>85</v>
      </c>
      <c r="AY168" s="177" t="s">
        <v>135</v>
      </c>
      <c r="BK168" s="179">
        <f>SUM(BK169:BK250)</f>
        <v>0</v>
      </c>
    </row>
    <row r="169" spans="2:65" s="1" customFormat="1" ht="16.5" customHeight="1">
      <c r="B169" s="34"/>
      <c r="C169" s="182" t="s">
        <v>286</v>
      </c>
      <c r="D169" s="182" t="s">
        <v>138</v>
      </c>
      <c r="E169" s="183" t="s">
        <v>287</v>
      </c>
      <c r="F169" s="184" t="s">
        <v>288</v>
      </c>
      <c r="G169" s="185" t="s">
        <v>141</v>
      </c>
      <c r="H169" s="186">
        <v>9.6</v>
      </c>
      <c r="I169" s="187"/>
      <c r="J169" s="188">
        <f>ROUND(I169*H169,2)</f>
        <v>0</v>
      </c>
      <c r="K169" s="184" t="s">
        <v>142</v>
      </c>
      <c r="L169" s="38"/>
      <c r="M169" s="189" t="s">
        <v>33</v>
      </c>
      <c r="N169" s="190" t="s">
        <v>49</v>
      </c>
      <c r="O169" s="60"/>
      <c r="P169" s="191">
        <f>O169*H169</f>
        <v>0</v>
      </c>
      <c r="Q169" s="191">
        <v>0</v>
      </c>
      <c r="R169" s="191">
        <f>Q169*H169</f>
        <v>0</v>
      </c>
      <c r="S169" s="191">
        <v>6.0000000000000001E-3</v>
      </c>
      <c r="T169" s="192">
        <f>S169*H169</f>
        <v>5.7599999999999998E-2</v>
      </c>
      <c r="AR169" s="16" t="s">
        <v>218</v>
      </c>
      <c r="AT169" s="16" t="s">
        <v>138</v>
      </c>
      <c r="AU169" s="16" t="s">
        <v>87</v>
      </c>
      <c r="AY169" s="16" t="s">
        <v>135</v>
      </c>
      <c r="BE169" s="193">
        <f>IF(N169="základní",J169,0)</f>
        <v>0</v>
      </c>
      <c r="BF169" s="193">
        <f>IF(N169="snížená",J169,0)</f>
        <v>0</v>
      </c>
      <c r="BG169" s="193">
        <f>IF(N169="zákl. přenesená",J169,0)</f>
        <v>0</v>
      </c>
      <c r="BH169" s="193">
        <f>IF(N169="sníž. přenesená",J169,0)</f>
        <v>0</v>
      </c>
      <c r="BI169" s="193">
        <f>IF(N169="nulová",J169,0)</f>
        <v>0</v>
      </c>
      <c r="BJ169" s="16" t="s">
        <v>85</v>
      </c>
      <c r="BK169" s="193">
        <f>ROUND(I169*H169,2)</f>
        <v>0</v>
      </c>
      <c r="BL169" s="16" t="s">
        <v>218</v>
      </c>
      <c r="BM169" s="16" t="s">
        <v>289</v>
      </c>
    </row>
    <row r="170" spans="2:65" s="12" customFormat="1">
      <c r="B170" s="197"/>
      <c r="C170" s="198"/>
      <c r="D170" s="194" t="s">
        <v>147</v>
      </c>
      <c r="E170" s="199" t="s">
        <v>33</v>
      </c>
      <c r="F170" s="200" t="s">
        <v>290</v>
      </c>
      <c r="G170" s="198"/>
      <c r="H170" s="201">
        <v>9.6</v>
      </c>
      <c r="I170" s="202"/>
      <c r="J170" s="198"/>
      <c r="K170" s="198"/>
      <c r="L170" s="203"/>
      <c r="M170" s="204"/>
      <c r="N170" s="205"/>
      <c r="O170" s="205"/>
      <c r="P170" s="205"/>
      <c r="Q170" s="205"/>
      <c r="R170" s="205"/>
      <c r="S170" s="205"/>
      <c r="T170" s="206"/>
      <c r="AT170" s="207" t="s">
        <v>147</v>
      </c>
      <c r="AU170" s="207" t="s">
        <v>87</v>
      </c>
      <c r="AV170" s="12" t="s">
        <v>87</v>
      </c>
      <c r="AW170" s="12" t="s">
        <v>39</v>
      </c>
      <c r="AX170" s="12" t="s">
        <v>85</v>
      </c>
      <c r="AY170" s="207" t="s">
        <v>135</v>
      </c>
    </row>
    <row r="171" spans="2:65" s="1" customFormat="1" ht="16.5" customHeight="1">
      <c r="B171" s="34"/>
      <c r="C171" s="182" t="s">
        <v>291</v>
      </c>
      <c r="D171" s="182" t="s">
        <v>138</v>
      </c>
      <c r="E171" s="183" t="s">
        <v>292</v>
      </c>
      <c r="F171" s="184" t="s">
        <v>293</v>
      </c>
      <c r="G171" s="185" t="s">
        <v>141</v>
      </c>
      <c r="H171" s="186">
        <v>31</v>
      </c>
      <c r="I171" s="187"/>
      <c r="J171" s="188">
        <f>ROUND(I171*H171,2)</f>
        <v>0</v>
      </c>
      <c r="K171" s="184" t="s">
        <v>33</v>
      </c>
      <c r="L171" s="38"/>
      <c r="M171" s="189" t="s">
        <v>33</v>
      </c>
      <c r="N171" s="190" t="s">
        <v>49</v>
      </c>
      <c r="O171" s="60"/>
      <c r="P171" s="191">
        <f>O171*H171</f>
        <v>0</v>
      </c>
      <c r="Q171" s="191">
        <v>0</v>
      </c>
      <c r="R171" s="191">
        <f>Q171*H171</f>
        <v>0</v>
      </c>
      <c r="S171" s="191">
        <v>6.0000000000000001E-3</v>
      </c>
      <c r="T171" s="192">
        <f>S171*H171</f>
        <v>0.186</v>
      </c>
      <c r="AR171" s="16" t="s">
        <v>218</v>
      </c>
      <c r="AT171" s="16" t="s">
        <v>138</v>
      </c>
      <c r="AU171" s="16" t="s">
        <v>87</v>
      </c>
      <c r="AY171" s="16" t="s">
        <v>135</v>
      </c>
      <c r="BE171" s="193">
        <f>IF(N171="základní",J171,0)</f>
        <v>0</v>
      </c>
      <c r="BF171" s="193">
        <f>IF(N171="snížená",J171,0)</f>
        <v>0</v>
      </c>
      <c r="BG171" s="193">
        <f>IF(N171="zákl. přenesená",J171,0)</f>
        <v>0</v>
      </c>
      <c r="BH171" s="193">
        <f>IF(N171="sníž. přenesená",J171,0)</f>
        <v>0</v>
      </c>
      <c r="BI171" s="193">
        <f>IF(N171="nulová",J171,0)</f>
        <v>0</v>
      </c>
      <c r="BJ171" s="16" t="s">
        <v>85</v>
      </c>
      <c r="BK171" s="193">
        <f>ROUND(I171*H171,2)</f>
        <v>0</v>
      </c>
      <c r="BL171" s="16" t="s">
        <v>218</v>
      </c>
      <c r="BM171" s="16" t="s">
        <v>294</v>
      </c>
    </row>
    <row r="172" spans="2:65" s="12" customFormat="1">
      <c r="B172" s="197"/>
      <c r="C172" s="198"/>
      <c r="D172" s="194" t="s">
        <v>147</v>
      </c>
      <c r="E172" s="199" t="s">
        <v>33</v>
      </c>
      <c r="F172" s="200" t="s">
        <v>295</v>
      </c>
      <c r="G172" s="198"/>
      <c r="H172" s="201">
        <v>31</v>
      </c>
      <c r="I172" s="202"/>
      <c r="J172" s="198"/>
      <c r="K172" s="198"/>
      <c r="L172" s="203"/>
      <c r="M172" s="204"/>
      <c r="N172" s="205"/>
      <c r="O172" s="205"/>
      <c r="P172" s="205"/>
      <c r="Q172" s="205"/>
      <c r="R172" s="205"/>
      <c r="S172" s="205"/>
      <c r="T172" s="206"/>
      <c r="AT172" s="207" t="s">
        <v>147</v>
      </c>
      <c r="AU172" s="207" t="s">
        <v>87</v>
      </c>
      <c r="AV172" s="12" t="s">
        <v>87</v>
      </c>
      <c r="AW172" s="12" t="s">
        <v>39</v>
      </c>
      <c r="AX172" s="12" t="s">
        <v>85</v>
      </c>
      <c r="AY172" s="207" t="s">
        <v>135</v>
      </c>
    </row>
    <row r="173" spans="2:65" s="1" customFormat="1" ht="16.5" customHeight="1">
      <c r="B173" s="34"/>
      <c r="C173" s="182" t="s">
        <v>296</v>
      </c>
      <c r="D173" s="182" t="s">
        <v>138</v>
      </c>
      <c r="E173" s="183" t="s">
        <v>297</v>
      </c>
      <c r="F173" s="184" t="s">
        <v>298</v>
      </c>
      <c r="G173" s="185" t="s">
        <v>141</v>
      </c>
      <c r="H173" s="186">
        <v>177.5</v>
      </c>
      <c r="I173" s="187"/>
      <c r="J173" s="188">
        <f>ROUND(I173*H173,2)</f>
        <v>0</v>
      </c>
      <c r="K173" s="184" t="s">
        <v>142</v>
      </c>
      <c r="L173" s="38"/>
      <c r="M173" s="189" t="s">
        <v>33</v>
      </c>
      <c r="N173" s="190" t="s">
        <v>49</v>
      </c>
      <c r="O173" s="60"/>
      <c r="P173" s="191">
        <f>O173*H173</f>
        <v>0</v>
      </c>
      <c r="Q173" s="191">
        <v>0</v>
      </c>
      <c r="R173" s="191">
        <f>Q173*H173</f>
        <v>0</v>
      </c>
      <c r="S173" s="191">
        <v>0.01</v>
      </c>
      <c r="T173" s="192">
        <f>S173*H173</f>
        <v>1.7750000000000001</v>
      </c>
      <c r="AR173" s="16" t="s">
        <v>218</v>
      </c>
      <c r="AT173" s="16" t="s">
        <v>138</v>
      </c>
      <c r="AU173" s="16" t="s">
        <v>87</v>
      </c>
      <c r="AY173" s="16" t="s">
        <v>135</v>
      </c>
      <c r="BE173" s="193">
        <f>IF(N173="základní",J173,0)</f>
        <v>0</v>
      </c>
      <c r="BF173" s="193">
        <f>IF(N173="snížená",J173,0)</f>
        <v>0</v>
      </c>
      <c r="BG173" s="193">
        <f>IF(N173="zákl. přenesená",J173,0)</f>
        <v>0</v>
      </c>
      <c r="BH173" s="193">
        <f>IF(N173="sníž. přenesená",J173,0)</f>
        <v>0</v>
      </c>
      <c r="BI173" s="193">
        <f>IF(N173="nulová",J173,0)</f>
        <v>0</v>
      </c>
      <c r="BJ173" s="16" t="s">
        <v>85</v>
      </c>
      <c r="BK173" s="193">
        <f>ROUND(I173*H173,2)</f>
        <v>0</v>
      </c>
      <c r="BL173" s="16" t="s">
        <v>218</v>
      </c>
      <c r="BM173" s="16" t="s">
        <v>299</v>
      </c>
    </row>
    <row r="174" spans="2:65" s="12" customFormat="1">
      <c r="B174" s="197"/>
      <c r="C174" s="198"/>
      <c r="D174" s="194" t="s">
        <v>147</v>
      </c>
      <c r="E174" s="199" t="s">
        <v>33</v>
      </c>
      <c r="F174" s="200" t="s">
        <v>300</v>
      </c>
      <c r="G174" s="198"/>
      <c r="H174" s="201">
        <v>177.5</v>
      </c>
      <c r="I174" s="202"/>
      <c r="J174" s="198"/>
      <c r="K174" s="198"/>
      <c r="L174" s="203"/>
      <c r="M174" s="204"/>
      <c r="N174" s="205"/>
      <c r="O174" s="205"/>
      <c r="P174" s="205"/>
      <c r="Q174" s="205"/>
      <c r="R174" s="205"/>
      <c r="S174" s="205"/>
      <c r="T174" s="206"/>
      <c r="AT174" s="207" t="s">
        <v>147</v>
      </c>
      <c r="AU174" s="207" t="s">
        <v>87</v>
      </c>
      <c r="AV174" s="12" t="s">
        <v>87</v>
      </c>
      <c r="AW174" s="12" t="s">
        <v>39</v>
      </c>
      <c r="AX174" s="12" t="s">
        <v>85</v>
      </c>
      <c r="AY174" s="207" t="s">
        <v>135</v>
      </c>
    </row>
    <row r="175" spans="2:65" s="1" customFormat="1" ht="16.5" customHeight="1">
      <c r="B175" s="34"/>
      <c r="C175" s="182" t="s">
        <v>301</v>
      </c>
      <c r="D175" s="182" t="s">
        <v>138</v>
      </c>
      <c r="E175" s="183" t="s">
        <v>302</v>
      </c>
      <c r="F175" s="184" t="s">
        <v>303</v>
      </c>
      <c r="G175" s="185" t="s">
        <v>141</v>
      </c>
      <c r="H175" s="186">
        <v>177.5</v>
      </c>
      <c r="I175" s="187"/>
      <c r="J175" s="188">
        <f>ROUND(I175*H175,2)</f>
        <v>0</v>
      </c>
      <c r="K175" s="184" t="s">
        <v>142</v>
      </c>
      <c r="L175" s="38"/>
      <c r="M175" s="189" t="s">
        <v>33</v>
      </c>
      <c r="N175" s="190" t="s">
        <v>49</v>
      </c>
      <c r="O175" s="60"/>
      <c r="P175" s="191">
        <f>O175*H175</f>
        <v>0</v>
      </c>
      <c r="Q175" s="191">
        <v>0</v>
      </c>
      <c r="R175" s="191">
        <f>Q175*H175</f>
        <v>0</v>
      </c>
      <c r="S175" s="191">
        <v>6.0000000000000001E-3</v>
      </c>
      <c r="T175" s="192">
        <f>S175*H175</f>
        <v>1.0649999999999999</v>
      </c>
      <c r="AR175" s="16" t="s">
        <v>218</v>
      </c>
      <c r="AT175" s="16" t="s">
        <v>138</v>
      </c>
      <c r="AU175" s="16" t="s">
        <v>87</v>
      </c>
      <c r="AY175" s="16" t="s">
        <v>135</v>
      </c>
      <c r="BE175" s="193">
        <f>IF(N175="základní",J175,0)</f>
        <v>0</v>
      </c>
      <c r="BF175" s="193">
        <f>IF(N175="snížená",J175,0)</f>
        <v>0</v>
      </c>
      <c r="BG175" s="193">
        <f>IF(N175="zákl. přenesená",J175,0)</f>
        <v>0</v>
      </c>
      <c r="BH175" s="193">
        <f>IF(N175="sníž. přenesená",J175,0)</f>
        <v>0</v>
      </c>
      <c r="BI175" s="193">
        <f>IF(N175="nulová",J175,0)</f>
        <v>0</v>
      </c>
      <c r="BJ175" s="16" t="s">
        <v>85</v>
      </c>
      <c r="BK175" s="193">
        <f>ROUND(I175*H175,2)</f>
        <v>0</v>
      </c>
      <c r="BL175" s="16" t="s">
        <v>218</v>
      </c>
      <c r="BM175" s="16" t="s">
        <v>304</v>
      </c>
    </row>
    <row r="176" spans="2:65" s="1" customFormat="1" ht="16.5" customHeight="1">
      <c r="B176" s="34"/>
      <c r="C176" s="182" t="s">
        <v>305</v>
      </c>
      <c r="D176" s="182" t="s">
        <v>138</v>
      </c>
      <c r="E176" s="183" t="s">
        <v>306</v>
      </c>
      <c r="F176" s="184" t="s">
        <v>307</v>
      </c>
      <c r="G176" s="185" t="s">
        <v>191</v>
      </c>
      <c r="H176" s="186">
        <v>64.2</v>
      </c>
      <c r="I176" s="187"/>
      <c r="J176" s="188">
        <f>ROUND(I176*H176,2)</f>
        <v>0</v>
      </c>
      <c r="K176" s="184" t="s">
        <v>142</v>
      </c>
      <c r="L176" s="38"/>
      <c r="M176" s="189" t="s">
        <v>33</v>
      </c>
      <c r="N176" s="190" t="s">
        <v>49</v>
      </c>
      <c r="O176" s="60"/>
      <c r="P176" s="191">
        <f>O176*H176</f>
        <v>0</v>
      </c>
      <c r="Q176" s="191">
        <v>0</v>
      </c>
      <c r="R176" s="191">
        <f>Q176*H176</f>
        <v>0</v>
      </c>
      <c r="S176" s="191">
        <v>1.6999999999999999E-3</v>
      </c>
      <c r="T176" s="192">
        <f>S176*H176</f>
        <v>0.10914</v>
      </c>
      <c r="AR176" s="16" t="s">
        <v>218</v>
      </c>
      <c r="AT176" s="16" t="s">
        <v>138</v>
      </c>
      <c r="AU176" s="16" t="s">
        <v>87</v>
      </c>
      <c r="AY176" s="16" t="s">
        <v>135</v>
      </c>
      <c r="BE176" s="193">
        <f>IF(N176="základní",J176,0)</f>
        <v>0</v>
      </c>
      <c r="BF176" s="193">
        <f>IF(N176="snížená",J176,0)</f>
        <v>0</v>
      </c>
      <c r="BG176" s="193">
        <f>IF(N176="zákl. přenesená",J176,0)</f>
        <v>0</v>
      </c>
      <c r="BH176" s="193">
        <f>IF(N176="sníž. přenesená",J176,0)</f>
        <v>0</v>
      </c>
      <c r="BI176" s="193">
        <f>IF(N176="nulová",J176,0)</f>
        <v>0</v>
      </c>
      <c r="BJ176" s="16" t="s">
        <v>85</v>
      </c>
      <c r="BK176" s="193">
        <f>ROUND(I176*H176,2)</f>
        <v>0</v>
      </c>
      <c r="BL176" s="16" t="s">
        <v>218</v>
      </c>
      <c r="BM176" s="16" t="s">
        <v>308</v>
      </c>
    </row>
    <row r="177" spans="2:65" s="12" customFormat="1">
      <c r="B177" s="197"/>
      <c r="C177" s="198"/>
      <c r="D177" s="194" t="s">
        <v>147</v>
      </c>
      <c r="E177" s="199" t="s">
        <v>33</v>
      </c>
      <c r="F177" s="200" t="s">
        <v>309</v>
      </c>
      <c r="G177" s="198"/>
      <c r="H177" s="201">
        <v>41.2</v>
      </c>
      <c r="I177" s="202"/>
      <c r="J177" s="198"/>
      <c r="K177" s="198"/>
      <c r="L177" s="203"/>
      <c r="M177" s="204"/>
      <c r="N177" s="205"/>
      <c r="O177" s="205"/>
      <c r="P177" s="205"/>
      <c r="Q177" s="205"/>
      <c r="R177" s="205"/>
      <c r="S177" s="205"/>
      <c r="T177" s="206"/>
      <c r="AT177" s="207" t="s">
        <v>147</v>
      </c>
      <c r="AU177" s="207" t="s">
        <v>87</v>
      </c>
      <c r="AV177" s="12" t="s">
        <v>87</v>
      </c>
      <c r="AW177" s="12" t="s">
        <v>39</v>
      </c>
      <c r="AX177" s="12" t="s">
        <v>78</v>
      </c>
      <c r="AY177" s="207" t="s">
        <v>135</v>
      </c>
    </row>
    <row r="178" spans="2:65" s="12" customFormat="1">
      <c r="B178" s="197"/>
      <c r="C178" s="198"/>
      <c r="D178" s="194" t="s">
        <v>147</v>
      </c>
      <c r="E178" s="199" t="s">
        <v>33</v>
      </c>
      <c r="F178" s="200" t="s">
        <v>310</v>
      </c>
      <c r="G178" s="198"/>
      <c r="H178" s="201">
        <v>23</v>
      </c>
      <c r="I178" s="202"/>
      <c r="J178" s="198"/>
      <c r="K178" s="198"/>
      <c r="L178" s="203"/>
      <c r="M178" s="204"/>
      <c r="N178" s="205"/>
      <c r="O178" s="205"/>
      <c r="P178" s="205"/>
      <c r="Q178" s="205"/>
      <c r="R178" s="205"/>
      <c r="S178" s="205"/>
      <c r="T178" s="206"/>
      <c r="AT178" s="207" t="s">
        <v>147</v>
      </c>
      <c r="AU178" s="207" t="s">
        <v>87</v>
      </c>
      <c r="AV178" s="12" t="s">
        <v>87</v>
      </c>
      <c r="AW178" s="12" t="s">
        <v>39</v>
      </c>
      <c r="AX178" s="12" t="s">
        <v>78</v>
      </c>
      <c r="AY178" s="207" t="s">
        <v>135</v>
      </c>
    </row>
    <row r="179" spans="2:65" s="13" customFormat="1">
      <c r="B179" s="218"/>
      <c r="C179" s="219"/>
      <c r="D179" s="194" t="s">
        <v>147</v>
      </c>
      <c r="E179" s="220" t="s">
        <v>33</v>
      </c>
      <c r="F179" s="221" t="s">
        <v>311</v>
      </c>
      <c r="G179" s="219"/>
      <c r="H179" s="222">
        <v>64.2</v>
      </c>
      <c r="I179" s="223"/>
      <c r="J179" s="219"/>
      <c r="K179" s="219"/>
      <c r="L179" s="224"/>
      <c r="M179" s="225"/>
      <c r="N179" s="226"/>
      <c r="O179" s="226"/>
      <c r="P179" s="226"/>
      <c r="Q179" s="226"/>
      <c r="R179" s="226"/>
      <c r="S179" s="226"/>
      <c r="T179" s="227"/>
      <c r="AT179" s="228" t="s">
        <v>147</v>
      </c>
      <c r="AU179" s="228" t="s">
        <v>87</v>
      </c>
      <c r="AV179" s="13" t="s">
        <v>143</v>
      </c>
      <c r="AW179" s="13" t="s">
        <v>39</v>
      </c>
      <c r="AX179" s="13" t="s">
        <v>85</v>
      </c>
      <c r="AY179" s="228" t="s">
        <v>135</v>
      </c>
    </row>
    <row r="180" spans="2:65" s="1" customFormat="1" ht="22.5" customHeight="1">
      <c r="B180" s="34"/>
      <c r="C180" s="182" t="s">
        <v>312</v>
      </c>
      <c r="D180" s="182" t="s">
        <v>138</v>
      </c>
      <c r="E180" s="183" t="s">
        <v>313</v>
      </c>
      <c r="F180" s="184" t="s">
        <v>314</v>
      </c>
      <c r="G180" s="185" t="s">
        <v>141</v>
      </c>
      <c r="H180" s="186">
        <v>249</v>
      </c>
      <c r="I180" s="187"/>
      <c r="J180" s="188">
        <f>ROUND(I180*H180,2)</f>
        <v>0</v>
      </c>
      <c r="K180" s="184" t="s">
        <v>142</v>
      </c>
      <c r="L180" s="38"/>
      <c r="M180" s="189" t="s">
        <v>33</v>
      </c>
      <c r="N180" s="190" t="s">
        <v>49</v>
      </c>
      <c r="O180" s="60"/>
      <c r="P180" s="191">
        <f>O180*H180</f>
        <v>0</v>
      </c>
      <c r="Q180" s="191">
        <v>0</v>
      </c>
      <c r="R180" s="191">
        <f>Q180*H180</f>
        <v>0</v>
      </c>
      <c r="S180" s="191">
        <v>0</v>
      </c>
      <c r="T180" s="192">
        <f>S180*H180</f>
        <v>0</v>
      </c>
      <c r="AR180" s="16" t="s">
        <v>218</v>
      </c>
      <c r="AT180" s="16" t="s">
        <v>138</v>
      </c>
      <c r="AU180" s="16" t="s">
        <v>87</v>
      </c>
      <c r="AY180" s="16" t="s">
        <v>135</v>
      </c>
      <c r="BE180" s="193">
        <f>IF(N180="základní",J180,0)</f>
        <v>0</v>
      </c>
      <c r="BF180" s="193">
        <f>IF(N180="snížená",J180,0)</f>
        <v>0</v>
      </c>
      <c r="BG180" s="193">
        <f>IF(N180="zákl. přenesená",J180,0)</f>
        <v>0</v>
      </c>
      <c r="BH180" s="193">
        <f>IF(N180="sníž. přenesená",J180,0)</f>
        <v>0</v>
      </c>
      <c r="BI180" s="193">
        <f>IF(N180="nulová",J180,0)</f>
        <v>0</v>
      </c>
      <c r="BJ180" s="16" t="s">
        <v>85</v>
      </c>
      <c r="BK180" s="193">
        <f>ROUND(I180*H180,2)</f>
        <v>0</v>
      </c>
      <c r="BL180" s="16" t="s">
        <v>218</v>
      </c>
      <c r="BM180" s="16" t="s">
        <v>315</v>
      </c>
    </row>
    <row r="181" spans="2:65" s="1" customFormat="1" ht="39">
      <c r="B181" s="34"/>
      <c r="C181" s="35"/>
      <c r="D181" s="194" t="s">
        <v>145</v>
      </c>
      <c r="E181" s="35"/>
      <c r="F181" s="195" t="s">
        <v>316</v>
      </c>
      <c r="G181" s="35"/>
      <c r="H181" s="35"/>
      <c r="I181" s="112"/>
      <c r="J181" s="35"/>
      <c r="K181" s="35"/>
      <c r="L181" s="38"/>
      <c r="M181" s="196"/>
      <c r="N181" s="60"/>
      <c r="O181" s="60"/>
      <c r="P181" s="60"/>
      <c r="Q181" s="60"/>
      <c r="R181" s="60"/>
      <c r="S181" s="60"/>
      <c r="T181" s="61"/>
      <c r="AT181" s="16" t="s">
        <v>145</v>
      </c>
      <c r="AU181" s="16" t="s">
        <v>87</v>
      </c>
    </row>
    <row r="182" spans="2:65" s="12" customFormat="1">
      <c r="B182" s="197"/>
      <c r="C182" s="198"/>
      <c r="D182" s="194" t="s">
        <v>147</v>
      </c>
      <c r="E182" s="199" t="s">
        <v>33</v>
      </c>
      <c r="F182" s="200" t="s">
        <v>317</v>
      </c>
      <c r="G182" s="198"/>
      <c r="H182" s="201">
        <v>183</v>
      </c>
      <c r="I182" s="202"/>
      <c r="J182" s="198"/>
      <c r="K182" s="198"/>
      <c r="L182" s="203"/>
      <c r="M182" s="204"/>
      <c r="N182" s="205"/>
      <c r="O182" s="205"/>
      <c r="P182" s="205"/>
      <c r="Q182" s="205"/>
      <c r="R182" s="205"/>
      <c r="S182" s="205"/>
      <c r="T182" s="206"/>
      <c r="AT182" s="207" t="s">
        <v>147</v>
      </c>
      <c r="AU182" s="207" t="s">
        <v>87</v>
      </c>
      <c r="AV182" s="12" t="s">
        <v>87</v>
      </c>
      <c r="AW182" s="12" t="s">
        <v>39</v>
      </c>
      <c r="AX182" s="12" t="s">
        <v>78</v>
      </c>
      <c r="AY182" s="207" t="s">
        <v>135</v>
      </c>
    </row>
    <row r="183" spans="2:65" s="12" customFormat="1">
      <c r="B183" s="197"/>
      <c r="C183" s="198"/>
      <c r="D183" s="194" t="s">
        <v>147</v>
      </c>
      <c r="E183" s="199" t="s">
        <v>33</v>
      </c>
      <c r="F183" s="200" t="s">
        <v>318</v>
      </c>
      <c r="G183" s="198"/>
      <c r="H183" s="201">
        <v>46</v>
      </c>
      <c r="I183" s="202"/>
      <c r="J183" s="198"/>
      <c r="K183" s="198"/>
      <c r="L183" s="203"/>
      <c r="M183" s="204"/>
      <c r="N183" s="205"/>
      <c r="O183" s="205"/>
      <c r="P183" s="205"/>
      <c r="Q183" s="205"/>
      <c r="R183" s="205"/>
      <c r="S183" s="205"/>
      <c r="T183" s="206"/>
      <c r="AT183" s="207" t="s">
        <v>147</v>
      </c>
      <c r="AU183" s="207" t="s">
        <v>87</v>
      </c>
      <c r="AV183" s="12" t="s">
        <v>87</v>
      </c>
      <c r="AW183" s="12" t="s">
        <v>39</v>
      </c>
      <c r="AX183" s="12" t="s">
        <v>78</v>
      </c>
      <c r="AY183" s="207" t="s">
        <v>135</v>
      </c>
    </row>
    <row r="184" spans="2:65" s="12" customFormat="1">
      <c r="B184" s="197"/>
      <c r="C184" s="198"/>
      <c r="D184" s="194" t="s">
        <v>147</v>
      </c>
      <c r="E184" s="199" t="s">
        <v>33</v>
      </c>
      <c r="F184" s="200" t="s">
        <v>319</v>
      </c>
      <c r="G184" s="198"/>
      <c r="H184" s="201">
        <v>20</v>
      </c>
      <c r="I184" s="202"/>
      <c r="J184" s="198"/>
      <c r="K184" s="198"/>
      <c r="L184" s="203"/>
      <c r="M184" s="204"/>
      <c r="N184" s="205"/>
      <c r="O184" s="205"/>
      <c r="P184" s="205"/>
      <c r="Q184" s="205"/>
      <c r="R184" s="205"/>
      <c r="S184" s="205"/>
      <c r="T184" s="206"/>
      <c r="AT184" s="207" t="s">
        <v>147</v>
      </c>
      <c r="AU184" s="207" t="s">
        <v>87</v>
      </c>
      <c r="AV184" s="12" t="s">
        <v>87</v>
      </c>
      <c r="AW184" s="12" t="s">
        <v>39</v>
      </c>
      <c r="AX184" s="12" t="s">
        <v>78</v>
      </c>
      <c r="AY184" s="207" t="s">
        <v>135</v>
      </c>
    </row>
    <row r="185" spans="2:65" s="13" customFormat="1">
      <c r="B185" s="218"/>
      <c r="C185" s="219"/>
      <c r="D185" s="194" t="s">
        <v>147</v>
      </c>
      <c r="E185" s="220" t="s">
        <v>33</v>
      </c>
      <c r="F185" s="221" t="s">
        <v>311</v>
      </c>
      <c r="G185" s="219"/>
      <c r="H185" s="222">
        <v>249</v>
      </c>
      <c r="I185" s="223"/>
      <c r="J185" s="219"/>
      <c r="K185" s="219"/>
      <c r="L185" s="224"/>
      <c r="M185" s="225"/>
      <c r="N185" s="226"/>
      <c r="O185" s="226"/>
      <c r="P185" s="226"/>
      <c r="Q185" s="226"/>
      <c r="R185" s="226"/>
      <c r="S185" s="226"/>
      <c r="T185" s="227"/>
      <c r="AT185" s="228" t="s">
        <v>147</v>
      </c>
      <c r="AU185" s="228" t="s">
        <v>87</v>
      </c>
      <c r="AV185" s="13" t="s">
        <v>143</v>
      </c>
      <c r="AW185" s="13" t="s">
        <v>39</v>
      </c>
      <c r="AX185" s="13" t="s">
        <v>85</v>
      </c>
      <c r="AY185" s="228" t="s">
        <v>135</v>
      </c>
    </row>
    <row r="186" spans="2:65" s="1" customFormat="1" ht="16.5" customHeight="1">
      <c r="B186" s="34"/>
      <c r="C186" s="208" t="s">
        <v>320</v>
      </c>
      <c r="D186" s="208" t="s">
        <v>155</v>
      </c>
      <c r="E186" s="209" t="s">
        <v>321</v>
      </c>
      <c r="F186" s="210" t="s">
        <v>322</v>
      </c>
      <c r="G186" s="211" t="s">
        <v>248</v>
      </c>
      <c r="H186" s="212">
        <v>7.4999999999999997E-2</v>
      </c>
      <c r="I186" s="213"/>
      <c r="J186" s="214">
        <f>ROUND(I186*H186,2)</f>
        <v>0</v>
      </c>
      <c r="K186" s="210" t="s">
        <v>142</v>
      </c>
      <c r="L186" s="215"/>
      <c r="M186" s="216" t="s">
        <v>33</v>
      </c>
      <c r="N186" s="217" t="s">
        <v>49</v>
      </c>
      <c r="O186" s="60"/>
      <c r="P186" s="191">
        <f>O186*H186</f>
        <v>0</v>
      </c>
      <c r="Q186" s="191">
        <v>1</v>
      </c>
      <c r="R186" s="191">
        <f>Q186*H186</f>
        <v>7.4999999999999997E-2</v>
      </c>
      <c r="S186" s="191">
        <v>0</v>
      </c>
      <c r="T186" s="192">
        <f>S186*H186</f>
        <v>0</v>
      </c>
      <c r="AR186" s="16" t="s">
        <v>305</v>
      </c>
      <c r="AT186" s="16" t="s">
        <v>155</v>
      </c>
      <c r="AU186" s="16" t="s">
        <v>87</v>
      </c>
      <c r="AY186" s="16" t="s">
        <v>135</v>
      </c>
      <c r="BE186" s="193">
        <f>IF(N186="základní",J186,0)</f>
        <v>0</v>
      </c>
      <c r="BF186" s="193">
        <f>IF(N186="snížená",J186,0)</f>
        <v>0</v>
      </c>
      <c r="BG186" s="193">
        <f>IF(N186="zákl. přenesená",J186,0)</f>
        <v>0</v>
      </c>
      <c r="BH186" s="193">
        <f>IF(N186="sníž. přenesená",J186,0)</f>
        <v>0</v>
      </c>
      <c r="BI186" s="193">
        <f>IF(N186="nulová",J186,0)</f>
        <v>0</v>
      </c>
      <c r="BJ186" s="16" t="s">
        <v>85</v>
      </c>
      <c r="BK186" s="193">
        <f>ROUND(I186*H186,2)</f>
        <v>0</v>
      </c>
      <c r="BL186" s="16" t="s">
        <v>218</v>
      </c>
      <c r="BM186" s="16" t="s">
        <v>323</v>
      </c>
    </row>
    <row r="187" spans="2:65" s="12" customFormat="1">
      <c r="B187" s="197"/>
      <c r="C187" s="198"/>
      <c r="D187" s="194" t="s">
        <v>147</v>
      </c>
      <c r="E187" s="198"/>
      <c r="F187" s="200" t="s">
        <v>324</v>
      </c>
      <c r="G187" s="198"/>
      <c r="H187" s="201">
        <v>7.4999999999999997E-2</v>
      </c>
      <c r="I187" s="202"/>
      <c r="J187" s="198"/>
      <c r="K187" s="198"/>
      <c r="L187" s="203"/>
      <c r="M187" s="204"/>
      <c r="N187" s="205"/>
      <c r="O187" s="205"/>
      <c r="P187" s="205"/>
      <c r="Q187" s="205"/>
      <c r="R187" s="205"/>
      <c r="S187" s="205"/>
      <c r="T187" s="206"/>
      <c r="AT187" s="207" t="s">
        <v>147</v>
      </c>
      <c r="AU187" s="207" t="s">
        <v>87</v>
      </c>
      <c r="AV187" s="12" t="s">
        <v>87</v>
      </c>
      <c r="AW187" s="12" t="s">
        <v>4</v>
      </c>
      <c r="AX187" s="12" t="s">
        <v>85</v>
      </c>
      <c r="AY187" s="207" t="s">
        <v>135</v>
      </c>
    </row>
    <row r="188" spans="2:65" s="1" customFormat="1" ht="16.5" customHeight="1">
      <c r="B188" s="34"/>
      <c r="C188" s="182" t="s">
        <v>325</v>
      </c>
      <c r="D188" s="182" t="s">
        <v>138</v>
      </c>
      <c r="E188" s="183" t="s">
        <v>326</v>
      </c>
      <c r="F188" s="184" t="s">
        <v>327</v>
      </c>
      <c r="G188" s="185" t="s">
        <v>141</v>
      </c>
      <c r="H188" s="186">
        <v>55</v>
      </c>
      <c r="I188" s="187"/>
      <c r="J188" s="188">
        <f>ROUND(I188*H188,2)</f>
        <v>0</v>
      </c>
      <c r="K188" s="184" t="s">
        <v>33</v>
      </c>
      <c r="L188" s="38"/>
      <c r="M188" s="189" t="s">
        <v>33</v>
      </c>
      <c r="N188" s="190" t="s">
        <v>49</v>
      </c>
      <c r="O188" s="60"/>
      <c r="P188" s="191">
        <f>O188*H188</f>
        <v>0</v>
      </c>
      <c r="Q188" s="191">
        <v>0</v>
      </c>
      <c r="R188" s="191">
        <f>Q188*H188</f>
        <v>0</v>
      </c>
      <c r="S188" s="191">
        <v>0</v>
      </c>
      <c r="T188" s="192">
        <f>S188*H188</f>
        <v>0</v>
      </c>
      <c r="AR188" s="16" t="s">
        <v>218</v>
      </c>
      <c r="AT188" s="16" t="s">
        <v>138</v>
      </c>
      <c r="AU188" s="16" t="s">
        <v>87</v>
      </c>
      <c r="AY188" s="16" t="s">
        <v>135</v>
      </c>
      <c r="BE188" s="193">
        <f>IF(N188="základní",J188,0)</f>
        <v>0</v>
      </c>
      <c r="BF188" s="193">
        <f>IF(N188="snížená",J188,0)</f>
        <v>0</v>
      </c>
      <c r="BG188" s="193">
        <f>IF(N188="zákl. přenesená",J188,0)</f>
        <v>0</v>
      </c>
      <c r="BH188" s="193">
        <f>IF(N188="sníž. přenesená",J188,0)</f>
        <v>0</v>
      </c>
      <c r="BI188" s="193">
        <f>IF(N188="nulová",J188,0)</f>
        <v>0</v>
      </c>
      <c r="BJ188" s="16" t="s">
        <v>85</v>
      </c>
      <c r="BK188" s="193">
        <f>ROUND(I188*H188,2)</f>
        <v>0</v>
      </c>
      <c r="BL188" s="16" t="s">
        <v>218</v>
      </c>
      <c r="BM188" s="16" t="s">
        <v>328</v>
      </c>
    </row>
    <row r="189" spans="2:65" s="1" customFormat="1" ht="39">
      <c r="B189" s="34"/>
      <c r="C189" s="35"/>
      <c r="D189" s="194" t="s">
        <v>145</v>
      </c>
      <c r="E189" s="35"/>
      <c r="F189" s="195" t="s">
        <v>329</v>
      </c>
      <c r="G189" s="35"/>
      <c r="H189" s="35"/>
      <c r="I189" s="112"/>
      <c r="J189" s="35"/>
      <c r="K189" s="35"/>
      <c r="L189" s="38"/>
      <c r="M189" s="196"/>
      <c r="N189" s="60"/>
      <c r="O189" s="60"/>
      <c r="P189" s="60"/>
      <c r="Q189" s="60"/>
      <c r="R189" s="60"/>
      <c r="S189" s="60"/>
      <c r="T189" s="61"/>
      <c r="AT189" s="16" t="s">
        <v>145</v>
      </c>
      <c r="AU189" s="16" t="s">
        <v>87</v>
      </c>
    </row>
    <row r="190" spans="2:65" s="12" customFormat="1">
      <c r="B190" s="197"/>
      <c r="C190" s="198"/>
      <c r="D190" s="194" t="s">
        <v>147</v>
      </c>
      <c r="E190" s="199" t="s">
        <v>33</v>
      </c>
      <c r="F190" s="200" t="s">
        <v>330</v>
      </c>
      <c r="G190" s="198"/>
      <c r="H190" s="201">
        <v>55</v>
      </c>
      <c r="I190" s="202"/>
      <c r="J190" s="198"/>
      <c r="K190" s="198"/>
      <c r="L190" s="203"/>
      <c r="M190" s="204"/>
      <c r="N190" s="205"/>
      <c r="O190" s="205"/>
      <c r="P190" s="205"/>
      <c r="Q190" s="205"/>
      <c r="R190" s="205"/>
      <c r="S190" s="205"/>
      <c r="T190" s="206"/>
      <c r="AT190" s="207" t="s">
        <v>147</v>
      </c>
      <c r="AU190" s="207" t="s">
        <v>87</v>
      </c>
      <c r="AV190" s="12" t="s">
        <v>87</v>
      </c>
      <c r="AW190" s="12" t="s">
        <v>39</v>
      </c>
      <c r="AX190" s="12" t="s">
        <v>85</v>
      </c>
      <c r="AY190" s="207" t="s">
        <v>135</v>
      </c>
    </row>
    <row r="191" spans="2:65" s="1" customFormat="1" ht="16.5" customHeight="1">
      <c r="B191" s="34"/>
      <c r="C191" s="208" t="s">
        <v>331</v>
      </c>
      <c r="D191" s="208" t="s">
        <v>155</v>
      </c>
      <c r="E191" s="209" t="s">
        <v>332</v>
      </c>
      <c r="F191" s="210" t="s">
        <v>333</v>
      </c>
      <c r="G191" s="211" t="s">
        <v>191</v>
      </c>
      <c r="H191" s="212">
        <v>55</v>
      </c>
      <c r="I191" s="213"/>
      <c r="J191" s="214">
        <f>ROUND(I191*H191,2)</f>
        <v>0</v>
      </c>
      <c r="K191" s="210" t="s">
        <v>33</v>
      </c>
      <c r="L191" s="215"/>
      <c r="M191" s="216" t="s">
        <v>33</v>
      </c>
      <c r="N191" s="217" t="s">
        <v>49</v>
      </c>
      <c r="O191" s="60"/>
      <c r="P191" s="191">
        <f>O191*H191</f>
        <v>0</v>
      </c>
      <c r="Q191" s="191">
        <v>0</v>
      </c>
      <c r="R191" s="191">
        <f>Q191*H191</f>
        <v>0</v>
      </c>
      <c r="S191" s="191">
        <v>0</v>
      </c>
      <c r="T191" s="192">
        <f>S191*H191</f>
        <v>0</v>
      </c>
      <c r="AR191" s="16" t="s">
        <v>305</v>
      </c>
      <c r="AT191" s="16" t="s">
        <v>155</v>
      </c>
      <c r="AU191" s="16" t="s">
        <v>87</v>
      </c>
      <c r="AY191" s="16" t="s">
        <v>135</v>
      </c>
      <c r="BE191" s="193">
        <f>IF(N191="základní",J191,0)</f>
        <v>0</v>
      </c>
      <c r="BF191" s="193">
        <f>IF(N191="snížená",J191,0)</f>
        <v>0</v>
      </c>
      <c r="BG191" s="193">
        <f>IF(N191="zákl. přenesená",J191,0)</f>
        <v>0</v>
      </c>
      <c r="BH191" s="193">
        <f>IF(N191="sníž. přenesená",J191,0)</f>
        <v>0</v>
      </c>
      <c r="BI191" s="193">
        <f>IF(N191="nulová",J191,0)</f>
        <v>0</v>
      </c>
      <c r="BJ191" s="16" t="s">
        <v>85</v>
      </c>
      <c r="BK191" s="193">
        <f>ROUND(I191*H191,2)</f>
        <v>0</v>
      </c>
      <c r="BL191" s="16" t="s">
        <v>218</v>
      </c>
      <c r="BM191" s="16" t="s">
        <v>334</v>
      </c>
    </row>
    <row r="192" spans="2:65" s="1" customFormat="1" ht="16.5" customHeight="1">
      <c r="B192" s="34"/>
      <c r="C192" s="182" t="s">
        <v>335</v>
      </c>
      <c r="D192" s="182" t="s">
        <v>138</v>
      </c>
      <c r="E192" s="183" t="s">
        <v>336</v>
      </c>
      <c r="F192" s="184" t="s">
        <v>337</v>
      </c>
      <c r="G192" s="185" t="s">
        <v>141</v>
      </c>
      <c r="H192" s="186">
        <v>20</v>
      </c>
      <c r="I192" s="187"/>
      <c r="J192" s="188">
        <f>ROUND(I192*H192,2)</f>
        <v>0</v>
      </c>
      <c r="K192" s="184" t="s">
        <v>142</v>
      </c>
      <c r="L192" s="38"/>
      <c r="M192" s="189" t="s">
        <v>33</v>
      </c>
      <c r="N192" s="190" t="s">
        <v>49</v>
      </c>
      <c r="O192" s="60"/>
      <c r="P192" s="191">
        <f>O192*H192</f>
        <v>0</v>
      </c>
      <c r="Q192" s="191">
        <v>0</v>
      </c>
      <c r="R192" s="191">
        <f>Q192*H192</f>
        <v>0</v>
      </c>
      <c r="S192" s="191">
        <v>0</v>
      </c>
      <c r="T192" s="192">
        <f>S192*H192</f>
        <v>0</v>
      </c>
      <c r="AR192" s="16" t="s">
        <v>218</v>
      </c>
      <c r="AT192" s="16" t="s">
        <v>138</v>
      </c>
      <c r="AU192" s="16" t="s">
        <v>87</v>
      </c>
      <c r="AY192" s="16" t="s">
        <v>135</v>
      </c>
      <c r="BE192" s="193">
        <f>IF(N192="základní",J192,0)</f>
        <v>0</v>
      </c>
      <c r="BF192" s="193">
        <f>IF(N192="snížená",J192,0)</f>
        <v>0</v>
      </c>
      <c r="BG192" s="193">
        <f>IF(N192="zákl. přenesená",J192,0)</f>
        <v>0</v>
      </c>
      <c r="BH192" s="193">
        <f>IF(N192="sníž. přenesená",J192,0)</f>
        <v>0</v>
      </c>
      <c r="BI192" s="193">
        <f>IF(N192="nulová",J192,0)</f>
        <v>0</v>
      </c>
      <c r="BJ192" s="16" t="s">
        <v>85</v>
      </c>
      <c r="BK192" s="193">
        <f>ROUND(I192*H192,2)</f>
        <v>0</v>
      </c>
      <c r="BL192" s="16" t="s">
        <v>218</v>
      </c>
      <c r="BM192" s="16" t="s">
        <v>338</v>
      </c>
    </row>
    <row r="193" spans="2:65" s="1" customFormat="1" ht="39">
      <c r="B193" s="34"/>
      <c r="C193" s="35"/>
      <c r="D193" s="194" t="s">
        <v>145</v>
      </c>
      <c r="E193" s="35"/>
      <c r="F193" s="195" t="s">
        <v>329</v>
      </c>
      <c r="G193" s="35"/>
      <c r="H193" s="35"/>
      <c r="I193" s="112"/>
      <c r="J193" s="35"/>
      <c r="K193" s="35"/>
      <c r="L193" s="38"/>
      <c r="M193" s="196"/>
      <c r="N193" s="60"/>
      <c r="O193" s="60"/>
      <c r="P193" s="60"/>
      <c r="Q193" s="60"/>
      <c r="R193" s="60"/>
      <c r="S193" s="60"/>
      <c r="T193" s="61"/>
      <c r="AT193" s="16" t="s">
        <v>145</v>
      </c>
      <c r="AU193" s="16" t="s">
        <v>87</v>
      </c>
    </row>
    <row r="194" spans="2:65" s="12" customFormat="1">
      <c r="B194" s="197"/>
      <c r="C194" s="198"/>
      <c r="D194" s="194" t="s">
        <v>147</v>
      </c>
      <c r="E194" s="199" t="s">
        <v>33</v>
      </c>
      <c r="F194" s="200" t="s">
        <v>319</v>
      </c>
      <c r="G194" s="198"/>
      <c r="H194" s="201">
        <v>20</v>
      </c>
      <c r="I194" s="202"/>
      <c r="J194" s="198"/>
      <c r="K194" s="198"/>
      <c r="L194" s="203"/>
      <c r="M194" s="204"/>
      <c r="N194" s="205"/>
      <c r="O194" s="205"/>
      <c r="P194" s="205"/>
      <c r="Q194" s="205"/>
      <c r="R194" s="205"/>
      <c r="S194" s="205"/>
      <c r="T194" s="206"/>
      <c r="AT194" s="207" t="s">
        <v>147</v>
      </c>
      <c r="AU194" s="207" t="s">
        <v>87</v>
      </c>
      <c r="AV194" s="12" t="s">
        <v>87</v>
      </c>
      <c r="AW194" s="12" t="s">
        <v>39</v>
      </c>
      <c r="AX194" s="12" t="s">
        <v>85</v>
      </c>
      <c r="AY194" s="207" t="s">
        <v>135</v>
      </c>
    </row>
    <row r="195" spans="2:65" s="1" customFormat="1" ht="22.5" customHeight="1">
      <c r="B195" s="34"/>
      <c r="C195" s="208" t="s">
        <v>339</v>
      </c>
      <c r="D195" s="208" t="s">
        <v>155</v>
      </c>
      <c r="E195" s="209" t="s">
        <v>340</v>
      </c>
      <c r="F195" s="210" t="s">
        <v>341</v>
      </c>
      <c r="G195" s="211" t="s">
        <v>141</v>
      </c>
      <c r="H195" s="212">
        <v>23</v>
      </c>
      <c r="I195" s="213"/>
      <c r="J195" s="214">
        <f>ROUND(I195*H195,2)</f>
        <v>0</v>
      </c>
      <c r="K195" s="210" t="s">
        <v>142</v>
      </c>
      <c r="L195" s="215"/>
      <c r="M195" s="216" t="s">
        <v>33</v>
      </c>
      <c r="N195" s="217" t="s">
        <v>49</v>
      </c>
      <c r="O195" s="60"/>
      <c r="P195" s="191">
        <f>O195*H195</f>
        <v>0</v>
      </c>
      <c r="Q195" s="191">
        <v>4.0000000000000001E-3</v>
      </c>
      <c r="R195" s="191">
        <f>Q195*H195</f>
        <v>9.1999999999999998E-2</v>
      </c>
      <c r="S195" s="191">
        <v>0</v>
      </c>
      <c r="T195" s="192">
        <f>S195*H195</f>
        <v>0</v>
      </c>
      <c r="AR195" s="16" t="s">
        <v>305</v>
      </c>
      <c r="AT195" s="16" t="s">
        <v>155</v>
      </c>
      <c r="AU195" s="16" t="s">
        <v>87</v>
      </c>
      <c r="AY195" s="16" t="s">
        <v>135</v>
      </c>
      <c r="BE195" s="193">
        <f>IF(N195="základní",J195,0)</f>
        <v>0</v>
      </c>
      <c r="BF195" s="193">
        <f>IF(N195="snížená",J195,0)</f>
        <v>0</v>
      </c>
      <c r="BG195" s="193">
        <f>IF(N195="zákl. přenesená",J195,0)</f>
        <v>0</v>
      </c>
      <c r="BH195" s="193">
        <f>IF(N195="sníž. přenesená",J195,0)</f>
        <v>0</v>
      </c>
      <c r="BI195" s="193">
        <f>IF(N195="nulová",J195,0)</f>
        <v>0</v>
      </c>
      <c r="BJ195" s="16" t="s">
        <v>85</v>
      </c>
      <c r="BK195" s="193">
        <f>ROUND(I195*H195,2)</f>
        <v>0</v>
      </c>
      <c r="BL195" s="16" t="s">
        <v>218</v>
      </c>
      <c r="BM195" s="16" t="s">
        <v>342</v>
      </c>
    </row>
    <row r="196" spans="2:65" s="12" customFormat="1">
      <c r="B196" s="197"/>
      <c r="C196" s="198"/>
      <c r="D196" s="194" t="s">
        <v>147</v>
      </c>
      <c r="E196" s="198"/>
      <c r="F196" s="200" t="s">
        <v>343</v>
      </c>
      <c r="G196" s="198"/>
      <c r="H196" s="201">
        <v>23</v>
      </c>
      <c r="I196" s="202"/>
      <c r="J196" s="198"/>
      <c r="K196" s="198"/>
      <c r="L196" s="203"/>
      <c r="M196" s="204"/>
      <c r="N196" s="205"/>
      <c r="O196" s="205"/>
      <c r="P196" s="205"/>
      <c r="Q196" s="205"/>
      <c r="R196" s="205"/>
      <c r="S196" s="205"/>
      <c r="T196" s="206"/>
      <c r="AT196" s="207" t="s">
        <v>147</v>
      </c>
      <c r="AU196" s="207" t="s">
        <v>87</v>
      </c>
      <c r="AV196" s="12" t="s">
        <v>87</v>
      </c>
      <c r="AW196" s="12" t="s">
        <v>4</v>
      </c>
      <c r="AX196" s="12" t="s">
        <v>85</v>
      </c>
      <c r="AY196" s="207" t="s">
        <v>135</v>
      </c>
    </row>
    <row r="197" spans="2:65" s="1" customFormat="1" ht="16.5" customHeight="1">
      <c r="B197" s="34"/>
      <c r="C197" s="182" t="s">
        <v>344</v>
      </c>
      <c r="D197" s="182" t="s">
        <v>138</v>
      </c>
      <c r="E197" s="183" t="s">
        <v>345</v>
      </c>
      <c r="F197" s="184" t="s">
        <v>346</v>
      </c>
      <c r="G197" s="185" t="s">
        <v>141</v>
      </c>
      <c r="H197" s="186">
        <v>249</v>
      </c>
      <c r="I197" s="187"/>
      <c r="J197" s="188">
        <f>ROUND(I197*H197,2)</f>
        <v>0</v>
      </c>
      <c r="K197" s="184" t="s">
        <v>142</v>
      </c>
      <c r="L197" s="38"/>
      <c r="M197" s="189" t="s">
        <v>33</v>
      </c>
      <c r="N197" s="190" t="s">
        <v>49</v>
      </c>
      <c r="O197" s="60"/>
      <c r="P197" s="191">
        <f>O197*H197</f>
        <v>0</v>
      </c>
      <c r="Q197" s="191">
        <v>8.8000000000000003E-4</v>
      </c>
      <c r="R197" s="191">
        <f>Q197*H197</f>
        <v>0.21912000000000001</v>
      </c>
      <c r="S197" s="191">
        <v>0</v>
      </c>
      <c r="T197" s="192">
        <f>S197*H197</f>
        <v>0</v>
      </c>
      <c r="AR197" s="16" t="s">
        <v>218</v>
      </c>
      <c r="AT197" s="16" t="s">
        <v>138</v>
      </c>
      <c r="AU197" s="16" t="s">
        <v>87</v>
      </c>
      <c r="AY197" s="16" t="s">
        <v>135</v>
      </c>
      <c r="BE197" s="193">
        <f>IF(N197="základní",J197,0)</f>
        <v>0</v>
      </c>
      <c r="BF197" s="193">
        <f>IF(N197="snížená",J197,0)</f>
        <v>0</v>
      </c>
      <c r="BG197" s="193">
        <f>IF(N197="zákl. přenesená",J197,0)</f>
        <v>0</v>
      </c>
      <c r="BH197" s="193">
        <f>IF(N197="sníž. přenesená",J197,0)</f>
        <v>0</v>
      </c>
      <c r="BI197" s="193">
        <f>IF(N197="nulová",J197,0)</f>
        <v>0</v>
      </c>
      <c r="BJ197" s="16" t="s">
        <v>85</v>
      </c>
      <c r="BK197" s="193">
        <f>ROUND(I197*H197,2)</f>
        <v>0</v>
      </c>
      <c r="BL197" s="16" t="s">
        <v>218</v>
      </c>
      <c r="BM197" s="16" t="s">
        <v>347</v>
      </c>
    </row>
    <row r="198" spans="2:65" s="1" customFormat="1" ht="39">
      <c r="B198" s="34"/>
      <c r="C198" s="35"/>
      <c r="D198" s="194" t="s">
        <v>145</v>
      </c>
      <c r="E198" s="35"/>
      <c r="F198" s="195" t="s">
        <v>348</v>
      </c>
      <c r="G198" s="35"/>
      <c r="H198" s="35"/>
      <c r="I198" s="112"/>
      <c r="J198" s="35"/>
      <c r="K198" s="35"/>
      <c r="L198" s="38"/>
      <c r="M198" s="196"/>
      <c r="N198" s="60"/>
      <c r="O198" s="60"/>
      <c r="P198" s="60"/>
      <c r="Q198" s="60"/>
      <c r="R198" s="60"/>
      <c r="S198" s="60"/>
      <c r="T198" s="61"/>
      <c r="AT198" s="16" t="s">
        <v>145</v>
      </c>
      <c r="AU198" s="16" t="s">
        <v>87</v>
      </c>
    </row>
    <row r="199" spans="2:65" s="12" customFormat="1">
      <c r="B199" s="197"/>
      <c r="C199" s="198"/>
      <c r="D199" s="194" t="s">
        <v>147</v>
      </c>
      <c r="E199" s="199" t="s">
        <v>33</v>
      </c>
      <c r="F199" s="200" t="s">
        <v>349</v>
      </c>
      <c r="G199" s="198"/>
      <c r="H199" s="201">
        <v>249</v>
      </c>
      <c r="I199" s="202"/>
      <c r="J199" s="198"/>
      <c r="K199" s="198"/>
      <c r="L199" s="203"/>
      <c r="M199" s="204"/>
      <c r="N199" s="205"/>
      <c r="O199" s="205"/>
      <c r="P199" s="205"/>
      <c r="Q199" s="205"/>
      <c r="R199" s="205"/>
      <c r="S199" s="205"/>
      <c r="T199" s="206"/>
      <c r="AT199" s="207" t="s">
        <v>147</v>
      </c>
      <c r="AU199" s="207" t="s">
        <v>87</v>
      </c>
      <c r="AV199" s="12" t="s">
        <v>87</v>
      </c>
      <c r="AW199" s="12" t="s">
        <v>39</v>
      </c>
      <c r="AX199" s="12" t="s">
        <v>85</v>
      </c>
      <c r="AY199" s="207" t="s">
        <v>135</v>
      </c>
    </row>
    <row r="200" spans="2:65" s="1" customFormat="1" ht="22.5" customHeight="1">
      <c r="B200" s="34"/>
      <c r="C200" s="208" t="s">
        <v>350</v>
      </c>
      <c r="D200" s="208" t="s">
        <v>155</v>
      </c>
      <c r="E200" s="209" t="s">
        <v>351</v>
      </c>
      <c r="F200" s="210" t="s">
        <v>352</v>
      </c>
      <c r="G200" s="211" t="s">
        <v>141</v>
      </c>
      <c r="H200" s="212">
        <v>286.35000000000002</v>
      </c>
      <c r="I200" s="213"/>
      <c r="J200" s="214">
        <f>ROUND(I200*H200,2)</f>
        <v>0</v>
      </c>
      <c r="K200" s="210" t="s">
        <v>142</v>
      </c>
      <c r="L200" s="215"/>
      <c r="M200" s="216" t="s">
        <v>33</v>
      </c>
      <c r="N200" s="217" t="s">
        <v>49</v>
      </c>
      <c r="O200" s="60"/>
      <c r="P200" s="191">
        <f>O200*H200</f>
        <v>0</v>
      </c>
      <c r="Q200" s="191">
        <v>1E-3</v>
      </c>
      <c r="R200" s="191">
        <f>Q200*H200</f>
        <v>0.28635000000000005</v>
      </c>
      <c r="S200" s="191">
        <v>0</v>
      </c>
      <c r="T200" s="192">
        <f>S200*H200</f>
        <v>0</v>
      </c>
      <c r="AR200" s="16" t="s">
        <v>305</v>
      </c>
      <c r="AT200" s="16" t="s">
        <v>155</v>
      </c>
      <c r="AU200" s="16" t="s">
        <v>87</v>
      </c>
      <c r="AY200" s="16" t="s">
        <v>135</v>
      </c>
      <c r="BE200" s="193">
        <f>IF(N200="základní",J200,0)</f>
        <v>0</v>
      </c>
      <c r="BF200" s="193">
        <f>IF(N200="snížená",J200,0)</f>
        <v>0</v>
      </c>
      <c r="BG200" s="193">
        <f>IF(N200="zákl. přenesená",J200,0)</f>
        <v>0</v>
      </c>
      <c r="BH200" s="193">
        <f>IF(N200="sníž. přenesená",J200,0)</f>
        <v>0</v>
      </c>
      <c r="BI200" s="193">
        <f>IF(N200="nulová",J200,0)</f>
        <v>0</v>
      </c>
      <c r="BJ200" s="16" t="s">
        <v>85</v>
      </c>
      <c r="BK200" s="193">
        <f>ROUND(I200*H200,2)</f>
        <v>0</v>
      </c>
      <c r="BL200" s="16" t="s">
        <v>218</v>
      </c>
      <c r="BM200" s="16" t="s">
        <v>353</v>
      </c>
    </row>
    <row r="201" spans="2:65" s="12" customFormat="1">
      <c r="B201" s="197"/>
      <c r="C201" s="198"/>
      <c r="D201" s="194" t="s">
        <v>147</v>
      </c>
      <c r="E201" s="198"/>
      <c r="F201" s="200" t="s">
        <v>354</v>
      </c>
      <c r="G201" s="198"/>
      <c r="H201" s="201">
        <v>286.35000000000002</v>
      </c>
      <c r="I201" s="202"/>
      <c r="J201" s="198"/>
      <c r="K201" s="198"/>
      <c r="L201" s="203"/>
      <c r="M201" s="204"/>
      <c r="N201" s="205"/>
      <c r="O201" s="205"/>
      <c r="P201" s="205"/>
      <c r="Q201" s="205"/>
      <c r="R201" s="205"/>
      <c r="S201" s="205"/>
      <c r="T201" s="206"/>
      <c r="AT201" s="207" t="s">
        <v>147</v>
      </c>
      <c r="AU201" s="207" t="s">
        <v>87</v>
      </c>
      <c r="AV201" s="12" t="s">
        <v>87</v>
      </c>
      <c r="AW201" s="12" t="s">
        <v>4</v>
      </c>
      <c r="AX201" s="12" t="s">
        <v>85</v>
      </c>
      <c r="AY201" s="207" t="s">
        <v>135</v>
      </c>
    </row>
    <row r="202" spans="2:65" s="1" customFormat="1" ht="22.5" customHeight="1">
      <c r="B202" s="34"/>
      <c r="C202" s="182" t="s">
        <v>355</v>
      </c>
      <c r="D202" s="182" t="s">
        <v>138</v>
      </c>
      <c r="E202" s="183" t="s">
        <v>356</v>
      </c>
      <c r="F202" s="184" t="s">
        <v>357</v>
      </c>
      <c r="G202" s="185" t="s">
        <v>358</v>
      </c>
      <c r="H202" s="186">
        <v>1</v>
      </c>
      <c r="I202" s="187"/>
      <c r="J202" s="188">
        <f>ROUND(I202*H202,2)</f>
        <v>0</v>
      </c>
      <c r="K202" s="184" t="s">
        <v>142</v>
      </c>
      <c r="L202" s="38"/>
      <c r="M202" s="189" t="s">
        <v>33</v>
      </c>
      <c r="N202" s="190" t="s">
        <v>49</v>
      </c>
      <c r="O202" s="60"/>
      <c r="P202" s="191">
        <f>O202*H202</f>
        <v>0</v>
      </c>
      <c r="Q202" s="191">
        <v>2.588E-2</v>
      </c>
      <c r="R202" s="191">
        <f>Q202*H202</f>
        <v>2.588E-2</v>
      </c>
      <c r="S202" s="191">
        <v>0</v>
      </c>
      <c r="T202" s="192">
        <f>S202*H202</f>
        <v>0</v>
      </c>
      <c r="AR202" s="16" t="s">
        <v>218</v>
      </c>
      <c r="AT202" s="16" t="s">
        <v>138</v>
      </c>
      <c r="AU202" s="16" t="s">
        <v>87</v>
      </c>
      <c r="AY202" s="16" t="s">
        <v>135</v>
      </c>
      <c r="BE202" s="193">
        <f>IF(N202="základní",J202,0)</f>
        <v>0</v>
      </c>
      <c r="BF202" s="193">
        <f>IF(N202="snížená",J202,0)</f>
        <v>0</v>
      </c>
      <c r="BG202" s="193">
        <f>IF(N202="zákl. přenesená",J202,0)</f>
        <v>0</v>
      </c>
      <c r="BH202" s="193">
        <f>IF(N202="sníž. přenesená",J202,0)</f>
        <v>0</v>
      </c>
      <c r="BI202" s="193">
        <f>IF(N202="nulová",J202,0)</f>
        <v>0</v>
      </c>
      <c r="BJ202" s="16" t="s">
        <v>85</v>
      </c>
      <c r="BK202" s="193">
        <f>ROUND(I202*H202,2)</f>
        <v>0</v>
      </c>
      <c r="BL202" s="16" t="s">
        <v>218</v>
      </c>
      <c r="BM202" s="16" t="s">
        <v>359</v>
      </c>
    </row>
    <row r="203" spans="2:65" s="1" customFormat="1" ht="39">
      <c r="B203" s="34"/>
      <c r="C203" s="35"/>
      <c r="D203" s="194" t="s">
        <v>145</v>
      </c>
      <c r="E203" s="35"/>
      <c r="F203" s="195" t="s">
        <v>348</v>
      </c>
      <c r="G203" s="35"/>
      <c r="H203" s="35"/>
      <c r="I203" s="112"/>
      <c r="J203" s="35"/>
      <c r="K203" s="35"/>
      <c r="L203" s="38"/>
      <c r="M203" s="196"/>
      <c r="N203" s="60"/>
      <c r="O203" s="60"/>
      <c r="P203" s="60"/>
      <c r="Q203" s="60"/>
      <c r="R203" s="60"/>
      <c r="S203" s="60"/>
      <c r="T203" s="61"/>
      <c r="AT203" s="16" t="s">
        <v>145</v>
      </c>
      <c r="AU203" s="16" t="s">
        <v>87</v>
      </c>
    </row>
    <row r="204" spans="2:65" s="12" customFormat="1">
      <c r="B204" s="197"/>
      <c r="C204" s="198"/>
      <c r="D204" s="194" t="s">
        <v>147</v>
      </c>
      <c r="E204" s="199" t="s">
        <v>33</v>
      </c>
      <c r="F204" s="200" t="s">
        <v>360</v>
      </c>
      <c r="G204" s="198"/>
      <c r="H204" s="201">
        <v>1</v>
      </c>
      <c r="I204" s="202"/>
      <c r="J204" s="198"/>
      <c r="K204" s="198"/>
      <c r="L204" s="203"/>
      <c r="M204" s="204"/>
      <c r="N204" s="205"/>
      <c r="O204" s="205"/>
      <c r="P204" s="205"/>
      <c r="Q204" s="205"/>
      <c r="R204" s="205"/>
      <c r="S204" s="205"/>
      <c r="T204" s="206"/>
      <c r="AT204" s="207" t="s">
        <v>147</v>
      </c>
      <c r="AU204" s="207" t="s">
        <v>87</v>
      </c>
      <c r="AV204" s="12" t="s">
        <v>87</v>
      </c>
      <c r="AW204" s="12" t="s">
        <v>39</v>
      </c>
      <c r="AX204" s="12" t="s">
        <v>85</v>
      </c>
      <c r="AY204" s="207" t="s">
        <v>135</v>
      </c>
    </row>
    <row r="205" spans="2:65" s="1" customFormat="1" ht="16.5" customHeight="1">
      <c r="B205" s="34"/>
      <c r="C205" s="208" t="s">
        <v>361</v>
      </c>
      <c r="D205" s="208" t="s">
        <v>155</v>
      </c>
      <c r="E205" s="209" t="s">
        <v>362</v>
      </c>
      <c r="F205" s="210" t="s">
        <v>363</v>
      </c>
      <c r="G205" s="211" t="s">
        <v>141</v>
      </c>
      <c r="H205" s="212">
        <v>1</v>
      </c>
      <c r="I205" s="213"/>
      <c r="J205" s="214">
        <f>ROUND(I205*H205,2)</f>
        <v>0</v>
      </c>
      <c r="K205" s="210" t="s">
        <v>142</v>
      </c>
      <c r="L205" s="215"/>
      <c r="M205" s="216" t="s">
        <v>33</v>
      </c>
      <c r="N205" s="217" t="s">
        <v>49</v>
      </c>
      <c r="O205" s="60"/>
      <c r="P205" s="191">
        <f>O205*H205</f>
        <v>0</v>
      </c>
      <c r="Q205" s="191">
        <v>1.2999999999999999E-3</v>
      </c>
      <c r="R205" s="191">
        <f>Q205*H205</f>
        <v>1.2999999999999999E-3</v>
      </c>
      <c r="S205" s="191">
        <v>0</v>
      </c>
      <c r="T205" s="192">
        <f>S205*H205</f>
        <v>0</v>
      </c>
      <c r="AR205" s="16" t="s">
        <v>305</v>
      </c>
      <c r="AT205" s="16" t="s">
        <v>155</v>
      </c>
      <c r="AU205" s="16" t="s">
        <v>87</v>
      </c>
      <c r="AY205" s="16" t="s">
        <v>135</v>
      </c>
      <c r="BE205" s="193">
        <f>IF(N205="základní",J205,0)</f>
        <v>0</v>
      </c>
      <c r="BF205" s="193">
        <f>IF(N205="snížená",J205,0)</f>
        <v>0</v>
      </c>
      <c r="BG205" s="193">
        <f>IF(N205="zákl. přenesená",J205,0)</f>
        <v>0</v>
      </c>
      <c r="BH205" s="193">
        <f>IF(N205="sníž. přenesená",J205,0)</f>
        <v>0</v>
      </c>
      <c r="BI205" s="193">
        <f>IF(N205="nulová",J205,0)</f>
        <v>0</v>
      </c>
      <c r="BJ205" s="16" t="s">
        <v>85</v>
      </c>
      <c r="BK205" s="193">
        <f>ROUND(I205*H205,2)</f>
        <v>0</v>
      </c>
      <c r="BL205" s="16" t="s">
        <v>218</v>
      </c>
      <c r="BM205" s="16" t="s">
        <v>364</v>
      </c>
    </row>
    <row r="206" spans="2:65" s="1" customFormat="1" ht="16.5" customHeight="1">
      <c r="B206" s="34"/>
      <c r="C206" s="182" t="s">
        <v>365</v>
      </c>
      <c r="D206" s="182" t="s">
        <v>138</v>
      </c>
      <c r="E206" s="183" t="s">
        <v>366</v>
      </c>
      <c r="F206" s="184" t="s">
        <v>367</v>
      </c>
      <c r="G206" s="185" t="s">
        <v>191</v>
      </c>
      <c r="H206" s="186">
        <v>60</v>
      </c>
      <c r="I206" s="187"/>
      <c r="J206" s="188">
        <f>ROUND(I206*H206,2)</f>
        <v>0</v>
      </c>
      <c r="K206" s="184" t="s">
        <v>142</v>
      </c>
      <c r="L206" s="38"/>
      <c r="M206" s="189" t="s">
        <v>33</v>
      </c>
      <c r="N206" s="190" t="s">
        <v>49</v>
      </c>
      <c r="O206" s="60"/>
      <c r="P206" s="191">
        <f>O206*H206</f>
        <v>0</v>
      </c>
      <c r="Q206" s="191">
        <v>5.9999999999999995E-4</v>
      </c>
      <c r="R206" s="191">
        <f>Q206*H206</f>
        <v>3.5999999999999997E-2</v>
      </c>
      <c r="S206" s="191">
        <v>0</v>
      </c>
      <c r="T206" s="192">
        <f>S206*H206</f>
        <v>0</v>
      </c>
      <c r="AR206" s="16" t="s">
        <v>218</v>
      </c>
      <c r="AT206" s="16" t="s">
        <v>138</v>
      </c>
      <c r="AU206" s="16" t="s">
        <v>87</v>
      </c>
      <c r="AY206" s="16" t="s">
        <v>135</v>
      </c>
      <c r="BE206" s="193">
        <f>IF(N206="základní",J206,0)</f>
        <v>0</v>
      </c>
      <c r="BF206" s="193">
        <f>IF(N206="snížená",J206,0)</f>
        <v>0</v>
      </c>
      <c r="BG206" s="193">
        <f>IF(N206="zákl. přenesená",J206,0)</f>
        <v>0</v>
      </c>
      <c r="BH206" s="193">
        <f>IF(N206="sníž. přenesená",J206,0)</f>
        <v>0</v>
      </c>
      <c r="BI206" s="193">
        <f>IF(N206="nulová",J206,0)</f>
        <v>0</v>
      </c>
      <c r="BJ206" s="16" t="s">
        <v>85</v>
      </c>
      <c r="BK206" s="193">
        <f>ROUND(I206*H206,2)</f>
        <v>0</v>
      </c>
      <c r="BL206" s="16" t="s">
        <v>218</v>
      </c>
      <c r="BM206" s="16" t="s">
        <v>368</v>
      </c>
    </row>
    <row r="207" spans="2:65" s="1" customFormat="1" ht="39">
      <c r="B207" s="34"/>
      <c r="C207" s="35"/>
      <c r="D207" s="194" t="s">
        <v>145</v>
      </c>
      <c r="E207" s="35"/>
      <c r="F207" s="195" t="s">
        <v>369</v>
      </c>
      <c r="G207" s="35"/>
      <c r="H207" s="35"/>
      <c r="I207" s="112"/>
      <c r="J207" s="35"/>
      <c r="K207" s="35"/>
      <c r="L207" s="38"/>
      <c r="M207" s="196"/>
      <c r="N207" s="60"/>
      <c r="O207" s="60"/>
      <c r="P207" s="60"/>
      <c r="Q207" s="60"/>
      <c r="R207" s="60"/>
      <c r="S207" s="60"/>
      <c r="T207" s="61"/>
      <c r="AT207" s="16" t="s">
        <v>145</v>
      </c>
      <c r="AU207" s="16" t="s">
        <v>87</v>
      </c>
    </row>
    <row r="208" spans="2:65" s="12" customFormat="1">
      <c r="B208" s="197"/>
      <c r="C208" s="198"/>
      <c r="D208" s="194" t="s">
        <v>147</v>
      </c>
      <c r="E208" s="199" t="s">
        <v>33</v>
      </c>
      <c r="F208" s="200" t="s">
        <v>370</v>
      </c>
      <c r="G208" s="198"/>
      <c r="H208" s="201">
        <v>60</v>
      </c>
      <c r="I208" s="202"/>
      <c r="J208" s="198"/>
      <c r="K208" s="198"/>
      <c r="L208" s="203"/>
      <c r="M208" s="204"/>
      <c r="N208" s="205"/>
      <c r="O208" s="205"/>
      <c r="P208" s="205"/>
      <c r="Q208" s="205"/>
      <c r="R208" s="205"/>
      <c r="S208" s="205"/>
      <c r="T208" s="206"/>
      <c r="AT208" s="207" t="s">
        <v>147</v>
      </c>
      <c r="AU208" s="207" t="s">
        <v>87</v>
      </c>
      <c r="AV208" s="12" t="s">
        <v>87</v>
      </c>
      <c r="AW208" s="12" t="s">
        <v>39</v>
      </c>
      <c r="AX208" s="12" t="s">
        <v>85</v>
      </c>
      <c r="AY208" s="207" t="s">
        <v>135</v>
      </c>
    </row>
    <row r="209" spans="2:65" s="1" customFormat="1" ht="16.5" customHeight="1">
      <c r="B209" s="34"/>
      <c r="C209" s="182" t="s">
        <v>371</v>
      </c>
      <c r="D209" s="182" t="s">
        <v>138</v>
      </c>
      <c r="E209" s="183" t="s">
        <v>372</v>
      </c>
      <c r="F209" s="184" t="s">
        <v>373</v>
      </c>
      <c r="G209" s="185" t="s">
        <v>191</v>
      </c>
      <c r="H209" s="186">
        <v>8.8000000000000007</v>
      </c>
      <c r="I209" s="187"/>
      <c r="J209" s="188">
        <f>ROUND(I209*H209,2)</f>
        <v>0</v>
      </c>
      <c r="K209" s="184" t="s">
        <v>142</v>
      </c>
      <c r="L209" s="38"/>
      <c r="M209" s="189" t="s">
        <v>33</v>
      </c>
      <c r="N209" s="190" t="s">
        <v>49</v>
      </c>
      <c r="O209" s="60"/>
      <c r="P209" s="191">
        <f>O209*H209</f>
        <v>0</v>
      </c>
      <c r="Q209" s="191">
        <v>5.9999999999999995E-4</v>
      </c>
      <c r="R209" s="191">
        <f>Q209*H209</f>
        <v>5.28E-3</v>
      </c>
      <c r="S209" s="191">
        <v>0</v>
      </c>
      <c r="T209" s="192">
        <f>S209*H209</f>
        <v>0</v>
      </c>
      <c r="AR209" s="16" t="s">
        <v>218</v>
      </c>
      <c r="AT209" s="16" t="s">
        <v>138</v>
      </c>
      <c r="AU209" s="16" t="s">
        <v>87</v>
      </c>
      <c r="AY209" s="16" t="s">
        <v>135</v>
      </c>
      <c r="BE209" s="193">
        <f>IF(N209="základní",J209,0)</f>
        <v>0</v>
      </c>
      <c r="BF209" s="193">
        <f>IF(N209="snížená",J209,0)</f>
        <v>0</v>
      </c>
      <c r="BG209" s="193">
        <f>IF(N209="zákl. přenesená",J209,0)</f>
        <v>0</v>
      </c>
      <c r="BH209" s="193">
        <f>IF(N209="sníž. přenesená",J209,0)</f>
        <v>0</v>
      </c>
      <c r="BI209" s="193">
        <f>IF(N209="nulová",J209,0)</f>
        <v>0</v>
      </c>
      <c r="BJ209" s="16" t="s">
        <v>85</v>
      </c>
      <c r="BK209" s="193">
        <f>ROUND(I209*H209,2)</f>
        <v>0</v>
      </c>
      <c r="BL209" s="16" t="s">
        <v>218</v>
      </c>
      <c r="BM209" s="16" t="s">
        <v>374</v>
      </c>
    </row>
    <row r="210" spans="2:65" s="1" customFormat="1" ht="39">
      <c r="B210" s="34"/>
      <c r="C210" s="35"/>
      <c r="D210" s="194" t="s">
        <v>145</v>
      </c>
      <c r="E210" s="35"/>
      <c r="F210" s="195" t="s">
        <v>369</v>
      </c>
      <c r="G210" s="35"/>
      <c r="H210" s="35"/>
      <c r="I210" s="112"/>
      <c r="J210" s="35"/>
      <c r="K210" s="35"/>
      <c r="L210" s="38"/>
      <c r="M210" s="196"/>
      <c r="N210" s="60"/>
      <c r="O210" s="60"/>
      <c r="P210" s="60"/>
      <c r="Q210" s="60"/>
      <c r="R210" s="60"/>
      <c r="S210" s="60"/>
      <c r="T210" s="61"/>
      <c r="AT210" s="16" t="s">
        <v>145</v>
      </c>
      <c r="AU210" s="16" t="s">
        <v>87</v>
      </c>
    </row>
    <row r="211" spans="2:65" s="12" customFormat="1">
      <c r="B211" s="197"/>
      <c r="C211" s="198"/>
      <c r="D211" s="194" t="s">
        <v>147</v>
      </c>
      <c r="E211" s="199" t="s">
        <v>33</v>
      </c>
      <c r="F211" s="200" t="s">
        <v>375</v>
      </c>
      <c r="G211" s="198"/>
      <c r="H211" s="201">
        <v>8.8000000000000007</v>
      </c>
      <c r="I211" s="202"/>
      <c r="J211" s="198"/>
      <c r="K211" s="198"/>
      <c r="L211" s="203"/>
      <c r="M211" s="204"/>
      <c r="N211" s="205"/>
      <c r="O211" s="205"/>
      <c r="P211" s="205"/>
      <c r="Q211" s="205"/>
      <c r="R211" s="205"/>
      <c r="S211" s="205"/>
      <c r="T211" s="206"/>
      <c r="AT211" s="207" t="s">
        <v>147</v>
      </c>
      <c r="AU211" s="207" t="s">
        <v>87</v>
      </c>
      <c r="AV211" s="12" t="s">
        <v>87</v>
      </c>
      <c r="AW211" s="12" t="s">
        <v>39</v>
      </c>
      <c r="AX211" s="12" t="s">
        <v>85</v>
      </c>
      <c r="AY211" s="207" t="s">
        <v>135</v>
      </c>
    </row>
    <row r="212" spans="2:65" s="1" customFormat="1" ht="16.5" customHeight="1">
      <c r="B212" s="34"/>
      <c r="C212" s="182" t="s">
        <v>376</v>
      </c>
      <c r="D212" s="182" t="s">
        <v>138</v>
      </c>
      <c r="E212" s="183" t="s">
        <v>377</v>
      </c>
      <c r="F212" s="184" t="s">
        <v>378</v>
      </c>
      <c r="G212" s="185" t="s">
        <v>191</v>
      </c>
      <c r="H212" s="186">
        <v>24</v>
      </c>
      <c r="I212" s="187"/>
      <c r="J212" s="188">
        <f>ROUND(I212*H212,2)</f>
        <v>0</v>
      </c>
      <c r="K212" s="184" t="s">
        <v>142</v>
      </c>
      <c r="L212" s="38"/>
      <c r="M212" s="189" t="s">
        <v>33</v>
      </c>
      <c r="N212" s="190" t="s">
        <v>49</v>
      </c>
      <c r="O212" s="60"/>
      <c r="P212" s="191">
        <f>O212*H212</f>
        <v>0</v>
      </c>
      <c r="Q212" s="191">
        <v>1.5E-3</v>
      </c>
      <c r="R212" s="191">
        <f>Q212*H212</f>
        <v>3.6000000000000004E-2</v>
      </c>
      <c r="S212" s="191">
        <v>0</v>
      </c>
      <c r="T212" s="192">
        <f>S212*H212</f>
        <v>0</v>
      </c>
      <c r="AR212" s="16" t="s">
        <v>218</v>
      </c>
      <c r="AT212" s="16" t="s">
        <v>138</v>
      </c>
      <c r="AU212" s="16" t="s">
        <v>87</v>
      </c>
      <c r="AY212" s="16" t="s">
        <v>135</v>
      </c>
      <c r="BE212" s="193">
        <f>IF(N212="základní",J212,0)</f>
        <v>0</v>
      </c>
      <c r="BF212" s="193">
        <f>IF(N212="snížená",J212,0)</f>
        <v>0</v>
      </c>
      <c r="BG212" s="193">
        <f>IF(N212="zákl. přenesená",J212,0)</f>
        <v>0</v>
      </c>
      <c r="BH212" s="193">
        <f>IF(N212="sníž. přenesená",J212,0)</f>
        <v>0</v>
      </c>
      <c r="BI212" s="193">
        <f>IF(N212="nulová",J212,0)</f>
        <v>0</v>
      </c>
      <c r="BJ212" s="16" t="s">
        <v>85</v>
      </c>
      <c r="BK212" s="193">
        <f>ROUND(I212*H212,2)</f>
        <v>0</v>
      </c>
      <c r="BL212" s="16" t="s">
        <v>218</v>
      </c>
      <c r="BM212" s="16" t="s">
        <v>379</v>
      </c>
    </row>
    <row r="213" spans="2:65" s="1" customFormat="1" ht="39">
      <c r="B213" s="34"/>
      <c r="C213" s="35"/>
      <c r="D213" s="194" t="s">
        <v>145</v>
      </c>
      <c r="E213" s="35"/>
      <c r="F213" s="195" t="s">
        <v>369</v>
      </c>
      <c r="G213" s="35"/>
      <c r="H213" s="35"/>
      <c r="I213" s="112"/>
      <c r="J213" s="35"/>
      <c r="K213" s="35"/>
      <c r="L213" s="38"/>
      <c r="M213" s="196"/>
      <c r="N213" s="60"/>
      <c r="O213" s="60"/>
      <c r="P213" s="60"/>
      <c r="Q213" s="60"/>
      <c r="R213" s="60"/>
      <c r="S213" s="60"/>
      <c r="T213" s="61"/>
      <c r="AT213" s="16" t="s">
        <v>145</v>
      </c>
      <c r="AU213" s="16" t="s">
        <v>87</v>
      </c>
    </row>
    <row r="214" spans="2:65" s="12" customFormat="1">
      <c r="B214" s="197"/>
      <c r="C214" s="198"/>
      <c r="D214" s="194" t="s">
        <v>147</v>
      </c>
      <c r="E214" s="199" t="s">
        <v>33</v>
      </c>
      <c r="F214" s="200" t="s">
        <v>380</v>
      </c>
      <c r="G214" s="198"/>
      <c r="H214" s="201">
        <v>24</v>
      </c>
      <c r="I214" s="202"/>
      <c r="J214" s="198"/>
      <c r="K214" s="198"/>
      <c r="L214" s="203"/>
      <c r="M214" s="204"/>
      <c r="N214" s="205"/>
      <c r="O214" s="205"/>
      <c r="P214" s="205"/>
      <c r="Q214" s="205"/>
      <c r="R214" s="205"/>
      <c r="S214" s="205"/>
      <c r="T214" s="206"/>
      <c r="AT214" s="207" t="s">
        <v>147</v>
      </c>
      <c r="AU214" s="207" t="s">
        <v>87</v>
      </c>
      <c r="AV214" s="12" t="s">
        <v>87</v>
      </c>
      <c r="AW214" s="12" t="s">
        <v>39</v>
      </c>
      <c r="AX214" s="12" t="s">
        <v>85</v>
      </c>
      <c r="AY214" s="207" t="s">
        <v>135</v>
      </c>
    </row>
    <row r="215" spans="2:65" s="1" customFormat="1" ht="16.5" customHeight="1">
      <c r="B215" s="34"/>
      <c r="C215" s="182" t="s">
        <v>381</v>
      </c>
      <c r="D215" s="182" t="s">
        <v>138</v>
      </c>
      <c r="E215" s="183" t="s">
        <v>382</v>
      </c>
      <c r="F215" s="184" t="s">
        <v>383</v>
      </c>
      <c r="G215" s="185" t="s">
        <v>191</v>
      </c>
      <c r="H215" s="186">
        <v>42</v>
      </c>
      <c r="I215" s="187"/>
      <c r="J215" s="188">
        <f>ROUND(I215*H215,2)</f>
        <v>0</v>
      </c>
      <c r="K215" s="184" t="s">
        <v>33</v>
      </c>
      <c r="L215" s="38"/>
      <c r="M215" s="189" t="s">
        <v>33</v>
      </c>
      <c r="N215" s="190" t="s">
        <v>49</v>
      </c>
      <c r="O215" s="60"/>
      <c r="P215" s="191">
        <f>O215*H215</f>
        <v>0</v>
      </c>
      <c r="Q215" s="191">
        <v>1.5E-3</v>
      </c>
      <c r="R215" s="191">
        <f>Q215*H215</f>
        <v>6.3E-2</v>
      </c>
      <c r="S215" s="191">
        <v>0</v>
      </c>
      <c r="T215" s="192">
        <f>S215*H215</f>
        <v>0</v>
      </c>
      <c r="AR215" s="16" t="s">
        <v>218</v>
      </c>
      <c r="AT215" s="16" t="s">
        <v>138</v>
      </c>
      <c r="AU215" s="16" t="s">
        <v>87</v>
      </c>
      <c r="AY215" s="16" t="s">
        <v>135</v>
      </c>
      <c r="BE215" s="193">
        <f>IF(N215="základní",J215,0)</f>
        <v>0</v>
      </c>
      <c r="BF215" s="193">
        <f>IF(N215="snížená",J215,0)</f>
        <v>0</v>
      </c>
      <c r="BG215" s="193">
        <f>IF(N215="zákl. přenesená",J215,0)</f>
        <v>0</v>
      </c>
      <c r="BH215" s="193">
        <f>IF(N215="sníž. přenesená",J215,0)</f>
        <v>0</v>
      </c>
      <c r="BI215" s="193">
        <f>IF(N215="nulová",J215,0)</f>
        <v>0</v>
      </c>
      <c r="BJ215" s="16" t="s">
        <v>85</v>
      </c>
      <c r="BK215" s="193">
        <f>ROUND(I215*H215,2)</f>
        <v>0</v>
      </c>
      <c r="BL215" s="16" t="s">
        <v>218</v>
      </c>
      <c r="BM215" s="16" t="s">
        <v>384</v>
      </c>
    </row>
    <row r="216" spans="2:65" s="1" customFormat="1" ht="39">
      <c r="B216" s="34"/>
      <c r="C216" s="35"/>
      <c r="D216" s="194" t="s">
        <v>145</v>
      </c>
      <c r="E216" s="35"/>
      <c r="F216" s="195" t="s">
        <v>369</v>
      </c>
      <c r="G216" s="35"/>
      <c r="H216" s="35"/>
      <c r="I216" s="112"/>
      <c r="J216" s="35"/>
      <c r="K216" s="35"/>
      <c r="L216" s="38"/>
      <c r="M216" s="196"/>
      <c r="N216" s="60"/>
      <c r="O216" s="60"/>
      <c r="P216" s="60"/>
      <c r="Q216" s="60"/>
      <c r="R216" s="60"/>
      <c r="S216" s="60"/>
      <c r="T216" s="61"/>
      <c r="AT216" s="16" t="s">
        <v>145</v>
      </c>
      <c r="AU216" s="16" t="s">
        <v>87</v>
      </c>
    </row>
    <row r="217" spans="2:65" s="12" customFormat="1">
      <c r="B217" s="197"/>
      <c r="C217" s="198"/>
      <c r="D217" s="194" t="s">
        <v>147</v>
      </c>
      <c r="E217" s="199" t="s">
        <v>33</v>
      </c>
      <c r="F217" s="200" t="s">
        <v>385</v>
      </c>
      <c r="G217" s="198"/>
      <c r="H217" s="201">
        <v>42</v>
      </c>
      <c r="I217" s="202"/>
      <c r="J217" s="198"/>
      <c r="K217" s="198"/>
      <c r="L217" s="203"/>
      <c r="M217" s="204"/>
      <c r="N217" s="205"/>
      <c r="O217" s="205"/>
      <c r="P217" s="205"/>
      <c r="Q217" s="205"/>
      <c r="R217" s="205"/>
      <c r="S217" s="205"/>
      <c r="T217" s="206"/>
      <c r="AT217" s="207" t="s">
        <v>147</v>
      </c>
      <c r="AU217" s="207" t="s">
        <v>87</v>
      </c>
      <c r="AV217" s="12" t="s">
        <v>87</v>
      </c>
      <c r="AW217" s="12" t="s">
        <v>39</v>
      </c>
      <c r="AX217" s="12" t="s">
        <v>85</v>
      </c>
      <c r="AY217" s="207" t="s">
        <v>135</v>
      </c>
    </row>
    <row r="218" spans="2:65" s="1" customFormat="1" ht="16.5" customHeight="1">
      <c r="B218" s="34"/>
      <c r="C218" s="182" t="s">
        <v>386</v>
      </c>
      <c r="D218" s="182" t="s">
        <v>138</v>
      </c>
      <c r="E218" s="183" t="s">
        <v>387</v>
      </c>
      <c r="F218" s="184" t="s">
        <v>388</v>
      </c>
      <c r="G218" s="185" t="s">
        <v>191</v>
      </c>
      <c r="H218" s="186">
        <v>2</v>
      </c>
      <c r="I218" s="187"/>
      <c r="J218" s="188">
        <f>ROUND(I218*H218,2)</f>
        <v>0</v>
      </c>
      <c r="K218" s="184" t="s">
        <v>142</v>
      </c>
      <c r="L218" s="38"/>
      <c r="M218" s="189" t="s">
        <v>33</v>
      </c>
      <c r="N218" s="190" t="s">
        <v>49</v>
      </c>
      <c r="O218" s="60"/>
      <c r="P218" s="191">
        <f>O218*H218</f>
        <v>0</v>
      </c>
      <c r="Q218" s="191">
        <v>1.5E-3</v>
      </c>
      <c r="R218" s="191">
        <f>Q218*H218</f>
        <v>3.0000000000000001E-3</v>
      </c>
      <c r="S218" s="191">
        <v>0</v>
      </c>
      <c r="T218" s="192">
        <f>S218*H218</f>
        <v>0</v>
      </c>
      <c r="AR218" s="16" t="s">
        <v>218</v>
      </c>
      <c r="AT218" s="16" t="s">
        <v>138</v>
      </c>
      <c r="AU218" s="16" t="s">
        <v>87</v>
      </c>
      <c r="AY218" s="16" t="s">
        <v>135</v>
      </c>
      <c r="BE218" s="193">
        <f>IF(N218="základní",J218,0)</f>
        <v>0</v>
      </c>
      <c r="BF218" s="193">
        <f>IF(N218="snížená",J218,0)</f>
        <v>0</v>
      </c>
      <c r="BG218" s="193">
        <f>IF(N218="zákl. přenesená",J218,0)</f>
        <v>0</v>
      </c>
      <c r="BH218" s="193">
        <f>IF(N218="sníž. přenesená",J218,0)</f>
        <v>0</v>
      </c>
      <c r="BI218" s="193">
        <f>IF(N218="nulová",J218,0)</f>
        <v>0</v>
      </c>
      <c r="BJ218" s="16" t="s">
        <v>85</v>
      </c>
      <c r="BK218" s="193">
        <f>ROUND(I218*H218,2)</f>
        <v>0</v>
      </c>
      <c r="BL218" s="16" t="s">
        <v>218</v>
      </c>
      <c r="BM218" s="16" t="s">
        <v>389</v>
      </c>
    </row>
    <row r="219" spans="2:65" s="1" customFormat="1" ht="39">
      <c r="B219" s="34"/>
      <c r="C219" s="35"/>
      <c r="D219" s="194" t="s">
        <v>145</v>
      </c>
      <c r="E219" s="35"/>
      <c r="F219" s="195" t="s">
        <v>369</v>
      </c>
      <c r="G219" s="35"/>
      <c r="H219" s="35"/>
      <c r="I219" s="112"/>
      <c r="J219" s="35"/>
      <c r="K219" s="35"/>
      <c r="L219" s="38"/>
      <c r="M219" s="196"/>
      <c r="N219" s="60"/>
      <c r="O219" s="60"/>
      <c r="P219" s="60"/>
      <c r="Q219" s="60"/>
      <c r="R219" s="60"/>
      <c r="S219" s="60"/>
      <c r="T219" s="61"/>
      <c r="AT219" s="16" t="s">
        <v>145</v>
      </c>
      <c r="AU219" s="16" t="s">
        <v>87</v>
      </c>
    </row>
    <row r="220" spans="2:65" s="12" customFormat="1">
      <c r="B220" s="197"/>
      <c r="C220" s="198"/>
      <c r="D220" s="194" t="s">
        <v>147</v>
      </c>
      <c r="E220" s="199" t="s">
        <v>33</v>
      </c>
      <c r="F220" s="200" t="s">
        <v>390</v>
      </c>
      <c r="G220" s="198"/>
      <c r="H220" s="201">
        <v>2</v>
      </c>
      <c r="I220" s="202"/>
      <c r="J220" s="198"/>
      <c r="K220" s="198"/>
      <c r="L220" s="203"/>
      <c r="M220" s="204"/>
      <c r="N220" s="205"/>
      <c r="O220" s="205"/>
      <c r="P220" s="205"/>
      <c r="Q220" s="205"/>
      <c r="R220" s="205"/>
      <c r="S220" s="205"/>
      <c r="T220" s="206"/>
      <c r="AT220" s="207" t="s">
        <v>147</v>
      </c>
      <c r="AU220" s="207" t="s">
        <v>87</v>
      </c>
      <c r="AV220" s="12" t="s">
        <v>87</v>
      </c>
      <c r="AW220" s="12" t="s">
        <v>39</v>
      </c>
      <c r="AX220" s="12" t="s">
        <v>85</v>
      </c>
      <c r="AY220" s="207" t="s">
        <v>135</v>
      </c>
    </row>
    <row r="221" spans="2:65" s="1" customFormat="1" ht="16.5" customHeight="1">
      <c r="B221" s="34"/>
      <c r="C221" s="182" t="s">
        <v>391</v>
      </c>
      <c r="D221" s="182" t="s">
        <v>138</v>
      </c>
      <c r="E221" s="183" t="s">
        <v>392</v>
      </c>
      <c r="F221" s="184" t="s">
        <v>393</v>
      </c>
      <c r="G221" s="185" t="s">
        <v>191</v>
      </c>
      <c r="H221" s="186">
        <v>20</v>
      </c>
      <c r="I221" s="187"/>
      <c r="J221" s="188">
        <f>ROUND(I221*H221,2)</f>
        <v>0</v>
      </c>
      <c r="K221" s="184" t="s">
        <v>33</v>
      </c>
      <c r="L221" s="38"/>
      <c r="M221" s="189" t="s">
        <v>33</v>
      </c>
      <c r="N221" s="190" t="s">
        <v>49</v>
      </c>
      <c r="O221" s="60"/>
      <c r="P221" s="191">
        <f>O221*H221</f>
        <v>0</v>
      </c>
      <c r="Q221" s="191">
        <v>1.3500000000000001E-3</v>
      </c>
      <c r="R221" s="191">
        <f>Q221*H221</f>
        <v>2.7000000000000003E-2</v>
      </c>
      <c r="S221" s="191">
        <v>0</v>
      </c>
      <c r="T221" s="192">
        <f>S221*H221</f>
        <v>0</v>
      </c>
      <c r="AR221" s="16" t="s">
        <v>218</v>
      </c>
      <c r="AT221" s="16" t="s">
        <v>138</v>
      </c>
      <c r="AU221" s="16" t="s">
        <v>87</v>
      </c>
      <c r="AY221" s="16" t="s">
        <v>135</v>
      </c>
      <c r="BE221" s="193">
        <f>IF(N221="základní",J221,0)</f>
        <v>0</v>
      </c>
      <c r="BF221" s="193">
        <f>IF(N221="snížená",J221,0)</f>
        <v>0</v>
      </c>
      <c r="BG221" s="193">
        <f>IF(N221="zákl. přenesená",J221,0)</f>
        <v>0</v>
      </c>
      <c r="BH221" s="193">
        <f>IF(N221="sníž. přenesená",J221,0)</f>
        <v>0</v>
      </c>
      <c r="BI221" s="193">
        <f>IF(N221="nulová",J221,0)</f>
        <v>0</v>
      </c>
      <c r="BJ221" s="16" t="s">
        <v>85</v>
      </c>
      <c r="BK221" s="193">
        <f>ROUND(I221*H221,2)</f>
        <v>0</v>
      </c>
      <c r="BL221" s="16" t="s">
        <v>218</v>
      </c>
      <c r="BM221" s="16" t="s">
        <v>394</v>
      </c>
    </row>
    <row r="222" spans="2:65" s="1" customFormat="1" ht="39">
      <c r="B222" s="34"/>
      <c r="C222" s="35"/>
      <c r="D222" s="194" t="s">
        <v>145</v>
      </c>
      <c r="E222" s="35"/>
      <c r="F222" s="195" t="s">
        <v>369</v>
      </c>
      <c r="G222" s="35"/>
      <c r="H222" s="35"/>
      <c r="I222" s="112"/>
      <c r="J222" s="35"/>
      <c r="K222" s="35"/>
      <c r="L222" s="38"/>
      <c r="M222" s="196"/>
      <c r="N222" s="60"/>
      <c r="O222" s="60"/>
      <c r="P222" s="60"/>
      <c r="Q222" s="60"/>
      <c r="R222" s="60"/>
      <c r="S222" s="60"/>
      <c r="T222" s="61"/>
      <c r="AT222" s="16" t="s">
        <v>145</v>
      </c>
      <c r="AU222" s="16" t="s">
        <v>87</v>
      </c>
    </row>
    <row r="223" spans="2:65" s="12" customFormat="1">
      <c r="B223" s="197"/>
      <c r="C223" s="198"/>
      <c r="D223" s="194" t="s">
        <v>147</v>
      </c>
      <c r="E223" s="199" t="s">
        <v>33</v>
      </c>
      <c r="F223" s="200" t="s">
        <v>395</v>
      </c>
      <c r="G223" s="198"/>
      <c r="H223" s="201">
        <v>20</v>
      </c>
      <c r="I223" s="202"/>
      <c r="J223" s="198"/>
      <c r="K223" s="198"/>
      <c r="L223" s="203"/>
      <c r="M223" s="204"/>
      <c r="N223" s="205"/>
      <c r="O223" s="205"/>
      <c r="P223" s="205"/>
      <c r="Q223" s="205"/>
      <c r="R223" s="205"/>
      <c r="S223" s="205"/>
      <c r="T223" s="206"/>
      <c r="AT223" s="207" t="s">
        <v>147</v>
      </c>
      <c r="AU223" s="207" t="s">
        <v>87</v>
      </c>
      <c r="AV223" s="12" t="s">
        <v>87</v>
      </c>
      <c r="AW223" s="12" t="s">
        <v>39</v>
      </c>
      <c r="AX223" s="12" t="s">
        <v>85</v>
      </c>
      <c r="AY223" s="207" t="s">
        <v>135</v>
      </c>
    </row>
    <row r="224" spans="2:65" s="1" customFormat="1" ht="22.5" customHeight="1">
      <c r="B224" s="34"/>
      <c r="C224" s="182" t="s">
        <v>396</v>
      </c>
      <c r="D224" s="182" t="s">
        <v>138</v>
      </c>
      <c r="E224" s="183" t="s">
        <v>397</v>
      </c>
      <c r="F224" s="184" t="s">
        <v>398</v>
      </c>
      <c r="G224" s="185" t="s">
        <v>141</v>
      </c>
      <c r="H224" s="186">
        <v>51.4</v>
      </c>
      <c r="I224" s="187"/>
      <c r="J224" s="188">
        <f>ROUND(I224*H224,2)</f>
        <v>0</v>
      </c>
      <c r="K224" s="184" t="s">
        <v>142</v>
      </c>
      <c r="L224" s="38"/>
      <c r="M224" s="189" t="s">
        <v>33</v>
      </c>
      <c r="N224" s="190" t="s">
        <v>49</v>
      </c>
      <c r="O224" s="60"/>
      <c r="P224" s="191">
        <f>O224*H224</f>
        <v>0</v>
      </c>
      <c r="Q224" s="191">
        <v>1.4999999999999999E-4</v>
      </c>
      <c r="R224" s="191">
        <f>Q224*H224</f>
        <v>7.709999999999999E-3</v>
      </c>
      <c r="S224" s="191">
        <v>0</v>
      </c>
      <c r="T224" s="192">
        <f>S224*H224</f>
        <v>0</v>
      </c>
      <c r="AR224" s="16" t="s">
        <v>218</v>
      </c>
      <c r="AT224" s="16" t="s">
        <v>138</v>
      </c>
      <c r="AU224" s="16" t="s">
        <v>87</v>
      </c>
      <c r="AY224" s="16" t="s">
        <v>135</v>
      </c>
      <c r="BE224" s="193">
        <f>IF(N224="základní",J224,0)</f>
        <v>0</v>
      </c>
      <c r="BF224" s="193">
        <f>IF(N224="snížená",J224,0)</f>
        <v>0</v>
      </c>
      <c r="BG224" s="193">
        <f>IF(N224="zákl. přenesená",J224,0)</f>
        <v>0</v>
      </c>
      <c r="BH224" s="193">
        <f>IF(N224="sníž. přenesená",J224,0)</f>
        <v>0</v>
      </c>
      <c r="BI224" s="193">
        <f>IF(N224="nulová",J224,0)</f>
        <v>0</v>
      </c>
      <c r="BJ224" s="16" t="s">
        <v>85</v>
      </c>
      <c r="BK224" s="193">
        <f>ROUND(I224*H224,2)</f>
        <v>0</v>
      </c>
      <c r="BL224" s="16" t="s">
        <v>218</v>
      </c>
      <c r="BM224" s="16" t="s">
        <v>399</v>
      </c>
    </row>
    <row r="225" spans="2:65" s="1" customFormat="1" ht="58.5">
      <c r="B225" s="34"/>
      <c r="C225" s="35"/>
      <c r="D225" s="194" t="s">
        <v>145</v>
      </c>
      <c r="E225" s="35"/>
      <c r="F225" s="195" t="s">
        <v>400</v>
      </c>
      <c r="G225" s="35"/>
      <c r="H225" s="35"/>
      <c r="I225" s="112"/>
      <c r="J225" s="35"/>
      <c r="K225" s="35"/>
      <c r="L225" s="38"/>
      <c r="M225" s="196"/>
      <c r="N225" s="60"/>
      <c r="O225" s="60"/>
      <c r="P225" s="60"/>
      <c r="Q225" s="60"/>
      <c r="R225" s="60"/>
      <c r="S225" s="60"/>
      <c r="T225" s="61"/>
      <c r="AT225" s="16" t="s">
        <v>145</v>
      </c>
      <c r="AU225" s="16" t="s">
        <v>87</v>
      </c>
    </row>
    <row r="226" spans="2:65" s="12" customFormat="1">
      <c r="B226" s="197"/>
      <c r="C226" s="198"/>
      <c r="D226" s="194" t="s">
        <v>147</v>
      </c>
      <c r="E226" s="199" t="s">
        <v>33</v>
      </c>
      <c r="F226" s="200" t="s">
        <v>401</v>
      </c>
      <c r="G226" s="198"/>
      <c r="H226" s="201">
        <v>41.4</v>
      </c>
      <c r="I226" s="202"/>
      <c r="J226" s="198"/>
      <c r="K226" s="198"/>
      <c r="L226" s="203"/>
      <c r="M226" s="204"/>
      <c r="N226" s="205"/>
      <c r="O226" s="205"/>
      <c r="P226" s="205"/>
      <c r="Q226" s="205"/>
      <c r="R226" s="205"/>
      <c r="S226" s="205"/>
      <c r="T226" s="206"/>
      <c r="AT226" s="207" t="s">
        <v>147</v>
      </c>
      <c r="AU226" s="207" t="s">
        <v>87</v>
      </c>
      <c r="AV226" s="12" t="s">
        <v>87</v>
      </c>
      <c r="AW226" s="12" t="s">
        <v>39</v>
      </c>
      <c r="AX226" s="12" t="s">
        <v>78</v>
      </c>
      <c r="AY226" s="207" t="s">
        <v>135</v>
      </c>
    </row>
    <row r="227" spans="2:65" s="12" customFormat="1">
      <c r="B227" s="197"/>
      <c r="C227" s="198"/>
      <c r="D227" s="194" t="s">
        <v>147</v>
      </c>
      <c r="E227" s="199" t="s">
        <v>33</v>
      </c>
      <c r="F227" s="200" t="s">
        <v>402</v>
      </c>
      <c r="G227" s="198"/>
      <c r="H227" s="201">
        <v>10</v>
      </c>
      <c r="I227" s="202"/>
      <c r="J227" s="198"/>
      <c r="K227" s="198"/>
      <c r="L227" s="203"/>
      <c r="M227" s="204"/>
      <c r="N227" s="205"/>
      <c r="O227" s="205"/>
      <c r="P227" s="205"/>
      <c r="Q227" s="205"/>
      <c r="R227" s="205"/>
      <c r="S227" s="205"/>
      <c r="T227" s="206"/>
      <c r="AT227" s="207" t="s">
        <v>147</v>
      </c>
      <c r="AU227" s="207" t="s">
        <v>87</v>
      </c>
      <c r="AV227" s="12" t="s">
        <v>87</v>
      </c>
      <c r="AW227" s="12" t="s">
        <v>39</v>
      </c>
      <c r="AX227" s="12" t="s">
        <v>78</v>
      </c>
      <c r="AY227" s="207" t="s">
        <v>135</v>
      </c>
    </row>
    <row r="228" spans="2:65" s="13" customFormat="1">
      <c r="B228" s="218"/>
      <c r="C228" s="219"/>
      <c r="D228" s="194" t="s">
        <v>147</v>
      </c>
      <c r="E228" s="220" t="s">
        <v>33</v>
      </c>
      <c r="F228" s="221" t="s">
        <v>311</v>
      </c>
      <c r="G228" s="219"/>
      <c r="H228" s="222">
        <v>51.4</v>
      </c>
      <c r="I228" s="223"/>
      <c r="J228" s="219"/>
      <c r="K228" s="219"/>
      <c r="L228" s="224"/>
      <c r="M228" s="225"/>
      <c r="N228" s="226"/>
      <c r="O228" s="226"/>
      <c r="P228" s="226"/>
      <c r="Q228" s="226"/>
      <c r="R228" s="226"/>
      <c r="S228" s="226"/>
      <c r="T228" s="227"/>
      <c r="AT228" s="228" t="s">
        <v>147</v>
      </c>
      <c r="AU228" s="228" t="s">
        <v>87</v>
      </c>
      <c r="AV228" s="13" t="s">
        <v>143</v>
      </c>
      <c r="AW228" s="13" t="s">
        <v>39</v>
      </c>
      <c r="AX228" s="13" t="s">
        <v>85</v>
      </c>
      <c r="AY228" s="228" t="s">
        <v>135</v>
      </c>
    </row>
    <row r="229" spans="2:65" s="1" customFormat="1" ht="16.5" customHeight="1">
      <c r="B229" s="34"/>
      <c r="C229" s="208" t="s">
        <v>403</v>
      </c>
      <c r="D229" s="208" t="s">
        <v>155</v>
      </c>
      <c r="E229" s="209" t="s">
        <v>404</v>
      </c>
      <c r="F229" s="210" t="s">
        <v>405</v>
      </c>
      <c r="G229" s="211" t="s">
        <v>141</v>
      </c>
      <c r="H229" s="212">
        <v>59.11</v>
      </c>
      <c r="I229" s="213"/>
      <c r="J229" s="214">
        <f>ROUND(I229*H229,2)</f>
        <v>0</v>
      </c>
      <c r="K229" s="210" t="s">
        <v>142</v>
      </c>
      <c r="L229" s="215"/>
      <c r="M229" s="216" t="s">
        <v>33</v>
      </c>
      <c r="N229" s="217" t="s">
        <v>49</v>
      </c>
      <c r="O229" s="60"/>
      <c r="P229" s="191">
        <f>O229*H229</f>
        <v>0</v>
      </c>
      <c r="Q229" s="191">
        <v>1.9E-3</v>
      </c>
      <c r="R229" s="191">
        <f>Q229*H229</f>
        <v>0.11230899999999999</v>
      </c>
      <c r="S229" s="191">
        <v>0</v>
      </c>
      <c r="T229" s="192">
        <f>S229*H229</f>
        <v>0</v>
      </c>
      <c r="AR229" s="16" t="s">
        <v>305</v>
      </c>
      <c r="AT229" s="16" t="s">
        <v>155</v>
      </c>
      <c r="AU229" s="16" t="s">
        <v>87</v>
      </c>
      <c r="AY229" s="16" t="s">
        <v>135</v>
      </c>
      <c r="BE229" s="193">
        <f>IF(N229="základní",J229,0)</f>
        <v>0</v>
      </c>
      <c r="BF229" s="193">
        <f>IF(N229="snížená",J229,0)</f>
        <v>0</v>
      </c>
      <c r="BG229" s="193">
        <f>IF(N229="zákl. přenesená",J229,0)</f>
        <v>0</v>
      </c>
      <c r="BH229" s="193">
        <f>IF(N229="sníž. přenesená",J229,0)</f>
        <v>0</v>
      </c>
      <c r="BI229" s="193">
        <f>IF(N229="nulová",J229,0)</f>
        <v>0</v>
      </c>
      <c r="BJ229" s="16" t="s">
        <v>85</v>
      </c>
      <c r="BK229" s="193">
        <f>ROUND(I229*H229,2)</f>
        <v>0</v>
      </c>
      <c r="BL229" s="16" t="s">
        <v>218</v>
      </c>
      <c r="BM229" s="16" t="s">
        <v>406</v>
      </c>
    </row>
    <row r="230" spans="2:65" s="12" customFormat="1">
      <c r="B230" s="197"/>
      <c r="C230" s="198"/>
      <c r="D230" s="194" t="s">
        <v>147</v>
      </c>
      <c r="E230" s="198"/>
      <c r="F230" s="200" t="s">
        <v>407</v>
      </c>
      <c r="G230" s="198"/>
      <c r="H230" s="201">
        <v>59.11</v>
      </c>
      <c r="I230" s="202"/>
      <c r="J230" s="198"/>
      <c r="K230" s="198"/>
      <c r="L230" s="203"/>
      <c r="M230" s="204"/>
      <c r="N230" s="205"/>
      <c r="O230" s="205"/>
      <c r="P230" s="205"/>
      <c r="Q230" s="205"/>
      <c r="R230" s="205"/>
      <c r="S230" s="205"/>
      <c r="T230" s="206"/>
      <c r="AT230" s="207" t="s">
        <v>147</v>
      </c>
      <c r="AU230" s="207" t="s">
        <v>87</v>
      </c>
      <c r="AV230" s="12" t="s">
        <v>87</v>
      </c>
      <c r="AW230" s="12" t="s">
        <v>4</v>
      </c>
      <c r="AX230" s="12" t="s">
        <v>85</v>
      </c>
      <c r="AY230" s="207" t="s">
        <v>135</v>
      </c>
    </row>
    <row r="231" spans="2:65" s="1" customFormat="1" ht="22.5" customHeight="1">
      <c r="B231" s="34"/>
      <c r="C231" s="182" t="s">
        <v>408</v>
      </c>
      <c r="D231" s="182" t="s">
        <v>138</v>
      </c>
      <c r="E231" s="183" t="s">
        <v>409</v>
      </c>
      <c r="F231" s="184" t="s">
        <v>410</v>
      </c>
      <c r="G231" s="185" t="s">
        <v>141</v>
      </c>
      <c r="H231" s="186">
        <v>171.4</v>
      </c>
      <c r="I231" s="187"/>
      <c r="J231" s="188">
        <f>ROUND(I231*H231,2)</f>
        <v>0</v>
      </c>
      <c r="K231" s="184" t="s">
        <v>142</v>
      </c>
      <c r="L231" s="38"/>
      <c r="M231" s="189" t="s">
        <v>33</v>
      </c>
      <c r="N231" s="190" t="s">
        <v>49</v>
      </c>
      <c r="O231" s="60"/>
      <c r="P231" s="191">
        <f>O231*H231</f>
        <v>0</v>
      </c>
      <c r="Q231" s="191">
        <v>3.3E-4</v>
      </c>
      <c r="R231" s="191">
        <f>Q231*H231</f>
        <v>5.6562000000000001E-2</v>
      </c>
      <c r="S231" s="191">
        <v>0</v>
      </c>
      <c r="T231" s="192">
        <f>S231*H231</f>
        <v>0</v>
      </c>
      <c r="AR231" s="16" t="s">
        <v>218</v>
      </c>
      <c r="AT231" s="16" t="s">
        <v>138</v>
      </c>
      <c r="AU231" s="16" t="s">
        <v>87</v>
      </c>
      <c r="AY231" s="16" t="s">
        <v>135</v>
      </c>
      <c r="BE231" s="193">
        <f>IF(N231="základní",J231,0)</f>
        <v>0</v>
      </c>
      <c r="BF231" s="193">
        <f>IF(N231="snížená",J231,0)</f>
        <v>0</v>
      </c>
      <c r="BG231" s="193">
        <f>IF(N231="zákl. přenesená",J231,0)</f>
        <v>0</v>
      </c>
      <c r="BH231" s="193">
        <f>IF(N231="sníž. přenesená",J231,0)</f>
        <v>0</v>
      </c>
      <c r="BI231" s="193">
        <f>IF(N231="nulová",J231,0)</f>
        <v>0</v>
      </c>
      <c r="BJ231" s="16" t="s">
        <v>85</v>
      </c>
      <c r="BK231" s="193">
        <f>ROUND(I231*H231,2)</f>
        <v>0</v>
      </c>
      <c r="BL231" s="16" t="s">
        <v>218</v>
      </c>
      <c r="BM231" s="16" t="s">
        <v>411</v>
      </c>
    </row>
    <row r="232" spans="2:65" s="1" customFormat="1" ht="58.5">
      <c r="B232" s="34"/>
      <c r="C232" s="35"/>
      <c r="D232" s="194" t="s">
        <v>145</v>
      </c>
      <c r="E232" s="35"/>
      <c r="F232" s="195" t="s">
        <v>400</v>
      </c>
      <c r="G232" s="35"/>
      <c r="H232" s="35"/>
      <c r="I232" s="112"/>
      <c r="J232" s="35"/>
      <c r="K232" s="35"/>
      <c r="L232" s="38"/>
      <c r="M232" s="196"/>
      <c r="N232" s="60"/>
      <c r="O232" s="60"/>
      <c r="P232" s="60"/>
      <c r="Q232" s="60"/>
      <c r="R232" s="60"/>
      <c r="S232" s="60"/>
      <c r="T232" s="61"/>
      <c r="AT232" s="16" t="s">
        <v>145</v>
      </c>
      <c r="AU232" s="16" t="s">
        <v>87</v>
      </c>
    </row>
    <row r="233" spans="2:65" s="12" customFormat="1">
      <c r="B233" s="197"/>
      <c r="C233" s="198"/>
      <c r="D233" s="194" t="s">
        <v>147</v>
      </c>
      <c r="E233" s="199" t="s">
        <v>33</v>
      </c>
      <c r="F233" s="200" t="s">
        <v>412</v>
      </c>
      <c r="G233" s="198"/>
      <c r="H233" s="201">
        <v>171.4</v>
      </c>
      <c r="I233" s="202"/>
      <c r="J233" s="198"/>
      <c r="K233" s="198"/>
      <c r="L233" s="203"/>
      <c r="M233" s="204"/>
      <c r="N233" s="205"/>
      <c r="O233" s="205"/>
      <c r="P233" s="205"/>
      <c r="Q233" s="205"/>
      <c r="R233" s="205"/>
      <c r="S233" s="205"/>
      <c r="T233" s="206"/>
      <c r="AT233" s="207" t="s">
        <v>147</v>
      </c>
      <c r="AU233" s="207" t="s">
        <v>87</v>
      </c>
      <c r="AV233" s="12" t="s">
        <v>87</v>
      </c>
      <c r="AW233" s="12" t="s">
        <v>39</v>
      </c>
      <c r="AX233" s="12" t="s">
        <v>85</v>
      </c>
      <c r="AY233" s="207" t="s">
        <v>135</v>
      </c>
    </row>
    <row r="234" spans="2:65" s="1" customFormat="1" ht="16.5" customHeight="1">
      <c r="B234" s="34"/>
      <c r="C234" s="208" t="s">
        <v>413</v>
      </c>
      <c r="D234" s="208" t="s">
        <v>155</v>
      </c>
      <c r="E234" s="209" t="s">
        <v>404</v>
      </c>
      <c r="F234" s="210" t="s">
        <v>405</v>
      </c>
      <c r="G234" s="211" t="s">
        <v>141</v>
      </c>
      <c r="H234" s="212">
        <v>197.11</v>
      </c>
      <c r="I234" s="213"/>
      <c r="J234" s="214">
        <f>ROUND(I234*H234,2)</f>
        <v>0</v>
      </c>
      <c r="K234" s="210" t="s">
        <v>142</v>
      </c>
      <c r="L234" s="215"/>
      <c r="M234" s="216" t="s">
        <v>33</v>
      </c>
      <c r="N234" s="217" t="s">
        <v>49</v>
      </c>
      <c r="O234" s="60"/>
      <c r="P234" s="191">
        <f>O234*H234</f>
        <v>0</v>
      </c>
      <c r="Q234" s="191">
        <v>1.9E-3</v>
      </c>
      <c r="R234" s="191">
        <f>Q234*H234</f>
        <v>0.37450900000000004</v>
      </c>
      <c r="S234" s="191">
        <v>0</v>
      </c>
      <c r="T234" s="192">
        <f>S234*H234</f>
        <v>0</v>
      </c>
      <c r="AR234" s="16" t="s">
        <v>305</v>
      </c>
      <c r="AT234" s="16" t="s">
        <v>155</v>
      </c>
      <c r="AU234" s="16" t="s">
        <v>87</v>
      </c>
      <c r="AY234" s="16" t="s">
        <v>135</v>
      </c>
      <c r="BE234" s="193">
        <f>IF(N234="základní",J234,0)</f>
        <v>0</v>
      </c>
      <c r="BF234" s="193">
        <f>IF(N234="snížená",J234,0)</f>
        <v>0</v>
      </c>
      <c r="BG234" s="193">
        <f>IF(N234="zákl. přenesená",J234,0)</f>
        <v>0</v>
      </c>
      <c r="BH234" s="193">
        <f>IF(N234="sníž. přenesená",J234,0)</f>
        <v>0</v>
      </c>
      <c r="BI234" s="193">
        <f>IF(N234="nulová",J234,0)</f>
        <v>0</v>
      </c>
      <c r="BJ234" s="16" t="s">
        <v>85</v>
      </c>
      <c r="BK234" s="193">
        <f>ROUND(I234*H234,2)</f>
        <v>0</v>
      </c>
      <c r="BL234" s="16" t="s">
        <v>218</v>
      </c>
      <c r="BM234" s="16" t="s">
        <v>414</v>
      </c>
    </row>
    <row r="235" spans="2:65" s="12" customFormat="1">
      <c r="B235" s="197"/>
      <c r="C235" s="198"/>
      <c r="D235" s="194" t="s">
        <v>147</v>
      </c>
      <c r="E235" s="198"/>
      <c r="F235" s="200" t="s">
        <v>415</v>
      </c>
      <c r="G235" s="198"/>
      <c r="H235" s="201">
        <v>197.11</v>
      </c>
      <c r="I235" s="202"/>
      <c r="J235" s="198"/>
      <c r="K235" s="198"/>
      <c r="L235" s="203"/>
      <c r="M235" s="204"/>
      <c r="N235" s="205"/>
      <c r="O235" s="205"/>
      <c r="P235" s="205"/>
      <c r="Q235" s="205"/>
      <c r="R235" s="205"/>
      <c r="S235" s="205"/>
      <c r="T235" s="206"/>
      <c r="AT235" s="207" t="s">
        <v>147</v>
      </c>
      <c r="AU235" s="207" t="s">
        <v>87</v>
      </c>
      <c r="AV235" s="12" t="s">
        <v>87</v>
      </c>
      <c r="AW235" s="12" t="s">
        <v>4</v>
      </c>
      <c r="AX235" s="12" t="s">
        <v>85</v>
      </c>
      <c r="AY235" s="207" t="s">
        <v>135</v>
      </c>
    </row>
    <row r="236" spans="2:65" s="1" customFormat="1" ht="22.5" customHeight="1">
      <c r="B236" s="34"/>
      <c r="C236" s="182" t="s">
        <v>416</v>
      </c>
      <c r="D236" s="182" t="s">
        <v>138</v>
      </c>
      <c r="E236" s="183" t="s">
        <v>417</v>
      </c>
      <c r="F236" s="184" t="s">
        <v>418</v>
      </c>
      <c r="G236" s="185" t="s">
        <v>141</v>
      </c>
      <c r="H236" s="186">
        <v>33.5</v>
      </c>
      <c r="I236" s="187"/>
      <c r="J236" s="188">
        <f>ROUND(I236*H236,2)</f>
        <v>0</v>
      </c>
      <c r="K236" s="184" t="s">
        <v>142</v>
      </c>
      <c r="L236" s="38"/>
      <c r="M236" s="189" t="s">
        <v>33</v>
      </c>
      <c r="N236" s="190" t="s">
        <v>49</v>
      </c>
      <c r="O236" s="60"/>
      <c r="P236" s="191">
        <f>O236*H236</f>
        <v>0</v>
      </c>
      <c r="Q236" s="191">
        <v>4.2999999999999999E-4</v>
      </c>
      <c r="R236" s="191">
        <f>Q236*H236</f>
        <v>1.4404999999999999E-2</v>
      </c>
      <c r="S236" s="191">
        <v>0</v>
      </c>
      <c r="T236" s="192">
        <f>S236*H236</f>
        <v>0</v>
      </c>
      <c r="AR236" s="16" t="s">
        <v>218</v>
      </c>
      <c r="AT236" s="16" t="s">
        <v>138</v>
      </c>
      <c r="AU236" s="16" t="s">
        <v>87</v>
      </c>
      <c r="AY236" s="16" t="s">
        <v>135</v>
      </c>
      <c r="BE236" s="193">
        <f>IF(N236="základní",J236,0)</f>
        <v>0</v>
      </c>
      <c r="BF236" s="193">
        <f>IF(N236="snížená",J236,0)</f>
        <v>0</v>
      </c>
      <c r="BG236" s="193">
        <f>IF(N236="zákl. přenesená",J236,0)</f>
        <v>0</v>
      </c>
      <c r="BH236" s="193">
        <f>IF(N236="sníž. přenesená",J236,0)</f>
        <v>0</v>
      </c>
      <c r="BI236" s="193">
        <f>IF(N236="nulová",J236,0)</f>
        <v>0</v>
      </c>
      <c r="BJ236" s="16" t="s">
        <v>85</v>
      </c>
      <c r="BK236" s="193">
        <f>ROUND(I236*H236,2)</f>
        <v>0</v>
      </c>
      <c r="BL236" s="16" t="s">
        <v>218</v>
      </c>
      <c r="BM236" s="16" t="s">
        <v>419</v>
      </c>
    </row>
    <row r="237" spans="2:65" s="1" customFormat="1" ht="58.5">
      <c r="B237" s="34"/>
      <c r="C237" s="35"/>
      <c r="D237" s="194" t="s">
        <v>145</v>
      </c>
      <c r="E237" s="35"/>
      <c r="F237" s="195" t="s">
        <v>400</v>
      </c>
      <c r="G237" s="35"/>
      <c r="H237" s="35"/>
      <c r="I237" s="112"/>
      <c r="J237" s="35"/>
      <c r="K237" s="35"/>
      <c r="L237" s="38"/>
      <c r="M237" s="196"/>
      <c r="N237" s="60"/>
      <c r="O237" s="60"/>
      <c r="P237" s="60"/>
      <c r="Q237" s="60"/>
      <c r="R237" s="60"/>
      <c r="S237" s="60"/>
      <c r="T237" s="61"/>
      <c r="AT237" s="16" t="s">
        <v>145</v>
      </c>
      <c r="AU237" s="16" t="s">
        <v>87</v>
      </c>
    </row>
    <row r="238" spans="2:65" s="12" customFormat="1">
      <c r="B238" s="197"/>
      <c r="C238" s="198"/>
      <c r="D238" s="194" t="s">
        <v>147</v>
      </c>
      <c r="E238" s="199" t="s">
        <v>33</v>
      </c>
      <c r="F238" s="200" t="s">
        <v>420</v>
      </c>
      <c r="G238" s="198"/>
      <c r="H238" s="201">
        <v>33.5</v>
      </c>
      <c r="I238" s="202"/>
      <c r="J238" s="198"/>
      <c r="K238" s="198"/>
      <c r="L238" s="203"/>
      <c r="M238" s="204"/>
      <c r="N238" s="205"/>
      <c r="O238" s="205"/>
      <c r="P238" s="205"/>
      <c r="Q238" s="205"/>
      <c r="R238" s="205"/>
      <c r="S238" s="205"/>
      <c r="T238" s="206"/>
      <c r="AT238" s="207" t="s">
        <v>147</v>
      </c>
      <c r="AU238" s="207" t="s">
        <v>87</v>
      </c>
      <c r="AV238" s="12" t="s">
        <v>87</v>
      </c>
      <c r="AW238" s="12" t="s">
        <v>39</v>
      </c>
      <c r="AX238" s="12" t="s">
        <v>85</v>
      </c>
      <c r="AY238" s="207" t="s">
        <v>135</v>
      </c>
    </row>
    <row r="239" spans="2:65" s="1" customFormat="1" ht="16.5" customHeight="1">
      <c r="B239" s="34"/>
      <c r="C239" s="208" t="s">
        <v>421</v>
      </c>
      <c r="D239" s="208" t="s">
        <v>155</v>
      </c>
      <c r="E239" s="209" t="s">
        <v>404</v>
      </c>
      <c r="F239" s="210" t="s">
        <v>405</v>
      </c>
      <c r="G239" s="211" t="s">
        <v>141</v>
      </c>
      <c r="H239" s="212">
        <v>38.524999999999999</v>
      </c>
      <c r="I239" s="213"/>
      <c r="J239" s="214">
        <f>ROUND(I239*H239,2)</f>
        <v>0</v>
      </c>
      <c r="K239" s="210" t="s">
        <v>142</v>
      </c>
      <c r="L239" s="215"/>
      <c r="M239" s="216" t="s">
        <v>33</v>
      </c>
      <c r="N239" s="217" t="s">
        <v>49</v>
      </c>
      <c r="O239" s="60"/>
      <c r="P239" s="191">
        <f>O239*H239</f>
        <v>0</v>
      </c>
      <c r="Q239" s="191">
        <v>1.9E-3</v>
      </c>
      <c r="R239" s="191">
        <f>Q239*H239</f>
        <v>7.3197499999999999E-2</v>
      </c>
      <c r="S239" s="191">
        <v>0</v>
      </c>
      <c r="T239" s="192">
        <f>S239*H239</f>
        <v>0</v>
      </c>
      <c r="AR239" s="16" t="s">
        <v>305</v>
      </c>
      <c r="AT239" s="16" t="s">
        <v>155</v>
      </c>
      <c r="AU239" s="16" t="s">
        <v>87</v>
      </c>
      <c r="AY239" s="16" t="s">
        <v>135</v>
      </c>
      <c r="BE239" s="193">
        <f>IF(N239="základní",J239,0)</f>
        <v>0</v>
      </c>
      <c r="BF239" s="193">
        <f>IF(N239="snížená",J239,0)</f>
        <v>0</v>
      </c>
      <c r="BG239" s="193">
        <f>IF(N239="zákl. přenesená",J239,0)</f>
        <v>0</v>
      </c>
      <c r="BH239" s="193">
        <f>IF(N239="sníž. přenesená",J239,0)</f>
        <v>0</v>
      </c>
      <c r="BI239" s="193">
        <f>IF(N239="nulová",J239,0)</f>
        <v>0</v>
      </c>
      <c r="BJ239" s="16" t="s">
        <v>85</v>
      </c>
      <c r="BK239" s="193">
        <f>ROUND(I239*H239,2)</f>
        <v>0</v>
      </c>
      <c r="BL239" s="16" t="s">
        <v>218</v>
      </c>
      <c r="BM239" s="16" t="s">
        <v>422</v>
      </c>
    </row>
    <row r="240" spans="2:65" s="12" customFormat="1">
      <c r="B240" s="197"/>
      <c r="C240" s="198"/>
      <c r="D240" s="194" t="s">
        <v>147</v>
      </c>
      <c r="E240" s="198"/>
      <c r="F240" s="200" t="s">
        <v>423</v>
      </c>
      <c r="G240" s="198"/>
      <c r="H240" s="201">
        <v>38.524999999999999</v>
      </c>
      <c r="I240" s="202"/>
      <c r="J240" s="198"/>
      <c r="K240" s="198"/>
      <c r="L240" s="203"/>
      <c r="M240" s="204"/>
      <c r="N240" s="205"/>
      <c r="O240" s="205"/>
      <c r="P240" s="205"/>
      <c r="Q240" s="205"/>
      <c r="R240" s="205"/>
      <c r="S240" s="205"/>
      <c r="T240" s="206"/>
      <c r="AT240" s="207" t="s">
        <v>147</v>
      </c>
      <c r="AU240" s="207" t="s">
        <v>87</v>
      </c>
      <c r="AV240" s="12" t="s">
        <v>87</v>
      </c>
      <c r="AW240" s="12" t="s">
        <v>4</v>
      </c>
      <c r="AX240" s="12" t="s">
        <v>85</v>
      </c>
      <c r="AY240" s="207" t="s">
        <v>135</v>
      </c>
    </row>
    <row r="241" spans="2:65" s="1" customFormat="1" ht="16.5" customHeight="1">
      <c r="B241" s="34"/>
      <c r="C241" s="182" t="s">
        <v>424</v>
      </c>
      <c r="D241" s="182" t="s">
        <v>138</v>
      </c>
      <c r="E241" s="183" t="s">
        <v>425</v>
      </c>
      <c r="F241" s="184" t="s">
        <v>426</v>
      </c>
      <c r="G241" s="185" t="s">
        <v>141</v>
      </c>
      <c r="H241" s="186">
        <v>248.9</v>
      </c>
      <c r="I241" s="187"/>
      <c r="J241" s="188">
        <f>ROUND(I241*H241,2)</f>
        <v>0</v>
      </c>
      <c r="K241" s="184" t="s">
        <v>142</v>
      </c>
      <c r="L241" s="38"/>
      <c r="M241" s="189" t="s">
        <v>33</v>
      </c>
      <c r="N241" s="190" t="s">
        <v>49</v>
      </c>
      <c r="O241" s="60"/>
      <c r="P241" s="191">
        <f>O241*H241</f>
        <v>0</v>
      </c>
      <c r="Q241" s="191">
        <v>0</v>
      </c>
      <c r="R241" s="191">
        <f>Q241*H241</f>
        <v>0</v>
      </c>
      <c r="S241" s="191">
        <v>0</v>
      </c>
      <c r="T241" s="192">
        <f>S241*H241</f>
        <v>0</v>
      </c>
      <c r="AR241" s="16" t="s">
        <v>218</v>
      </c>
      <c r="AT241" s="16" t="s">
        <v>138</v>
      </c>
      <c r="AU241" s="16" t="s">
        <v>87</v>
      </c>
      <c r="AY241" s="16" t="s">
        <v>135</v>
      </c>
      <c r="BE241" s="193">
        <f>IF(N241="základní",J241,0)</f>
        <v>0</v>
      </c>
      <c r="BF241" s="193">
        <f>IF(N241="snížená",J241,0)</f>
        <v>0</v>
      </c>
      <c r="BG241" s="193">
        <f>IF(N241="zákl. přenesená",J241,0)</f>
        <v>0</v>
      </c>
      <c r="BH241" s="193">
        <f>IF(N241="sníž. přenesená",J241,0)</f>
        <v>0</v>
      </c>
      <c r="BI241" s="193">
        <f>IF(N241="nulová",J241,0)</f>
        <v>0</v>
      </c>
      <c r="BJ241" s="16" t="s">
        <v>85</v>
      </c>
      <c r="BK241" s="193">
        <f>ROUND(I241*H241,2)</f>
        <v>0</v>
      </c>
      <c r="BL241" s="16" t="s">
        <v>218</v>
      </c>
      <c r="BM241" s="16" t="s">
        <v>427</v>
      </c>
    </row>
    <row r="242" spans="2:65" s="1" customFormat="1" ht="39">
      <c r="B242" s="34"/>
      <c r="C242" s="35"/>
      <c r="D242" s="194" t="s">
        <v>145</v>
      </c>
      <c r="E242" s="35"/>
      <c r="F242" s="195" t="s">
        <v>428</v>
      </c>
      <c r="G242" s="35"/>
      <c r="H242" s="35"/>
      <c r="I242" s="112"/>
      <c r="J242" s="35"/>
      <c r="K242" s="35"/>
      <c r="L242" s="38"/>
      <c r="M242" s="196"/>
      <c r="N242" s="60"/>
      <c r="O242" s="60"/>
      <c r="P242" s="60"/>
      <c r="Q242" s="60"/>
      <c r="R242" s="60"/>
      <c r="S242" s="60"/>
      <c r="T242" s="61"/>
      <c r="AT242" s="16" t="s">
        <v>145</v>
      </c>
      <c r="AU242" s="16" t="s">
        <v>87</v>
      </c>
    </row>
    <row r="243" spans="2:65" s="12" customFormat="1">
      <c r="B243" s="197"/>
      <c r="C243" s="198"/>
      <c r="D243" s="194" t="s">
        <v>147</v>
      </c>
      <c r="E243" s="199" t="s">
        <v>33</v>
      </c>
      <c r="F243" s="200" t="s">
        <v>429</v>
      </c>
      <c r="G243" s="198"/>
      <c r="H243" s="201">
        <v>198.4</v>
      </c>
      <c r="I243" s="202"/>
      <c r="J243" s="198"/>
      <c r="K243" s="198"/>
      <c r="L243" s="203"/>
      <c r="M243" s="204"/>
      <c r="N243" s="205"/>
      <c r="O243" s="205"/>
      <c r="P243" s="205"/>
      <c r="Q243" s="205"/>
      <c r="R243" s="205"/>
      <c r="S243" s="205"/>
      <c r="T243" s="206"/>
      <c r="AT243" s="207" t="s">
        <v>147</v>
      </c>
      <c r="AU243" s="207" t="s">
        <v>87</v>
      </c>
      <c r="AV243" s="12" t="s">
        <v>87</v>
      </c>
      <c r="AW243" s="12" t="s">
        <v>39</v>
      </c>
      <c r="AX243" s="12" t="s">
        <v>78</v>
      </c>
      <c r="AY243" s="207" t="s">
        <v>135</v>
      </c>
    </row>
    <row r="244" spans="2:65" s="12" customFormat="1">
      <c r="B244" s="197"/>
      <c r="C244" s="198"/>
      <c r="D244" s="194" t="s">
        <v>147</v>
      </c>
      <c r="E244" s="199" t="s">
        <v>33</v>
      </c>
      <c r="F244" s="200" t="s">
        <v>430</v>
      </c>
      <c r="G244" s="198"/>
      <c r="H244" s="201">
        <v>40.5</v>
      </c>
      <c r="I244" s="202"/>
      <c r="J244" s="198"/>
      <c r="K244" s="198"/>
      <c r="L244" s="203"/>
      <c r="M244" s="204"/>
      <c r="N244" s="205"/>
      <c r="O244" s="205"/>
      <c r="P244" s="205"/>
      <c r="Q244" s="205"/>
      <c r="R244" s="205"/>
      <c r="S244" s="205"/>
      <c r="T244" s="206"/>
      <c r="AT244" s="207" t="s">
        <v>147</v>
      </c>
      <c r="AU244" s="207" t="s">
        <v>87</v>
      </c>
      <c r="AV244" s="12" t="s">
        <v>87</v>
      </c>
      <c r="AW244" s="12" t="s">
        <v>39</v>
      </c>
      <c r="AX244" s="12" t="s">
        <v>78</v>
      </c>
      <c r="AY244" s="207" t="s">
        <v>135</v>
      </c>
    </row>
    <row r="245" spans="2:65" s="12" customFormat="1">
      <c r="B245" s="197"/>
      <c r="C245" s="198"/>
      <c r="D245" s="194" t="s">
        <v>147</v>
      </c>
      <c r="E245" s="199" t="s">
        <v>33</v>
      </c>
      <c r="F245" s="200" t="s">
        <v>402</v>
      </c>
      <c r="G245" s="198"/>
      <c r="H245" s="201">
        <v>10</v>
      </c>
      <c r="I245" s="202"/>
      <c r="J245" s="198"/>
      <c r="K245" s="198"/>
      <c r="L245" s="203"/>
      <c r="M245" s="204"/>
      <c r="N245" s="205"/>
      <c r="O245" s="205"/>
      <c r="P245" s="205"/>
      <c r="Q245" s="205"/>
      <c r="R245" s="205"/>
      <c r="S245" s="205"/>
      <c r="T245" s="206"/>
      <c r="AT245" s="207" t="s">
        <v>147</v>
      </c>
      <c r="AU245" s="207" t="s">
        <v>87</v>
      </c>
      <c r="AV245" s="12" t="s">
        <v>87</v>
      </c>
      <c r="AW245" s="12" t="s">
        <v>39</v>
      </c>
      <c r="AX245" s="12" t="s">
        <v>78</v>
      </c>
      <c r="AY245" s="207" t="s">
        <v>135</v>
      </c>
    </row>
    <row r="246" spans="2:65" s="13" customFormat="1">
      <c r="B246" s="218"/>
      <c r="C246" s="219"/>
      <c r="D246" s="194" t="s">
        <v>147</v>
      </c>
      <c r="E246" s="220" t="s">
        <v>33</v>
      </c>
      <c r="F246" s="221" t="s">
        <v>311</v>
      </c>
      <c r="G246" s="219"/>
      <c r="H246" s="222">
        <v>248.9</v>
      </c>
      <c r="I246" s="223"/>
      <c r="J246" s="219"/>
      <c r="K246" s="219"/>
      <c r="L246" s="224"/>
      <c r="M246" s="225"/>
      <c r="N246" s="226"/>
      <c r="O246" s="226"/>
      <c r="P246" s="226"/>
      <c r="Q246" s="226"/>
      <c r="R246" s="226"/>
      <c r="S246" s="226"/>
      <c r="T246" s="227"/>
      <c r="AT246" s="228" t="s">
        <v>147</v>
      </c>
      <c r="AU246" s="228" t="s">
        <v>87</v>
      </c>
      <c r="AV246" s="13" t="s">
        <v>143</v>
      </c>
      <c r="AW246" s="13" t="s">
        <v>39</v>
      </c>
      <c r="AX246" s="13" t="s">
        <v>85</v>
      </c>
      <c r="AY246" s="228" t="s">
        <v>135</v>
      </c>
    </row>
    <row r="247" spans="2:65" s="1" customFormat="1" ht="16.5" customHeight="1">
      <c r="B247" s="34"/>
      <c r="C247" s="208" t="s">
        <v>431</v>
      </c>
      <c r="D247" s="208" t="s">
        <v>155</v>
      </c>
      <c r="E247" s="209" t="s">
        <v>432</v>
      </c>
      <c r="F247" s="210" t="s">
        <v>433</v>
      </c>
      <c r="G247" s="211" t="s">
        <v>141</v>
      </c>
      <c r="H247" s="212">
        <v>286.23500000000001</v>
      </c>
      <c r="I247" s="213"/>
      <c r="J247" s="214">
        <f>ROUND(I247*H247,2)</f>
        <v>0</v>
      </c>
      <c r="K247" s="210" t="s">
        <v>142</v>
      </c>
      <c r="L247" s="215"/>
      <c r="M247" s="216" t="s">
        <v>33</v>
      </c>
      <c r="N247" s="217" t="s">
        <v>49</v>
      </c>
      <c r="O247" s="60"/>
      <c r="P247" s="191">
        <f>O247*H247</f>
        <v>0</v>
      </c>
      <c r="Q247" s="191">
        <v>6.6E-4</v>
      </c>
      <c r="R247" s="191">
        <f>Q247*H247</f>
        <v>0.1889151</v>
      </c>
      <c r="S247" s="191">
        <v>0</v>
      </c>
      <c r="T247" s="192">
        <f>S247*H247</f>
        <v>0</v>
      </c>
      <c r="AR247" s="16" t="s">
        <v>305</v>
      </c>
      <c r="AT247" s="16" t="s">
        <v>155</v>
      </c>
      <c r="AU247" s="16" t="s">
        <v>87</v>
      </c>
      <c r="AY247" s="16" t="s">
        <v>135</v>
      </c>
      <c r="BE247" s="193">
        <f>IF(N247="základní",J247,0)</f>
        <v>0</v>
      </c>
      <c r="BF247" s="193">
        <f>IF(N247="snížená",J247,0)</f>
        <v>0</v>
      </c>
      <c r="BG247" s="193">
        <f>IF(N247="zákl. přenesená",J247,0)</f>
        <v>0</v>
      </c>
      <c r="BH247" s="193">
        <f>IF(N247="sníž. přenesená",J247,0)</f>
        <v>0</v>
      </c>
      <c r="BI247" s="193">
        <f>IF(N247="nulová",J247,0)</f>
        <v>0</v>
      </c>
      <c r="BJ247" s="16" t="s">
        <v>85</v>
      </c>
      <c r="BK247" s="193">
        <f>ROUND(I247*H247,2)</f>
        <v>0</v>
      </c>
      <c r="BL247" s="16" t="s">
        <v>218</v>
      </c>
      <c r="BM247" s="16" t="s">
        <v>434</v>
      </c>
    </row>
    <row r="248" spans="2:65" s="12" customFormat="1">
      <c r="B248" s="197"/>
      <c r="C248" s="198"/>
      <c r="D248" s="194" t="s">
        <v>147</v>
      </c>
      <c r="E248" s="198"/>
      <c r="F248" s="200" t="s">
        <v>435</v>
      </c>
      <c r="G248" s="198"/>
      <c r="H248" s="201">
        <v>286.23500000000001</v>
      </c>
      <c r="I248" s="202"/>
      <c r="J248" s="198"/>
      <c r="K248" s="198"/>
      <c r="L248" s="203"/>
      <c r="M248" s="204"/>
      <c r="N248" s="205"/>
      <c r="O248" s="205"/>
      <c r="P248" s="205"/>
      <c r="Q248" s="205"/>
      <c r="R248" s="205"/>
      <c r="S248" s="205"/>
      <c r="T248" s="206"/>
      <c r="AT248" s="207" t="s">
        <v>147</v>
      </c>
      <c r="AU248" s="207" t="s">
        <v>87</v>
      </c>
      <c r="AV248" s="12" t="s">
        <v>87</v>
      </c>
      <c r="AW248" s="12" t="s">
        <v>4</v>
      </c>
      <c r="AX248" s="12" t="s">
        <v>85</v>
      </c>
      <c r="AY248" s="207" t="s">
        <v>135</v>
      </c>
    </row>
    <row r="249" spans="2:65" s="1" customFormat="1" ht="22.5" customHeight="1">
      <c r="B249" s="34"/>
      <c r="C249" s="182" t="s">
        <v>436</v>
      </c>
      <c r="D249" s="182" t="s">
        <v>138</v>
      </c>
      <c r="E249" s="183" t="s">
        <v>437</v>
      </c>
      <c r="F249" s="184" t="s">
        <v>438</v>
      </c>
      <c r="G249" s="185" t="s">
        <v>248</v>
      </c>
      <c r="H249" s="186">
        <v>1.698</v>
      </c>
      <c r="I249" s="187"/>
      <c r="J249" s="188">
        <f>ROUND(I249*H249,2)</f>
        <v>0</v>
      </c>
      <c r="K249" s="184" t="s">
        <v>142</v>
      </c>
      <c r="L249" s="38"/>
      <c r="M249" s="189" t="s">
        <v>33</v>
      </c>
      <c r="N249" s="190" t="s">
        <v>49</v>
      </c>
      <c r="O249" s="60"/>
      <c r="P249" s="191">
        <f>O249*H249</f>
        <v>0</v>
      </c>
      <c r="Q249" s="191">
        <v>0</v>
      </c>
      <c r="R249" s="191">
        <f>Q249*H249</f>
        <v>0</v>
      </c>
      <c r="S249" s="191">
        <v>0</v>
      </c>
      <c r="T249" s="192">
        <f>S249*H249</f>
        <v>0</v>
      </c>
      <c r="AR249" s="16" t="s">
        <v>218</v>
      </c>
      <c r="AT249" s="16" t="s">
        <v>138</v>
      </c>
      <c r="AU249" s="16" t="s">
        <v>87</v>
      </c>
      <c r="AY249" s="16" t="s">
        <v>135</v>
      </c>
      <c r="BE249" s="193">
        <f>IF(N249="základní",J249,0)</f>
        <v>0</v>
      </c>
      <c r="BF249" s="193">
        <f>IF(N249="snížená",J249,0)</f>
        <v>0</v>
      </c>
      <c r="BG249" s="193">
        <f>IF(N249="zákl. přenesená",J249,0)</f>
        <v>0</v>
      </c>
      <c r="BH249" s="193">
        <f>IF(N249="sníž. přenesená",J249,0)</f>
        <v>0</v>
      </c>
      <c r="BI249" s="193">
        <f>IF(N249="nulová",J249,0)</f>
        <v>0</v>
      </c>
      <c r="BJ249" s="16" t="s">
        <v>85</v>
      </c>
      <c r="BK249" s="193">
        <f>ROUND(I249*H249,2)</f>
        <v>0</v>
      </c>
      <c r="BL249" s="16" t="s">
        <v>218</v>
      </c>
      <c r="BM249" s="16" t="s">
        <v>439</v>
      </c>
    </row>
    <row r="250" spans="2:65" s="1" customFormat="1" ht="78">
      <c r="B250" s="34"/>
      <c r="C250" s="35"/>
      <c r="D250" s="194" t="s">
        <v>145</v>
      </c>
      <c r="E250" s="35"/>
      <c r="F250" s="195" t="s">
        <v>440</v>
      </c>
      <c r="G250" s="35"/>
      <c r="H250" s="35"/>
      <c r="I250" s="112"/>
      <c r="J250" s="35"/>
      <c r="K250" s="35"/>
      <c r="L250" s="38"/>
      <c r="M250" s="196"/>
      <c r="N250" s="60"/>
      <c r="O250" s="60"/>
      <c r="P250" s="60"/>
      <c r="Q250" s="60"/>
      <c r="R250" s="60"/>
      <c r="S250" s="60"/>
      <c r="T250" s="61"/>
      <c r="AT250" s="16" t="s">
        <v>145</v>
      </c>
      <c r="AU250" s="16" t="s">
        <v>87</v>
      </c>
    </row>
    <row r="251" spans="2:65" s="11" customFormat="1" ht="22.9" customHeight="1">
      <c r="B251" s="166"/>
      <c r="C251" s="167"/>
      <c r="D251" s="168" t="s">
        <v>77</v>
      </c>
      <c r="E251" s="180" t="s">
        <v>441</v>
      </c>
      <c r="F251" s="180" t="s">
        <v>442</v>
      </c>
      <c r="G251" s="167"/>
      <c r="H251" s="167"/>
      <c r="I251" s="170"/>
      <c r="J251" s="181">
        <f>BK251</f>
        <v>0</v>
      </c>
      <c r="K251" s="167"/>
      <c r="L251" s="172"/>
      <c r="M251" s="173"/>
      <c r="N251" s="174"/>
      <c r="O251" s="174"/>
      <c r="P251" s="175">
        <f>SUM(P252:P288)</f>
        <v>0</v>
      </c>
      <c r="Q251" s="174"/>
      <c r="R251" s="175">
        <f>SUM(R252:R288)</f>
        <v>1.1933184000000001</v>
      </c>
      <c r="S251" s="174"/>
      <c r="T251" s="176">
        <f>SUM(T252:T288)</f>
        <v>0.91159999999999997</v>
      </c>
      <c r="AR251" s="177" t="s">
        <v>87</v>
      </c>
      <c r="AT251" s="178" t="s">
        <v>77</v>
      </c>
      <c r="AU251" s="178" t="s">
        <v>85</v>
      </c>
      <c r="AY251" s="177" t="s">
        <v>135</v>
      </c>
      <c r="BK251" s="179">
        <f>SUM(BK252:BK288)</f>
        <v>0</v>
      </c>
    </row>
    <row r="252" spans="2:65" s="1" customFormat="1" ht="22.5" customHeight="1">
      <c r="B252" s="34"/>
      <c r="C252" s="182" t="s">
        <v>443</v>
      </c>
      <c r="D252" s="182" t="s">
        <v>138</v>
      </c>
      <c r="E252" s="183" t="s">
        <v>444</v>
      </c>
      <c r="F252" s="184" t="s">
        <v>445</v>
      </c>
      <c r="G252" s="185" t="s">
        <v>141</v>
      </c>
      <c r="H252" s="186">
        <v>28</v>
      </c>
      <c r="I252" s="187"/>
      <c r="J252" s="188">
        <f>ROUND(I252*H252,2)</f>
        <v>0</v>
      </c>
      <c r="K252" s="184" t="s">
        <v>142</v>
      </c>
      <c r="L252" s="38"/>
      <c r="M252" s="189" t="s">
        <v>33</v>
      </c>
      <c r="N252" s="190" t="s">
        <v>49</v>
      </c>
      <c r="O252" s="60"/>
      <c r="P252" s="191">
        <f>O252*H252</f>
        <v>0</v>
      </c>
      <c r="Q252" s="191">
        <v>0</v>
      </c>
      <c r="R252" s="191">
        <f>Q252*H252</f>
        <v>0</v>
      </c>
      <c r="S252" s="191">
        <v>0</v>
      </c>
      <c r="T252" s="192">
        <f>S252*H252</f>
        <v>0</v>
      </c>
      <c r="AR252" s="16" t="s">
        <v>218</v>
      </c>
      <c r="AT252" s="16" t="s">
        <v>138</v>
      </c>
      <c r="AU252" s="16" t="s">
        <v>87</v>
      </c>
      <c r="AY252" s="16" t="s">
        <v>135</v>
      </c>
      <c r="BE252" s="193">
        <f>IF(N252="základní",J252,0)</f>
        <v>0</v>
      </c>
      <c r="BF252" s="193">
        <f>IF(N252="snížená",J252,0)</f>
        <v>0</v>
      </c>
      <c r="BG252" s="193">
        <f>IF(N252="zákl. přenesená",J252,0)</f>
        <v>0</v>
      </c>
      <c r="BH252" s="193">
        <f>IF(N252="sníž. přenesená",J252,0)</f>
        <v>0</v>
      </c>
      <c r="BI252" s="193">
        <f>IF(N252="nulová",J252,0)</f>
        <v>0</v>
      </c>
      <c r="BJ252" s="16" t="s">
        <v>85</v>
      </c>
      <c r="BK252" s="193">
        <f>ROUND(I252*H252,2)</f>
        <v>0</v>
      </c>
      <c r="BL252" s="16" t="s">
        <v>218</v>
      </c>
      <c r="BM252" s="16" t="s">
        <v>446</v>
      </c>
    </row>
    <row r="253" spans="2:65" s="12" customFormat="1">
      <c r="B253" s="197"/>
      <c r="C253" s="198"/>
      <c r="D253" s="194" t="s">
        <v>147</v>
      </c>
      <c r="E253" s="199" t="s">
        <v>33</v>
      </c>
      <c r="F253" s="200" t="s">
        <v>447</v>
      </c>
      <c r="G253" s="198"/>
      <c r="H253" s="201">
        <v>28</v>
      </c>
      <c r="I253" s="202"/>
      <c r="J253" s="198"/>
      <c r="K253" s="198"/>
      <c r="L253" s="203"/>
      <c r="M253" s="204"/>
      <c r="N253" s="205"/>
      <c r="O253" s="205"/>
      <c r="P253" s="205"/>
      <c r="Q253" s="205"/>
      <c r="R253" s="205"/>
      <c r="S253" s="205"/>
      <c r="T253" s="206"/>
      <c r="AT253" s="207" t="s">
        <v>147</v>
      </c>
      <c r="AU253" s="207" t="s">
        <v>87</v>
      </c>
      <c r="AV253" s="12" t="s">
        <v>87</v>
      </c>
      <c r="AW253" s="12" t="s">
        <v>39</v>
      </c>
      <c r="AX253" s="12" t="s">
        <v>85</v>
      </c>
      <c r="AY253" s="207" t="s">
        <v>135</v>
      </c>
    </row>
    <row r="254" spans="2:65" s="1" customFormat="1" ht="16.5" customHeight="1">
      <c r="B254" s="34"/>
      <c r="C254" s="208" t="s">
        <v>448</v>
      </c>
      <c r="D254" s="208" t="s">
        <v>155</v>
      </c>
      <c r="E254" s="209" t="s">
        <v>449</v>
      </c>
      <c r="F254" s="210" t="s">
        <v>450</v>
      </c>
      <c r="G254" s="211" t="s">
        <v>141</v>
      </c>
      <c r="H254" s="212">
        <v>14.7</v>
      </c>
      <c r="I254" s="213"/>
      <c r="J254" s="214">
        <f>ROUND(I254*H254,2)</f>
        <v>0</v>
      </c>
      <c r="K254" s="210" t="s">
        <v>142</v>
      </c>
      <c r="L254" s="215"/>
      <c r="M254" s="216" t="s">
        <v>33</v>
      </c>
      <c r="N254" s="217" t="s">
        <v>49</v>
      </c>
      <c r="O254" s="60"/>
      <c r="P254" s="191">
        <f>O254*H254</f>
        <v>0</v>
      </c>
      <c r="Q254" s="191">
        <v>6.0000000000000001E-3</v>
      </c>
      <c r="R254" s="191">
        <f>Q254*H254</f>
        <v>8.8200000000000001E-2</v>
      </c>
      <c r="S254" s="191">
        <v>0</v>
      </c>
      <c r="T254" s="192">
        <f>S254*H254</f>
        <v>0</v>
      </c>
      <c r="AR254" s="16" t="s">
        <v>305</v>
      </c>
      <c r="AT254" s="16" t="s">
        <v>155</v>
      </c>
      <c r="AU254" s="16" t="s">
        <v>87</v>
      </c>
      <c r="AY254" s="16" t="s">
        <v>135</v>
      </c>
      <c r="BE254" s="193">
        <f>IF(N254="základní",J254,0)</f>
        <v>0</v>
      </c>
      <c r="BF254" s="193">
        <f>IF(N254="snížená",J254,0)</f>
        <v>0</v>
      </c>
      <c r="BG254" s="193">
        <f>IF(N254="zákl. přenesená",J254,0)</f>
        <v>0</v>
      </c>
      <c r="BH254" s="193">
        <f>IF(N254="sníž. přenesená",J254,0)</f>
        <v>0</v>
      </c>
      <c r="BI254" s="193">
        <f>IF(N254="nulová",J254,0)</f>
        <v>0</v>
      </c>
      <c r="BJ254" s="16" t="s">
        <v>85</v>
      </c>
      <c r="BK254" s="193">
        <f>ROUND(I254*H254,2)</f>
        <v>0</v>
      </c>
      <c r="BL254" s="16" t="s">
        <v>218</v>
      </c>
      <c r="BM254" s="16" t="s">
        <v>451</v>
      </c>
    </row>
    <row r="255" spans="2:65" s="12" customFormat="1">
      <c r="B255" s="197"/>
      <c r="C255" s="198"/>
      <c r="D255" s="194" t="s">
        <v>147</v>
      </c>
      <c r="E255" s="198"/>
      <c r="F255" s="200" t="s">
        <v>452</v>
      </c>
      <c r="G255" s="198"/>
      <c r="H255" s="201">
        <v>14.7</v>
      </c>
      <c r="I255" s="202"/>
      <c r="J255" s="198"/>
      <c r="K255" s="198"/>
      <c r="L255" s="203"/>
      <c r="M255" s="204"/>
      <c r="N255" s="205"/>
      <c r="O255" s="205"/>
      <c r="P255" s="205"/>
      <c r="Q255" s="205"/>
      <c r="R255" s="205"/>
      <c r="S255" s="205"/>
      <c r="T255" s="206"/>
      <c r="AT255" s="207" t="s">
        <v>147</v>
      </c>
      <c r="AU255" s="207" t="s">
        <v>87</v>
      </c>
      <c r="AV255" s="12" t="s">
        <v>87</v>
      </c>
      <c r="AW255" s="12" t="s">
        <v>4</v>
      </c>
      <c r="AX255" s="12" t="s">
        <v>85</v>
      </c>
      <c r="AY255" s="207" t="s">
        <v>135</v>
      </c>
    </row>
    <row r="256" spans="2:65" s="1" customFormat="1" ht="16.5" customHeight="1">
      <c r="B256" s="34"/>
      <c r="C256" s="208" t="s">
        <v>453</v>
      </c>
      <c r="D256" s="208" t="s">
        <v>155</v>
      </c>
      <c r="E256" s="209" t="s">
        <v>454</v>
      </c>
      <c r="F256" s="210" t="s">
        <v>455</v>
      </c>
      <c r="G256" s="211" t="s">
        <v>141</v>
      </c>
      <c r="H256" s="212">
        <v>14.7</v>
      </c>
      <c r="I256" s="213"/>
      <c r="J256" s="214">
        <f>ROUND(I256*H256,2)</f>
        <v>0</v>
      </c>
      <c r="K256" s="210" t="s">
        <v>142</v>
      </c>
      <c r="L256" s="215"/>
      <c r="M256" s="216" t="s">
        <v>33</v>
      </c>
      <c r="N256" s="217" t="s">
        <v>49</v>
      </c>
      <c r="O256" s="60"/>
      <c r="P256" s="191">
        <f>O256*H256</f>
        <v>0</v>
      </c>
      <c r="Q256" s="191">
        <v>5.0000000000000001E-3</v>
      </c>
      <c r="R256" s="191">
        <f>Q256*H256</f>
        <v>7.3499999999999996E-2</v>
      </c>
      <c r="S256" s="191">
        <v>0</v>
      </c>
      <c r="T256" s="192">
        <f>S256*H256</f>
        <v>0</v>
      </c>
      <c r="AR256" s="16" t="s">
        <v>305</v>
      </c>
      <c r="AT256" s="16" t="s">
        <v>155</v>
      </c>
      <c r="AU256" s="16" t="s">
        <v>87</v>
      </c>
      <c r="AY256" s="16" t="s">
        <v>135</v>
      </c>
      <c r="BE256" s="193">
        <f>IF(N256="základní",J256,0)</f>
        <v>0</v>
      </c>
      <c r="BF256" s="193">
        <f>IF(N256="snížená",J256,0)</f>
        <v>0</v>
      </c>
      <c r="BG256" s="193">
        <f>IF(N256="zákl. přenesená",J256,0)</f>
        <v>0</v>
      </c>
      <c r="BH256" s="193">
        <f>IF(N256="sníž. přenesená",J256,0)</f>
        <v>0</v>
      </c>
      <c r="BI256" s="193">
        <f>IF(N256="nulová",J256,0)</f>
        <v>0</v>
      </c>
      <c r="BJ256" s="16" t="s">
        <v>85</v>
      </c>
      <c r="BK256" s="193">
        <f>ROUND(I256*H256,2)</f>
        <v>0</v>
      </c>
      <c r="BL256" s="16" t="s">
        <v>218</v>
      </c>
      <c r="BM256" s="16" t="s">
        <v>456</v>
      </c>
    </row>
    <row r="257" spans="2:65" s="12" customFormat="1">
      <c r="B257" s="197"/>
      <c r="C257" s="198"/>
      <c r="D257" s="194" t="s">
        <v>147</v>
      </c>
      <c r="E257" s="198"/>
      <c r="F257" s="200" t="s">
        <v>452</v>
      </c>
      <c r="G257" s="198"/>
      <c r="H257" s="201">
        <v>14.7</v>
      </c>
      <c r="I257" s="202"/>
      <c r="J257" s="198"/>
      <c r="K257" s="198"/>
      <c r="L257" s="203"/>
      <c r="M257" s="204"/>
      <c r="N257" s="205"/>
      <c r="O257" s="205"/>
      <c r="P257" s="205"/>
      <c r="Q257" s="205"/>
      <c r="R257" s="205"/>
      <c r="S257" s="205"/>
      <c r="T257" s="206"/>
      <c r="AT257" s="207" t="s">
        <v>147</v>
      </c>
      <c r="AU257" s="207" t="s">
        <v>87</v>
      </c>
      <c r="AV257" s="12" t="s">
        <v>87</v>
      </c>
      <c r="AW257" s="12" t="s">
        <v>4</v>
      </c>
      <c r="AX257" s="12" t="s">
        <v>85</v>
      </c>
      <c r="AY257" s="207" t="s">
        <v>135</v>
      </c>
    </row>
    <row r="258" spans="2:65" s="1" customFormat="1" ht="22.5" customHeight="1">
      <c r="B258" s="34"/>
      <c r="C258" s="182" t="s">
        <v>457</v>
      </c>
      <c r="D258" s="182" t="s">
        <v>138</v>
      </c>
      <c r="E258" s="183" t="s">
        <v>458</v>
      </c>
      <c r="F258" s="184" t="s">
        <v>459</v>
      </c>
      <c r="G258" s="185" t="s">
        <v>141</v>
      </c>
      <c r="H258" s="186">
        <v>172</v>
      </c>
      <c r="I258" s="187"/>
      <c r="J258" s="188">
        <f>ROUND(I258*H258,2)</f>
        <v>0</v>
      </c>
      <c r="K258" s="184" t="s">
        <v>142</v>
      </c>
      <c r="L258" s="38"/>
      <c r="M258" s="189" t="s">
        <v>33</v>
      </c>
      <c r="N258" s="190" t="s">
        <v>49</v>
      </c>
      <c r="O258" s="60"/>
      <c r="P258" s="191">
        <f>O258*H258</f>
        <v>0</v>
      </c>
      <c r="Q258" s="191">
        <v>0</v>
      </c>
      <c r="R258" s="191">
        <f>Q258*H258</f>
        <v>0</v>
      </c>
      <c r="S258" s="191">
        <v>5.3E-3</v>
      </c>
      <c r="T258" s="192">
        <f>S258*H258</f>
        <v>0.91159999999999997</v>
      </c>
      <c r="AR258" s="16" t="s">
        <v>218</v>
      </c>
      <c r="AT258" s="16" t="s">
        <v>138</v>
      </c>
      <c r="AU258" s="16" t="s">
        <v>87</v>
      </c>
      <c r="AY258" s="16" t="s">
        <v>135</v>
      </c>
      <c r="BE258" s="193">
        <f>IF(N258="základní",J258,0)</f>
        <v>0</v>
      </c>
      <c r="BF258" s="193">
        <f>IF(N258="snížená",J258,0)</f>
        <v>0</v>
      </c>
      <c r="BG258" s="193">
        <f>IF(N258="zákl. přenesená",J258,0)</f>
        <v>0</v>
      </c>
      <c r="BH258" s="193">
        <f>IF(N258="sníž. přenesená",J258,0)</f>
        <v>0</v>
      </c>
      <c r="BI258" s="193">
        <f>IF(N258="nulová",J258,0)</f>
        <v>0</v>
      </c>
      <c r="BJ258" s="16" t="s">
        <v>85</v>
      </c>
      <c r="BK258" s="193">
        <f>ROUND(I258*H258,2)</f>
        <v>0</v>
      </c>
      <c r="BL258" s="16" t="s">
        <v>218</v>
      </c>
      <c r="BM258" s="16" t="s">
        <v>460</v>
      </c>
    </row>
    <row r="259" spans="2:65" s="1" customFormat="1" ht="58.5">
      <c r="B259" s="34"/>
      <c r="C259" s="35"/>
      <c r="D259" s="194" t="s">
        <v>145</v>
      </c>
      <c r="E259" s="35"/>
      <c r="F259" s="195" t="s">
        <v>461</v>
      </c>
      <c r="G259" s="35"/>
      <c r="H259" s="35"/>
      <c r="I259" s="112"/>
      <c r="J259" s="35"/>
      <c r="K259" s="35"/>
      <c r="L259" s="38"/>
      <c r="M259" s="196"/>
      <c r="N259" s="60"/>
      <c r="O259" s="60"/>
      <c r="P259" s="60"/>
      <c r="Q259" s="60"/>
      <c r="R259" s="60"/>
      <c r="S259" s="60"/>
      <c r="T259" s="61"/>
      <c r="AT259" s="16" t="s">
        <v>145</v>
      </c>
      <c r="AU259" s="16" t="s">
        <v>87</v>
      </c>
    </row>
    <row r="260" spans="2:65" s="12" customFormat="1">
      <c r="B260" s="197"/>
      <c r="C260" s="198"/>
      <c r="D260" s="194" t="s">
        <v>147</v>
      </c>
      <c r="E260" s="199" t="s">
        <v>33</v>
      </c>
      <c r="F260" s="200" t="s">
        <v>462</v>
      </c>
      <c r="G260" s="198"/>
      <c r="H260" s="201">
        <v>172</v>
      </c>
      <c r="I260" s="202"/>
      <c r="J260" s="198"/>
      <c r="K260" s="198"/>
      <c r="L260" s="203"/>
      <c r="M260" s="204"/>
      <c r="N260" s="205"/>
      <c r="O260" s="205"/>
      <c r="P260" s="205"/>
      <c r="Q260" s="205"/>
      <c r="R260" s="205"/>
      <c r="S260" s="205"/>
      <c r="T260" s="206"/>
      <c r="AT260" s="207" t="s">
        <v>147</v>
      </c>
      <c r="AU260" s="207" t="s">
        <v>87</v>
      </c>
      <c r="AV260" s="12" t="s">
        <v>87</v>
      </c>
      <c r="AW260" s="12" t="s">
        <v>39</v>
      </c>
      <c r="AX260" s="12" t="s">
        <v>85</v>
      </c>
      <c r="AY260" s="207" t="s">
        <v>135</v>
      </c>
    </row>
    <row r="261" spans="2:65" s="1" customFormat="1" ht="22.5" customHeight="1">
      <c r="B261" s="34"/>
      <c r="C261" s="182" t="s">
        <v>463</v>
      </c>
      <c r="D261" s="182" t="s">
        <v>138</v>
      </c>
      <c r="E261" s="183" t="s">
        <v>464</v>
      </c>
      <c r="F261" s="184" t="s">
        <v>465</v>
      </c>
      <c r="G261" s="185" t="s">
        <v>141</v>
      </c>
      <c r="H261" s="186">
        <v>20</v>
      </c>
      <c r="I261" s="187"/>
      <c r="J261" s="188">
        <f>ROUND(I261*H261,2)</f>
        <v>0</v>
      </c>
      <c r="K261" s="184" t="s">
        <v>142</v>
      </c>
      <c r="L261" s="38"/>
      <c r="M261" s="189" t="s">
        <v>33</v>
      </c>
      <c r="N261" s="190" t="s">
        <v>49</v>
      </c>
      <c r="O261" s="60"/>
      <c r="P261" s="191">
        <f>O261*H261</f>
        <v>0</v>
      </c>
      <c r="Q261" s="191">
        <v>0</v>
      </c>
      <c r="R261" s="191">
        <f>Q261*H261</f>
        <v>0</v>
      </c>
      <c r="S261" s="191">
        <v>0</v>
      </c>
      <c r="T261" s="192">
        <f>S261*H261</f>
        <v>0</v>
      </c>
      <c r="AR261" s="16" t="s">
        <v>218</v>
      </c>
      <c r="AT261" s="16" t="s">
        <v>138</v>
      </c>
      <c r="AU261" s="16" t="s">
        <v>87</v>
      </c>
      <c r="AY261" s="16" t="s">
        <v>135</v>
      </c>
      <c r="BE261" s="193">
        <f>IF(N261="základní",J261,0)</f>
        <v>0</v>
      </c>
      <c r="BF261" s="193">
        <f>IF(N261="snížená",J261,0)</f>
        <v>0</v>
      </c>
      <c r="BG261" s="193">
        <f>IF(N261="zákl. přenesená",J261,0)</f>
        <v>0</v>
      </c>
      <c r="BH261" s="193">
        <f>IF(N261="sníž. přenesená",J261,0)</f>
        <v>0</v>
      </c>
      <c r="BI261" s="193">
        <f>IF(N261="nulová",J261,0)</f>
        <v>0</v>
      </c>
      <c r="BJ261" s="16" t="s">
        <v>85</v>
      </c>
      <c r="BK261" s="193">
        <f>ROUND(I261*H261,2)</f>
        <v>0</v>
      </c>
      <c r="BL261" s="16" t="s">
        <v>218</v>
      </c>
      <c r="BM261" s="16" t="s">
        <v>466</v>
      </c>
    </row>
    <row r="262" spans="2:65" s="1" customFormat="1" ht="107.25">
      <c r="B262" s="34"/>
      <c r="C262" s="35"/>
      <c r="D262" s="194" t="s">
        <v>145</v>
      </c>
      <c r="E262" s="35"/>
      <c r="F262" s="195" t="s">
        <v>467</v>
      </c>
      <c r="G262" s="35"/>
      <c r="H262" s="35"/>
      <c r="I262" s="112"/>
      <c r="J262" s="35"/>
      <c r="K262" s="35"/>
      <c r="L262" s="38"/>
      <c r="M262" s="196"/>
      <c r="N262" s="60"/>
      <c r="O262" s="60"/>
      <c r="P262" s="60"/>
      <c r="Q262" s="60"/>
      <c r="R262" s="60"/>
      <c r="S262" s="60"/>
      <c r="T262" s="61"/>
      <c r="AT262" s="16" t="s">
        <v>145</v>
      </c>
      <c r="AU262" s="16" t="s">
        <v>87</v>
      </c>
    </row>
    <row r="263" spans="2:65" s="12" customFormat="1">
      <c r="B263" s="197"/>
      <c r="C263" s="198"/>
      <c r="D263" s="194" t="s">
        <v>147</v>
      </c>
      <c r="E263" s="199" t="s">
        <v>33</v>
      </c>
      <c r="F263" s="200" t="s">
        <v>319</v>
      </c>
      <c r="G263" s="198"/>
      <c r="H263" s="201">
        <v>20</v>
      </c>
      <c r="I263" s="202"/>
      <c r="J263" s="198"/>
      <c r="K263" s="198"/>
      <c r="L263" s="203"/>
      <c r="M263" s="204"/>
      <c r="N263" s="205"/>
      <c r="O263" s="205"/>
      <c r="P263" s="205"/>
      <c r="Q263" s="205"/>
      <c r="R263" s="205"/>
      <c r="S263" s="205"/>
      <c r="T263" s="206"/>
      <c r="AT263" s="207" t="s">
        <v>147</v>
      </c>
      <c r="AU263" s="207" t="s">
        <v>87</v>
      </c>
      <c r="AV263" s="12" t="s">
        <v>87</v>
      </c>
      <c r="AW263" s="12" t="s">
        <v>39</v>
      </c>
      <c r="AX263" s="12" t="s">
        <v>78</v>
      </c>
      <c r="AY263" s="207" t="s">
        <v>135</v>
      </c>
    </row>
    <row r="264" spans="2:65" s="13" customFormat="1">
      <c r="B264" s="218"/>
      <c r="C264" s="219"/>
      <c r="D264" s="194" t="s">
        <v>147</v>
      </c>
      <c r="E264" s="220" t="s">
        <v>33</v>
      </c>
      <c r="F264" s="221" t="s">
        <v>311</v>
      </c>
      <c r="G264" s="219"/>
      <c r="H264" s="222">
        <v>20</v>
      </c>
      <c r="I264" s="223"/>
      <c r="J264" s="219"/>
      <c r="K264" s="219"/>
      <c r="L264" s="224"/>
      <c r="M264" s="225"/>
      <c r="N264" s="226"/>
      <c r="O264" s="226"/>
      <c r="P264" s="226"/>
      <c r="Q264" s="226"/>
      <c r="R264" s="226"/>
      <c r="S264" s="226"/>
      <c r="T264" s="227"/>
      <c r="AT264" s="228" t="s">
        <v>147</v>
      </c>
      <c r="AU264" s="228" t="s">
        <v>87</v>
      </c>
      <c r="AV264" s="13" t="s">
        <v>143</v>
      </c>
      <c r="AW264" s="13" t="s">
        <v>39</v>
      </c>
      <c r="AX264" s="13" t="s">
        <v>85</v>
      </c>
      <c r="AY264" s="228" t="s">
        <v>135</v>
      </c>
    </row>
    <row r="265" spans="2:65" s="1" customFormat="1" ht="16.5" customHeight="1">
      <c r="B265" s="34"/>
      <c r="C265" s="208" t="s">
        <v>468</v>
      </c>
      <c r="D265" s="208" t="s">
        <v>155</v>
      </c>
      <c r="E265" s="209" t="s">
        <v>469</v>
      </c>
      <c r="F265" s="210" t="s">
        <v>470</v>
      </c>
      <c r="G265" s="211" t="s">
        <v>141</v>
      </c>
      <c r="H265" s="212">
        <v>10.199999999999999</v>
      </c>
      <c r="I265" s="213"/>
      <c r="J265" s="214">
        <f>ROUND(I265*H265,2)</f>
        <v>0</v>
      </c>
      <c r="K265" s="210" t="s">
        <v>33</v>
      </c>
      <c r="L265" s="215"/>
      <c r="M265" s="216" t="s">
        <v>33</v>
      </c>
      <c r="N265" s="217" t="s">
        <v>49</v>
      </c>
      <c r="O265" s="60"/>
      <c r="P265" s="191">
        <f>O265*H265</f>
        <v>0</v>
      </c>
      <c r="Q265" s="191">
        <v>2.3999999999999998E-3</v>
      </c>
      <c r="R265" s="191">
        <f>Q265*H265</f>
        <v>2.4479999999999995E-2</v>
      </c>
      <c r="S265" s="191">
        <v>0</v>
      </c>
      <c r="T265" s="192">
        <f>S265*H265</f>
        <v>0</v>
      </c>
      <c r="AR265" s="16" t="s">
        <v>305</v>
      </c>
      <c r="AT265" s="16" t="s">
        <v>155</v>
      </c>
      <c r="AU265" s="16" t="s">
        <v>87</v>
      </c>
      <c r="AY265" s="16" t="s">
        <v>135</v>
      </c>
      <c r="BE265" s="193">
        <f>IF(N265="základní",J265,0)</f>
        <v>0</v>
      </c>
      <c r="BF265" s="193">
        <f>IF(N265="snížená",J265,0)</f>
        <v>0</v>
      </c>
      <c r="BG265" s="193">
        <f>IF(N265="zákl. přenesená",J265,0)</f>
        <v>0</v>
      </c>
      <c r="BH265" s="193">
        <f>IF(N265="sníž. přenesená",J265,0)</f>
        <v>0</v>
      </c>
      <c r="BI265" s="193">
        <f>IF(N265="nulová",J265,0)</f>
        <v>0</v>
      </c>
      <c r="BJ265" s="16" t="s">
        <v>85</v>
      </c>
      <c r="BK265" s="193">
        <f>ROUND(I265*H265,2)</f>
        <v>0</v>
      </c>
      <c r="BL265" s="16" t="s">
        <v>218</v>
      </c>
      <c r="BM265" s="16" t="s">
        <v>471</v>
      </c>
    </row>
    <row r="266" spans="2:65" s="12" customFormat="1">
      <c r="B266" s="197"/>
      <c r="C266" s="198"/>
      <c r="D266" s="194" t="s">
        <v>147</v>
      </c>
      <c r="E266" s="199" t="s">
        <v>33</v>
      </c>
      <c r="F266" s="200" t="s">
        <v>402</v>
      </c>
      <c r="G266" s="198"/>
      <c r="H266" s="201">
        <v>10</v>
      </c>
      <c r="I266" s="202"/>
      <c r="J266" s="198"/>
      <c r="K266" s="198"/>
      <c r="L266" s="203"/>
      <c r="M266" s="204"/>
      <c r="N266" s="205"/>
      <c r="O266" s="205"/>
      <c r="P266" s="205"/>
      <c r="Q266" s="205"/>
      <c r="R266" s="205"/>
      <c r="S266" s="205"/>
      <c r="T266" s="206"/>
      <c r="AT266" s="207" t="s">
        <v>147</v>
      </c>
      <c r="AU266" s="207" t="s">
        <v>87</v>
      </c>
      <c r="AV266" s="12" t="s">
        <v>87</v>
      </c>
      <c r="AW266" s="12" t="s">
        <v>39</v>
      </c>
      <c r="AX266" s="12" t="s">
        <v>85</v>
      </c>
      <c r="AY266" s="207" t="s">
        <v>135</v>
      </c>
    </row>
    <row r="267" spans="2:65" s="12" customFormat="1">
      <c r="B267" s="197"/>
      <c r="C267" s="198"/>
      <c r="D267" s="194" t="s">
        <v>147</v>
      </c>
      <c r="E267" s="198"/>
      <c r="F267" s="200" t="s">
        <v>472</v>
      </c>
      <c r="G267" s="198"/>
      <c r="H267" s="201">
        <v>10.199999999999999</v>
      </c>
      <c r="I267" s="202"/>
      <c r="J267" s="198"/>
      <c r="K267" s="198"/>
      <c r="L267" s="203"/>
      <c r="M267" s="204"/>
      <c r="N267" s="205"/>
      <c r="O267" s="205"/>
      <c r="P267" s="205"/>
      <c r="Q267" s="205"/>
      <c r="R267" s="205"/>
      <c r="S267" s="205"/>
      <c r="T267" s="206"/>
      <c r="AT267" s="207" t="s">
        <v>147</v>
      </c>
      <c r="AU267" s="207" t="s">
        <v>87</v>
      </c>
      <c r="AV267" s="12" t="s">
        <v>87</v>
      </c>
      <c r="AW267" s="12" t="s">
        <v>4</v>
      </c>
      <c r="AX267" s="12" t="s">
        <v>85</v>
      </c>
      <c r="AY267" s="207" t="s">
        <v>135</v>
      </c>
    </row>
    <row r="268" spans="2:65" s="1" customFormat="1" ht="16.5" customHeight="1">
      <c r="B268" s="34"/>
      <c r="C268" s="208" t="s">
        <v>473</v>
      </c>
      <c r="D268" s="208" t="s">
        <v>155</v>
      </c>
      <c r="E268" s="209" t="s">
        <v>474</v>
      </c>
      <c r="F268" s="210" t="s">
        <v>475</v>
      </c>
      <c r="G268" s="211" t="s">
        <v>141</v>
      </c>
      <c r="H268" s="212">
        <v>10</v>
      </c>
      <c r="I268" s="213"/>
      <c r="J268" s="214">
        <f>ROUND(I268*H268,2)</f>
        <v>0</v>
      </c>
      <c r="K268" s="210" t="s">
        <v>142</v>
      </c>
      <c r="L268" s="215"/>
      <c r="M268" s="216" t="s">
        <v>33</v>
      </c>
      <c r="N268" s="217" t="s">
        <v>49</v>
      </c>
      <c r="O268" s="60"/>
      <c r="P268" s="191">
        <f>O268*H268</f>
        <v>0</v>
      </c>
      <c r="Q268" s="191">
        <v>1.5E-3</v>
      </c>
      <c r="R268" s="191">
        <f>Q268*H268</f>
        <v>1.4999999999999999E-2</v>
      </c>
      <c r="S268" s="191">
        <v>0</v>
      </c>
      <c r="T268" s="192">
        <f>S268*H268</f>
        <v>0</v>
      </c>
      <c r="AR268" s="16" t="s">
        <v>305</v>
      </c>
      <c r="AT268" s="16" t="s">
        <v>155</v>
      </c>
      <c r="AU268" s="16" t="s">
        <v>87</v>
      </c>
      <c r="AY268" s="16" t="s">
        <v>135</v>
      </c>
      <c r="BE268" s="193">
        <f>IF(N268="základní",J268,0)</f>
        <v>0</v>
      </c>
      <c r="BF268" s="193">
        <f>IF(N268="snížená",J268,0)</f>
        <v>0</v>
      </c>
      <c r="BG268" s="193">
        <f>IF(N268="zákl. přenesená",J268,0)</f>
        <v>0</v>
      </c>
      <c r="BH268" s="193">
        <f>IF(N268="sníž. přenesená",J268,0)</f>
        <v>0</v>
      </c>
      <c r="BI268" s="193">
        <f>IF(N268="nulová",J268,0)</f>
        <v>0</v>
      </c>
      <c r="BJ268" s="16" t="s">
        <v>85</v>
      </c>
      <c r="BK268" s="193">
        <f>ROUND(I268*H268,2)</f>
        <v>0</v>
      </c>
      <c r="BL268" s="16" t="s">
        <v>218</v>
      </c>
      <c r="BM268" s="16" t="s">
        <v>476</v>
      </c>
    </row>
    <row r="269" spans="2:65" s="12" customFormat="1">
      <c r="B269" s="197"/>
      <c r="C269" s="198"/>
      <c r="D269" s="194" t="s">
        <v>147</v>
      </c>
      <c r="E269" s="199" t="s">
        <v>33</v>
      </c>
      <c r="F269" s="200" t="s">
        <v>402</v>
      </c>
      <c r="G269" s="198"/>
      <c r="H269" s="201">
        <v>10</v>
      </c>
      <c r="I269" s="202"/>
      <c r="J269" s="198"/>
      <c r="K269" s="198"/>
      <c r="L269" s="203"/>
      <c r="M269" s="204"/>
      <c r="N269" s="205"/>
      <c r="O269" s="205"/>
      <c r="P269" s="205"/>
      <c r="Q269" s="205"/>
      <c r="R269" s="205"/>
      <c r="S269" s="205"/>
      <c r="T269" s="206"/>
      <c r="AT269" s="207" t="s">
        <v>147</v>
      </c>
      <c r="AU269" s="207" t="s">
        <v>87</v>
      </c>
      <c r="AV269" s="12" t="s">
        <v>87</v>
      </c>
      <c r="AW269" s="12" t="s">
        <v>39</v>
      </c>
      <c r="AX269" s="12" t="s">
        <v>85</v>
      </c>
      <c r="AY269" s="207" t="s">
        <v>135</v>
      </c>
    </row>
    <row r="270" spans="2:65" s="1" customFormat="1" ht="22.5" customHeight="1">
      <c r="B270" s="34"/>
      <c r="C270" s="182" t="s">
        <v>477</v>
      </c>
      <c r="D270" s="182" t="s">
        <v>138</v>
      </c>
      <c r="E270" s="183" t="s">
        <v>478</v>
      </c>
      <c r="F270" s="184" t="s">
        <v>479</v>
      </c>
      <c r="G270" s="185" t="s">
        <v>141</v>
      </c>
      <c r="H270" s="186">
        <v>171.4</v>
      </c>
      <c r="I270" s="187"/>
      <c r="J270" s="188">
        <f>ROUND(I270*H270,2)</f>
        <v>0</v>
      </c>
      <c r="K270" s="184" t="s">
        <v>142</v>
      </c>
      <c r="L270" s="38"/>
      <c r="M270" s="189" t="s">
        <v>33</v>
      </c>
      <c r="N270" s="190" t="s">
        <v>49</v>
      </c>
      <c r="O270" s="60"/>
      <c r="P270" s="191">
        <f>O270*H270</f>
        <v>0</v>
      </c>
      <c r="Q270" s="191">
        <v>0</v>
      </c>
      <c r="R270" s="191">
        <f>Q270*H270</f>
        <v>0</v>
      </c>
      <c r="S270" s="191">
        <v>0</v>
      </c>
      <c r="T270" s="192">
        <f>S270*H270</f>
        <v>0</v>
      </c>
      <c r="AR270" s="16" t="s">
        <v>218</v>
      </c>
      <c r="AT270" s="16" t="s">
        <v>138</v>
      </c>
      <c r="AU270" s="16" t="s">
        <v>87</v>
      </c>
      <c r="AY270" s="16" t="s">
        <v>135</v>
      </c>
      <c r="BE270" s="193">
        <f>IF(N270="základní",J270,0)</f>
        <v>0</v>
      </c>
      <c r="BF270" s="193">
        <f>IF(N270="snížená",J270,0)</f>
        <v>0</v>
      </c>
      <c r="BG270" s="193">
        <f>IF(N270="zákl. přenesená",J270,0)</f>
        <v>0</v>
      </c>
      <c r="BH270" s="193">
        <f>IF(N270="sníž. přenesená",J270,0)</f>
        <v>0</v>
      </c>
      <c r="BI270" s="193">
        <f>IF(N270="nulová",J270,0)</f>
        <v>0</v>
      </c>
      <c r="BJ270" s="16" t="s">
        <v>85</v>
      </c>
      <c r="BK270" s="193">
        <f>ROUND(I270*H270,2)</f>
        <v>0</v>
      </c>
      <c r="BL270" s="16" t="s">
        <v>218</v>
      </c>
      <c r="BM270" s="16" t="s">
        <v>480</v>
      </c>
    </row>
    <row r="271" spans="2:65" s="1" customFormat="1" ht="107.25">
      <c r="B271" s="34"/>
      <c r="C271" s="35"/>
      <c r="D271" s="194" t="s">
        <v>145</v>
      </c>
      <c r="E271" s="35"/>
      <c r="F271" s="195" t="s">
        <v>467</v>
      </c>
      <c r="G271" s="35"/>
      <c r="H271" s="35"/>
      <c r="I271" s="112"/>
      <c r="J271" s="35"/>
      <c r="K271" s="35"/>
      <c r="L271" s="38"/>
      <c r="M271" s="196"/>
      <c r="N271" s="60"/>
      <c r="O271" s="60"/>
      <c r="P271" s="60"/>
      <c r="Q271" s="60"/>
      <c r="R271" s="60"/>
      <c r="S271" s="60"/>
      <c r="T271" s="61"/>
      <c r="AT271" s="16" t="s">
        <v>145</v>
      </c>
      <c r="AU271" s="16" t="s">
        <v>87</v>
      </c>
    </row>
    <row r="272" spans="2:65" s="12" customFormat="1">
      <c r="B272" s="197"/>
      <c r="C272" s="198"/>
      <c r="D272" s="194" t="s">
        <v>147</v>
      </c>
      <c r="E272" s="199" t="s">
        <v>33</v>
      </c>
      <c r="F272" s="200" t="s">
        <v>412</v>
      </c>
      <c r="G272" s="198"/>
      <c r="H272" s="201">
        <v>171.4</v>
      </c>
      <c r="I272" s="202"/>
      <c r="J272" s="198"/>
      <c r="K272" s="198"/>
      <c r="L272" s="203"/>
      <c r="M272" s="204"/>
      <c r="N272" s="205"/>
      <c r="O272" s="205"/>
      <c r="P272" s="205"/>
      <c r="Q272" s="205"/>
      <c r="R272" s="205"/>
      <c r="S272" s="205"/>
      <c r="T272" s="206"/>
      <c r="AT272" s="207" t="s">
        <v>147</v>
      </c>
      <c r="AU272" s="207" t="s">
        <v>87</v>
      </c>
      <c r="AV272" s="12" t="s">
        <v>87</v>
      </c>
      <c r="AW272" s="12" t="s">
        <v>39</v>
      </c>
      <c r="AX272" s="12" t="s">
        <v>85</v>
      </c>
      <c r="AY272" s="207" t="s">
        <v>135</v>
      </c>
    </row>
    <row r="273" spans="2:65" s="1" customFormat="1" ht="16.5" customHeight="1">
      <c r="B273" s="34"/>
      <c r="C273" s="208" t="s">
        <v>481</v>
      </c>
      <c r="D273" s="208" t="s">
        <v>155</v>
      </c>
      <c r="E273" s="209" t="s">
        <v>482</v>
      </c>
      <c r="F273" s="210" t="s">
        <v>483</v>
      </c>
      <c r="G273" s="211" t="s">
        <v>141</v>
      </c>
      <c r="H273" s="212">
        <v>346.22800000000001</v>
      </c>
      <c r="I273" s="213"/>
      <c r="J273" s="214">
        <f>ROUND(I273*H273,2)</f>
        <v>0</v>
      </c>
      <c r="K273" s="210" t="s">
        <v>33</v>
      </c>
      <c r="L273" s="215"/>
      <c r="M273" s="216" t="s">
        <v>33</v>
      </c>
      <c r="N273" s="217" t="s">
        <v>49</v>
      </c>
      <c r="O273" s="60"/>
      <c r="P273" s="191">
        <f>O273*H273</f>
        <v>0</v>
      </c>
      <c r="Q273" s="191">
        <v>1.8E-3</v>
      </c>
      <c r="R273" s="191">
        <f>Q273*H273</f>
        <v>0.62321040000000005</v>
      </c>
      <c r="S273" s="191">
        <v>0</v>
      </c>
      <c r="T273" s="192">
        <f>S273*H273</f>
        <v>0</v>
      </c>
      <c r="AR273" s="16" t="s">
        <v>305</v>
      </c>
      <c r="AT273" s="16" t="s">
        <v>155</v>
      </c>
      <c r="AU273" s="16" t="s">
        <v>87</v>
      </c>
      <c r="AY273" s="16" t="s">
        <v>135</v>
      </c>
      <c r="BE273" s="193">
        <f>IF(N273="základní",J273,0)</f>
        <v>0</v>
      </c>
      <c r="BF273" s="193">
        <f>IF(N273="snížená",J273,0)</f>
        <v>0</v>
      </c>
      <c r="BG273" s="193">
        <f>IF(N273="zákl. přenesená",J273,0)</f>
        <v>0</v>
      </c>
      <c r="BH273" s="193">
        <f>IF(N273="sníž. přenesená",J273,0)</f>
        <v>0</v>
      </c>
      <c r="BI273" s="193">
        <f>IF(N273="nulová",J273,0)</f>
        <v>0</v>
      </c>
      <c r="BJ273" s="16" t="s">
        <v>85</v>
      </c>
      <c r="BK273" s="193">
        <f>ROUND(I273*H273,2)</f>
        <v>0</v>
      </c>
      <c r="BL273" s="16" t="s">
        <v>218</v>
      </c>
      <c r="BM273" s="16" t="s">
        <v>484</v>
      </c>
    </row>
    <row r="274" spans="2:65" s="12" customFormat="1">
      <c r="B274" s="197"/>
      <c r="C274" s="198"/>
      <c r="D274" s="194" t="s">
        <v>147</v>
      </c>
      <c r="E274" s="199" t="s">
        <v>33</v>
      </c>
      <c r="F274" s="200" t="s">
        <v>485</v>
      </c>
      <c r="G274" s="198"/>
      <c r="H274" s="201">
        <v>171.4</v>
      </c>
      <c r="I274" s="202"/>
      <c r="J274" s="198"/>
      <c r="K274" s="198"/>
      <c r="L274" s="203"/>
      <c r="M274" s="204"/>
      <c r="N274" s="205"/>
      <c r="O274" s="205"/>
      <c r="P274" s="205"/>
      <c r="Q274" s="205"/>
      <c r="R274" s="205"/>
      <c r="S274" s="205"/>
      <c r="T274" s="206"/>
      <c r="AT274" s="207" t="s">
        <v>147</v>
      </c>
      <c r="AU274" s="207" t="s">
        <v>87</v>
      </c>
      <c r="AV274" s="12" t="s">
        <v>87</v>
      </c>
      <c r="AW274" s="12" t="s">
        <v>39</v>
      </c>
      <c r="AX274" s="12" t="s">
        <v>85</v>
      </c>
      <c r="AY274" s="207" t="s">
        <v>135</v>
      </c>
    </row>
    <row r="275" spans="2:65" s="12" customFormat="1">
      <c r="B275" s="197"/>
      <c r="C275" s="198"/>
      <c r="D275" s="194" t="s">
        <v>147</v>
      </c>
      <c r="E275" s="198"/>
      <c r="F275" s="200" t="s">
        <v>486</v>
      </c>
      <c r="G275" s="198"/>
      <c r="H275" s="201">
        <v>346.22800000000001</v>
      </c>
      <c r="I275" s="202"/>
      <c r="J275" s="198"/>
      <c r="K275" s="198"/>
      <c r="L275" s="203"/>
      <c r="M275" s="204"/>
      <c r="N275" s="205"/>
      <c r="O275" s="205"/>
      <c r="P275" s="205"/>
      <c r="Q275" s="205"/>
      <c r="R275" s="205"/>
      <c r="S275" s="205"/>
      <c r="T275" s="206"/>
      <c r="AT275" s="207" t="s">
        <v>147</v>
      </c>
      <c r="AU275" s="207" t="s">
        <v>87</v>
      </c>
      <c r="AV275" s="12" t="s">
        <v>87</v>
      </c>
      <c r="AW275" s="12" t="s">
        <v>4</v>
      </c>
      <c r="AX275" s="12" t="s">
        <v>85</v>
      </c>
      <c r="AY275" s="207" t="s">
        <v>135</v>
      </c>
    </row>
    <row r="276" spans="2:65" s="1" customFormat="1" ht="16.5" customHeight="1">
      <c r="B276" s="34"/>
      <c r="C276" s="208" t="s">
        <v>487</v>
      </c>
      <c r="D276" s="208" t="s">
        <v>155</v>
      </c>
      <c r="E276" s="209" t="s">
        <v>488</v>
      </c>
      <c r="F276" s="210" t="s">
        <v>489</v>
      </c>
      <c r="G276" s="211" t="s">
        <v>141</v>
      </c>
      <c r="H276" s="212">
        <v>12</v>
      </c>
      <c r="I276" s="213"/>
      <c r="J276" s="214">
        <f>ROUND(I276*H276,2)</f>
        <v>0</v>
      </c>
      <c r="K276" s="210" t="s">
        <v>33</v>
      </c>
      <c r="L276" s="215"/>
      <c r="M276" s="216" t="s">
        <v>33</v>
      </c>
      <c r="N276" s="217" t="s">
        <v>49</v>
      </c>
      <c r="O276" s="60"/>
      <c r="P276" s="191">
        <f>O276*H276</f>
        <v>0</v>
      </c>
      <c r="Q276" s="191">
        <v>1.8E-3</v>
      </c>
      <c r="R276" s="191">
        <f>Q276*H276</f>
        <v>2.1600000000000001E-2</v>
      </c>
      <c r="S276" s="191">
        <v>0</v>
      </c>
      <c r="T276" s="192">
        <f>S276*H276</f>
        <v>0</v>
      </c>
      <c r="AR276" s="16" t="s">
        <v>305</v>
      </c>
      <c r="AT276" s="16" t="s">
        <v>155</v>
      </c>
      <c r="AU276" s="16" t="s">
        <v>87</v>
      </c>
      <c r="AY276" s="16" t="s">
        <v>135</v>
      </c>
      <c r="BE276" s="193">
        <f>IF(N276="základní",J276,0)</f>
        <v>0</v>
      </c>
      <c r="BF276" s="193">
        <f>IF(N276="snížená",J276,0)</f>
        <v>0</v>
      </c>
      <c r="BG276" s="193">
        <f>IF(N276="zákl. přenesená",J276,0)</f>
        <v>0</v>
      </c>
      <c r="BH276" s="193">
        <f>IF(N276="sníž. přenesená",J276,0)</f>
        <v>0</v>
      </c>
      <c r="BI276" s="193">
        <f>IF(N276="nulová",J276,0)</f>
        <v>0</v>
      </c>
      <c r="BJ276" s="16" t="s">
        <v>85</v>
      </c>
      <c r="BK276" s="193">
        <f>ROUND(I276*H276,2)</f>
        <v>0</v>
      </c>
      <c r="BL276" s="16" t="s">
        <v>218</v>
      </c>
      <c r="BM276" s="16" t="s">
        <v>490</v>
      </c>
    </row>
    <row r="277" spans="2:65" s="12" customFormat="1">
      <c r="B277" s="197"/>
      <c r="C277" s="198"/>
      <c r="D277" s="194" t="s">
        <v>147</v>
      </c>
      <c r="E277" s="199" t="s">
        <v>33</v>
      </c>
      <c r="F277" s="200" t="s">
        <v>491</v>
      </c>
      <c r="G277" s="198"/>
      <c r="H277" s="201">
        <v>12</v>
      </c>
      <c r="I277" s="202"/>
      <c r="J277" s="198"/>
      <c r="K277" s="198"/>
      <c r="L277" s="203"/>
      <c r="M277" s="204"/>
      <c r="N277" s="205"/>
      <c r="O277" s="205"/>
      <c r="P277" s="205"/>
      <c r="Q277" s="205"/>
      <c r="R277" s="205"/>
      <c r="S277" s="205"/>
      <c r="T277" s="206"/>
      <c r="AT277" s="207" t="s">
        <v>147</v>
      </c>
      <c r="AU277" s="207" t="s">
        <v>87</v>
      </c>
      <c r="AV277" s="12" t="s">
        <v>87</v>
      </c>
      <c r="AW277" s="12" t="s">
        <v>39</v>
      </c>
      <c r="AX277" s="12" t="s">
        <v>85</v>
      </c>
      <c r="AY277" s="207" t="s">
        <v>135</v>
      </c>
    </row>
    <row r="278" spans="2:65" s="1" customFormat="1" ht="22.5" customHeight="1">
      <c r="B278" s="34"/>
      <c r="C278" s="182" t="s">
        <v>492</v>
      </c>
      <c r="D278" s="182" t="s">
        <v>138</v>
      </c>
      <c r="E278" s="183" t="s">
        <v>493</v>
      </c>
      <c r="F278" s="184" t="s">
        <v>494</v>
      </c>
      <c r="G278" s="185" t="s">
        <v>141</v>
      </c>
      <c r="H278" s="186">
        <v>33.5</v>
      </c>
      <c r="I278" s="187"/>
      <c r="J278" s="188">
        <f>ROUND(I278*H278,2)</f>
        <v>0</v>
      </c>
      <c r="K278" s="184" t="s">
        <v>142</v>
      </c>
      <c r="L278" s="38"/>
      <c r="M278" s="189" t="s">
        <v>33</v>
      </c>
      <c r="N278" s="190" t="s">
        <v>49</v>
      </c>
      <c r="O278" s="60"/>
      <c r="P278" s="191">
        <f>O278*H278</f>
        <v>0</v>
      </c>
      <c r="Q278" s="191">
        <v>0</v>
      </c>
      <c r="R278" s="191">
        <f>Q278*H278</f>
        <v>0</v>
      </c>
      <c r="S278" s="191">
        <v>0</v>
      </c>
      <c r="T278" s="192">
        <f>S278*H278</f>
        <v>0</v>
      </c>
      <c r="AR278" s="16" t="s">
        <v>218</v>
      </c>
      <c r="AT278" s="16" t="s">
        <v>138</v>
      </c>
      <c r="AU278" s="16" t="s">
        <v>87</v>
      </c>
      <c r="AY278" s="16" t="s">
        <v>135</v>
      </c>
      <c r="BE278" s="193">
        <f>IF(N278="základní",J278,0)</f>
        <v>0</v>
      </c>
      <c r="BF278" s="193">
        <f>IF(N278="snížená",J278,0)</f>
        <v>0</v>
      </c>
      <c r="BG278" s="193">
        <f>IF(N278="zákl. přenesená",J278,0)</f>
        <v>0</v>
      </c>
      <c r="BH278" s="193">
        <f>IF(N278="sníž. přenesená",J278,0)</f>
        <v>0</v>
      </c>
      <c r="BI278" s="193">
        <f>IF(N278="nulová",J278,0)</f>
        <v>0</v>
      </c>
      <c r="BJ278" s="16" t="s">
        <v>85</v>
      </c>
      <c r="BK278" s="193">
        <f>ROUND(I278*H278,2)</f>
        <v>0</v>
      </c>
      <c r="BL278" s="16" t="s">
        <v>218</v>
      </c>
      <c r="BM278" s="16" t="s">
        <v>495</v>
      </c>
    </row>
    <row r="279" spans="2:65" s="1" customFormat="1" ht="107.25">
      <c r="B279" s="34"/>
      <c r="C279" s="35"/>
      <c r="D279" s="194" t="s">
        <v>145</v>
      </c>
      <c r="E279" s="35"/>
      <c r="F279" s="195" t="s">
        <v>467</v>
      </c>
      <c r="G279" s="35"/>
      <c r="H279" s="35"/>
      <c r="I279" s="112"/>
      <c r="J279" s="35"/>
      <c r="K279" s="35"/>
      <c r="L279" s="38"/>
      <c r="M279" s="196"/>
      <c r="N279" s="60"/>
      <c r="O279" s="60"/>
      <c r="P279" s="60"/>
      <c r="Q279" s="60"/>
      <c r="R279" s="60"/>
      <c r="S279" s="60"/>
      <c r="T279" s="61"/>
      <c r="AT279" s="16" t="s">
        <v>145</v>
      </c>
      <c r="AU279" s="16" t="s">
        <v>87</v>
      </c>
    </row>
    <row r="280" spans="2:65" s="12" customFormat="1">
      <c r="B280" s="197"/>
      <c r="C280" s="198"/>
      <c r="D280" s="194" t="s">
        <v>147</v>
      </c>
      <c r="E280" s="199" t="s">
        <v>33</v>
      </c>
      <c r="F280" s="200" t="s">
        <v>496</v>
      </c>
      <c r="G280" s="198"/>
      <c r="H280" s="201">
        <v>33.5</v>
      </c>
      <c r="I280" s="202"/>
      <c r="J280" s="198"/>
      <c r="K280" s="198"/>
      <c r="L280" s="203"/>
      <c r="M280" s="204"/>
      <c r="N280" s="205"/>
      <c r="O280" s="205"/>
      <c r="P280" s="205"/>
      <c r="Q280" s="205"/>
      <c r="R280" s="205"/>
      <c r="S280" s="205"/>
      <c r="T280" s="206"/>
      <c r="AT280" s="207" t="s">
        <v>147</v>
      </c>
      <c r="AU280" s="207" t="s">
        <v>87</v>
      </c>
      <c r="AV280" s="12" t="s">
        <v>87</v>
      </c>
      <c r="AW280" s="12" t="s">
        <v>39</v>
      </c>
      <c r="AX280" s="12" t="s">
        <v>85</v>
      </c>
      <c r="AY280" s="207" t="s">
        <v>135</v>
      </c>
    </row>
    <row r="281" spans="2:65" s="1" customFormat="1" ht="16.5" customHeight="1">
      <c r="B281" s="34"/>
      <c r="C281" s="208" t="s">
        <v>497</v>
      </c>
      <c r="D281" s="208" t="s">
        <v>155</v>
      </c>
      <c r="E281" s="209" t="s">
        <v>498</v>
      </c>
      <c r="F281" s="210" t="s">
        <v>499</v>
      </c>
      <c r="G281" s="211" t="s">
        <v>141</v>
      </c>
      <c r="H281" s="212">
        <v>34.17</v>
      </c>
      <c r="I281" s="213"/>
      <c r="J281" s="214">
        <f>ROUND(I281*H281,2)</f>
        <v>0</v>
      </c>
      <c r="K281" s="210" t="s">
        <v>142</v>
      </c>
      <c r="L281" s="215"/>
      <c r="M281" s="216" t="s">
        <v>33</v>
      </c>
      <c r="N281" s="217" t="s">
        <v>49</v>
      </c>
      <c r="O281" s="60"/>
      <c r="P281" s="191">
        <f>O281*H281</f>
        <v>0</v>
      </c>
      <c r="Q281" s="191">
        <v>3.5999999999999999E-3</v>
      </c>
      <c r="R281" s="191">
        <f>Q281*H281</f>
        <v>0.123012</v>
      </c>
      <c r="S281" s="191">
        <v>0</v>
      </c>
      <c r="T281" s="192">
        <f>S281*H281</f>
        <v>0</v>
      </c>
      <c r="AR281" s="16" t="s">
        <v>305</v>
      </c>
      <c r="AT281" s="16" t="s">
        <v>155</v>
      </c>
      <c r="AU281" s="16" t="s">
        <v>87</v>
      </c>
      <c r="AY281" s="16" t="s">
        <v>135</v>
      </c>
      <c r="BE281" s="193">
        <f>IF(N281="základní",J281,0)</f>
        <v>0</v>
      </c>
      <c r="BF281" s="193">
        <f>IF(N281="snížená",J281,0)</f>
        <v>0</v>
      </c>
      <c r="BG281" s="193">
        <f>IF(N281="zákl. přenesená",J281,0)</f>
        <v>0</v>
      </c>
      <c r="BH281" s="193">
        <f>IF(N281="sníž. přenesená",J281,0)</f>
        <v>0</v>
      </c>
      <c r="BI281" s="193">
        <f>IF(N281="nulová",J281,0)</f>
        <v>0</v>
      </c>
      <c r="BJ281" s="16" t="s">
        <v>85</v>
      </c>
      <c r="BK281" s="193">
        <f>ROUND(I281*H281,2)</f>
        <v>0</v>
      </c>
      <c r="BL281" s="16" t="s">
        <v>218</v>
      </c>
      <c r="BM281" s="16" t="s">
        <v>500</v>
      </c>
    </row>
    <row r="282" spans="2:65" s="12" customFormat="1">
      <c r="B282" s="197"/>
      <c r="C282" s="198"/>
      <c r="D282" s="194" t="s">
        <v>147</v>
      </c>
      <c r="E282" s="198"/>
      <c r="F282" s="200" t="s">
        <v>501</v>
      </c>
      <c r="G282" s="198"/>
      <c r="H282" s="201">
        <v>34.17</v>
      </c>
      <c r="I282" s="202"/>
      <c r="J282" s="198"/>
      <c r="K282" s="198"/>
      <c r="L282" s="203"/>
      <c r="M282" s="204"/>
      <c r="N282" s="205"/>
      <c r="O282" s="205"/>
      <c r="P282" s="205"/>
      <c r="Q282" s="205"/>
      <c r="R282" s="205"/>
      <c r="S282" s="205"/>
      <c r="T282" s="206"/>
      <c r="AT282" s="207" t="s">
        <v>147</v>
      </c>
      <c r="AU282" s="207" t="s">
        <v>87</v>
      </c>
      <c r="AV282" s="12" t="s">
        <v>87</v>
      </c>
      <c r="AW282" s="12" t="s">
        <v>4</v>
      </c>
      <c r="AX282" s="12" t="s">
        <v>85</v>
      </c>
      <c r="AY282" s="207" t="s">
        <v>135</v>
      </c>
    </row>
    <row r="283" spans="2:65" s="1" customFormat="1" ht="16.5" customHeight="1">
      <c r="B283" s="34"/>
      <c r="C283" s="208" t="s">
        <v>502</v>
      </c>
      <c r="D283" s="208" t="s">
        <v>155</v>
      </c>
      <c r="E283" s="209" t="s">
        <v>503</v>
      </c>
      <c r="F283" s="210" t="s">
        <v>504</v>
      </c>
      <c r="G283" s="211" t="s">
        <v>141</v>
      </c>
      <c r="H283" s="212">
        <v>34.17</v>
      </c>
      <c r="I283" s="213"/>
      <c r="J283" s="214">
        <f>ROUND(I283*H283,2)</f>
        <v>0</v>
      </c>
      <c r="K283" s="210" t="s">
        <v>142</v>
      </c>
      <c r="L283" s="215"/>
      <c r="M283" s="216" t="s">
        <v>33</v>
      </c>
      <c r="N283" s="217" t="s">
        <v>49</v>
      </c>
      <c r="O283" s="60"/>
      <c r="P283" s="191">
        <f>O283*H283</f>
        <v>0</v>
      </c>
      <c r="Q283" s="191">
        <v>3.0000000000000001E-3</v>
      </c>
      <c r="R283" s="191">
        <f>Q283*H283</f>
        <v>0.10251</v>
      </c>
      <c r="S283" s="191">
        <v>0</v>
      </c>
      <c r="T283" s="192">
        <f>S283*H283</f>
        <v>0</v>
      </c>
      <c r="AR283" s="16" t="s">
        <v>305</v>
      </c>
      <c r="AT283" s="16" t="s">
        <v>155</v>
      </c>
      <c r="AU283" s="16" t="s">
        <v>87</v>
      </c>
      <c r="AY283" s="16" t="s">
        <v>135</v>
      </c>
      <c r="BE283" s="193">
        <f>IF(N283="základní",J283,0)</f>
        <v>0</v>
      </c>
      <c r="BF283" s="193">
        <f>IF(N283="snížená",J283,0)</f>
        <v>0</v>
      </c>
      <c r="BG283" s="193">
        <f>IF(N283="zákl. přenesená",J283,0)</f>
        <v>0</v>
      </c>
      <c r="BH283" s="193">
        <f>IF(N283="sníž. přenesená",J283,0)</f>
        <v>0</v>
      </c>
      <c r="BI283" s="193">
        <f>IF(N283="nulová",J283,0)</f>
        <v>0</v>
      </c>
      <c r="BJ283" s="16" t="s">
        <v>85</v>
      </c>
      <c r="BK283" s="193">
        <f>ROUND(I283*H283,2)</f>
        <v>0</v>
      </c>
      <c r="BL283" s="16" t="s">
        <v>218</v>
      </c>
      <c r="BM283" s="16" t="s">
        <v>505</v>
      </c>
    </row>
    <row r="284" spans="2:65" s="12" customFormat="1">
      <c r="B284" s="197"/>
      <c r="C284" s="198"/>
      <c r="D284" s="194" t="s">
        <v>147</v>
      </c>
      <c r="E284" s="198"/>
      <c r="F284" s="200" t="s">
        <v>501</v>
      </c>
      <c r="G284" s="198"/>
      <c r="H284" s="201">
        <v>34.17</v>
      </c>
      <c r="I284" s="202"/>
      <c r="J284" s="198"/>
      <c r="K284" s="198"/>
      <c r="L284" s="203"/>
      <c r="M284" s="204"/>
      <c r="N284" s="205"/>
      <c r="O284" s="205"/>
      <c r="P284" s="205"/>
      <c r="Q284" s="205"/>
      <c r="R284" s="205"/>
      <c r="S284" s="205"/>
      <c r="T284" s="206"/>
      <c r="AT284" s="207" t="s">
        <v>147</v>
      </c>
      <c r="AU284" s="207" t="s">
        <v>87</v>
      </c>
      <c r="AV284" s="12" t="s">
        <v>87</v>
      </c>
      <c r="AW284" s="12" t="s">
        <v>4</v>
      </c>
      <c r="AX284" s="12" t="s">
        <v>85</v>
      </c>
      <c r="AY284" s="207" t="s">
        <v>135</v>
      </c>
    </row>
    <row r="285" spans="2:65" s="1" customFormat="1" ht="16.5" customHeight="1">
      <c r="B285" s="34"/>
      <c r="C285" s="208" t="s">
        <v>506</v>
      </c>
      <c r="D285" s="208" t="s">
        <v>155</v>
      </c>
      <c r="E285" s="209" t="s">
        <v>482</v>
      </c>
      <c r="F285" s="210" t="s">
        <v>483</v>
      </c>
      <c r="G285" s="211" t="s">
        <v>141</v>
      </c>
      <c r="H285" s="212">
        <v>67.67</v>
      </c>
      <c r="I285" s="213"/>
      <c r="J285" s="214">
        <f>ROUND(I285*H285,2)</f>
        <v>0</v>
      </c>
      <c r="K285" s="210" t="s">
        <v>33</v>
      </c>
      <c r="L285" s="215"/>
      <c r="M285" s="216" t="s">
        <v>33</v>
      </c>
      <c r="N285" s="217" t="s">
        <v>49</v>
      </c>
      <c r="O285" s="60"/>
      <c r="P285" s="191">
        <f>O285*H285</f>
        <v>0</v>
      </c>
      <c r="Q285" s="191">
        <v>1.8E-3</v>
      </c>
      <c r="R285" s="191">
        <f>Q285*H285</f>
        <v>0.121806</v>
      </c>
      <c r="S285" s="191">
        <v>0</v>
      </c>
      <c r="T285" s="192">
        <f>S285*H285</f>
        <v>0</v>
      </c>
      <c r="AR285" s="16" t="s">
        <v>305</v>
      </c>
      <c r="AT285" s="16" t="s">
        <v>155</v>
      </c>
      <c r="AU285" s="16" t="s">
        <v>87</v>
      </c>
      <c r="AY285" s="16" t="s">
        <v>135</v>
      </c>
      <c r="BE285" s="193">
        <f>IF(N285="základní",J285,0)</f>
        <v>0</v>
      </c>
      <c r="BF285" s="193">
        <f>IF(N285="snížená",J285,0)</f>
        <v>0</v>
      </c>
      <c r="BG285" s="193">
        <f>IF(N285="zákl. přenesená",J285,0)</f>
        <v>0</v>
      </c>
      <c r="BH285" s="193">
        <f>IF(N285="sníž. přenesená",J285,0)</f>
        <v>0</v>
      </c>
      <c r="BI285" s="193">
        <f>IF(N285="nulová",J285,0)</f>
        <v>0</v>
      </c>
      <c r="BJ285" s="16" t="s">
        <v>85</v>
      </c>
      <c r="BK285" s="193">
        <f>ROUND(I285*H285,2)</f>
        <v>0</v>
      </c>
      <c r="BL285" s="16" t="s">
        <v>218</v>
      </c>
      <c r="BM285" s="16" t="s">
        <v>507</v>
      </c>
    </row>
    <row r="286" spans="2:65" s="12" customFormat="1">
      <c r="B286" s="197"/>
      <c r="C286" s="198"/>
      <c r="D286" s="194" t="s">
        <v>147</v>
      </c>
      <c r="E286" s="198"/>
      <c r="F286" s="200" t="s">
        <v>508</v>
      </c>
      <c r="G286" s="198"/>
      <c r="H286" s="201">
        <v>67.67</v>
      </c>
      <c r="I286" s="202"/>
      <c r="J286" s="198"/>
      <c r="K286" s="198"/>
      <c r="L286" s="203"/>
      <c r="M286" s="204"/>
      <c r="N286" s="205"/>
      <c r="O286" s="205"/>
      <c r="P286" s="205"/>
      <c r="Q286" s="205"/>
      <c r="R286" s="205"/>
      <c r="S286" s="205"/>
      <c r="T286" s="206"/>
      <c r="AT286" s="207" t="s">
        <v>147</v>
      </c>
      <c r="AU286" s="207" t="s">
        <v>87</v>
      </c>
      <c r="AV286" s="12" t="s">
        <v>87</v>
      </c>
      <c r="AW286" s="12" t="s">
        <v>4</v>
      </c>
      <c r="AX286" s="12" t="s">
        <v>85</v>
      </c>
      <c r="AY286" s="207" t="s">
        <v>135</v>
      </c>
    </row>
    <row r="287" spans="2:65" s="1" customFormat="1" ht="22.5" customHeight="1">
      <c r="B287" s="34"/>
      <c r="C287" s="182" t="s">
        <v>509</v>
      </c>
      <c r="D287" s="182" t="s">
        <v>138</v>
      </c>
      <c r="E287" s="183" t="s">
        <v>510</v>
      </c>
      <c r="F287" s="184" t="s">
        <v>511</v>
      </c>
      <c r="G287" s="185" t="s">
        <v>248</v>
      </c>
      <c r="H287" s="186">
        <v>1.1930000000000001</v>
      </c>
      <c r="I287" s="187"/>
      <c r="J287" s="188">
        <f>ROUND(I287*H287,2)</f>
        <v>0</v>
      </c>
      <c r="K287" s="184" t="s">
        <v>142</v>
      </c>
      <c r="L287" s="38"/>
      <c r="M287" s="189" t="s">
        <v>33</v>
      </c>
      <c r="N287" s="190" t="s">
        <v>49</v>
      </c>
      <c r="O287" s="60"/>
      <c r="P287" s="191">
        <f>O287*H287</f>
        <v>0</v>
      </c>
      <c r="Q287" s="191">
        <v>0</v>
      </c>
      <c r="R287" s="191">
        <f>Q287*H287</f>
        <v>0</v>
      </c>
      <c r="S287" s="191">
        <v>0</v>
      </c>
      <c r="T287" s="192">
        <f>S287*H287</f>
        <v>0</v>
      </c>
      <c r="AR287" s="16" t="s">
        <v>218</v>
      </c>
      <c r="AT287" s="16" t="s">
        <v>138</v>
      </c>
      <c r="AU287" s="16" t="s">
        <v>87</v>
      </c>
      <c r="AY287" s="16" t="s">
        <v>135</v>
      </c>
      <c r="BE287" s="193">
        <f>IF(N287="základní",J287,0)</f>
        <v>0</v>
      </c>
      <c r="BF287" s="193">
        <f>IF(N287="snížená",J287,0)</f>
        <v>0</v>
      </c>
      <c r="BG287" s="193">
        <f>IF(N287="zákl. přenesená",J287,0)</f>
        <v>0</v>
      </c>
      <c r="BH287" s="193">
        <f>IF(N287="sníž. přenesená",J287,0)</f>
        <v>0</v>
      </c>
      <c r="BI287" s="193">
        <f>IF(N287="nulová",J287,0)</f>
        <v>0</v>
      </c>
      <c r="BJ287" s="16" t="s">
        <v>85</v>
      </c>
      <c r="BK287" s="193">
        <f>ROUND(I287*H287,2)</f>
        <v>0</v>
      </c>
      <c r="BL287" s="16" t="s">
        <v>218</v>
      </c>
      <c r="BM287" s="16" t="s">
        <v>512</v>
      </c>
    </row>
    <row r="288" spans="2:65" s="1" customFormat="1" ht="78">
      <c r="B288" s="34"/>
      <c r="C288" s="35"/>
      <c r="D288" s="194" t="s">
        <v>145</v>
      </c>
      <c r="E288" s="35"/>
      <c r="F288" s="195" t="s">
        <v>513</v>
      </c>
      <c r="G288" s="35"/>
      <c r="H288" s="35"/>
      <c r="I288" s="112"/>
      <c r="J288" s="35"/>
      <c r="K288" s="35"/>
      <c r="L288" s="38"/>
      <c r="M288" s="196"/>
      <c r="N288" s="60"/>
      <c r="O288" s="60"/>
      <c r="P288" s="60"/>
      <c r="Q288" s="60"/>
      <c r="R288" s="60"/>
      <c r="S288" s="60"/>
      <c r="T288" s="61"/>
      <c r="AT288" s="16" t="s">
        <v>145</v>
      </c>
      <c r="AU288" s="16" t="s">
        <v>87</v>
      </c>
    </row>
    <row r="289" spans="2:65" s="11" customFormat="1" ht="22.9" customHeight="1">
      <c r="B289" s="166"/>
      <c r="C289" s="167"/>
      <c r="D289" s="168" t="s">
        <v>77</v>
      </c>
      <c r="E289" s="180" t="s">
        <v>514</v>
      </c>
      <c r="F289" s="180" t="s">
        <v>515</v>
      </c>
      <c r="G289" s="167"/>
      <c r="H289" s="167"/>
      <c r="I289" s="170"/>
      <c r="J289" s="181">
        <f>BK289</f>
        <v>0</v>
      </c>
      <c r="K289" s="167"/>
      <c r="L289" s="172"/>
      <c r="M289" s="173"/>
      <c r="N289" s="174"/>
      <c r="O289" s="174"/>
      <c r="P289" s="175">
        <f>SUM(P290:P300)</f>
        <v>0</v>
      </c>
      <c r="Q289" s="174"/>
      <c r="R289" s="175">
        <f>SUM(R290:R300)</f>
        <v>6.8059999999999996E-2</v>
      </c>
      <c r="S289" s="174"/>
      <c r="T289" s="176">
        <f>SUM(T290:T300)</f>
        <v>5.7299999999999997E-2</v>
      </c>
      <c r="AR289" s="177" t="s">
        <v>87</v>
      </c>
      <c r="AT289" s="178" t="s">
        <v>77</v>
      </c>
      <c r="AU289" s="178" t="s">
        <v>85</v>
      </c>
      <c r="AY289" s="177" t="s">
        <v>135</v>
      </c>
      <c r="BK289" s="179">
        <f>SUM(BK290:BK300)</f>
        <v>0</v>
      </c>
    </row>
    <row r="290" spans="2:65" s="1" customFormat="1" ht="16.5" customHeight="1">
      <c r="B290" s="34"/>
      <c r="C290" s="182" t="s">
        <v>516</v>
      </c>
      <c r="D290" s="182" t="s">
        <v>138</v>
      </c>
      <c r="E290" s="183" t="s">
        <v>517</v>
      </c>
      <c r="F290" s="184" t="s">
        <v>518</v>
      </c>
      <c r="G290" s="185" t="s">
        <v>191</v>
      </c>
      <c r="H290" s="186">
        <v>3</v>
      </c>
      <c r="I290" s="187"/>
      <c r="J290" s="188">
        <f>ROUND(I290*H290,2)</f>
        <v>0</v>
      </c>
      <c r="K290" s="184" t="s">
        <v>142</v>
      </c>
      <c r="L290" s="38"/>
      <c r="M290" s="189" t="s">
        <v>33</v>
      </c>
      <c r="N290" s="190" t="s">
        <v>49</v>
      </c>
      <c r="O290" s="60"/>
      <c r="P290" s="191">
        <f>O290*H290</f>
        <v>0</v>
      </c>
      <c r="Q290" s="191">
        <v>1.8579999999999999E-2</v>
      </c>
      <c r="R290" s="191">
        <f>Q290*H290</f>
        <v>5.5739999999999998E-2</v>
      </c>
      <c r="S290" s="191">
        <v>0</v>
      </c>
      <c r="T290" s="192">
        <f>S290*H290</f>
        <v>0</v>
      </c>
      <c r="AR290" s="16" t="s">
        <v>218</v>
      </c>
      <c r="AT290" s="16" t="s">
        <v>138</v>
      </c>
      <c r="AU290" s="16" t="s">
        <v>87</v>
      </c>
      <c r="AY290" s="16" t="s">
        <v>135</v>
      </c>
      <c r="BE290" s="193">
        <f>IF(N290="základní",J290,0)</f>
        <v>0</v>
      </c>
      <c r="BF290" s="193">
        <f>IF(N290="snížená",J290,0)</f>
        <v>0</v>
      </c>
      <c r="BG290" s="193">
        <f>IF(N290="zákl. přenesená",J290,0)</f>
        <v>0</v>
      </c>
      <c r="BH290" s="193">
        <f>IF(N290="sníž. přenesená",J290,0)</f>
        <v>0</v>
      </c>
      <c r="BI290" s="193">
        <f>IF(N290="nulová",J290,0)</f>
        <v>0</v>
      </c>
      <c r="BJ290" s="16" t="s">
        <v>85</v>
      </c>
      <c r="BK290" s="193">
        <f>ROUND(I290*H290,2)</f>
        <v>0</v>
      </c>
      <c r="BL290" s="16" t="s">
        <v>218</v>
      </c>
      <c r="BM290" s="16" t="s">
        <v>519</v>
      </c>
    </row>
    <row r="291" spans="2:65" s="1" customFormat="1" ht="48.75">
      <c r="B291" s="34"/>
      <c r="C291" s="35"/>
      <c r="D291" s="194" t="s">
        <v>145</v>
      </c>
      <c r="E291" s="35"/>
      <c r="F291" s="195" t="s">
        <v>520</v>
      </c>
      <c r="G291" s="35"/>
      <c r="H291" s="35"/>
      <c r="I291" s="112"/>
      <c r="J291" s="35"/>
      <c r="K291" s="35"/>
      <c r="L291" s="38"/>
      <c r="M291" s="196"/>
      <c r="N291" s="60"/>
      <c r="O291" s="60"/>
      <c r="P291" s="60"/>
      <c r="Q291" s="60"/>
      <c r="R291" s="60"/>
      <c r="S291" s="60"/>
      <c r="T291" s="61"/>
      <c r="AT291" s="16" t="s">
        <v>145</v>
      </c>
      <c r="AU291" s="16" t="s">
        <v>87</v>
      </c>
    </row>
    <row r="292" spans="2:65" s="12" customFormat="1">
      <c r="B292" s="197"/>
      <c r="C292" s="198"/>
      <c r="D292" s="194" t="s">
        <v>147</v>
      </c>
      <c r="E292" s="199" t="s">
        <v>33</v>
      </c>
      <c r="F292" s="200" t="s">
        <v>521</v>
      </c>
      <c r="G292" s="198"/>
      <c r="H292" s="201">
        <v>3</v>
      </c>
      <c r="I292" s="202"/>
      <c r="J292" s="198"/>
      <c r="K292" s="198"/>
      <c r="L292" s="203"/>
      <c r="M292" s="204"/>
      <c r="N292" s="205"/>
      <c r="O292" s="205"/>
      <c r="P292" s="205"/>
      <c r="Q292" s="205"/>
      <c r="R292" s="205"/>
      <c r="S292" s="205"/>
      <c r="T292" s="206"/>
      <c r="AT292" s="207" t="s">
        <v>147</v>
      </c>
      <c r="AU292" s="207" t="s">
        <v>87</v>
      </c>
      <c r="AV292" s="12" t="s">
        <v>87</v>
      </c>
      <c r="AW292" s="12" t="s">
        <v>39</v>
      </c>
      <c r="AX292" s="12" t="s">
        <v>85</v>
      </c>
      <c r="AY292" s="207" t="s">
        <v>135</v>
      </c>
    </row>
    <row r="293" spans="2:65" s="1" customFormat="1" ht="16.5" customHeight="1">
      <c r="B293" s="34"/>
      <c r="C293" s="182" t="s">
        <v>522</v>
      </c>
      <c r="D293" s="182" t="s">
        <v>138</v>
      </c>
      <c r="E293" s="183" t="s">
        <v>523</v>
      </c>
      <c r="F293" s="184" t="s">
        <v>524</v>
      </c>
      <c r="G293" s="185" t="s">
        <v>191</v>
      </c>
      <c r="H293" s="186">
        <v>3</v>
      </c>
      <c r="I293" s="187"/>
      <c r="J293" s="188">
        <f>ROUND(I293*H293,2)</f>
        <v>0</v>
      </c>
      <c r="K293" s="184" t="s">
        <v>142</v>
      </c>
      <c r="L293" s="38"/>
      <c r="M293" s="189" t="s">
        <v>33</v>
      </c>
      <c r="N293" s="190" t="s">
        <v>49</v>
      </c>
      <c r="O293" s="60"/>
      <c r="P293" s="191">
        <f>O293*H293</f>
        <v>0</v>
      </c>
      <c r="Q293" s="191">
        <v>0</v>
      </c>
      <c r="R293" s="191">
        <f>Q293*H293</f>
        <v>0</v>
      </c>
      <c r="S293" s="191">
        <v>1.9099999999999999E-2</v>
      </c>
      <c r="T293" s="192">
        <f>S293*H293</f>
        <v>5.7299999999999997E-2</v>
      </c>
      <c r="AR293" s="16" t="s">
        <v>218</v>
      </c>
      <c r="AT293" s="16" t="s">
        <v>138</v>
      </c>
      <c r="AU293" s="16" t="s">
        <v>87</v>
      </c>
      <c r="AY293" s="16" t="s">
        <v>135</v>
      </c>
      <c r="BE293" s="193">
        <f>IF(N293="základní",J293,0)</f>
        <v>0</v>
      </c>
      <c r="BF293" s="193">
        <f>IF(N293="snížená",J293,0)</f>
        <v>0</v>
      </c>
      <c r="BG293" s="193">
        <f>IF(N293="zákl. přenesená",J293,0)</f>
        <v>0</v>
      </c>
      <c r="BH293" s="193">
        <f>IF(N293="sníž. přenesená",J293,0)</f>
        <v>0</v>
      </c>
      <c r="BI293" s="193">
        <f>IF(N293="nulová",J293,0)</f>
        <v>0</v>
      </c>
      <c r="BJ293" s="16" t="s">
        <v>85</v>
      </c>
      <c r="BK293" s="193">
        <f>ROUND(I293*H293,2)</f>
        <v>0</v>
      </c>
      <c r="BL293" s="16" t="s">
        <v>218</v>
      </c>
      <c r="BM293" s="16" t="s">
        <v>525</v>
      </c>
    </row>
    <row r="294" spans="2:65" s="1" customFormat="1" ht="29.25">
      <c r="B294" s="34"/>
      <c r="C294" s="35"/>
      <c r="D294" s="194" t="s">
        <v>145</v>
      </c>
      <c r="E294" s="35"/>
      <c r="F294" s="195" t="s">
        <v>526</v>
      </c>
      <c r="G294" s="35"/>
      <c r="H294" s="35"/>
      <c r="I294" s="112"/>
      <c r="J294" s="35"/>
      <c r="K294" s="35"/>
      <c r="L294" s="38"/>
      <c r="M294" s="196"/>
      <c r="N294" s="60"/>
      <c r="O294" s="60"/>
      <c r="P294" s="60"/>
      <c r="Q294" s="60"/>
      <c r="R294" s="60"/>
      <c r="S294" s="60"/>
      <c r="T294" s="61"/>
      <c r="AT294" s="16" t="s">
        <v>145</v>
      </c>
      <c r="AU294" s="16" t="s">
        <v>87</v>
      </c>
    </row>
    <row r="295" spans="2:65" s="12" customFormat="1">
      <c r="B295" s="197"/>
      <c r="C295" s="198"/>
      <c r="D295" s="194" t="s">
        <v>147</v>
      </c>
      <c r="E295" s="199" t="s">
        <v>33</v>
      </c>
      <c r="F295" s="200" t="s">
        <v>527</v>
      </c>
      <c r="G295" s="198"/>
      <c r="H295" s="201">
        <v>3</v>
      </c>
      <c r="I295" s="202"/>
      <c r="J295" s="198"/>
      <c r="K295" s="198"/>
      <c r="L295" s="203"/>
      <c r="M295" s="204"/>
      <c r="N295" s="205"/>
      <c r="O295" s="205"/>
      <c r="P295" s="205"/>
      <c r="Q295" s="205"/>
      <c r="R295" s="205"/>
      <c r="S295" s="205"/>
      <c r="T295" s="206"/>
      <c r="AT295" s="207" t="s">
        <v>147</v>
      </c>
      <c r="AU295" s="207" t="s">
        <v>87</v>
      </c>
      <c r="AV295" s="12" t="s">
        <v>87</v>
      </c>
      <c r="AW295" s="12" t="s">
        <v>39</v>
      </c>
      <c r="AX295" s="12" t="s">
        <v>85</v>
      </c>
      <c r="AY295" s="207" t="s">
        <v>135</v>
      </c>
    </row>
    <row r="296" spans="2:65" s="1" customFormat="1" ht="16.5" customHeight="1">
      <c r="B296" s="34"/>
      <c r="C296" s="182" t="s">
        <v>528</v>
      </c>
      <c r="D296" s="182" t="s">
        <v>138</v>
      </c>
      <c r="E296" s="183" t="s">
        <v>529</v>
      </c>
      <c r="F296" s="184" t="s">
        <v>530</v>
      </c>
      <c r="G296" s="185" t="s">
        <v>358</v>
      </c>
      <c r="H296" s="186">
        <v>1</v>
      </c>
      <c r="I296" s="187"/>
      <c r="J296" s="188">
        <f>ROUND(I296*H296,2)</f>
        <v>0</v>
      </c>
      <c r="K296" s="184" t="s">
        <v>142</v>
      </c>
      <c r="L296" s="38"/>
      <c r="M296" s="189" t="s">
        <v>33</v>
      </c>
      <c r="N296" s="190" t="s">
        <v>49</v>
      </c>
      <c r="O296" s="60"/>
      <c r="P296" s="191">
        <f>O296*H296</f>
        <v>0</v>
      </c>
      <c r="Q296" s="191">
        <v>0</v>
      </c>
      <c r="R296" s="191">
        <f>Q296*H296</f>
        <v>0</v>
      </c>
      <c r="S296" s="191">
        <v>0</v>
      </c>
      <c r="T296" s="192">
        <f>S296*H296</f>
        <v>0</v>
      </c>
      <c r="AR296" s="16" t="s">
        <v>218</v>
      </c>
      <c r="AT296" s="16" t="s">
        <v>138</v>
      </c>
      <c r="AU296" s="16" t="s">
        <v>87</v>
      </c>
      <c r="AY296" s="16" t="s">
        <v>135</v>
      </c>
      <c r="BE296" s="193">
        <f>IF(N296="základní",J296,0)</f>
        <v>0</v>
      </c>
      <c r="BF296" s="193">
        <f>IF(N296="snížená",J296,0)</f>
        <v>0</v>
      </c>
      <c r="BG296" s="193">
        <f>IF(N296="zákl. přenesená",J296,0)</f>
        <v>0</v>
      </c>
      <c r="BH296" s="193">
        <f>IF(N296="sníž. přenesená",J296,0)</f>
        <v>0</v>
      </c>
      <c r="BI296" s="193">
        <f>IF(N296="nulová",J296,0)</f>
        <v>0</v>
      </c>
      <c r="BJ296" s="16" t="s">
        <v>85</v>
      </c>
      <c r="BK296" s="193">
        <f>ROUND(I296*H296,2)</f>
        <v>0</v>
      </c>
      <c r="BL296" s="16" t="s">
        <v>218</v>
      </c>
      <c r="BM296" s="16" t="s">
        <v>531</v>
      </c>
    </row>
    <row r="297" spans="2:65" s="12" customFormat="1">
      <c r="B297" s="197"/>
      <c r="C297" s="198"/>
      <c r="D297" s="194" t="s">
        <v>147</v>
      </c>
      <c r="E297" s="199" t="s">
        <v>33</v>
      </c>
      <c r="F297" s="200" t="s">
        <v>360</v>
      </c>
      <c r="G297" s="198"/>
      <c r="H297" s="201">
        <v>1</v>
      </c>
      <c r="I297" s="202"/>
      <c r="J297" s="198"/>
      <c r="K297" s="198"/>
      <c r="L297" s="203"/>
      <c r="M297" s="204"/>
      <c r="N297" s="205"/>
      <c r="O297" s="205"/>
      <c r="P297" s="205"/>
      <c r="Q297" s="205"/>
      <c r="R297" s="205"/>
      <c r="S297" s="205"/>
      <c r="T297" s="206"/>
      <c r="AT297" s="207" t="s">
        <v>147</v>
      </c>
      <c r="AU297" s="207" t="s">
        <v>87</v>
      </c>
      <c r="AV297" s="12" t="s">
        <v>87</v>
      </c>
      <c r="AW297" s="12" t="s">
        <v>39</v>
      </c>
      <c r="AX297" s="12" t="s">
        <v>85</v>
      </c>
      <c r="AY297" s="207" t="s">
        <v>135</v>
      </c>
    </row>
    <row r="298" spans="2:65" s="1" customFormat="1" ht="16.5" customHeight="1">
      <c r="B298" s="34"/>
      <c r="C298" s="208" t="s">
        <v>532</v>
      </c>
      <c r="D298" s="208" t="s">
        <v>155</v>
      </c>
      <c r="E298" s="209" t="s">
        <v>533</v>
      </c>
      <c r="F298" s="210" t="s">
        <v>534</v>
      </c>
      <c r="G298" s="211" t="s">
        <v>358</v>
      </c>
      <c r="H298" s="212">
        <v>1</v>
      </c>
      <c r="I298" s="213"/>
      <c r="J298" s="214">
        <f>ROUND(I298*H298,2)</f>
        <v>0</v>
      </c>
      <c r="K298" s="210" t="s">
        <v>142</v>
      </c>
      <c r="L298" s="215"/>
      <c r="M298" s="216" t="s">
        <v>33</v>
      </c>
      <c r="N298" s="217" t="s">
        <v>49</v>
      </c>
      <c r="O298" s="60"/>
      <c r="P298" s="191">
        <f>O298*H298</f>
        <v>0</v>
      </c>
      <c r="Q298" s="191">
        <v>1.2319999999999999E-2</v>
      </c>
      <c r="R298" s="191">
        <f>Q298*H298</f>
        <v>1.2319999999999999E-2</v>
      </c>
      <c r="S298" s="191">
        <v>0</v>
      </c>
      <c r="T298" s="192">
        <f>S298*H298</f>
        <v>0</v>
      </c>
      <c r="AR298" s="16" t="s">
        <v>305</v>
      </c>
      <c r="AT298" s="16" t="s">
        <v>155</v>
      </c>
      <c r="AU298" s="16" t="s">
        <v>87</v>
      </c>
      <c r="AY298" s="16" t="s">
        <v>135</v>
      </c>
      <c r="BE298" s="193">
        <f>IF(N298="základní",J298,0)</f>
        <v>0</v>
      </c>
      <c r="BF298" s="193">
        <f>IF(N298="snížená",J298,0)</f>
        <v>0</v>
      </c>
      <c r="BG298" s="193">
        <f>IF(N298="zákl. přenesená",J298,0)</f>
        <v>0</v>
      </c>
      <c r="BH298" s="193">
        <f>IF(N298="sníž. přenesená",J298,0)</f>
        <v>0</v>
      </c>
      <c r="BI298" s="193">
        <f>IF(N298="nulová",J298,0)</f>
        <v>0</v>
      </c>
      <c r="BJ298" s="16" t="s">
        <v>85</v>
      </c>
      <c r="BK298" s="193">
        <f>ROUND(I298*H298,2)</f>
        <v>0</v>
      </c>
      <c r="BL298" s="16" t="s">
        <v>218</v>
      </c>
      <c r="BM298" s="16" t="s">
        <v>535</v>
      </c>
    </row>
    <row r="299" spans="2:65" s="1" customFormat="1" ht="22.5" customHeight="1">
      <c r="B299" s="34"/>
      <c r="C299" s="182" t="s">
        <v>536</v>
      </c>
      <c r="D299" s="182" t="s">
        <v>138</v>
      </c>
      <c r="E299" s="183" t="s">
        <v>537</v>
      </c>
      <c r="F299" s="184" t="s">
        <v>538</v>
      </c>
      <c r="G299" s="185" t="s">
        <v>248</v>
      </c>
      <c r="H299" s="186">
        <v>6.8000000000000005E-2</v>
      </c>
      <c r="I299" s="187"/>
      <c r="J299" s="188">
        <f>ROUND(I299*H299,2)</f>
        <v>0</v>
      </c>
      <c r="K299" s="184" t="s">
        <v>142</v>
      </c>
      <c r="L299" s="38"/>
      <c r="M299" s="189" t="s">
        <v>33</v>
      </c>
      <c r="N299" s="190" t="s">
        <v>49</v>
      </c>
      <c r="O299" s="60"/>
      <c r="P299" s="191">
        <f>O299*H299</f>
        <v>0</v>
      </c>
      <c r="Q299" s="191">
        <v>0</v>
      </c>
      <c r="R299" s="191">
        <f>Q299*H299</f>
        <v>0</v>
      </c>
      <c r="S299" s="191">
        <v>0</v>
      </c>
      <c r="T299" s="192">
        <f>S299*H299</f>
        <v>0</v>
      </c>
      <c r="AR299" s="16" t="s">
        <v>218</v>
      </c>
      <c r="AT299" s="16" t="s">
        <v>138</v>
      </c>
      <c r="AU299" s="16" t="s">
        <v>87</v>
      </c>
      <c r="AY299" s="16" t="s">
        <v>135</v>
      </c>
      <c r="BE299" s="193">
        <f>IF(N299="základní",J299,0)</f>
        <v>0</v>
      </c>
      <c r="BF299" s="193">
        <f>IF(N299="snížená",J299,0)</f>
        <v>0</v>
      </c>
      <c r="BG299" s="193">
        <f>IF(N299="zákl. přenesená",J299,0)</f>
        <v>0</v>
      </c>
      <c r="BH299" s="193">
        <f>IF(N299="sníž. přenesená",J299,0)</f>
        <v>0</v>
      </c>
      <c r="BI299" s="193">
        <f>IF(N299="nulová",J299,0)</f>
        <v>0</v>
      </c>
      <c r="BJ299" s="16" t="s">
        <v>85</v>
      </c>
      <c r="BK299" s="193">
        <f>ROUND(I299*H299,2)</f>
        <v>0</v>
      </c>
      <c r="BL299" s="16" t="s">
        <v>218</v>
      </c>
      <c r="BM299" s="16" t="s">
        <v>539</v>
      </c>
    </row>
    <row r="300" spans="2:65" s="1" customFormat="1" ht="78">
      <c r="B300" s="34"/>
      <c r="C300" s="35"/>
      <c r="D300" s="194" t="s">
        <v>145</v>
      </c>
      <c r="E300" s="35"/>
      <c r="F300" s="195" t="s">
        <v>540</v>
      </c>
      <c r="G300" s="35"/>
      <c r="H300" s="35"/>
      <c r="I300" s="112"/>
      <c r="J300" s="35"/>
      <c r="K300" s="35"/>
      <c r="L300" s="38"/>
      <c r="M300" s="196"/>
      <c r="N300" s="60"/>
      <c r="O300" s="60"/>
      <c r="P300" s="60"/>
      <c r="Q300" s="60"/>
      <c r="R300" s="60"/>
      <c r="S300" s="60"/>
      <c r="T300" s="61"/>
      <c r="AT300" s="16" t="s">
        <v>145</v>
      </c>
      <c r="AU300" s="16" t="s">
        <v>87</v>
      </c>
    </row>
    <row r="301" spans="2:65" s="11" customFormat="1" ht="22.9" customHeight="1">
      <c r="B301" s="166"/>
      <c r="C301" s="167"/>
      <c r="D301" s="168" t="s">
        <v>77</v>
      </c>
      <c r="E301" s="180" t="s">
        <v>541</v>
      </c>
      <c r="F301" s="180" t="s">
        <v>542</v>
      </c>
      <c r="G301" s="167"/>
      <c r="H301" s="167"/>
      <c r="I301" s="170"/>
      <c r="J301" s="181">
        <f>BK301</f>
        <v>0</v>
      </c>
      <c r="K301" s="167"/>
      <c r="L301" s="172"/>
      <c r="M301" s="173"/>
      <c r="N301" s="174"/>
      <c r="O301" s="174"/>
      <c r="P301" s="175">
        <f>SUM(P302:P321)</f>
        <v>0</v>
      </c>
      <c r="Q301" s="174"/>
      <c r="R301" s="175">
        <f>SUM(R302:R321)</f>
        <v>1.0547258399999999</v>
      </c>
      <c r="S301" s="174"/>
      <c r="T301" s="176">
        <f>SUM(T302:T321)</f>
        <v>0</v>
      </c>
      <c r="AR301" s="177" t="s">
        <v>87</v>
      </c>
      <c r="AT301" s="178" t="s">
        <v>77</v>
      </c>
      <c r="AU301" s="178" t="s">
        <v>85</v>
      </c>
      <c r="AY301" s="177" t="s">
        <v>135</v>
      </c>
      <c r="BK301" s="179">
        <f>SUM(BK302:BK321)</f>
        <v>0</v>
      </c>
    </row>
    <row r="302" spans="2:65" s="1" customFormat="1" ht="16.5" customHeight="1">
      <c r="B302" s="34"/>
      <c r="C302" s="182" t="s">
        <v>543</v>
      </c>
      <c r="D302" s="182" t="s">
        <v>138</v>
      </c>
      <c r="E302" s="183" t="s">
        <v>544</v>
      </c>
      <c r="F302" s="184" t="s">
        <v>545</v>
      </c>
      <c r="G302" s="185" t="s">
        <v>191</v>
      </c>
      <c r="H302" s="186">
        <v>100</v>
      </c>
      <c r="I302" s="187"/>
      <c r="J302" s="188">
        <f>ROUND(I302*H302,2)</f>
        <v>0</v>
      </c>
      <c r="K302" s="184" t="s">
        <v>142</v>
      </c>
      <c r="L302" s="38"/>
      <c r="M302" s="189" t="s">
        <v>33</v>
      </c>
      <c r="N302" s="190" t="s">
        <v>49</v>
      </c>
      <c r="O302" s="60"/>
      <c r="P302" s="191">
        <f>O302*H302</f>
        <v>0</v>
      </c>
      <c r="Q302" s="191">
        <v>0</v>
      </c>
      <c r="R302" s="191">
        <f>Q302*H302</f>
        <v>0</v>
      </c>
      <c r="S302" s="191">
        <v>0</v>
      </c>
      <c r="T302" s="192">
        <f>S302*H302</f>
        <v>0</v>
      </c>
      <c r="AR302" s="16" t="s">
        <v>218</v>
      </c>
      <c r="AT302" s="16" t="s">
        <v>138</v>
      </c>
      <c r="AU302" s="16" t="s">
        <v>87</v>
      </c>
      <c r="AY302" s="16" t="s">
        <v>135</v>
      </c>
      <c r="BE302" s="193">
        <f>IF(N302="základní",J302,0)</f>
        <v>0</v>
      </c>
      <c r="BF302" s="193">
        <f>IF(N302="snížená",J302,0)</f>
        <v>0</v>
      </c>
      <c r="BG302" s="193">
        <f>IF(N302="zákl. přenesená",J302,0)</f>
        <v>0</v>
      </c>
      <c r="BH302" s="193">
        <f>IF(N302="sníž. přenesená",J302,0)</f>
        <v>0</v>
      </c>
      <c r="BI302" s="193">
        <f>IF(N302="nulová",J302,0)</f>
        <v>0</v>
      </c>
      <c r="BJ302" s="16" t="s">
        <v>85</v>
      </c>
      <c r="BK302" s="193">
        <f>ROUND(I302*H302,2)</f>
        <v>0</v>
      </c>
      <c r="BL302" s="16" t="s">
        <v>218</v>
      </c>
      <c r="BM302" s="16" t="s">
        <v>546</v>
      </c>
    </row>
    <row r="303" spans="2:65" s="1" customFormat="1" ht="39">
      <c r="B303" s="34"/>
      <c r="C303" s="35"/>
      <c r="D303" s="194" t="s">
        <v>145</v>
      </c>
      <c r="E303" s="35"/>
      <c r="F303" s="195" t="s">
        <v>547</v>
      </c>
      <c r="G303" s="35"/>
      <c r="H303" s="35"/>
      <c r="I303" s="112"/>
      <c r="J303" s="35"/>
      <c r="K303" s="35"/>
      <c r="L303" s="38"/>
      <c r="M303" s="196"/>
      <c r="N303" s="60"/>
      <c r="O303" s="60"/>
      <c r="P303" s="60"/>
      <c r="Q303" s="60"/>
      <c r="R303" s="60"/>
      <c r="S303" s="60"/>
      <c r="T303" s="61"/>
      <c r="AT303" s="16" t="s">
        <v>145</v>
      </c>
      <c r="AU303" s="16" t="s">
        <v>87</v>
      </c>
    </row>
    <row r="304" spans="2:65" s="12" customFormat="1">
      <c r="B304" s="197"/>
      <c r="C304" s="198"/>
      <c r="D304" s="194" t="s">
        <v>147</v>
      </c>
      <c r="E304" s="199" t="s">
        <v>33</v>
      </c>
      <c r="F304" s="200" t="s">
        <v>548</v>
      </c>
      <c r="G304" s="198"/>
      <c r="H304" s="201">
        <v>100</v>
      </c>
      <c r="I304" s="202"/>
      <c r="J304" s="198"/>
      <c r="K304" s="198"/>
      <c r="L304" s="203"/>
      <c r="M304" s="204"/>
      <c r="N304" s="205"/>
      <c r="O304" s="205"/>
      <c r="P304" s="205"/>
      <c r="Q304" s="205"/>
      <c r="R304" s="205"/>
      <c r="S304" s="205"/>
      <c r="T304" s="206"/>
      <c r="AT304" s="207" t="s">
        <v>147</v>
      </c>
      <c r="AU304" s="207" t="s">
        <v>87</v>
      </c>
      <c r="AV304" s="12" t="s">
        <v>87</v>
      </c>
      <c r="AW304" s="12" t="s">
        <v>39</v>
      </c>
      <c r="AX304" s="12" t="s">
        <v>85</v>
      </c>
      <c r="AY304" s="207" t="s">
        <v>135</v>
      </c>
    </row>
    <row r="305" spans="2:65" s="1" customFormat="1" ht="16.5" customHeight="1">
      <c r="B305" s="34"/>
      <c r="C305" s="208" t="s">
        <v>549</v>
      </c>
      <c r="D305" s="208" t="s">
        <v>155</v>
      </c>
      <c r="E305" s="209" t="s">
        <v>550</v>
      </c>
      <c r="F305" s="210" t="s">
        <v>551</v>
      </c>
      <c r="G305" s="211" t="s">
        <v>552</v>
      </c>
      <c r="H305" s="212">
        <v>0.432</v>
      </c>
      <c r="I305" s="213"/>
      <c r="J305" s="214">
        <f>ROUND(I305*H305,2)</f>
        <v>0</v>
      </c>
      <c r="K305" s="210" t="s">
        <v>142</v>
      </c>
      <c r="L305" s="215"/>
      <c r="M305" s="216" t="s">
        <v>33</v>
      </c>
      <c r="N305" s="217" t="s">
        <v>49</v>
      </c>
      <c r="O305" s="60"/>
      <c r="P305" s="191">
        <f>O305*H305</f>
        <v>0</v>
      </c>
      <c r="Q305" s="191">
        <v>0.55000000000000004</v>
      </c>
      <c r="R305" s="191">
        <f>Q305*H305</f>
        <v>0.23760000000000001</v>
      </c>
      <c r="S305" s="191">
        <v>0</v>
      </c>
      <c r="T305" s="192">
        <f>S305*H305</f>
        <v>0</v>
      </c>
      <c r="AR305" s="16" t="s">
        <v>305</v>
      </c>
      <c r="AT305" s="16" t="s">
        <v>155</v>
      </c>
      <c r="AU305" s="16" t="s">
        <v>87</v>
      </c>
      <c r="AY305" s="16" t="s">
        <v>135</v>
      </c>
      <c r="BE305" s="193">
        <f>IF(N305="základní",J305,0)</f>
        <v>0</v>
      </c>
      <c r="BF305" s="193">
        <f>IF(N305="snížená",J305,0)</f>
        <v>0</v>
      </c>
      <c r="BG305" s="193">
        <f>IF(N305="zákl. přenesená",J305,0)</f>
        <v>0</v>
      </c>
      <c r="BH305" s="193">
        <f>IF(N305="sníž. přenesená",J305,0)</f>
        <v>0</v>
      </c>
      <c r="BI305" s="193">
        <f>IF(N305="nulová",J305,0)</f>
        <v>0</v>
      </c>
      <c r="BJ305" s="16" t="s">
        <v>85</v>
      </c>
      <c r="BK305" s="193">
        <f>ROUND(I305*H305,2)</f>
        <v>0</v>
      </c>
      <c r="BL305" s="16" t="s">
        <v>218</v>
      </c>
      <c r="BM305" s="16" t="s">
        <v>553</v>
      </c>
    </row>
    <row r="306" spans="2:65" s="12" customFormat="1">
      <c r="B306" s="197"/>
      <c r="C306" s="198"/>
      <c r="D306" s="194" t="s">
        <v>147</v>
      </c>
      <c r="E306" s="199" t="s">
        <v>33</v>
      </c>
      <c r="F306" s="200" t="s">
        <v>554</v>
      </c>
      <c r="G306" s="198"/>
      <c r="H306" s="201">
        <v>0.432</v>
      </c>
      <c r="I306" s="202"/>
      <c r="J306" s="198"/>
      <c r="K306" s="198"/>
      <c r="L306" s="203"/>
      <c r="M306" s="204"/>
      <c r="N306" s="205"/>
      <c r="O306" s="205"/>
      <c r="P306" s="205"/>
      <c r="Q306" s="205"/>
      <c r="R306" s="205"/>
      <c r="S306" s="205"/>
      <c r="T306" s="206"/>
      <c r="AT306" s="207" t="s">
        <v>147</v>
      </c>
      <c r="AU306" s="207" t="s">
        <v>87</v>
      </c>
      <c r="AV306" s="12" t="s">
        <v>87</v>
      </c>
      <c r="AW306" s="12" t="s">
        <v>39</v>
      </c>
      <c r="AX306" s="12" t="s">
        <v>85</v>
      </c>
      <c r="AY306" s="207" t="s">
        <v>135</v>
      </c>
    </row>
    <row r="307" spans="2:65" s="1" customFormat="1" ht="16.5" customHeight="1">
      <c r="B307" s="34"/>
      <c r="C307" s="182" t="s">
        <v>555</v>
      </c>
      <c r="D307" s="182" t="s">
        <v>138</v>
      </c>
      <c r="E307" s="183" t="s">
        <v>556</v>
      </c>
      <c r="F307" s="184" t="s">
        <v>557</v>
      </c>
      <c r="G307" s="185" t="s">
        <v>552</v>
      </c>
      <c r="H307" s="186">
        <v>0.432</v>
      </c>
      <c r="I307" s="187"/>
      <c r="J307" s="188">
        <f>ROUND(I307*H307,2)</f>
        <v>0</v>
      </c>
      <c r="K307" s="184" t="s">
        <v>142</v>
      </c>
      <c r="L307" s="38"/>
      <c r="M307" s="189" t="s">
        <v>33</v>
      </c>
      <c r="N307" s="190" t="s">
        <v>49</v>
      </c>
      <c r="O307" s="60"/>
      <c r="P307" s="191">
        <f>O307*H307</f>
        <v>0</v>
      </c>
      <c r="Q307" s="191">
        <v>2.3369999999999998E-2</v>
      </c>
      <c r="R307" s="191">
        <f>Q307*H307</f>
        <v>1.009584E-2</v>
      </c>
      <c r="S307" s="191">
        <v>0</v>
      </c>
      <c r="T307" s="192">
        <f>S307*H307</f>
        <v>0</v>
      </c>
      <c r="AR307" s="16" t="s">
        <v>218</v>
      </c>
      <c r="AT307" s="16" t="s">
        <v>138</v>
      </c>
      <c r="AU307" s="16" t="s">
        <v>87</v>
      </c>
      <c r="AY307" s="16" t="s">
        <v>135</v>
      </c>
      <c r="BE307" s="193">
        <f>IF(N307="základní",J307,0)</f>
        <v>0</v>
      </c>
      <c r="BF307" s="193">
        <f>IF(N307="snížená",J307,0)</f>
        <v>0</v>
      </c>
      <c r="BG307" s="193">
        <f>IF(N307="zákl. přenesená",J307,0)</f>
        <v>0</v>
      </c>
      <c r="BH307" s="193">
        <f>IF(N307="sníž. přenesená",J307,0)</f>
        <v>0</v>
      </c>
      <c r="BI307" s="193">
        <f>IF(N307="nulová",J307,0)</f>
        <v>0</v>
      </c>
      <c r="BJ307" s="16" t="s">
        <v>85</v>
      </c>
      <c r="BK307" s="193">
        <f>ROUND(I307*H307,2)</f>
        <v>0</v>
      </c>
      <c r="BL307" s="16" t="s">
        <v>218</v>
      </c>
      <c r="BM307" s="16" t="s">
        <v>558</v>
      </c>
    </row>
    <row r="308" spans="2:65" s="1" customFormat="1" ht="87.75">
      <c r="B308" s="34"/>
      <c r="C308" s="35"/>
      <c r="D308" s="194" t="s">
        <v>145</v>
      </c>
      <c r="E308" s="35"/>
      <c r="F308" s="195" t="s">
        <v>559</v>
      </c>
      <c r="G308" s="35"/>
      <c r="H308" s="35"/>
      <c r="I308" s="112"/>
      <c r="J308" s="35"/>
      <c r="K308" s="35"/>
      <c r="L308" s="38"/>
      <c r="M308" s="196"/>
      <c r="N308" s="60"/>
      <c r="O308" s="60"/>
      <c r="P308" s="60"/>
      <c r="Q308" s="60"/>
      <c r="R308" s="60"/>
      <c r="S308" s="60"/>
      <c r="T308" s="61"/>
      <c r="AT308" s="16" t="s">
        <v>145</v>
      </c>
      <c r="AU308" s="16" t="s">
        <v>87</v>
      </c>
    </row>
    <row r="309" spans="2:65" s="1" customFormat="1" ht="22.5" customHeight="1">
      <c r="B309" s="34"/>
      <c r="C309" s="182" t="s">
        <v>560</v>
      </c>
      <c r="D309" s="182" t="s">
        <v>138</v>
      </c>
      <c r="E309" s="183" t="s">
        <v>561</v>
      </c>
      <c r="F309" s="184" t="s">
        <v>562</v>
      </c>
      <c r="G309" s="185" t="s">
        <v>141</v>
      </c>
      <c r="H309" s="186">
        <v>47</v>
      </c>
      <c r="I309" s="187"/>
      <c r="J309" s="188">
        <f>ROUND(I309*H309,2)</f>
        <v>0</v>
      </c>
      <c r="K309" s="184" t="s">
        <v>142</v>
      </c>
      <c r="L309" s="38"/>
      <c r="M309" s="189" t="s">
        <v>33</v>
      </c>
      <c r="N309" s="190" t="s">
        <v>49</v>
      </c>
      <c r="O309" s="60"/>
      <c r="P309" s="191">
        <f>O309*H309</f>
        <v>0</v>
      </c>
      <c r="Q309" s="191">
        <v>9.4199999999999996E-3</v>
      </c>
      <c r="R309" s="191">
        <f>Q309*H309</f>
        <v>0.44273999999999997</v>
      </c>
      <c r="S309" s="191">
        <v>0</v>
      </c>
      <c r="T309" s="192">
        <f>S309*H309</f>
        <v>0</v>
      </c>
      <c r="AR309" s="16" t="s">
        <v>218</v>
      </c>
      <c r="AT309" s="16" t="s">
        <v>138</v>
      </c>
      <c r="AU309" s="16" t="s">
        <v>87</v>
      </c>
      <c r="AY309" s="16" t="s">
        <v>135</v>
      </c>
      <c r="BE309" s="193">
        <f>IF(N309="základní",J309,0)</f>
        <v>0</v>
      </c>
      <c r="BF309" s="193">
        <f>IF(N309="snížená",J309,0)</f>
        <v>0</v>
      </c>
      <c r="BG309" s="193">
        <f>IF(N309="zákl. přenesená",J309,0)</f>
        <v>0</v>
      </c>
      <c r="BH309" s="193">
        <f>IF(N309="sníž. přenesená",J309,0)</f>
        <v>0</v>
      </c>
      <c r="BI309" s="193">
        <f>IF(N309="nulová",J309,0)</f>
        <v>0</v>
      </c>
      <c r="BJ309" s="16" t="s">
        <v>85</v>
      </c>
      <c r="BK309" s="193">
        <f>ROUND(I309*H309,2)</f>
        <v>0</v>
      </c>
      <c r="BL309" s="16" t="s">
        <v>218</v>
      </c>
      <c r="BM309" s="16" t="s">
        <v>563</v>
      </c>
    </row>
    <row r="310" spans="2:65" s="1" customFormat="1" ht="117">
      <c r="B310" s="34"/>
      <c r="C310" s="35"/>
      <c r="D310" s="194" t="s">
        <v>145</v>
      </c>
      <c r="E310" s="35"/>
      <c r="F310" s="195" t="s">
        <v>564</v>
      </c>
      <c r="G310" s="35"/>
      <c r="H310" s="35"/>
      <c r="I310" s="112"/>
      <c r="J310" s="35"/>
      <c r="K310" s="35"/>
      <c r="L310" s="38"/>
      <c r="M310" s="196"/>
      <c r="N310" s="60"/>
      <c r="O310" s="60"/>
      <c r="P310" s="60"/>
      <c r="Q310" s="60"/>
      <c r="R310" s="60"/>
      <c r="S310" s="60"/>
      <c r="T310" s="61"/>
      <c r="AT310" s="16" t="s">
        <v>145</v>
      </c>
      <c r="AU310" s="16" t="s">
        <v>87</v>
      </c>
    </row>
    <row r="311" spans="2:65" s="12" customFormat="1">
      <c r="B311" s="197"/>
      <c r="C311" s="198"/>
      <c r="D311" s="194" t="s">
        <v>147</v>
      </c>
      <c r="E311" s="199" t="s">
        <v>33</v>
      </c>
      <c r="F311" s="200" t="s">
        <v>565</v>
      </c>
      <c r="G311" s="198"/>
      <c r="H311" s="201">
        <v>23</v>
      </c>
      <c r="I311" s="202"/>
      <c r="J311" s="198"/>
      <c r="K311" s="198"/>
      <c r="L311" s="203"/>
      <c r="M311" s="204"/>
      <c r="N311" s="205"/>
      <c r="O311" s="205"/>
      <c r="P311" s="205"/>
      <c r="Q311" s="205"/>
      <c r="R311" s="205"/>
      <c r="S311" s="205"/>
      <c r="T311" s="206"/>
      <c r="AT311" s="207" t="s">
        <v>147</v>
      </c>
      <c r="AU311" s="207" t="s">
        <v>87</v>
      </c>
      <c r="AV311" s="12" t="s">
        <v>87</v>
      </c>
      <c r="AW311" s="12" t="s">
        <v>39</v>
      </c>
      <c r="AX311" s="12" t="s">
        <v>78</v>
      </c>
      <c r="AY311" s="207" t="s">
        <v>135</v>
      </c>
    </row>
    <row r="312" spans="2:65" s="12" customFormat="1">
      <c r="B312" s="197"/>
      <c r="C312" s="198"/>
      <c r="D312" s="194" t="s">
        <v>147</v>
      </c>
      <c r="E312" s="199" t="s">
        <v>33</v>
      </c>
      <c r="F312" s="200" t="s">
        <v>153</v>
      </c>
      <c r="G312" s="198"/>
      <c r="H312" s="201">
        <v>24</v>
      </c>
      <c r="I312" s="202"/>
      <c r="J312" s="198"/>
      <c r="K312" s="198"/>
      <c r="L312" s="203"/>
      <c r="M312" s="204"/>
      <c r="N312" s="205"/>
      <c r="O312" s="205"/>
      <c r="P312" s="205"/>
      <c r="Q312" s="205"/>
      <c r="R312" s="205"/>
      <c r="S312" s="205"/>
      <c r="T312" s="206"/>
      <c r="AT312" s="207" t="s">
        <v>147</v>
      </c>
      <c r="AU312" s="207" t="s">
        <v>87</v>
      </c>
      <c r="AV312" s="12" t="s">
        <v>87</v>
      </c>
      <c r="AW312" s="12" t="s">
        <v>39</v>
      </c>
      <c r="AX312" s="12" t="s">
        <v>78</v>
      </c>
      <c r="AY312" s="207" t="s">
        <v>135</v>
      </c>
    </row>
    <row r="313" spans="2:65" s="13" customFormat="1">
      <c r="B313" s="218"/>
      <c r="C313" s="219"/>
      <c r="D313" s="194" t="s">
        <v>147</v>
      </c>
      <c r="E313" s="220" t="s">
        <v>33</v>
      </c>
      <c r="F313" s="221" t="s">
        <v>311</v>
      </c>
      <c r="G313" s="219"/>
      <c r="H313" s="222">
        <v>47</v>
      </c>
      <c r="I313" s="223"/>
      <c r="J313" s="219"/>
      <c r="K313" s="219"/>
      <c r="L313" s="224"/>
      <c r="M313" s="225"/>
      <c r="N313" s="226"/>
      <c r="O313" s="226"/>
      <c r="P313" s="226"/>
      <c r="Q313" s="226"/>
      <c r="R313" s="226"/>
      <c r="S313" s="226"/>
      <c r="T313" s="227"/>
      <c r="AT313" s="228" t="s">
        <v>147</v>
      </c>
      <c r="AU313" s="228" t="s">
        <v>87</v>
      </c>
      <c r="AV313" s="13" t="s">
        <v>143</v>
      </c>
      <c r="AW313" s="13" t="s">
        <v>39</v>
      </c>
      <c r="AX313" s="13" t="s">
        <v>85</v>
      </c>
      <c r="AY313" s="228" t="s">
        <v>135</v>
      </c>
    </row>
    <row r="314" spans="2:65" s="1" customFormat="1" ht="22.5" customHeight="1">
      <c r="B314" s="34"/>
      <c r="C314" s="182" t="s">
        <v>566</v>
      </c>
      <c r="D314" s="182" t="s">
        <v>138</v>
      </c>
      <c r="E314" s="183" t="s">
        <v>567</v>
      </c>
      <c r="F314" s="184" t="s">
        <v>568</v>
      </c>
      <c r="G314" s="185" t="s">
        <v>141</v>
      </c>
      <c r="H314" s="186">
        <v>23</v>
      </c>
      <c r="I314" s="187"/>
      <c r="J314" s="188">
        <f>ROUND(I314*H314,2)</f>
        <v>0</v>
      </c>
      <c r="K314" s="184" t="s">
        <v>142</v>
      </c>
      <c r="L314" s="38"/>
      <c r="M314" s="189" t="s">
        <v>33</v>
      </c>
      <c r="N314" s="190" t="s">
        <v>49</v>
      </c>
      <c r="O314" s="60"/>
      <c r="P314" s="191">
        <f>O314*H314</f>
        <v>0</v>
      </c>
      <c r="Q314" s="191">
        <v>1.523E-2</v>
      </c>
      <c r="R314" s="191">
        <f>Q314*H314</f>
        <v>0.35028999999999999</v>
      </c>
      <c r="S314" s="191">
        <v>0</v>
      </c>
      <c r="T314" s="192">
        <f>S314*H314</f>
        <v>0</v>
      </c>
      <c r="AR314" s="16" t="s">
        <v>218</v>
      </c>
      <c r="AT314" s="16" t="s">
        <v>138</v>
      </c>
      <c r="AU314" s="16" t="s">
        <v>87</v>
      </c>
      <c r="AY314" s="16" t="s">
        <v>135</v>
      </c>
      <c r="BE314" s="193">
        <f>IF(N314="základní",J314,0)</f>
        <v>0</v>
      </c>
      <c r="BF314" s="193">
        <f>IF(N314="snížená",J314,0)</f>
        <v>0</v>
      </c>
      <c r="BG314" s="193">
        <f>IF(N314="zákl. přenesená",J314,0)</f>
        <v>0</v>
      </c>
      <c r="BH314" s="193">
        <f>IF(N314="sníž. přenesená",J314,0)</f>
        <v>0</v>
      </c>
      <c r="BI314" s="193">
        <f>IF(N314="nulová",J314,0)</f>
        <v>0</v>
      </c>
      <c r="BJ314" s="16" t="s">
        <v>85</v>
      </c>
      <c r="BK314" s="193">
        <f>ROUND(I314*H314,2)</f>
        <v>0</v>
      </c>
      <c r="BL314" s="16" t="s">
        <v>218</v>
      </c>
      <c r="BM314" s="16" t="s">
        <v>569</v>
      </c>
    </row>
    <row r="315" spans="2:65" s="1" customFormat="1" ht="117">
      <c r="B315" s="34"/>
      <c r="C315" s="35"/>
      <c r="D315" s="194" t="s">
        <v>145</v>
      </c>
      <c r="E315" s="35"/>
      <c r="F315" s="195" t="s">
        <v>564</v>
      </c>
      <c r="G315" s="35"/>
      <c r="H315" s="35"/>
      <c r="I315" s="112"/>
      <c r="J315" s="35"/>
      <c r="K315" s="35"/>
      <c r="L315" s="38"/>
      <c r="M315" s="196"/>
      <c r="N315" s="60"/>
      <c r="O315" s="60"/>
      <c r="P315" s="60"/>
      <c r="Q315" s="60"/>
      <c r="R315" s="60"/>
      <c r="S315" s="60"/>
      <c r="T315" s="61"/>
      <c r="AT315" s="16" t="s">
        <v>145</v>
      </c>
      <c r="AU315" s="16" t="s">
        <v>87</v>
      </c>
    </row>
    <row r="316" spans="2:65" s="12" customFormat="1">
      <c r="B316" s="197"/>
      <c r="C316" s="198"/>
      <c r="D316" s="194" t="s">
        <v>147</v>
      </c>
      <c r="E316" s="199" t="s">
        <v>33</v>
      </c>
      <c r="F316" s="200" t="s">
        <v>565</v>
      </c>
      <c r="G316" s="198"/>
      <c r="H316" s="201">
        <v>23</v>
      </c>
      <c r="I316" s="202"/>
      <c r="J316" s="198"/>
      <c r="K316" s="198"/>
      <c r="L316" s="203"/>
      <c r="M316" s="204"/>
      <c r="N316" s="205"/>
      <c r="O316" s="205"/>
      <c r="P316" s="205"/>
      <c r="Q316" s="205"/>
      <c r="R316" s="205"/>
      <c r="S316" s="205"/>
      <c r="T316" s="206"/>
      <c r="AT316" s="207" t="s">
        <v>147</v>
      </c>
      <c r="AU316" s="207" t="s">
        <v>87</v>
      </c>
      <c r="AV316" s="12" t="s">
        <v>87</v>
      </c>
      <c r="AW316" s="12" t="s">
        <v>39</v>
      </c>
      <c r="AX316" s="12" t="s">
        <v>85</v>
      </c>
      <c r="AY316" s="207" t="s">
        <v>135</v>
      </c>
    </row>
    <row r="317" spans="2:65" s="1" customFormat="1" ht="16.5" customHeight="1">
      <c r="B317" s="34"/>
      <c r="C317" s="182" t="s">
        <v>570</v>
      </c>
      <c r="D317" s="182" t="s">
        <v>138</v>
      </c>
      <c r="E317" s="183" t="s">
        <v>571</v>
      </c>
      <c r="F317" s="184" t="s">
        <v>572</v>
      </c>
      <c r="G317" s="185" t="s">
        <v>141</v>
      </c>
      <c r="H317" s="186">
        <v>70</v>
      </c>
      <c r="I317" s="187"/>
      <c r="J317" s="188">
        <f>ROUND(I317*H317,2)</f>
        <v>0</v>
      </c>
      <c r="K317" s="184" t="s">
        <v>142</v>
      </c>
      <c r="L317" s="38"/>
      <c r="M317" s="189" t="s">
        <v>33</v>
      </c>
      <c r="N317" s="190" t="s">
        <v>49</v>
      </c>
      <c r="O317" s="60"/>
      <c r="P317" s="191">
        <f>O317*H317</f>
        <v>0</v>
      </c>
      <c r="Q317" s="191">
        <v>2.0000000000000001E-4</v>
      </c>
      <c r="R317" s="191">
        <f>Q317*H317</f>
        <v>1.4E-2</v>
      </c>
      <c r="S317" s="191">
        <v>0</v>
      </c>
      <c r="T317" s="192">
        <f>S317*H317</f>
        <v>0</v>
      </c>
      <c r="AR317" s="16" t="s">
        <v>218</v>
      </c>
      <c r="AT317" s="16" t="s">
        <v>138</v>
      </c>
      <c r="AU317" s="16" t="s">
        <v>87</v>
      </c>
      <c r="AY317" s="16" t="s">
        <v>135</v>
      </c>
      <c r="BE317" s="193">
        <f>IF(N317="základní",J317,0)</f>
        <v>0</v>
      </c>
      <c r="BF317" s="193">
        <f>IF(N317="snížená",J317,0)</f>
        <v>0</v>
      </c>
      <c r="BG317" s="193">
        <f>IF(N317="zákl. přenesená",J317,0)</f>
        <v>0</v>
      </c>
      <c r="BH317" s="193">
        <f>IF(N317="sníž. přenesená",J317,0)</f>
        <v>0</v>
      </c>
      <c r="BI317" s="193">
        <f>IF(N317="nulová",J317,0)</f>
        <v>0</v>
      </c>
      <c r="BJ317" s="16" t="s">
        <v>85</v>
      </c>
      <c r="BK317" s="193">
        <f>ROUND(I317*H317,2)</f>
        <v>0</v>
      </c>
      <c r="BL317" s="16" t="s">
        <v>218</v>
      </c>
      <c r="BM317" s="16" t="s">
        <v>573</v>
      </c>
    </row>
    <row r="318" spans="2:65" s="1" customFormat="1" ht="78">
      <c r="B318" s="34"/>
      <c r="C318" s="35"/>
      <c r="D318" s="194" t="s">
        <v>145</v>
      </c>
      <c r="E318" s="35"/>
      <c r="F318" s="195" t="s">
        <v>574</v>
      </c>
      <c r="G318" s="35"/>
      <c r="H318" s="35"/>
      <c r="I318" s="112"/>
      <c r="J318" s="35"/>
      <c r="K318" s="35"/>
      <c r="L318" s="38"/>
      <c r="M318" s="196"/>
      <c r="N318" s="60"/>
      <c r="O318" s="60"/>
      <c r="P318" s="60"/>
      <c r="Q318" s="60"/>
      <c r="R318" s="60"/>
      <c r="S318" s="60"/>
      <c r="T318" s="61"/>
      <c r="AT318" s="16" t="s">
        <v>145</v>
      </c>
      <c r="AU318" s="16" t="s">
        <v>87</v>
      </c>
    </row>
    <row r="319" spans="2:65" s="12" customFormat="1">
      <c r="B319" s="197"/>
      <c r="C319" s="198"/>
      <c r="D319" s="194" t="s">
        <v>147</v>
      </c>
      <c r="E319" s="199" t="s">
        <v>33</v>
      </c>
      <c r="F319" s="200" t="s">
        <v>575</v>
      </c>
      <c r="G319" s="198"/>
      <c r="H319" s="201">
        <v>70</v>
      </c>
      <c r="I319" s="202"/>
      <c r="J319" s="198"/>
      <c r="K319" s="198"/>
      <c r="L319" s="203"/>
      <c r="M319" s="204"/>
      <c r="N319" s="205"/>
      <c r="O319" s="205"/>
      <c r="P319" s="205"/>
      <c r="Q319" s="205"/>
      <c r="R319" s="205"/>
      <c r="S319" s="205"/>
      <c r="T319" s="206"/>
      <c r="AT319" s="207" t="s">
        <v>147</v>
      </c>
      <c r="AU319" s="207" t="s">
        <v>87</v>
      </c>
      <c r="AV319" s="12" t="s">
        <v>87</v>
      </c>
      <c r="AW319" s="12" t="s">
        <v>39</v>
      </c>
      <c r="AX319" s="12" t="s">
        <v>85</v>
      </c>
      <c r="AY319" s="207" t="s">
        <v>135</v>
      </c>
    </row>
    <row r="320" spans="2:65" s="1" customFormat="1" ht="22.5" customHeight="1">
      <c r="B320" s="34"/>
      <c r="C320" s="182" t="s">
        <v>576</v>
      </c>
      <c r="D320" s="182" t="s">
        <v>138</v>
      </c>
      <c r="E320" s="183" t="s">
        <v>577</v>
      </c>
      <c r="F320" s="184" t="s">
        <v>578</v>
      </c>
      <c r="G320" s="185" t="s">
        <v>248</v>
      </c>
      <c r="H320" s="186">
        <v>1.0549999999999999</v>
      </c>
      <c r="I320" s="187"/>
      <c r="J320" s="188">
        <f>ROUND(I320*H320,2)</f>
        <v>0</v>
      </c>
      <c r="K320" s="184" t="s">
        <v>142</v>
      </c>
      <c r="L320" s="38"/>
      <c r="M320" s="189" t="s">
        <v>33</v>
      </c>
      <c r="N320" s="190" t="s">
        <v>49</v>
      </c>
      <c r="O320" s="60"/>
      <c r="P320" s="191">
        <f>O320*H320</f>
        <v>0</v>
      </c>
      <c r="Q320" s="191">
        <v>0</v>
      </c>
      <c r="R320" s="191">
        <f>Q320*H320</f>
        <v>0</v>
      </c>
      <c r="S320" s="191">
        <v>0</v>
      </c>
      <c r="T320" s="192">
        <f>S320*H320</f>
        <v>0</v>
      </c>
      <c r="AR320" s="16" t="s">
        <v>218</v>
      </c>
      <c r="AT320" s="16" t="s">
        <v>138</v>
      </c>
      <c r="AU320" s="16" t="s">
        <v>87</v>
      </c>
      <c r="AY320" s="16" t="s">
        <v>135</v>
      </c>
      <c r="BE320" s="193">
        <f>IF(N320="základní",J320,0)</f>
        <v>0</v>
      </c>
      <c r="BF320" s="193">
        <f>IF(N320="snížená",J320,0)</f>
        <v>0</v>
      </c>
      <c r="BG320" s="193">
        <f>IF(N320="zákl. přenesená",J320,0)</f>
        <v>0</v>
      </c>
      <c r="BH320" s="193">
        <f>IF(N320="sníž. přenesená",J320,0)</f>
        <v>0</v>
      </c>
      <c r="BI320" s="193">
        <f>IF(N320="nulová",J320,0)</f>
        <v>0</v>
      </c>
      <c r="BJ320" s="16" t="s">
        <v>85</v>
      </c>
      <c r="BK320" s="193">
        <f>ROUND(I320*H320,2)</f>
        <v>0</v>
      </c>
      <c r="BL320" s="16" t="s">
        <v>218</v>
      </c>
      <c r="BM320" s="16" t="s">
        <v>579</v>
      </c>
    </row>
    <row r="321" spans="2:65" s="1" customFormat="1" ht="78">
      <c r="B321" s="34"/>
      <c r="C321" s="35"/>
      <c r="D321" s="194" t="s">
        <v>145</v>
      </c>
      <c r="E321" s="35"/>
      <c r="F321" s="195" t="s">
        <v>440</v>
      </c>
      <c r="G321" s="35"/>
      <c r="H321" s="35"/>
      <c r="I321" s="112"/>
      <c r="J321" s="35"/>
      <c r="K321" s="35"/>
      <c r="L321" s="38"/>
      <c r="M321" s="196"/>
      <c r="N321" s="60"/>
      <c r="O321" s="60"/>
      <c r="P321" s="60"/>
      <c r="Q321" s="60"/>
      <c r="R321" s="60"/>
      <c r="S321" s="60"/>
      <c r="T321" s="61"/>
      <c r="AT321" s="16" t="s">
        <v>145</v>
      </c>
      <c r="AU321" s="16" t="s">
        <v>87</v>
      </c>
    </row>
    <row r="322" spans="2:65" s="11" customFormat="1" ht="22.9" customHeight="1">
      <c r="B322" s="166"/>
      <c r="C322" s="167"/>
      <c r="D322" s="168" t="s">
        <v>77</v>
      </c>
      <c r="E322" s="180" t="s">
        <v>580</v>
      </c>
      <c r="F322" s="180" t="s">
        <v>581</v>
      </c>
      <c r="G322" s="167"/>
      <c r="H322" s="167"/>
      <c r="I322" s="170"/>
      <c r="J322" s="181">
        <f>BK322</f>
        <v>0</v>
      </c>
      <c r="K322" s="167"/>
      <c r="L322" s="172"/>
      <c r="M322" s="173"/>
      <c r="N322" s="174"/>
      <c r="O322" s="174"/>
      <c r="P322" s="175">
        <f>SUM(P323:P355)</f>
        <v>0</v>
      </c>
      <c r="Q322" s="174"/>
      <c r="R322" s="175">
        <f>SUM(R323:R355)</f>
        <v>0.17774000000000001</v>
      </c>
      <c r="S322" s="174"/>
      <c r="T322" s="176">
        <f>SUM(T323:T355)</f>
        <v>0.37598719999999997</v>
      </c>
      <c r="AR322" s="177" t="s">
        <v>87</v>
      </c>
      <c r="AT322" s="178" t="s">
        <v>77</v>
      </c>
      <c r="AU322" s="178" t="s">
        <v>85</v>
      </c>
      <c r="AY322" s="177" t="s">
        <v>135</v>
      </c>
      <c r="BK322" s="179">
        <f>SUM(BK323:BK355)</f>
        <v>0</v>
      </c>
    </row>
    <row r="323" spans="2:65" s="1" customFormat="1" ht="16.5" customHeight="1">
      <c r="B323" s="34"/>
      <c r="C323" s="182" t="s">
        <v>582</v>
      </c>
      <c r="D323" s="182" t="s">
        <v>138</v>
      </c>
      <c r="E323" s="183" t="s">
        <v>583</v>
      </c>
      <c r="F323" s="184" t="s">
        <v>584</v>
      </c>
      <c r="G323" s="185" t="s">
        <v>191</v>
      </c>
      <c r="H323" s="186">
        <v>31.92</v>
      </c>
      <c r="I323" s="187"/>
      <c r="J323" s="188">
        <f>ROUND(I323*H323,2)</f>
        <v>0</v>
      </c>
      <c r="K323" s="184" t="s">
        <v>142</v>
      </c>
      <c r="L323" s="38"/>
      <c r="M323" s="189" t="s">
        <v>33</v>
      </c>
      <c r="N323" s="190" t="s">
        <v>49</v>
      </c>
      <c r="O323" s="60"/>
      <c r="P323" s="191">
        <f>O323*H323</f>
        <v>0</v>
      </c>
      <c r="Q323" s="191">
        <v>0</v>
      </c>
      <c r="R323" s="191">
        <f>Q323*H323</f>
        <v>0</v>
      </c>
      <c r="S323" s="191">
        <v>1.7600000000000001E-3</v>
      </c>
      <c r="T323" s="192">
        <f>S323*H323</f>
        <v>5.6179200000000006E-2</v>
      </c>
      <c r="AR323" s="16" t="s">
        <v>218</v>
      </c>
      <c r="AT323" s="16" t="s">
        <v>138</v>
      </c>
      <c r="AU323" s="16" t="s">
        <v>87</v>
      </c>
      <c r="AY323" s="16" t="s">
        <v>135</v>
      </c>
      <c r="BE323" s="193">
        <f>IF(N323="základní",J323,0)</f>
        <v>0</v>
      </c>
      <c r="BF323" s="193">
        <f>IF(N323="snížená",J323,0)</f>
        <v>0</v>
      </c>
      <c r="BG323" s="193">
        <f>IF(N323="zákl. přenesená",J323,0)</f>
        <v>0</v>
      </c>
      <c r="BH323" s="193">
        <f>IF(N323="sníž. přenesená",J323,0)</f>
        <v>0</v>
      </c>
      <c r="BI323" s="193">
        <f>IF(N323="nulová",J323,0)</f>
        <v>0</v>
      </c>
      <c r="BJ323" s="16" t="s">
        <v>85</v>
      </c>
      <c r="BK323" s="193">
        <f>ROUND(I323*H323,2)</f>
        <v>0</v>
      </c>
      <c r="BL323" s="16" t="s">
        <v>218</v>
      </c>
      <c r="BM323" s="16" t="s">
        <v>585</v>
      </c>
    </row>
    <row r="324" spans="2:65" s="12" customFormat="1">
      <c r="B324" s="197"/>
      <c r="C324" s="198"/>
      <c r="D324" s="194" t="s">
        <v>147</v>
      </c>
      <c r="E324" s="199" t="s">
        <v>33</v>
      </c>
      <c r="F324" s="200" t="s">
        <v>586</v>
      </c>
      <c r="G324" s="198"/>
      <c r="H324" s="201">
        <v>31.92</v>
      </c>
      <c r="I324" s="202"/>
      <c r="J324" s="198"/>
      <c r="K324" s="198"/>
      <c r="L324" s="203"/>
      <c r="M324" s="204"/>
      <c r="N324" s="205"/>
      <c r="O324" s="205"/>
      <c r="P324" s="205"/>
      <c r="Q324" s="205"/>
      <c r="R324" s="205"/>
      <c r="S324" s="205"/>
      <c r="T324" s="206"/>
      <c r="AT324" s="207" t="s">
        <v>147</v>
      </c>
      <c r="AU324" s="207" t="s">
        <v>87</v>
      </c>
      <c r="AV324" s="12" t="s">
        <v>87</v>
      </c>
      <c r="AW324" s="12" t="s">
        <v>39</v>
      </c>
      <c r="AX324" s="12" t="s">
        <v>85</v>
      </c>
      <c r="AY324" s="207" t="s">
        <v>135</v>
      </c>
    </row>
    <row r="325" spans="2:65" s="1" customFormat="1" ht="16.5" customHeight="1">
      <c r="B325" s="34"/>
      <c r="C325" s="182" t="s">
        <v>587</v>
      </c>
      <c r="D325" s="182" t="s">
        <v>138</v>
      </c>
      <c r="E325" s="183" t="s">
        <v>588</v>
      </c>
      <c r="F325" s="184" t="s">
        <v>589</v>
      </c>
      <c r="G325" s="185" t="s">
        <v>141</v>
      </c>
      <c r="H325" s="186">
        <v>9.6</v>
      </c>
      <c r="I325" s="187"/>
      <c r="J325" s="188">
        <f>ROUND(I325*H325,2)</f>
        <v>0</v>
      </c>
      <c r="K325" s="184" t="s">
        <v>142</v>
      </c>
      <c r="L325" s="38"/>
      <c r="M325" s="189" t="s">
        <v>33</v>
      </c>
      <c r="N325" s="190" t="s">
        <v>49</v>
      </c>
      <c r="O325" s="60"/>
      <c r="P325" s="191">
        <f>O325*H325</f>
        <v>0</v>
      </c>
      <c r="Q325" s="191">
        <v>0</v>
      </c>
      <c r="R325" s="191">
        <f>Q325*H325</f>
        <v>0</v>
      </c>
      <c r="S325" s="191">
        <v>5.94E-3</v>
      </c>
      <c r="T325" s="192">
        <f>S325*H325</f>
        <v>5.7023999999999998E-2</v>
      </c>
      <c r="AR325" s="16" t="s">
        <v>218</v>
      </c>
      <c r="AT325" s="16" t="s">
        <v>138</v>
      </c>
      <c r="AU325" s="16" t="s">
        <v>87</v>
      </c>
      <c r="AY325" s="16" t="s">
        <v>135</v>
      </c>
      <c r="BE325" s="193">
        <f>IF(N325="základní",J325,0)</f>
        <v>0</v>
      </c>
      <c r="BF325" s="193">
        <f>IF(N325="snížená",J325,0)</f>
        <v>0</v>
      </c>
      <c r="BG325" s="193">
        <f>IF(N325="zákl. přenesená",J325,0)</f>
        <v>0</v>
      </c>
      <c r="BH325" s="193">
        <f>IF(N325="sníž. přenesená",J325,0)</f>
        <v>0</v>
      </c>
      <c r="BI325" s="193">
        <f>IF(N325="nulová",J325,0)</f>
        <v>0</v>
      </c>
      <c r="BJ325" s="16" t="s">
        <v>85</v>
      </c>
      <c r="BK325" s="193">
        <f>ROUND(I325*H325,2)</f>
        <v>0</v>
      </c>
      <c r="BL325" s="16" t="s">
        <v>218</v>
      </c>
      <c r="BM325" s="16" t="s">
        <v>590</v>
      </c>
    </row>
    <row r="326" spans="2:65" s="12" customFormat="1">
      <c r="B326" s="197"/>
      <c r="C326" s="198"/>
      <c r="D326" s="194" t="s">
        <v>147</v>
      </c>
      <c r="E326" s="199" t="s">
        <v>33</v>
      </c>
      <c r="F326" s="200" t="s">
        <v>290</v>
      </c>
      <c r="G326" s="198"/>
      <c r="H326" s="201">
        <v>9.6</v>
      </c>
      <c r="I326" s="202"/>
      <c r="J326" s="198"/>
      <c r="K326" s="198"/>
      <c r="L326" s="203"/>
      <c r="M326" s="204"/>
      <c r="N326" s="205"/>
      <c r="O326" s="205"/>
      <c r="P326" s="205"/>
      <c r="Q326" s="205"/>
      <c r="R326" s="205"/>
      <c r="S326" s="205"/>
      <c r="T326" s="206"/>
      <c r="AT326" s="207" t="s">
        <v>147</v>
      </c>
      <c r="AU326" s="207" t="s">
        <v>87</v>
      </c>
      <c r="AV326" s="12" t="s">
        <v>87</v>
      </c>
      <c r="AW326" s="12" t="s">
        <v>39</v>
      </c>
      <c r="AX326" s="12" t="s">
        <v>85</v>
      </c>
      <c r="AY326" s="207" t="s">
        <v>135</v>
      </c>
    </row>
    <row r="327" spans="2:65" s="1" customFormat="1" ht="16.5" customHeight="1">
      <c r="B327" s="34"/>
      <c r="C327" s="182" t="s">
        <v>591</v>
      </c>
      <c r="D327" s="182" t="s">
        <v>138</v>
      </c>
      <c r="E327" s="183" t="s">
        <v>592</v>
      </c>
      <c r="F327" s="184" t="s">
        <v>593</v>
      </c>
      <c r="G327" s="185" t="s">
        <v>191</v>
      </c>
      <c r="H327" s="186">
        <v>20.149999999999999</v>
      </c>
      <c r="I327" s="187"/>
      <c r="J327" s="188">
        <f>ROUND(I327*H327,2)</f>
        <v>0</v>
      </c>
      <c r="K327" s="184" t="s">
        <v>142</v>
      </c>
      <c r="L327" s="38"/>
      <c r="M327" s="189" t="s">
        <v>33</v>
      </c>
      <c r="N327" s="190" t="s">
        <v>49</v>
      </c>
      <c r="O327" s="60"/>
      <c r="P327" s="191">
        <f>O327*H327</f>
        <v>0</v>
      </c>
      <c r="Q327" s="191">
        <v>0</v>
      </c>
      <c r="R327" s="191">
        <f>Q327*H327</f>
        <v>0</v>
      </c>
      <c r="S327" s="191">
        <v>1.6999999999999999E-3</v>
      </c>
      <c r="T327" s="192">
        <f>S327*H327</f>
        <v>3.4254999999999994E-2</v>
      </c>
      <c r="AR327" s="16" t="s">
        <v>218</v>
      </c>
      <c r="AT327" s="16" t="s">
        <v>138</v>
      </c>
      <c r="AU327" s="16" t="s">
        <v>87</v>
      </c>
      <c r="AY327" s="16" t="s">
        <v>135</v>
      </c>
      <c r="BE327" s="193">
        <f>IF(N327="základní",J327,0)</f>
        <v>0</v>
      </c>
      <c r="BF327" s="193">
        <f>IF(N327="snížená",J327,0)</f>
        <v>0</v>
      </c>
      <c r="BG327" s="193">
        <f>IF(N327="zákl. přenesená",J327,0)</f>
        <v>0</v>
      </c>
      <c r="BH327" s="193">
        <f>IF(N327="sníž. přenesená",J327,0)</f>
        <v>0</v>
      </c>
      <c r="BI327" s="193">
        <f>IF(N327="nulová",J327,0)</f>
        <v>0</v>
      </c>
      <c r="BJ327" s="16" t="s">
        <v>85</v>
      </c>
      <c r="BK327" s="193">
        <f>ROUND(I327*H327,2)</f>
        <v>0</v>
      </c>
      <c r="BL327" s="16" t="s">
        <v>218</v>
      </c>
      <c r="BM327" s="16" t="s">
        <v>594</v>
      </c>
    </row>
    <row r="328" spans="2:65" s="12" customFormat="1">
      <c r="B328" s="197"/>
      <c r="C328" s="198"/>
      <c r="D328" s="194" t="s">
        <v>147</v>
      </c>
      <c r="E328" s="199" t="s">
        <v>33</v>
      </c>
      <c r="F328" s="200" t="s">
        <v>595</v>
      </c>
      <c r="G328" s="198"/>
      <c r="H328" s="201">
        <v>20.149999999999999</v>
      </c>
      <c r="I328" s="202"/>
      <c r="J328" s="198"/>
      <c r="K328" s="198"/>
      <c r="L328" s="203"/>
      <c r="M328" s="204"/>
      <c r="N328" s="205"/>
      <c r="O328" s="205"/>
      <c r="P328" s="205"/>
      <c r="Q328" s="205"/>
      <c r="R328" s="205"/>
      <c r="S328" s="205"/>
      <c r="T328" s="206"/>
      <c r="AT328" s="207" t="s">
        <v>147</v>
      </c>
      <c r="AU328" s="207" t="s">
        <v>87</v>
      </c>
      <c r="AV328" s="12" t="s">
        <v>87</v>
      </c>
      <c r="AW328" s="12" t="s">
        <v>39</v>
      </c>
      <c r="AX328" s="12" t="s">
        <v>85</v>
      </c>
      <c r="AY328" s="207" t="s">
        <v>135</v>
      </c>
    </row>
    <row r="329" spans="2:65" s="1" customFormat="1" ht="16.5" customHeight="1">
      <c r="B329" s="34"/>
      <c r="C329" s="182" t="s">
        <v>596</v>
      </c>
      <c r="D329" s="182" t="s">
        <v>138</v>
      </c>
      <c r="E329" s="183" t="s">
        <v>597</v>
      </c>
      <c r="F329" s="184" t="s">
        <v>598</v>
      </c>
      <c r="G329" s="185" t="s">
        <v>191</v>
      </c>
      <c r="H329" s="186">
        <v>24.8</v>
      </c>
      <c r="I329" s="187"/>
      <c r="J329" s="188">
        <f>ROUND(I329*H329,2)</f>
        <v>0</v>
      </c>
      <c r="K329" s="184" t="s">
        <v>142</v>
      </c>
      <c r="L329" s="38"/>
      <c r="M329" s="189" t="s">
        <v>33</v>
      </c>
      <c r="N329" s="190" t="s">
        <v>49</v>
      </c>
      <c r="O329" s="60"/>
      <c r="P329" s="191">
        <f>O329*H329</f>
        <v>0</v>
      </c>
      <c r="Q329" s="191">
        <v>0</v>
      </c>
      <c r="R329" s="191">
        <f>Q329*H329</f>
        <v>0</v>
      </c>
      <c r="S329" s="191">
        <v>1.7700000000000001E-3</v>
      </c>
      <c r="T329" s="192">
        <f>S329*H329</f>
        <v>4.3896000000000004E-2</v>
      </c>
      <c r="AR329" s="16" t="s">
        <v>218</v>
      </c>
      <c r="AT329" s="16" t="s">
        <v>138</v>
      </c>
      <c r="AU329" s="16" t="s">
        <v>87</v>
      </c>
      <c r="AY329" s="16" t="s">
        <v>135</v>
      </c>
      <c r="BE329" s="193">
        <f>IF(N329="základní",J329,0)</f>
        <v>0</v>
      </c>
      <c r="BF329" s="193">
        <f>IF(N329="snížená",J329,0)</f>
        <v>0</v>
      </c>
      <c r="BG329" s="193">
        <f>IF(N329="zákl. přenesená",J329,0)</f>
        <v>0</v>
      </c>
      <c r="BH329" s="193">
        <f>IF(N329="sníž. přenesená",J329,0)</f>
        <v>0</v>
      </c>
      <c r="BI329" s="193">
        <f>IF(N329="nulová",J329,0)</f>
        <v>0</v>
      </c>
      <c r="BJ329" s="16" t="s">
        <v>85</v>
      </c>
      <c r="BK329" s="193">
        <f>ROUND(I329*H329,2)</f>
        <v>0</v>
      </c>
      <c r="BL329" s="16" t="s">
        <v>218</v>
      </c>
      <c r="BM329" s="16" t="s">
        <v>599</v>
      </c>
    </row>
    <row r="330" spans="2:65" s="12" customFormat="1">
      <c r="B330" s="197"/>
      <c r="C330" s="198"/>
      <c r="D330" s="194" t="s">
        <v>147</v>
      </c>
      <c r="E330" s="199" t="s">
        <v>33</v>
      </c>
      <c r="F330" s="200" t="s">
        <v>600</v>
      </c>
      <c r="G330" s="198"/>
      <c r="H330" s="201">
        <v>24.8</v>
      </c>
      <c r="I330" s="202"/>
      <c r="J330" s="198"/>
      <c r="K330" s="198"/>
      <c r="L330" s="203"/>
      <c r="M330" s="204"/>
      <c r="N330" s="205"/>
      <c r="O330" s="205"/>
      <c r="P330" s="205"/>
      <c r="Q330" s="205"/>
      <c r="R330" s="205"/>
      <c r="S330" s="205"/>
      <c r="T330" s="206"/>
      <c r="AT330" s="207" t="s">
        <v>147</v>
      </c>
      <c r="AU330" s="207" t="s">
        <v>87</v>
      </c>
      <c r="AV330" s="12" t="s">
        <v>87</v>
      </c>
      <c r="AW330" s="12" t="s">
        <v>39</v>
      </c>
      <c r="AX330" s="12" t="s">
        <v>85</v>
      </c>
      <c r="AY330" s="207" t="s">
        <v>135</v>
      </c>
    </row>
    <row r="331" spans="2:65" s="1" customFormat="1" ht="16.5" customHeight="1">
      <c r="B331" s="34"/>
      <c r="C331" s="182" t="s">
        <v>601</v>
      </c>
      <c r="D331" s="182" t="s">
        <v>138</v>
      </c>
      <c r="E331" s="183" t="s">
        <v>602</v>
      </c>
      <c r="F331" s="184" t="s">
        <v>603</v>
      </c>
      <c r="G331" s="185" t="s">
        <v>191</v>
      </c>
      <c r="H331" s="186">
        <v>19.899999999999999</v>
      </c>
      <c r="I331" s="187"/>
      <c r="J331" s="188">
        <f>ROUND(I331*H331,2)</f>
        <v>0</v>
      </c>
      <c r="K331" s="184" t="s">
        <v>142</v>
      </c>
      <c r="L331" s="38"/>
      <c r="M331" s="189" t="s">
        <v>33</v>
      </c>
      <c r="N331" s="190" t="s">
        <v>49</v>
      </c>
      <c r="O331" s="60"/>
      <c r="P331" s="191">
        <f>O331*H331</f>
        <v>0</v>
      </c>
      <c r="Q331" s="191">
        <v>0</v>
      </c>
      <c r="R331" s="191">
        <f>Q331*H331</f>
        <v>0</v>
      </c>
      <c r="S331" s="191">
        <v>1.67E-3</v>
      </c>
      <c r="T331" s="192">
        <f>S331*H331</f>
        <v>3.3232999999999999E-2</v>
      </c>
      <c r="AR331" s="16" t="s">
        <v>218</v>
      </c>
      <c r="AT331" s="16" t="s">
        <v>138</v>
      </c>
      <c r="AU331" s="16" t="s">
        <v>87</v>
      </c>
      <c r="AY331" s="16" t="s">
        <v>135</v>
      </c>
      <c r="BE331" s="193">
        <f>IF(N331="základní",J331,0)</f>
        <v>0</v>
      </c>
      <c r="BF331" s="193">
        <f>IF(N331="snížená",J331,0)</f>
        <v>0</v>
      </c>
      <c r="BG331" s="193">
        <f>IF(N331="zákl. přenesená",J331,0)</f>
        <v>0</v>
      </c>
      <c r="BH331" s="193">
        <f>IF(N331="sníž. přenesená",J331,0)</f>
        <v>0</v>
      </c>
      <c r="BI331" s="193">
        <f>IF(N331="nulová",J331,0)</f>
        <v>0</v>
      </c>
      <c r="BJ331" s="16" t="s">
        <v>85</v>
      </c>
      <c r="BK331" s="193">
        <f>ROUND(I331*H331,2)</f>
        <v>0</v>
      </c>
      <c r="BL331" s="16" t="s">
        <v>218</v>
      </c>
      <c r="BM331" s="16" t="s">
        <v>604</v>
      </c>
    </row>
    <row r="332" spans="2:65" s="12" customFormat="1">
      <c r="B332" s="197"/>
      <c r="C332" s="198"/>
      <c r="D332" s="194" t="s">
        <v>147</v>
      </c>
      <c r="E332" s="199" t="s">
        <v>33</v>
      </c>
      <c r="F332" s="200" t="s">
        <v>605</v>
      </c>
      <c r="G332" s="198"/>
      <c r="H332" s="201">
        <v>19.899999999999999</v>
      </c>
      <c r="I332" s="202"/>
      <c r="J332" s="198"/>
      <c r="K332" s="198"/>
      <c r="L332" s="203"/>
      <c r="M332" s="204"/>
      <c r="N332" s="205"/>
      <c r="O332" s="205"/>
      <c r="P332" s="205"/>
      <c r="Q332" s="205"/>
      <c r="R332" s="205"/>
      <c r="S332" s="205"/>
      <c r="T332" s="206"/>
      <c r="AT332" s="207" t="s">
        <v>147</v>
      </c>
      <c r="AU332" s="207" t="s">
        <v>87</v>
      </c>
      <c r="AV332" s="12" t="s">
        <v>87</v>
      </c>
      <c r="AW332" s="12" t="s">
        <v>39</v>
      </c>
      <c r="AX332" s="12" t="s">
        <v>85</v>
      </c>
      <c r="AY332" s="207" t="s">
        <v>135</v>
      </c>
    </row>
    <row r="333" spans="2:65" s="1" customFormat="1" ht="16.5" customHeight="1">
      <c r="B333" s="34"/>
      <c r="C333" s="182" t="s">
        <v>606</v>
      </c>
      <c r="D333" s="182" t="s">
        <v>138</v>
      </c>
      <c r="E333" s="183" t="s">
        <v>607</v>
      </c>
      <c r="F333" s="184" t="s">
        <v>608</v>
      </c>
      <c r="G333" s="185" t="s">
        <v>191</v>
      </c>
      <c r="H333" s="186">
        <v>20.399999999999999</v>
      </c>
      <c r="I333" s="187"/>
      <c r="J333" s="188">
        <f>ROUND(I333*H333,2)</f>
        <v>0</v>
      </c>
      <c r="K333" s="184" t="s">
        <v>142</v>
      </c>
      <c r="L333" s="38"/>
      <c r="M333" s="189" t="s">
        <v>33</v>
      </c>
      <c r="N333" s="190" t="s">
        <v>49</v>
      </c>
      <c r="O333" s="60"/>
      <c r="P333" s="191">
        <f>O333*H333</f>
        <v>0</v>
      </c>
      <c r="Q333" s="191">
        <v>0</v>
      </c>
      <c r="R333" s="191">
        <f>Q333*H333</f>
        <v>0</v>
      </c>
      <c r="S333" s="191">
        <v>1.75E-3</v>
      </c>
      <c r="T333" s="192">
        <f>S333*H333</f>
        <v>3.5699999999999996E-2</v>
      </c>
      <c r="AR333" s="16" t="s">
        <v>218</v>
      </c>
      <c r="AT333" s="16" t="s">
        <v>138</v>
      </c>
      <c r="AU333" s="16" t="s">
        <v>87</v>
      </c>
      <c r="AY333" s="16" t="s">
        <v>135</v>
      </c>
      <c r="BE333" s="193">
        <f>IF(N333="základní",J333,0)</f>
        <v>0</v>
      </c>
      <c r="BF333" s="193">
        <f>IF(N333="snížená",J333,0)</f>
        <v>0</v>
      </c>
      <c r="BG333" s="193">
        <f>IF(N333="zákl. přenesená",J333,0)</f>
        <v>0</v>
      </c>
      <c r="BH333" s="193">
        <f>IF(N333="sníž. přenesená",J333,0)</f>
        <v>0</v>
      </c>
      <c r="BI333" s="193">
        <f>IF(N333="nulová",J333,0)</f>
        <v>0</v>
      </c>
      <c r="BJ333" s="16" t="s">
        <v>85</v>
      </c>
      <c r="BK333" s="193">
        <f>ROUND(I333*H333,2)</f>
        <v>0</v>
      </c>
      <c r="BL333" s="16" t="s">
        <v>218</v>
      </c>
      <c r="BM333" s="16" t="s">
        <v>609</v>
      </c>
    </row>
    <row r="334" spans="2:65" s="12" customFormat="1">
      <c r="B334" s="197"/>
      <c r="C334" s="198"/>
      <c r="D334" s="194" t="s">
        <v>147</v>
      </c>
      <c r="E334" s="199" t="s">
        <v>33</v>
      </c>
      <c r="F334" s="200" t="s">
        <v>610</v>
      </c>
      <c r="G334" s="198"/>
      <c r="H334" s="201">
        <v>20.399999999999999</v>
      </c>
      <c r="I334" s="202"/>
      <c r="J334" s="198"/>
      <c r="K334" s="198"/>
      <c r="L334" s="203"/>
      <c r="M334" s="204"/>
      <c r="N334" s="205"/>
      <c r="O334" s="205"/>
      <c r="P334" s="205"/>
      <c r="Q334" s="205"/>
      <c r="R334" s="205"/>
      <c r="S334" s="205"/>
      <c r="T334" s="206"/>
      <c r="AT334" s="207" t="s">
        <v>147</v>
      </c>
      <c r="AU334" s="207" t="s">
        <v>87</v>
      </c>
      <c r="AV334" s="12" t="s">
        <v>87</v>
      </c>
      <c r="AW334" s="12" t="s">
        <v>39</v>
      </c>
      <c r="AX334" s="12" t="s">
        <v>85</v>
      </c>
      <c r="AY334" s="207" t="s">
        <v>135</v>
      </c>
    </row>
    <row r="335" spans="2:65" s="1" customFormat="1" ht="16.5" customHeight="1">
      <c r="B335" s="34"/>
      <c r="C335" s="182" t="s">
        <v>611</v>
      </c>
      <c r="D335" s="182" t="s">
        <v>138</v>
      </c>
      <c r="E335" s="183" t="s">
        <v>612</v>
      </c>
      <c r="F335" s="184" t="s">
        <v>613</v>
      </c>
      <c r="G335" s="185" t="s">
        <v>191</v>
      </c>
      <c r="H335" s="186">
        <v>24.8</v>
      </c>
      <c r="I335" s="187"/>
      <c r="J335" s="188">
        <f>ROUND(I335*H335,2)</f>
        <v>0</v>
      </c>
      <c r="K335" s="184" t="s">
        <v>142</v>
      </c>
      <c r="L335" s="38"/>
      <c r="M335" s="189" t="s">
        <v>33</v>
      </c>
      <c r="N335" s="190" t="s">
        <v>49</v>
      </c>
      <c r="O335" s="60"/>
      <c r="P335" s="191">
        <f>O335*H335</f>
        <v>0</v>
      </c>
      <c r="Q335" s="191">
        <v>0</v>
      </c>
      <c r="R335" s="191">
        <f>Q335*H335</f>
        <v>0</v>
      </c>
      <c r="S335" s="191">
        <v>2.5999999999999999E-3</v>
      </c>
      <c r="T335" s="192">
        <f>S335*H335</f>
        <v>6.4479999999999996E-2</v>
      </c>
      <c r="AR335" s="16" t="s">
        <v>218</v>
      </c>
      <c r="AT335" s="16" t="s">
        <v>138</v>
      </c>
      <c r="AU335" s="16" t="s">
        <v>87</v>
      </c>
      <c r="AY335" s="16" t="s">
        <v>135</v>
      </c>
      <c r="BE335" s="193">
        <f>IF(N335="základní",J335,0)</f>
        <v>0</v>
      </c>
      <c r="BF335" s="193">
        <f>IF(N335="snížená",J335,0)</f>
        <v>0</v>
      </c>
      <c r="BG335" s="193">
        <f>IF(N335="zákl. přenesená",J335,0)</f>
        <v>0</v>
      </c>
      <c r="BH335" s="193">
        <f>IF(N335="sníž. přenesená",J335,0)</f>
        <v>0</v>
      </c>
      <c r="BI335" s="193">
        <f>IF(N335="nulová",J335,0)</f>
        <v>0</v>
      </c>
      <c r="BJ335" s="16" t="s">
        <v>85</v>
      </c>
      <c r="BK335" s="193">
        <f>ROUND(I335*H335,2)</f>
        <v>0</v>
      </c>
      <c r="BL335" s="16" t="s">
        <v>218</v>
      </c>
      <c r="BM335" s="16" t="s">
        <v>614</v>
      </c>
    </row>
    <row r="336" spans="2:65" s="12" customFormat="1">
      <c r="B336" s="197"/>
      <c r="C336" s="198"/>
      <c r="D336" s="194" t="s">
        <v>147</v>
      </c>
      <c r="E336" s="199" t="s">
        <v>33</v>
      </c>
      <c r="F336" s="200" t="s">
        <v>615</v>
      </c>
      <c r="G336" s="198"/>
      <c r="H336" s="201">
        <v>24.8</v>
      </c>
      <c r="I336" s="202"/>
      <c r="J336" s="198"/>
      <c r="K336" s="198"/>
      <c r="L336" s="203"/>
      <c r="M336" s="204"/>
      <c r="N336" s="205"/>
      <c r="O336" s="205"/>
      <c r="P336" s="205"/>
      <c r="Q336" s="205"/>
      <c r="R336" s="205"/>
      <c r="S336" s="205"/>
      <c r="T336" s="206"/>
      <c r="AT336" s="207" t="s">
        <v>147</v>
      </c>
      <c r="AU336" s="207" t="s">
        <v>87</v>
      </c>
      <c r="AV336" s="12" t="s">
        <v>87</v>
      </c>
      <c r="AW336" s="12" t="s">
        <v>39</v>
      </c>
      <c r="AX336" s="12" t="s">
        <v>85</v>
      </c>
      <c r="AY336" s="207" t="s">
        <v>135</v>
      </c>
    </row>
    <row r="337" spans="2:65" s="1" customFormat="1" ht="16.5" customHeight="1">
      <c r="B337" s="34"/>
      <c r="C337" s="182" t="s">
        <v>616</v>
      </c>
      <c r="D337" s="182" t="s">
        <v>138</v>
      </c>
      <c r="E337" s="183" t="s">
        <v>617</v>
      </c>
      <c r="F337" s="184" t="s">
        <v>618</v>
      </c>
      <c r="G337" s="185" t="s">
        <v>191</v>
      </c>
      <c r="H337" s="186">
        <v>7</v>
      </c>
      <c r="I337" s="187"/>
      <c r="J337" s="188">
        <f>ROUND(I337*H337,2)</f>
        <v>0</v>
      </c>
      <c r="K337" s="184" t="s">
        <v>142</v>
      </c>
      <c r="L337" s="38"/>
      <c r="M337" s="189" t="s">
        <v>33</v>
      </c>
      <c r="N337" s="190" t="s">
        <v>49</v>
      </c>
      <c r="O337" s="60"/>
      <c r="P337" s="191">
        <f>O337*H337</f>
        <v>0</v>
      </c>
      <c r="Q337" s="191">
        <v>0</v>
      </c>
      <c r="R337" s="191">
        <f>Q337*H337</f>
        <v>0</v>
      </c>
      <c r="S337" s="191">
        <v>3.9399999999999999E-3</v>
      </c>
      <c r="T337" s="192">
        <f>S337*H337</f>
        <v>2.758E-2</v>
      </c>
      <c r="AR337" s="16" t="s">
        <v>218</v>
      </c>
      <c r="AT337" s="16" t="s">
        <v>138</v>
      </c>
      <c r="AU337" s="16" t="s">
        <v>87</v>
      </c>
      <c r="AY337" s="16" t="s">
        <v>135</v>
      </c>
      <c r="BE337" s="193">
        <f>IF(N337="základní",J337,0)</f>
        <v>0</v>
      </c>
      <c r="BF337" s="193">
        <f>IF(N337="snížená",J337,0)</f>
        <v>0</v>
      </c>
      <c r="BG337" s="193">
        <f>IF(N337="zákl. přenesená",J337,0)</f>
        <v>0</v>
      </c>
      <c r="BH337" s="193">
        <f>IF(N337="sníž. přenesená",J337,0)</f>
        <v>0</v>
      </c>
      <c r="BI337" s="193">
        <f>IF(N337="nulová",J337,0)</f>
        <v>0</v>
      </c>
      <c r="BJ337" s="16" t="s">
        <v>85</v>
      </c>
      <c r="BK337" s="193">
        <f>ROUND(I337*H337,2)</f>
        <v>0</v>
      </c>
      <c r="BL337" s="16" t="s">
        <v>218</v>
      </c>
      <c r="BM337" s="16" t="s">
        <v>619</v>
      </c>
    </row>
    <row r="338" spans="2:65" s="12" customFormat="1">
      <c r="B338" s="197"/>
      <c r="C338" s="198"/>
      <c r="D338" s="194" t="s">
        <v>147</v>
      </c>
      <c r="E338" s="199" t="s">
        <v>33</v>
      </c>
      <c r="F338" s="200" t="s">
        <v>620</v>
      </c>
      <c r="G338" s="198"/>
      <c r="H338" s="201">
        <v>7</v>
      </c>
      <c r="I338" s="202"/>
      <c r="J338" s="198"/>
      <c r="K338" s="198"/>
      <c r="L338" s="203"/>
      <c r="M338" s="204"/>
      <c r="N338" s="205"/>
      <c r="O338" s="205"/>
      <c r="P338" s="205"/>
      <c r="Q338" s="205"/>
      <c r="R338" s="205"/>
      <c r="S338" s="205"/>
      <c r="T338" s="206"/>
      <c r="AT338" s="207" t="s">
        <v>147</v>
      </c>
      <c r="AU338" s="207" t="s">
        <v>87</v>
      </c>
      <c r="AV338" s="12" t="s">
        <v>87</v>
      </c>
      <c r="AW338" s="12" t="s">
        <v>39</v>
      </c>
      <c r="AX338" s="12" t="s">
        <v>85</v>
      </c>
      <c r="AY338" s="207" t="s">
        <v>135</v>
      </c>
    </row>
    <row r="339" spans="2:65" s="1" customFormat="1" ht="16.5" customHeight="1">
      <c r="B339" s="34"/>
      <c r="C339" s="182" t="s">
        <v>621</v>
      </c>
      <c r="D339" s="182" t="s">
        <v>138</v>
      </c>
      <c r="E339" s="183" t="s">
        <v>622</v>
      </c>
      <c r="F339" s="184" t="s">
        <v>623</v>
      </c>
      <c r="G339" s="185" t="s">
        <v>191</v>
      </c>
      <c r="H339" s="186">
        <v>6</v>
      </c>
      <c r="I339" s="187"/>
      <c r="J339" s="188">
        <f>ROUND(I339*H339,2)</f>
        <v>0</v>
      </c>
      <c r="K339" s="184" t="s">
        <v>142</v>
      </c>
      <c r="L339" s="38"/>
      <c r="M339" s="189" t="s">
        <v>33</v>
      </c>
      <c r="N339" s="190" t="s">
        <v>49</v>
      </c>
      <c r="O339" s="60"/>
      <c r="P339" s="191">
        <f>O339*H339</f>
        <v>0</v>
      </c>
      <c r="Q339" s="191">
        <v>0</v>
      </c>
      <c r="R339" s="191">
        <f>Q339*H339</f>
        <v>0</v>
      </c>
      <c r="S339" s="191">
        <v>3.9399999999999999E-3</v>
      </c>
      <c r="T339" s="192">
        <f>S339*H339</f>
        <v>2.3640000000000001E-2</v>
      </c>
      <c r="AR339" s="16" t="s">
        <v>218</v>
      </c>
      <c r="AT339" s="16" t="s">
        <v>138</v>
      </c>
      <c r="AU339" s="16" t="s">
        <v>87</v>
      </c>
      <c r="AY339" s="16" t="s">
        <v>135</v>
      </c>
      <c r="BE339" s="193">
        <f>IF(N339="základní",J339,0)</f>
        <v>0</v>
      </c>
      <c r="BF339" s="193">
        <f>IF(N339="snížená",J339,0)</f>
        <v>0</v>
      </c>
      <c r="BG339" s="193">
        <f>IF(N339="zákl. přenesená",J339,0)</f>
        <v>0</v>
      </c>
      <c r="BH339" s="193">
        <f>IF(N339="sníž. přenesená",J339,0)</f>
        <v>0</v>
      </c>
      <c r="BI339" s="193">
        <f>IF(N339="nulová",J339,0)</f>
        <v>0</v>
      </c>
      <c r="BJ339" s="16" t="s">
        <v>85</v>
      </c>
      <c r="BK339" s="193">
        <f>ROUND(I339*H339,2)</f>
        <v>0</v>
      </c>
      <c r="BL339" s="16" t="s">
        <v>218</v>
      </c>
      <c r="BM339" s="16" t="s">
        <v>624</v>
      </c>
    </row>
    <row r="340" spans="2:65" s="12" customFormat="1">
      <c r="B340" s="197"/>
      <c r="C340" s="198"/>
      <c r="D340" s="194" t="s">
        <v>147</v>
      </c>
      <c r="E340" s="199" t="s">
        <v>33</v>
      </c>
      <c r="F340" s="200" t="s">
        <v>625</v>
      </c>
      <c r="G340" s="198"/>
      <c r="H340" s="201">
        <v>6</v>
      </c>
      <c r="I340" s="202"/>
      <c r="J340" s="198"/>
      <c r="K340" s="198"/>
      <c r="L340" s="203"/>
      <c r="M340" s="204"/>
      <c r="N340" s="205"/>
      <c r="O340" s="205"/>
      <c r="P340" s="205"/>
      <c r="Q340" s="205"/>
      <c r="R340" s="205"/>
      <c r="S340" s="205"/>
      <c r="T340" s="206"/>
      <c r="AT340" s="207" t="s">
        <v>147</v>
      </c>
      <c r="AU340" s="207" t="s">
        <v>87</v>
      </c>
      <c r="AV340" s="12" t="s">
        <v>87</v>
      </c>
      <c r="AW340" s="12" t="s">
        <v>39</v>
      </c>
      <c r="AX340" s="12" t="s">
        <v>85</v>
      </c>
      <c r="AY340" s="207" t="s">
        <v>135</v>
      </c>
    </row>
    <row r="341" spans="2:65" s="1" customFormat="1" ht="22.5" customHeight="1">
      <c r="B341" s="34"/>
      <c r="C341" s="182" t="s">
        <v>626</v>
      </c>
      <c r="D341" s="182" t="s">
        <v>138</v>
      </c>
      <c r="E341" s="183" t="s">
        <v>627</v>
      </c>
      <c r="F341" s="184" t="s">
        <v>628</v>
      </c>
      <c r="G341" s="185" t="s">
        <v>191</v>
      </c>
      <c r="H341" s="186">
        <v>41</v>
      </c>
      <c r="I341" s="187"/>
      <c r="J341" s="188">
        <f>ROUND(I341*H341,2)</f>
        <v>0</v>
      </c>
      <c r="K341" s="184" t="s">
        <v>142</v>
      </c>
      <c r="L341" s="38"/>
      <c r="M341" s="189" t="s">
        <v>33</v>
      </c>
      <c r="N341" s="190" t="s">
        <v>49</v>
      </c>
      <c r="O341" s="60"/>
      <c r="P341" s="191">
        <f>O341*H341</f>
        <v>0</v>
      </c>
      <c r="Q341" s="191">
        <v>2.2000000000000001E-3</v>
      </c>
      <c r="R341" s="191">
        <f>Q341*H341</f>
        <v>9.0200000000000002E-2</v>
      </c>
      <c r="S341" s="191">
        <v>0</v>
      </c>
      <c r="T341" s="192">
        <f>S341*H341</f>
        <v>0</v>
      </c>
      <c r="AR341" s="16" t="s">
        <v>218</v>
      </c>
      <c r="AT341" s="16" t="s">
        <v>138</v>
      </c>
      <c r="AU341" s="16" t="s">
        <v>87</v>
      </c>
      <c r="AY341" s="16" t="s">
        <v>135</v>
      </c>
      <c r="BE341" s="193">
        <f>IF(N341="základní",J341,0)</f>
        <v>0</v>
      </c>
      <c r="BF341" s="193">
        <f>IF(N341="snížená",J341,0)</f>
        <v>0</v>
      </c>
      <c r="BG341" s="193">
        <f>IF(N341="zákl. přenesená",J341,0)</f>
        <v>0</v>
      </c>
      <c r="BH341" s="193">
        <f>IF(N341="sníž. přenesená",J341,0)</f>
        <v>0</v>
      </c>
      <c r="BI341" s="193">
        <f>IF(N341="nulová",J341,0)</f>
        <v>0</v>
      </c>
      <c r="BJ341" s="16" t="s">
        <v>85</v>
      </c>
      <c r="BK341" s="193">
        <f>ROUND(I341*H341,2)</f>
        <v>0</v>
      </c>
      <c r="BL341" s="16" t="s">
        <v>218</v>
      </c>
      <c r="BM341" s="16" t="s">
        <v>629</v>
      </c>
    </row>
    <row r="342" spans="2:65" s="12" customFormat="1">
      <c r="B342" s="197"/>
      <c r="C342" s="198"/>
      <c r="D342" s="194" t="s">
        <v>147</v>
      </c>
      <c r="E342" s="199" t="s">
        <v>33</v>
      </c>
      <c r="F342" s="200" t="s">
        <v>630</v>
      </c>
      <c r="G342" s="198"/>
      <c r="H342" s="201">
        <v>41</v>
      </c>
      <c r="I342" s="202"/>
      <c r="J342" s="198"/>
      <c r="K342" s="198"/>
      <c r="L342" s="203"/>
      <c r="M342" s="204"/>
      <c r="N342" s="205"/>
      <c r="O342" s="205"/>
      <c r="P342" s="205"/>
      <c r="Q342" s="205"/>
      <c r="R342" s="205"/>
      <c r="S342" s="205"/>
      <c r="T342" s="206"/>
      <c r="AT342" s="207" t="s">
        <v>147</v>
      </c>
      <c r="AU342" s="207" t="s">
        <v>87</v>
      </c>
      <c r="AV342" s="12" t="s">
        <v>87</v>
      </c>
      <c r="AW342" s="12" t="s">
        <v>39</v>
      </c>
      <c r="AX342" s="12" t="s">
        <v>85</v>
      </c>
      <c r="AY342" s="207" t="s">
        <v>135</v>
      </c>
    </row>
    <row r="343" spans="2:65" s="1" customFormat="1" ht="16.5" customHeight="1">
      <c r="B343" s="34"/>
      <c r="C343" s="182" t="s">
        <v>631</v>
      </c>
      <c r="D343" s="182" t="s">
        <v>138</v>
      </c>
      <c r="E343" s="183" t="s">
        <v>632</v>
      </c>
      <c r="F343" s="184" t="s">
        <v>633</v>
      </c>
      <c r="G343" s="185" t="s">
        <v>191</v>
      </c>
      <c r="H343" s="186">
        <v>24</v>
      </c>
      <c r="I343" s="187"/>
      <c r="J343" s="188">
        <f>ROUND(I343*H343,2)</f>
        <v>0</v>
      </c>
      <c r="K343" s="184" t="s">
        <v>33</v>
      </c>
      <c r="L343" s="38"/>
      <c r="M343" s="189" t="s">
        <v>33</v>
      </c>
      <c r="N343" s="190" t="s">
        <v>49</v>
      </c>
      <c r="O343" s="60"/>
      <c r="P343" s="191">
        <f>O343*H343</f>
        <v>0</v>
      </c>
      <c r="Q343" s="191">
        <v>0</v>
      </c>
      <c r="R343" s="191">
        <f>Q343*H343</f>
        <v>0</v>
      </c>
      <c r="S343" s="191">
        <v>0</v>
      </c>
      <c r="T343" s="192">
        <f>S343*H343</f>
        <v>0</v>
      </c>
      <c r="AR343" s="16" t="s">
        <v>218</v>
      </c>
      <c r="AT343" s="16" t="s">
        <v>138</v>
      </c>
      <c r="AU343" s="16" t="s">
        <v>87</v>
      </c>
      <c r="AY343" s="16" t="s">
        <v>135</v>
      </c>
      <c r="BE343" s="193">
        <f>IF(N343="základní",J343,0)</f>
        <v>0</v>
      </c>
      <c r="BF343" s="193">
        <f>IF(N343="snížená",J343,0)</f>
        <v>0</v>
      </c>
      <c r="BG343" s="193">
        <f>IF(N343="zákl. přenesená",J343,0)</f>
        <v>0</v>
      </c>
      <c r="BH343" s="193">
        <f>IF(N343="sníž. přenesená",J343,0)</f>
        <v>0</v>
      </c>
      <c r="BI343" s="193">
        <f>IF(N343="nulová",J343,0)</f>
        <v>0</v>
      </c>
      <c r="BJ343" s="16" t="s">
        <v>85</v>
      </c>
      <c r="BK343" s="193">
        <f>ROUND(I343*H343,2)</f>
        <v>0</v>
      </c>
      <c r="BL343" s="16" t="s">
        <v>218</v>
      </c>
      <c r="BM343" s="16" t="s">
        <v>634</v>
      </c>
    </row>
    <row r="344" spans="2:65" s="12" customFormat="1">
      <c r="B344" s="197"/>
      <c r="C344" s="198"/>
      <c r="D344" s="194" t="s">
        <v>147</v>
      </c>
      <c r="E344" s="199" t="s">
        <v>33</v>
      </c>
      <c r="F344" s="200" t="s">
        <v>635</v>
      </c>
      <c r="G344" s="198"/>
      <c r="H344" s="201">
        <v>24</v>
      </c>
      <c r="I344" s="202"/>
      <c r="J344" s="198"/>
      <c r="K344" s="198"/>
      <c r="L344" s="203"/>
      <c r="M344" s="204"/>
      <c r="N344" s="205"/>
      <c r="O344" s="205"/>
      <c r="P344" s="205"/>
      <c r="Q344" s="205"/>
      <c r="R344" s="205"/>
      <c r="S344" s="205"/>
      <c r="T344" s="206"/>
      <c r="AT344" s="207" t="s">
        <v>147</v>
      </c>
      <c r="AU344" s="207" t="s">
        <v>87</v>
      </c>
      <c r="AV344" s="12" t="s">
        <v>87</v>
      </c>
      <c r="AW344" s="12" t="s">
        <v>39</v>
      </c>
      <c r="AX344" s="12" t="s">
        <v>85</v>
      </c>
      <c r="AY344" s="207" t="s">
        <v>135</v>
      </c>
    </row>
    <row r="345" spans="2:65" s="1" customFormat="1" ht="16.5" customHeight="1">
      <c r="B345" s="34"/>
      <c r="C345" s="182" t="s">
        <v>636</v>
      </c>
      <c r="D345" s="182" t="s">
        <v>138</v>
      </c>
      <c r="E345" s="183" t="s">
        <v>637</v>
      </c>
      <c r="F345" s="184" t="s">
        <v>638</v>
      </c>
      <c r="G345" s="185" t="s">
        <v>191</v>
      </c>
      <c r="H345" s="186">
        <v>6</v>
      </c>
      <c r="I345" s="187"/>
      <c r="J345" s="188">
        <f>ROUND(I345*H345,2)</f>
        <v>0</v>
      </c>
      <c r="K345" s="184" t="s">
        <v>142</v>
      </c>
      <c r="L345" s="38"/>
      <c r="M345" s="189" t="s">
        <v>33</v>
      </c>
      <c r="N345" s="190" t="s">
        <v>49</v>
      </c>
      <c r="O345" s="60"/>
      <c r="P345" s="191">
        <f>O345*H345</f>
        <v>0</v>
      </c>
      <c r="Q345" s="191">
        <v>0</v>
      </c>
      <c r="R345" s="191">
        <f>Q345*H345</f>
        <v>0</v>
      </c>
      <c r="S345" s="191">
        <v>0</v>
      </c>
      <c r="T345" s="192">
        <f>S345*H345</f>
        <v>0</v>
      </c>
      <c r="AR345" s="16" t="s">
        <v>218</v>
      </c>
      <c r="AT345" s="16" t="s">
        <v>138</v>
      </c>
      <c r="AU345" s="16" t="s">
        <v>87</v>
      </c>
      <c r="AY345" s="16" t="s">
        <v>135</v>
      </c>
      <c r="BE345" s="193">
        <f>IF(N345="základní",J345,0)</f>
        <v>0</v>
      </c>
      <c r="BF345" s="193">
        <f>IF(N345="snížená",J345,0)</f>
        <v>0</v>
      </c>
      <c r="BG345" s="193">
        <f>IF(N345="zákl. přenesená",J345,0)</f>
        <v>0</v>
      </c>
      <c r="BH345" s="193">
        <f>IF(N345="sníž. přenesená",J345,0)</f>
        <v>0</v>
      </c>
      <c r="BI345" s="193">
        <f>IF(N345="nulová",J345,0)</f>
        <v>0</v>
      </c>
      <c r="BJ345" s="16" t="s">
        <v>85</v>
      </c>
      <c r="BK345" s="193">
        <f>ROUND(I345*H345,2)</f>
        <v>0</v>
      </c>
      <c r="BL345" s="16" t="s">
        <v>218</v>
      </c>
      <c r="BM345" s="16" t="s">
        <v>639</v>
      </c>
    </row>
    <row r="346" spans="2:65" s="12" customFormat="1">
      <c r="B346" s="197"/>
      <c r="C346" s="198"/>
      <c r="D346" s="194" t="s">
        <v>147</v>
      </c>
      <c r="E346" s="199" t="s">
        <v>33</v>
      </c>
      <c r="F346" s="200" t="s">
        <v>640</v>
      </c>
      <c r="G346" s="198"/>
      <c r="H346" s="201">
        <v>6</v>
      </c>
      <c r="I346" s="202"/>
      <c r="J346" s="198"/>
      <c r="K346" s="198"/>
      <c r="L346" s="203"/>
      <c r="M346" s="204"/>
      <c r="N346" s="205"/>
      <c r="O346" s="205"/>
      <c r="P346" s="205"/>
      <c r="Q346" s="205"/>
      <c r="R346" s="205"/>
      <c r="S346" s="205"/>
      <c r="T346" s="206"/>
      <c r="AT346" s="207" t="s">
        <v>147</v>
      </c>
      <c r="AU346" s="207" t="s">
        <v>87</v>
      </c>
      <c r="AV346" s="12" t="s">
        <v>87</v>
      </c>
      <c r="AW346" s="12" t="s">
        <v>39</v>
      </c>
      <c r="AX346" s="12" t="s">
        <v>85</v>
      </c>
      <c r="AY346" s="207" t="s">
        <v>135</v>
      </c>
    </row>
    <row r="347" spans="2:65" s="1" customFormat="1" ht="16.5" customHeight="1">
      <c r="B347" s="34"/>
      <c r="C347" s="182" t="s">
        <v>641</v>
      </c>
      <c r="D347" s="182" t="s">
        <v>138</v>
      </c>
      <c r="E347" s="183" t="s">
        <v>642</v>
      </c>
      <c r="F347" s="184" t="s">
        <v>643</v>
      </c>
      <c r="G347" s="185" t="s">
        <v>191</v>
      </c>
      <c r="H347" s="186">
        <v>23</v>
      </c>
      <c r="I347" s="187"/>
      <c r="J347" s="188">
        <f>ROUND(I347*H347,2)</f>
        <v>0</v>
      </c>
      <c r="K347" s="184" t="s">
        <v>142</v>
      </c>
      <c r="L347" s="38"/>
      <c r="M347" s="189" t="s">
        <v>33</v>
      </c>
      <c r="N347" s="190" t="s">
        <v>49</v>
      </c>
      <c r="O347" s="60"/>
      <c r="P347" s="191">
        <f>O347*H347</f>
        <v>0</v>
      </c>
      <c r="Q347" s="191">
        <v>1.74E-3</v>
      </c>
      <c r="R347" s="191">
        <f>Q347*H347</f>
        <v>4.002E-2</v>
      </c>
      <c r="S347" s="191">
        <v>0</v>
      </c>
      <c r="T347" s="192">
        <f>S347*H347</f>
        <v>0</v>
      </c>
      <c r="AR347" s="16" t="s">
        <v>218</v>
      </c>
      <c r="AT347" s="16" t="s">
        <v>138</v>
      </c>
      <c r="AU347" s="16" t="s">
        <v>87</v>
      </c>
      <c r="AY347" s="16" t="s">
        <v>135</v>
      </c>
      <c r="BE347" s="193">
        <f>IF(N347="základní",J347,0)</f>
        <v>0</v>
      </c>
      <c r="BF347" s="193">
        <f>IF(N347="snížená",J347,0)</f>
        <v>0</v>
      </c>
      <c r="BG347" s="193">
        <f>IF(N347="zákl. přenesená",J347,0)</f>
        <v>0</v>
      </c>
      <c r="BH347" s="193">
        <f>IF(N347="sníž. přenesená",J347,0)</f>
        <v>0</v>
      </c>
      <c r="BI347" s="193">
        <f>IF(N347="nulová",J347,0)</f>
        <v>0</v>
      </c>
      <c r="BJ347" s="16" t="s">
        <v>85</v>
      </c>
      <c r="BK347" s="193">
        <f>ROUND(I347*H347,2)</f>
        <v>0</v>
      </c>
      <c r="BL347" s="16" t="s">
        <v>218</v>
      </c>
      <c r="BM347" s="16" t="s">
        <v>644</v>
      </c>
    </row>
    <row r="348" spans="2:65" s="12" customFormat="1">
      <c r="B348" s="197"/>
      <c r="C348" s="198"/>
      <c r="D348" s="194" t="s">
        <v>147</v>
      </c>
      <c r="E348" s="199" t="s">
        <v>33</v>
      </c>
      <c r="F348" s="200" t="s">
        <v>645</v>
      </c>
      <c r="G348" s="198"/>
      <c r="H348" s="201">
        <v>23</v>
      </c>
      <c r="I348" s="202"/>
      <c r="J348" s="198"/>
      <c r="K348" s="198"/>
      <c r="L348" s="203"/>
      <c r="M348" s="204"/>
      <c r="N348" s="205"/>
      <c r="O348" s="205"/>
      <c r="P348" s="205"/>
      <c r="Q348" s="205"/>
      <c r="R348" s="205"/>
      <c r="S348" s="205"/>
      <c r="T348" s="206"/>
      <c r="AT348" s="207" t="s">
        <v>147</v>
      </c>
      <c r="AU348" s="207" t="s">
        <v>87</v>
      </c>
      <c r="AV348" s="12" t="s">
        <v>87</v>
      </c>
      <c r="AW348" s="12" t="s">
        <v>39</v>
      </c>
      <c r="AX348" s="12" t="s">
        <v>85</v>
      </c>
      <c r="AY348" s="207" t="s">
        <v>135</v>
      </c>
    </row>
    <row r="349" spans="2:65" s="1" customFormat="1" ht="22.5" customHeight="1">
      <c r="B349" s="34"/>
      <c r="C349" s="182" t="s">
        <v>646</v>
      </c>
      <c r="D349" s="182" t="s">
        <v>138</v>
      </c>
      <c r="E349" s="183" t="s">
        <v>647</v>
      </c>
      <c r="F349" s="184" t="s">
        <v>648</v>
      </c>
      <c r="G349" s="185" t="s">
        <v>358</v>
      </c>
      <c r="H349" s="186">
        <v>2</v>
      </c>
      <c r="I349" s="187"/>
      <c r="J349" s="188">
        <f>ROUND(I349*H349,2)</f>
        <v>0</v>
      </c>
      <c r="K349" s="184" t="s">
        <v>142</v>
      </c>
      <c r="L349" s="38"/>
      <c r="M349" s="189" t="s">
        <v>33</v>
      </c>
      <c r="N349" s="190" t="s">
        <v>49</v>
      </c>
      <c r="O349" s="60"/>
      <c r="P349" s="191">
        <f>O349*H349</f>
        <v>0</v>
      </c>
      <c r="Q349" s="191">
        <v>2.5000000000000001E-4</v>
      </c>
      <c r="R349" s="191">
        <f>Q349*H349</f>
        <v>5.0000000000000001E-4</v>
      </c>
      <c r="S349" s="191">
        <v>0</v>
      </c>
      <c r="T349" s="192">
        <f>S349*H349</f>
        <v>0</v>
      </c>
      <c r="AR349" s="16" t="s">
        <v>218</v>
      </c>
      <c r="AT349" s="16" t="s">
        <v>138</v>
      </c>
      <c r="AU349" s="16" t="s">
        <v>87</v>
      </c>
      <c r="AY349" s="16" t="s">
        <v>135</v>
      </c>
      <c r="BE349" s="193">
        <f>IF(N349="základní",J349,0)</f>
        <v>0</v>
      </c>
      <c r="BF349" s="193">
        <f>IF(N349="snížená",J349,0)</f>
        <v>0</v>
      </c>
      <c r="BG349" s="193">
        <f>IF(N349="zákl. přenesená",J349,0)</f>
        <v>0</v>
      </c>
      <c r="BH349" s="193">
        <f>IF(N349="sníž. přenesená",J349,0)</f>
        <v>0</v>
      </c>
      <c r="BI349" s="193">
        <f>IF(N349="nulová",J349,0)</f>
        <v>0</v>
      </c>
      <c r="BJ349" s="16" t="s">
        <v>85</v>
      </c>
      <c r="BK349" s="193">
        <f>ROUND(I349*H349,2)</f>
        <v>0</v>
      </c>
      <c r="BL349" s="16" t="s">
        <v>218</v>
      </c>
      <c r="BM349" s="16" t="s">
        <v>649</v>
      </c>
    </row>
    <row r="350" spans="2:65" s="1" customFormat="1" ht="16.5" customHeight="1">
      <c r="B350" s="34"/>
      <c r="C350" s="182" t="s">
        <v>650</v>
      </c>
      <c r="D350" s="182" t="s">
        <v>138</v>
      </c>
      <c r="E350" s="183" t="s">
        <v>651</v>
      </c>
      <c r="F350" s="184" t="s">
        <v>652</v>
      </c>
      <c r="G350" s="185" t="s">
        <v>191</v>
      </c>
      <c r="H350" s="186">
        <v>7</v>
      </c>
      <c r="I350" s="187"/>
      <c r="J350" s="188">
        <f>ROUND(I350*H350,2)</f>
        <v>0</v>
      </c>
      <c r="K350" s="184" t="s">
        <v>142</v>
      </c>
      <c r="L350" s="38"/>
      <c r="M350" s="189" t="s">
        <v>33</v>
      </c>
      <c r="N350" s="190" t="s">
        <v>49</v>
      </c>
      <c r="O350" s="60"/>
      <c r="P350" s="191">
        <f>O350*H350</f>
        <v>0</v>
      </c>
      <c r="Q350" s="191">
        <v>2.8600000000000001E-3</v>
      </c>
      <c r="R350" s="191">
        <f>Q350*H350</f>
        <v>2.002E-2</v>
      </c>
      <c r="S350" s="191">
        <v>0</v>
      </c>
      <c r="T350" s="192">
        <f>S350*H350</f>
        <v>0</v>
      </c>
      <c r="AR350" s="16" t="s">
        <v>218</v>
      </c>
      <c r="AT350" s="16" t="s">
        <v>138</v>
      </c>
      <c r="AU350" s="16" t="s">
        <v>87</v>
      </c>
      <c r="AY350" s="16" t="s">
        <v>135</v>
      </c>
      <c r="BE350" s="193">
        <f>IF(N350="základní",J350,0)</f>
        <v>0</v>
      </c>
      <c r="BF350" s="193">
        <f>IF(N350="snížená",J350,0)</f>
        <v>0</v>
      </c>
      <c r="BG350" s="193">
        <f>IF(N350="zákl. přenesená",J350,0)</f>
        <v>0</v>
      </c>
      <c r="BH350" s="193">
        <f>IF(N350="sníž. přenesená",J350,0)</f>
        <v>0</v>
      </c>
      <c r="BI350" s="193">
        <f>IF(N350="nulová",J350,0)</f>
        <v>0</v>
      </c>
      <c r="BJ350" s="16" t="s">
        <v>85</v>
      </c>
      <c r="BK350" s="193">
        <f>ROUND(I350*H350,2)</f>
        <v>0</v>
      </c>
      <c r="BL350" s="16" t="s">
        <v>218</v>
      </c>
      <c r="BM350" s="16" t="s">
        <v>653</v>
      </c>
    </row>
    <row r="351" spans="2:65" s="12" customFormat="1">
      <c r="B351" s="197"/>
      <c r="C351" s="198"/>
      <c r="D351" s="194" t="s">
        <v>147</v>
      </c>
      <c r="E351" s="199" t="s">
        <v>33</v>
      </c>
      <c r="F351" s="200" t="s">
        <v>654</v>
      </c>
      <c r="G351" s="198"/>
      <c r="H351" s="201">
        <v>7</v>
      </c>
      <c r="I351" s="202"/>
      <c r="J351" s="198"/>
      <c r="K351" s="198"/>
      <c r="L351" s="203"/>
      <c r="M351" s="204"/>
      <c r="N351" s="205"/>
      <c r="O351" s="205"/>
      <c r="P351" s="205"/>
      <c r="Q351" s="205"/>
      <c r="R351" s="205"/>
      <c r="S351" s="205"/>
      <c r="T351" s="206"/>
      <c r="AT351" s="207" t="s">
        <v>147</v>
      </c>
      <c r="AU351" s="207" t="s">
        <v>87</v>
      </c>
      <c r="AV351" s="12" t="s">
        <v>87</v>
      </c>
      <c r="AW351" s="12" t="s">
        <v>39</v>
      </c>
      <c r="AX351" s="12" t="s">
        <v>85</v>
      </c>
      <c r="AY351" s="207" t="s">
        <v>135</v>
      </c>
    </row>
    <row r="352" spans="2:65" s="1" customFormat="1" ht="16.5" customHeight="1">
      <c r="B352" s="34"/>
      <c r="C352" s="182" t="s">
        <v>655</v>
      </c>
      <c r="D352" s="182" t="s">
        <v>138</v>
      </c>
      <c r="E352" s="183" t="s">
        <v>656</v>
      </c>
      <c r="F352" s="184" t="s">
        <v>657</v>
      </c>
      <c r="G352" s="185" t="s">
        <v>658</v>
      </c>
      <c r="H352" s="186">
        <v>1</v>
      </c>
      <c r="I352" s="187"/>
      <c r="J352" s="188">
        <f>ROUND(I352*H352,2)</f>
        <v>0</v>
      </c>
      <c r="K352" s="184" t="s">
        <v>33</v>
      </c>
      <c r="L352" s="38"/>
      <c r="M352" s="189" t="s">
        <v>33</v>
      </c>
      <c r="N352" s="190" t="s">
        <v>49</v>
      </c>
      <c r="O352" s="60"/>
      <c r="P352" s="191">
        <f>O352*H352</f>
        <v>0</v>
      </c>
      <c r="Q352" s="191">
        <v>2.7E-2</v>
      </c>
      <c r="R352" s="191">
        <f>Q352*H352</f>
        <v>2.7E-2</v>
      </c>
      <c r="S352" s="191">
        <v>0</v>
      </c>
      <c r="T352" s="192">
        <f>S352*H352</f>
        <v>0</v>
      </c>
      <c r="AR352" s="16" t="s">
        <v>218</v>
      </c>
      <c r="AT352" s="16" t="s">
        <v>138</v>
      </c>
      <c r="AU352" s="16" t="s">
        <v>87</v>
      </c>
      <c r="AY352" s="16" t="s">
        <v>135</v>
      </c>
      <c r="BE352" s="193">
        <f>IF(N352="základní",J352,0)</f>
        <v>0</v>
      </c>
      <c r="BF352" s="193">
        <f>IF(N352="snížená",J352,0)</f>
        <v>0</v>
      </c>
      <c r="BG352" s="193">
        <f>IF(N352="zákl. přenesená",J352,0)</f>
        <v>0</v>
      </c>
      <c r="BH352" s="193">
        <f>IF(N352="sníž. přenesená",J352,0)</f>
        <v>0</v>
      </c>
      <c r="BI352" s="193">
        <f>IF(N352="nulová",J352,0)</f>
        <v>0</v>
      </c>
      <c r="BJ352" s="16" t="s">
        <v>85</v>
      </c>
      <c r="BK352" s="193">
        <f>ROUND(I352*H352,2)</f>
        <v>0</v>
      </c>
      <c r="BL352" s="16" t="s">
        <v>218</v>
      </c>
      <c r="BM352" s="16" t="s">
        <v>659</v>
      </c>
    </row>
    <row r="353" spans="2:65" s="12" customFormat="1">
      <c r="B353" s="197"/>
      <c r="C353" s="198"/>
      <c r="D353" s="194" t="s">
        <v>147</v>
      </c>
      <c r="E353" s="199" t="s">
        <v>33</v>
      </c>
      <c r="F353" s="200" t="s">
        <v>660</v>
      </c>
      <c r="G353" s="198"/>
      <c r="H353" s="201">
        <v>1</v>
      </c>
      <c r="I353" s="202"/>
      <c r="J353" s="198"/>
      <c r="K353" s="198"/>
      <c r="L353" s="203"/>
      <c r="M353" s="204"/>
      <c r="N353" s="205"/>
      <c r="O353" s="205"/>
      <c r="P353" s="205"/>
      <c r="Q353" s="205"/>
      <c r="R353" s="205"/>
      <c r="S353" s="205"/>
      <c r="T353" s="206"/>
      <c r="AT353" s="207" t="s">
        <v>147</v>
      </c>
      <c r="AU353" s="207" t="s">
        <v>87</v>
      </c>
      <c r="AV353" s="12" t="s">
        <v>87</v>
      </c>
      <c r="AW353" s="12" t="s">
        <v>39</v>
      </c>
      <c r="AX353" s="12" t="s">
        <v>85</v>
      </c>
      <c r="AY353" s="207" t="s">
        <v>135</v>
      </c>
    </row>
    <row r="354" spans="2:65" s="1" customFormat="1" ht="22.5" customHeight="1">
      <c r="B354" s="34"/>
      <c r="C354" s="182" t="s">
        <v>661</v>
      </c>
      <c r="D354" s="182" t="s">
        <v>138</v>
      </c>
      <c r="E354" s="183" t="s">
        <v>662</v>
      </c>
      <c r="F354" s="184" t="s">
        <v>663</v>
      </c>
      <c r="G354" s="185" t="s">
        <v>248</v>
      </c>
      <c r="H354" s="186">
        <v>0.17799999999999999</v>
      </c>
      <c r="I354" s="187"/>
      <c r="J354" s="188">
        <f>ROUND(I354*H354,2)</f>
        <v>0</v>
      </c>
      <c r="K354" s="184" t="s">
        <v>142</v>
      </c>
      <c r="L354" s="38"/>
      <c r="M354" s="189" t="s">
        <v>33</v>
      </c>
      <c r="N354" s="190" t="s">
        <v>49</v>
      </c>
      <c r="O354" s="60"/>
      <c r="P354" s="191">
        <f>O354*H354</f>
        <v>0</v>
      </c>
      <c r="Q354" s="191">
        <v>0</v>
      </c>
      <c r="R354" s="191">
        <f>Q354*H354</f>
        <v>0</v>
      </c>
      <c r="S354" s="191">
        <v>0</v>
      </c>
      <c r="T354" s="192">
        <f>S354*H354</f>
        <v>0</v>
      </c>
      <c r="AR354" s="16" t="s">
        <v>218</v>
      </c>
      <c r="AT354" s="16" t="s">
        <v>138</v>
      </c>
      <c r="AU354" s="16" t="s">
        <v>87</v>
      </c>
      <c r="AY354" s="16" t="s">
        <v>135</v>
      </c>
      <c r="BE354" s="193">
        <f>IF(N354="základní",J354,0)</f>
        <v>0</v>
      </c>
      <c r="BF354" s="193">
        <f>IF(N354="snížená",J354,0)</f>
        <v>0</v>
      </c>
      <c r="BG354" s="193">
        <f>IF(N354="zákl. přenesená",J354,0)</f>
        <v>0</v>
      </c>
      <c r="BH354" s="193">
        <f>IF(N354="sníž. přenesená",J354,0)</f>
        <v>0</v>
      </c>
      <c r="BI354" s="193">
        <f>IF(N354="nulová",J354,0)</f>
        <v>0</v>
      </c>
      <c r="BJ354" s="16" t="s">
        <v>85</v>
      </c>
      <c r="BK354" s="193">
        <f>ROUND(I354*H354,2)</f>
        <v>0</v>
      </c>
      <c r="BL354" s="16" t="s">
        <v>218</v>
      </c>
      <c r="BM354" s="16" t="s">
        <v>664</v>
      </c>
    </row>
    <row r="355" spans="2:65" s="1" customFormat="1" ht="78">
      <c r="B355" s="34"/>
      <c r="C355" s="35"/>
      <c r="D355" s="194" t="s">
        <v>145</v>
      </c>
      <c r="E355" s="35"/>
      <c r="F355" s="195" t="s">
        <v>665</v>
      </c>
      <c r="G355" s="35"/>
      <c r="H355" s="35"/>
      <c r="I355" s="112"/>
      <c r="J355" s="35"/>
      <c r="K355" s="35"/>
      <c r="L355" s="38"/>
      <c r="M355" s="196"/>
      <c r="N355" s="60"/>
      <c r="O355" s="60"/>
      <c r="P355" s="60"/>
      <c r="Q355" s="60"/>
      <c r="R355" s="60"/>
      <c r="S355" s="60"/>
      <c r="T355" s="61"/>
      <c r="AT355" s="16" t="s">
        <v>145</v>
      </c>
      <c r="AU355" s="16" t="s">
        <v>87</v>
      </c>
    </row>
    <row r="356" spans="2:65" s="11" customFormat="1" ht="22.9" customHeight="1">
      <c r="B356" s="166"/>
      <c r="C356" s="167"/>
      <c r="D356" s="168" t="s">
        <v>77</v>
      </c>
      <c r="E356" s="180" t="s">
        <v>666</v>
      </c>
      <c r="F356" s="180" t="s">
        <v>667</v>
      </c>
      <c r="G356" s="167"/>
      <c r="H356" s="167"/>
      <c r="I356" s="170"/>
      <c r="J356" s="181">
        <f>BK356</f>
        <v>0</v>
      </c>
      <c r="K356" s="167"/>
      <c r="L356" s="172"/>
      <c r="M356" s="173"/>
      <c r="N356" s="174"/>
      <c r="O356" s="174"/>
      <c r="P356" s="175">
        <f>SUM(P357:P362)</f>
        <v>0</v>
      </c>
      <c r="Q356" s="174"/>
      <c r="R356" s="175">
        <f>SUM(R357:R362)</f>
        <v>3.15E-3</v>
      </c>
      <c r="S356" s="174"/>
      <c r="T356" s="176">
        <f>SUM(T357:T362)</f>
        <v>0</v>
      </c>
      <c r="AR356" s="177" t="s">
        <v>87</v>
      </c>
      <c r="AT356" s="178" t="s">
        <v>77</v>
      </c>
      <c r="AU356" s="178" t="s">
        <v>85</v>
      </c>
      <c r="AY356" s="177" t="s">
        <v>135</v>
      </c>
      <c r="BK356" s="179">
        <f>SUM(BK357:BK362)</f>
        <v>0</v>
      </c>
    </row>
    <row r="357" spans="2:65" s="1" customFormat="1" ht="16.5" customHeight="1">
      <c r="B357" s="34"/>
      <c r="C357" s="182" t="s">
        <v>668</v>
      </c>
      <c r="D357" s="182" t="s">
        <v>138</v>
      </c>
      <c r="E357" s="183" t="s">
        <v>669</v>
      </c>
      <c r="F357" s="184" t="s">
        <v>670</v>
      </c>
      <c r="G357" s="185" t="s">
        <v>191</v>
      </c>
      <c r="H357" s="186">
        <v>105</v>
      </c>
      <c r="I357" s="187"/>
      <c r="J357" s="188">
        <f>ROUND(I357*H357,2)</f>
        <v>0</v>
      </c>
      <c r="K357" s="184" t="s">
        <v>142</v>
      </c>
      <c r="L357" s="38"/>
      <c r="M357" s="189" t="s">
        <v>33</v>
      </c>
      <c r="N357" s="190" t="s">
        <v>49</v>
      </c>
      <c r="O357" s="60"/>
      <c r="P357" s="191">
        <f>O357*H357</f>
        <v>0</v>
      </c>
      <c r="Q357" s="191">
        <v>3.0000000000000001E-5</v>
      </c>
      <c r="R357" s="191">
        <f>Q357*H357</f>
        <v>3.15E-3</v>
      </c>
      <c r="S357" s="191">
        <v>0</v>
      </c>
      <c r="T357" s="192">
        <f>S357*H357</f>
        <v>0</v>
      </c>
      <c r="AR357" s="16" t="s">
        <v>218</v>
      </c>
      <c r="AT357" s="16" t="s">
        <v>138</v>
      </c>
      <c r="AU357" s="16" t="s">
        <v>87</v>
      </c>
      <c r="AY357" s="16" t="s">
        <v>135</v>
      </c>
      <c r="BE357" s="193">
        <f>IF(N357="základní",J357,0)</f>
        <v>0</v>
      </c>
      <c r="BF357" s="193">
        <f>IF(N357="snížená",J357,0)</f>
        <v>0</v>
      </c>
      <c r="BG357" s="193">
        <f>IF(N357="zákl. přenesená",J357,0)</f>
        <v>0</v>
      </c>
      <c r="BH357" s="193">
        <f>IF(N357="sníž. přenesená",J357,0)</f>
        <v>0</v>
      </c>
      <c r="BI357" s="193">
        <f>IF(N357="nulová",J357,0)</f>
        <v>0</v>
      </c>
      <c r="BJ357" s="16" t="s">
        <v>85</v>
      </c>
      <c r="BK357" s="193">
        <f>ROUND(I357*H357,2)</f>
        <v>0</v>
      </c>
      <c r="BL357" s="16" t="s">
        <v>218</v>
      </c>
      <c r="BM357" s="16" t="s">
        <v>671</v>
      </c>
    </row>
    <row r="358" spans="2:65" s="12" customFormat="1">
      <c r="B358" s="197"/>
      <c r="C358" s="198"/>
      <c r="D358" s="194" t="s">
        <v>147</v>
      </c>
      <c r="E358" s="199" t="s">
        <v>33</v>
      </c>
      <c r="F358" s="200" t="s">
        <v>385</v>
      </c>
      <c r="G358" s="198"/>
      <c r="H358" s="201">
        <v>42</v>
      </c>
      <c r="I358" s="202"/>
      <c r="J358" s="198"/>
      <c r="K358" s="198"/>
      <c r="L358" s="203"/>
      <c r="M358" s="204"/>
      <c r="N358" s="205"/>
      <c r="O358" s="205"/>
      <c r="P358" s="205"/>
      <c r="Q358" s="205"/>
      <c r="R358" s="205"/>
      <c r="S358" s="205"/>
      <c r="T358" s="206"/>
      <c r="AT358" s="207" t="s">
        <v>147</v>
      </c>
      <c r="AU358" s="207" t="s">
        <v>87</v>
      </c>
      <c r="AV358" s="12" t="s">
        <v>87</v>
      </c>
      <c r="AW358" s="12" t="s">
        <v>39</v>
      </c>
      <c r="AX358" s="12" t="s">
        <v>78</v>
      </c>
      <c r="AY358" s="207" t="s">
        <v>135</v>
      </c>
    </row>
    <row r="359" spans="2:65" s="12" customFormat="1">
      <c r="B359" s="197"/>
      <c r="C359" s="198"/>
      <c r="D359" s="194" t="s">
        <v>147</v>
      </c>
      <c r="E359" s="199" t="s">
        <v>33</v>
      </c>
      <c r="F359" s="200" t="s">
        <v>395</v>
      </c>
      <c r="G359" s="198"/>
      <c r="H359" s="201">
        <v>20</v>
      </c>
      <c r="I359" s="202"/>
      <c r="J359" s="198"/>
      <c r="K359" s="198"/>
      <c r="L359" s="203"/>
      <c r="M359" s="204"/>
      <c r="N359" s="205"/>
      <c r="O359" s="205"/>
      <c r="P359" s="205"/>
      <c r="Q359" s="205"/>
      <c r="R359" s="205"/>
      <c r="S359" s="205"/>
      <c r="T359" s="206"/>
      <c r="AT359" s="207" t="s">
        <v>147</v>
      </c>
      <c r="AU359" s="207" t="s">
        <v>87</v>
      </c>
      <c r="AV359" s="12" t="s">
        <v>87</v>
      </c>
      <c r="AW359" s="12" t="s">
        <v>39</v>
      </c>
      <c r="AX359" s="12" t="s">
        <v>78</v>
      </c>
      <c r="AY359" s="207" t="s">
        <v>135</v>
      </c>
    </row>
    <row r="360" spans="2:65" s="12" customFormat="1">
      <c r="B360" s="197"/>
      <c r="C360" s="198"/>
      <c r="D360" s="194" t="s">
        <v>147</v>
      </c>
      <c r="E360" s="199" t="s">
        <v>33</v>
      </c>
      <c r="F360" s="200" t="s">
        <v>672</v>
      </c>
      <c r="G360" s="198"/>
      <c r="H360" s="201">
        <v>2</v>
      </c>
      <c r="I360" s="202"/>
      <c r="J360" s="198"/>
      <c r="K360" s="198"/>
      <c r="L360" s="203"/>
      <c r="M360" s="204"/>
      <c r="N360" s="205"/>
      <c r="O360" s="205"/>
      <c r="P360" s="205"/>
      <c r="Q360" s="205"/>
      <c r="R360" s="205"/>
      <c r="S360" s="205"/>
      <c r="T360" s="206"/>
      <c r="AT360" s="207" t="s">
        <v>147</v>
      </c>
      <c r="AU360" s="207" t="s">
        <v>87</v>
      </c>
      <c r="AV360" s="12" t="s">
        <v>87</v>
      </c>
      <c r="AW360" s="12" t="s">
        <v>39</v>
      </c>
      <c r="AX360" s="12" t="s">
        <v>78</v>
      </c>
      <c r="AY360" s="207" t="s">
        <v>135</v>
      </c>
    </row>
    <row r="361" spans="2:65" s="12" customFormat="1">
      <c r="B361" s="197"/>
      <c r="C361" s="198"/>
      <c r="D361" s="194" t="s">
        <v>147</v>
      </c>
      <c r="E361" s="199" t="s">
        <v>33</v>
      </c>
      <c r="F361" s="200" t="s">
        <v>630</v>
      </c>
      <c r="G361" s="198"/>
      <c r="H361" s="201">
        <v>41</v>
      </c>
      <c r="I361" s="202"/>
      <c r="J361" s="198"/>
      <c r="K361" s="198"/>
      <c r="L361" s="203"/>
      <c r="M361" s="204"/>
      <c r="N361" s="205"/>
      <c r="O361" s="205"/>
      <c r="P361" s="205"/>
      <c r="Q361" s="205"/>
      <c r="R361" s="205"/>
      <c r="S361" s="205"/>
      <c r="T361" s="206"/>
      <c r="AT361" s="207" t="s">
        <v>147</v>
      </c>
      <c r="AU361" s="207" t="s">
        <v>87</v>
      </c>
      <c r="AV361" s="12" t="s">
        <v>87</v>
      </c>
      <c r="AW361" s="12" t="s">
        <v>39</v>
      </c>
      <c r="AX361" s="12" t="s">
        <v>78</v>
      </c>
      <c r="AY361" s="207" t="s">
        <v>135</v>
      </c>
    </row>
    <row r="362" spans="2:65" s="13" customFormat="1">
      <c r="B362" s="218"/>
      <c r="C362" s="219"/>
      <c r="D362" s="194" t="s">
        <v>147</v>
      </c>
      <c r="E362" s="220" t="s">
        <v>33</v>
      </c>
      <c r="F362" s="221" t="s">
        <v>311</v>
      </c>
      <c r="G362" s="219"/>
      <c r="H362" s="222">
        <v>105</v>
      </c>
      <c r="I362" s="223"/>
      <c r="J362" s="219"/>
      <c r="K362" s="219"/>
      <c r="L362" s="224"/>
      <c r="M362" s="225"/>
      <c r="N362" s="226"/>
      <c r="O362" s="226"/>
      <c r="P362" s="226"/>
      <c r="Q362" s="226"/>
      <c r="R362" s="226"/>
      <c r="S362" s="226"/>
      <c r="T362" s="227"/>
      <c r="AT362" s="228" t="s">
        <v>147</v>
      </c>
      <c r="AU362" s="228" t="s">
        <v>87</v>
      </c>
      <c r="AV362" s="13" t="s">
        <v>143</v>
      </c>
      <c r="AW362" s="13" t="s">
        <v>39</v>
      </c>
      <c r="AX362" s="13" t="s">
        <v>85</v>
      </c>
      <c r="AY362" s="228" t="s">
        <v>135</v>
      </c>
    </row>
    <row r="363" spans="2:65" s="11" customFormat="1" ht="22.9" customHeight="1">
      <c r="B363" s="166"/>
      <c r="C363" s="167"/>
      <c r="D363" s="168" t="s">
        <v>77</v>
      </c>
      <c r="E363" s="180" t="s">
        <v>673</v>
      </c>
      <c r="F363" s="180" t="s">
        <v>674</v>
      </c>
      <c r="G363" s="167"/>
      <c r="H363" s="167"/>
      <c r="I363" s="170"/>
      <c r="J363" s="181">
        <f>BK363</f>
        <v>0</v>
      </c>
      <c r="K363" s="167"/>
      <c r="L363" s="172"/>
      <c r="M363" s="173"/>
      <c r="N363" s="174"/>
      <c r="O363" s="174"/>
      <c r="P363" s="175">
        <f>SUM(P364:P365)</f>
        <v>0</v>
      </c>
      <c r="Q363" s="174"/>
      <c r="R363" s="175">
        <f>SUM(R364:R365)</f>
        <v>2.1450000000000002E-3</v>
      </c>
      <c r="S363" s="174"/>
      <c r="T363" s="176">
        <f>SUM(T364:T365)</f>
        <v>0</v>
      </c>
      <c r="AR363" s="177" t="s">
        <v>87</v>
      </c>
      <c r="AT363" s="178" t="s">
        <v>77</v>
      </c>
      <c r="AU363" s="178" t="s">
        <v>85</v>
      </c>
      <c r="AY363" s="177" t="s">
        <v>135</v>
      </c>
      <c r="BK363" s="179">
        <f>SUM(BK364:BK365)</f>
        <v>0</v>
      </c>
    </row>
    <row r="364" spans="2:65" s="1" customFormat="1" ht="16.5" customHeight="1">
      <c r="B364" s="34"/>
      <c r="C364" s="182" t="s">
        <v>675</v>
      </c>
      <c r="D364" s="182" t="s">
        <v>138</v>
      </c>
      <c r="E364" s="183" t="s">
        <v>676</v>
      </c>
      <c r="F364" s="184" t="s">
        <v>677</v>
      </c>
      <c r="G364" s="185" t="s">
        <v>141</v>
      </c>
      <c r="H364" s="186">
        <v>214.5</v>
      </c>
      <c r="I364" s="187"/>
      <c r="J364" s="188">
        <f>ROUND(I364*H364,2)</f>
        <v>0</v>
      </c>
      <c r="K364" s="184" t="s">
        <v>142</v>
      </c>
      <c r="L364" s="38"/>
      <c r="M364" s="189" t="s">
        <v>33</v>
      </c>
      <c r="N364" s="190" t="s">
        <v>49</v>
      </c>
      <c r="O364" s="60"/>
      <c r="P364" s="191">
        <f>O364*H364</f>
        <v>0</v>
      </c>
      <c r="Q364" s="191">
        <v>1.0000000000000001E-5</v>
      </c>
      <c r="R364" s="191">
        <f>Q364*H364</f>
        <v>2.1450000000000002E-3</v>
      </c>
      <c r="S364" s="191">
        <v>0</v>
      </c>
      <c r="T364" s="192">
        <f>S364*H364</f>
        <v>0</v>
      </c>
      <c r="AR364" s="16" t="s">
        <v>218</v>
      </c>
      <c r="AT364" s="16" t="s">
        <v>138</v>
      </c>
      <c r="AU364" s="16" t="s">
        <v>87</v>
      </c>
      <c r="AY364" s="16" t="s">
        <v>135</v>
      </c>
      <c r="BE364" s="193">
        <f>IF(N364="základní",J364,0)</f>
        <v>0</v>
      </c>
      <c r="BF364" s="193">
        <f>IF(N364="snížená",J364,0)</f>
        <v>0</v>
      </c>
      <c r="BG364" s="193">
        <f>IF(N364="zákl. přenesená",J364,0)</f>
        <v>0</v>
      </c>
      <c r="BH364" s="193">
        <f>IF(N364="sníž. přenesená",J364,0)</f>
        <v>0</v>
      </c>
      <c r="BI364" s="193">
        <f>IF(N364="nulová",J364,0)</f>
        <v>0</v>
      </c>
      <c r="BJ364" s="16" t="s">
        <v>85</v>
      </c>
      <c r="BK364" s="193">
        <f>ROUND(I364*H364,2)</f>
        <v>0</v>
      </c>
      <c r="BL364" s="16" t="s">
        <v>218</v>
      </c>
      <c r="BM364" s="16" t="s">
        <v>678</v>
      </c>
    </row>
    <row r="365" spans="2:65" s="12" customFormat="1">
      <c r="B365" s="197"/>
      <c r="C365" s="198"/>
      <c r="D365" s="194" t="s">
        <v>147</v>
      </c>
      <c r="E365" s="199" t="s">
        <v>33</v>
      </c>
      <c r="F365" s="200" t="s">
        <v>679</v>
      </c>
      <c r="G365" s="198"/>
      <c r="H365" s="201">
        <v>214.5</v>
      </c>
      <c r="I365" s="202"/>
      <c r="J365" s="198"/>
      <c r="K365" s="198"/>
      <c r="L365" s="203"/>
      <c r="M365" s="204"/>
      <c r="N365" s="205"/>
      <c r="O365" s="205"/>
      <c r="P365" s="205"/>
      <c r="Q365" s="205"/>
      <c r="R365" s="205"/>
      <c r="S365" s="205"/>
      <c r="T365" s="206"/>
      <c r="AT365" s="207" t="s">
        <v>147</v>
      </c>
      <c r="AU365" s="207" t="s">
        <v>87</v>
      </c>
      <c r="AV365" s="12" t="s">
        <v>87</v>
      </c>
      <c r="AW365" s="12" t="s">
        <v>39</v>
      </c>
      <c r="AX365" s="12" t="s">
        <v>85</v>
      </c>
      <c r="AY365" s="207" t="s">
        <v>135</v>
      </c>
    </row>
    <row r="366" spans="2:65" s="11" customFormat="1" ht="25.9" customHeight="1">
      <c r="B366" s="166"/>
      <c r="C366" s="167"/>
      <c r="D366" s="168" t="s">
        <v>77</v>
      </c>
      <c r="E366" s="169" t="s">
        <v>680</v>
      </c>
      <c r="F366" s="169" t="s">
        <v>681</v>
      </c>
      <c r="G366" s="167"/>
      <c r="H366" s="167"/>
      <c r="I366" s="170"/>
      <c r="J366" s="171">
        <f>BK366</f>
        <v>0</v>
      </c>
      <c r="K366" s="167"/>
      <c r="L366" s="172"/>
      <c r="M366" s="173"/>
      <c r="N366" s="174"/>
      <c r="O366" s="174"/>
      <c r="P366" s="175">
        <f>P367</f>
        <v>0</v>
      </c>
      <c r="Q366" s="174"/>
      <c r="R366" s="175">
        <f>R367</f>
        <v>0</v>
      </c>
      <c r="S366" s="174"/>
      <c r="T366" s="176">
        <f>T367</f>
        <v>0</v>
      </c>
      <c r="AR366" s="177" t="s">
        <v>164</v>
      </c>
      <c r="AT366" s="178" t="s">
        <v>77</v>
      </c>
      <c r="AU366" s="178" t="s">
        <v>78</v>
      </c>
      <c r="AY366" s="177" t="s">
        <v>135</v>
      </c>
      <c r="BK366" s="179">
        <f>BK367</f>
        <v>0</v>
      </c>
    </row>
    <row r="367" spans="2:65" s="11" customFormat="1" ht="22.9" customHeight="1">
      <c r="B367" s="166"/>
      <c r="C367" s="167"/>
      <c r="D367" s="168" t="s">
        <v>77</v>
      </c>
      <c r="E367" s="180" t="s">
        <v>78</v>
      </c>
      <c r="F367" s="180" t="s">
        <v>681</v>
      </c>
      <c r="G367" s="167"/>
      <c r="H367" s="167"/>
      <c r="I367" s="170"/>
      <c r="J367" s="181">
        <f>BK367</f>
        <v>0</v>
      </c>
      <c r="K367" s="167"/>
      <c r="L367" s="172"/>
      <c r="M367" s="173"/>
      <c r="N367" s="174"/>
      <c r="O367" s="174"/>
      <c r="P367" s="175">
        <f>SUM(P368:P377)</f>
        <v>0</v>
      </c>
      <c r="Q367" s="174"/>
      <c r="R367" s="175">
        <f>SUM(R368:R377)</f>
        <v>0</v>
      </c>
      <c r="S367" s="174"/>
      <c r="T367" s="176">
        <f>SUM(T368:T377)</f>
        <v>0</v>
      </c>
      <c r="AR367" s="177" t="s">
        <v>164</v>
      </c>
      <c r="AT367" s="178" t="s">
        <v>77</v>
      </c>
      <c r="AU367" s="178" t="s">
        <v>85</v>
      </c>
      <c r="AY367" s="177" t="s">
        <v>135</v>
      </c>
      <c r="BK367" s="179">
        <f>SUM(BK368:BK377)</f>
        <v>0</v>
      </c>
    </row>
    <row r="368" spans="2:65" s="1" customFormat="1" ht="16.5" customHeight="1">
      <c r="B368" s="34"/>
      <c r="C368" s="182" t="s">
        <v>682</v>
      </c>
      <c r="D368" s="182" t="s">
        <v>138</v>
      </c>
      <c r="E368" s="183" t="s">
        <v>683</v>
      </c>
      <c r="F368" s="184" t="s">
        <v>684</v>
      </c>
      <c r="G368" s="185" t="s">
        <v>658</v>
      </c>
      <c r="H368" s="186">
        <v>1</v>
      </c>
      <c r="I368" s="187"/>
      <c r="J368" s="188">
        <f t="shared" ref="J368:J377" si="0">ROUND(I368*H368,2)</f>
        <v>0</v>
      </c>
      <c r="K368" s="184" t="s">
        <v>685</v>
      </c>
      <c r="L368" s="38"/>
      <c r="M368" s="189" t="s">
        <v>33</v>
      </c>
      <c r="N368" s="190" t="s">
        <v>49</v>
      </c>
      <c r="O368" s="60"/>
      <c r="P368" s="191">
        <f t="shared" ref="P368:P377" si="1">O368*H368</f>
        <v>0</v>
      </c>
      <c r="Q368" s="191">
        <v>0</v>
      </c>
      <c r="R368" s="191">
        <f t="shared" ref="R368:R377" si="2">Q368*H368</f>
        <v>0</v>
      </c>
      <c r="S368" s="191">
        <v>0</v>
      </c>
      <c r="T368" s="192">
        <f t="shared" ref="T368:T377" si="3">S368*H368</f>
        <v>0</v>
      </c>
      <c r="AR368" s="16" t="s">
        <v>686</v>
      </c>
      <c r="AT368" s="16" t="s">
        <v>138</v>
      </c>
      <c r="AU368" s="16" t="s">
        <v>87</v>
      </c>
      <c r="AY368" s="16" t="s">
        <v>135</v>
      </c>
      <c r="BE368" s="193">
        <f t="shared" ref="BE368:BE377" si="4">IF(N368="základní",J368,0)</f>
        <v>0</v>
      </c>
      <c r="BF368" s="193">
        <f t="shared" ref="BF368:BF377" si="5">IF(N368="snížená",J368,0)</f>
        <v>0</v>
      </c>
      <c r="BG368" s="193">
        <f t="shared" ref="BG368:BG377" si="6">IF(N368="zákl. přenesená",J368,0)</f>
        <v>0</v>
      </c>
      <c r="BH368" s="193">
        <f t="shared" ref="BH368:BH377" si="7">IF(N368="sníž. přenesená",J368,0)</f>
        <v>0</v>
      </c>
      <c r="BI368" s="193">
        <f t="shared" ref="BI368:BI377" si="8">IF(N368="nulová",J368,0)</f>
        <v>0</v>
      </c>
      <c r="BJ368" s="16" t="s">
        <v>85</v>
      </c>
      <c r="BK368" s="193">
        <f t="shared" ref="BK368:BK377" si="9">ROUND(I368*H368,2)</f>
        <v>0</v>
      </c>
      <c r="BL368" s="16" t="s">
        <v>686</v>
      </c>
      <c r="BM368" s="16" t="s">
        <v>687</v>
      </c>
    </row>
    <row r="369" spans="2:65" s="1" customFormat="1" ht="16.5" customHeight="1">
      <c r="B369" s="34"/>
      <c r="C369" s="182" t="s">
        <v>688</v>
      </c>
      <c r="D369" s="182" t="s">
        <v>138</v>
      </c>
      <c r="E369" s="183" t="s">
        <v>689</v>
      </c>
      <c r="F369" s="184" t="s">
        <v>690</v>
      </c>
      <c r="G369" s="185" t="s">
        <v>691</v>
      </c>
      <c r="H369" s="186">
        <v>2</v>
      </c>
      <c r="I369" s="187"/>
      <c r="J369" s="188">
        <f t="shared" si="0"/>
        <v>0</v>
      </c>
      <c r="K369" s="184" t="s">
        <v>692</v>
      </c>
      <c r="L369" s="38"/>
      <c r="M369" s="189" t="s">
        <v>33</v>
      </c>
      <c r="N369" s="190" t="s">
        <v>49</v>
      </c>
      <c r="O369" s="60"/>
      <c r="P369" s="191">
        <f t="shared" si="1"/>
        <v>0</v>
      </c>
      <c r="Q369" s="191">
        <v>0</v>
      </c>
      <c r="R369" s="191">
        <f t="shared" si="2"/>
        <v>0</v>
      </c>
      <c r="S369" s="191">
        <v>0</v>
      </c>
      <c r="T369" s="192">
        <f t="shared" si="3"/>
        <v>0</v>
      </c>
      <c r="AR369" s="16" t="s">
        <v>686</v>
      </c>
      <c r="AT369" s="16" t="s">
        <v>138</v>
      </c>
      <c r="AU369" s="16" t="s">
        <v>87</v>
      </c>
      <c r="AY369" s="16" t="s">
        <v>135</v>
      </c>
      <c r="BE369" s="193">
        <f t="shared" si="4"/>
        <v>0</v>
      </c>
      <c r="BF369" s="193">
        <f t="shared" si="5"/>
        <v>0</v>
      </c>
      <c r="BG369" s="193">
        <f t="shared" si="6"/>
        <v>0</v>
      </c>
      <c r="BH369" s="193">
        <f t="shared" si="7"/>
        <v>0</v>
      </c>
      <c r="BI369" s="193">
        <f t="shared" si="8"/>
        <v>0</v>
      </c>
      <c r="BJ369" s="16" t="s">
        <v>85</v>
      </c>
      <c r="BK369" s="193">
        <f t="shared" si="9"/>
        <v>0</v>
      </c>
      <c r="BL369" s="16" t="s">
        <v>686</v>
      </c>
      <c r="BM369" s="16" t="s">
        <v>693</v>
      </c>
    </row>
    <row r="370" spans="2:65" s="1" customFormat="1" ht="16.5" customHeight="1">
      <c r="B370" s="34"/>
      <c r="C370" s="182" t="s">
        <v>694</v>
      </c>
      <c r="D370" s="182" t="s">
        <v>138</v>
      </c>
      <c r="E370" s="183" t="s">
        <v>695</v>
      </c>
      <c r="F370" s="184" t="s">
        <v>696</v>
      </c>
      <c r="G370" s="185" t="s">
        <v>658</v>
      </c>
      <c r="H370" s="186">
        <v>1</v>
      </c>
      <c r="I370" s="187"/>
      <c r="J370" s="188">
        <f t="shared" si="0"/>
        <v>0</v>
      </c>
      <c r="K370" s="184" t="s">
        <v>692</v>
      </c>
      <c r="L370" s="38"/>
      <c r="M370" s="189" t="s">
        <v>33</v>
      </c>
      <c r="N370" s="190" t="s">
        <v>49</v>
      </c>
      <c r="O370" s="60"/>
      <c r="P370" s="191">
        <f t="shared" si="1"/>
        <v>0</v>
      </c>
      <c r="Q370" s="191">
        <v>0</v>
      </c>
      <c r="R370" s="191">
        <f t="shared" si="2"/>
        <v>0</v>
      </c>
      <c r="S370" s="191">
        <v>0</v>
      </c>
      <c r="T370" s="192">
        <f t="shared" si="3"/>
        <v>0</v>
      </c>
      <c r="AR370" s="16" t="s">
        <v>686</v>
      </c>
      <c r="AT370" s="16" t="s">
        <v>138</v>
      </c>
      <c r="AU370" s="16" t="s">
        <v>87</v>
      </c>
      <c r="AY370" s="16" t="s">
        <v>135</v>
      </c>
      <c r="BE370" s="193">
        <f t="shared" si="4"/>
        <v>0</v>
      </c>
      <c r="BF370" s="193">
        <f t="shared" si="5"/>
        <v>0</v>
      </c>
      <c r="BG370" s="193">
        <f t="shared" si="6"/>
        <v>0</v>
      </c>
      <c r="BH370" s="193">
        <f t="shared" si="7"/>
        <v>0</v>
      </c>
      <c r="BI370" s="193">
        <f t="shared" si="8"/>
        <v>0</v>
      </c>
      <c r="BJ370" s="16" t="s">
        <v>85</v>
      </c>
      <c r="BK370" s="193">
        <f t="shared" si="9"/>
        <v>0</v>
      </c>
      <c r="BL370" s="16" t="s">
        <v>686</v>
      </c>
      <c r="BM370" s="16" t="s">
        <v>697</v>
      </c>
    </row>
    <row r="371" spans="2:65" s="1" customFormat="1" ht="16.5" customHeight="1">
      <c r="B371" s="34"/>
      <c r="C371" s="182" t="s">
        <v>698</v>
      </c>
      <c r="D371" s="182" t="s">
        <v>138</v>
      </c>
      <c r="E371" s="183" t="s">
        <v>699</v>
      </c>
      <c r="F371" s="184" t="s">
        <v>700</v>
      </c>
      <c r="G371" s="185" t="s">
        <v>658</v>
      </c>
      <c r="H371" s="186">
        <v>1</v>
      </c>
      <c r="I371" s="187"/>
      <c r="J371" s="188">
        <f t="shared" si="0"/>
        <v>0</v>
      </c>
      <c r="K371" s="184" t="s">
        <v>692</v>
      </c>
      <c r="L371" s="38"/>
      <c r="M371" s="189" t="s">
        <v>33</v>
      </c>
      <c r="N371" s="190" t="s">
        <v>49</v>
      </c>
      <c r="O371" s="60"/>
      <c r="P371" s="191">
        <f t="shared" si="1"/>
        <v>0</v>
      </c>
      <c r="Q371" s="191">
        <v>0</v>
      </c>
      <c r="R371" s="191">
        <f t="shared" si="2"/>
        <v>0</v>
      </c>
      <c r="S371" s="191">
        <v>0</v>
      </c>
      <c r="T371" s="192">
        <f t="shared" si="3"/>
        <v>0</v>
      </c>
      <c r="AR371" s="16" t="s">
        <v>686</v>
      </c>
      <c r="AT371" s="16" t="s">
        <v>138</v>
      </c>
      <c r="AU371" s="16" t="s">
        <v>87</v>
      </c>
      <c r="AY371" s="16" t="s">
        <v>135</v>
      </c>
      <c r="BE371" s="193">
        <f t="shared" si="4"/>
        <v>0</v>
      </c>
      <c r="BF371" s="193">
        <f t="shared" si="5"/>
        <v>0</v>
      </c>
      <c r="BG371" s="193">
        <f t="shared" si="6"/>
        <v>0</v>
      </c>
      <c r="BH371" s="193">
        <f t="shared" si="7"/>
        <v>0</v>
      </c>
      <c r="BI371" s="193">
        <f t="shared" si="8"/>
        <v>0</v>
      </c>
      <c r="BJ371" s="16" t="s">
        <v>85</v>
      </c>
      <c r="BK371" s="193">
        <f t="shared" si="9"/>
        <v>0</v>
      </c>
      <c r="BL371" s="16" t="s">
        <v>686</v>
      </c>
      <c r="BM371" s="16" t="s">
        <v>701</v>
      </c>
    </row>
    <row r="372" spans="2:65" s="1" customFormat="1" ht="16.5" customHeight="1">
      <c r="B372" s="34"/>
      <c r="C372" s="182" t="s">
        <v>702</v>
      </c>
      <c r="D372" s="182" t="s">
        <v>138</v>
      </c>
      <c r="E372" s="183" t="s">
        <v>703</v>
      </c>
      <c r="F372" s="184" t="s">
        <v>704</v>
      </c>
      <c r="G372" s="185" t="s">
        <v>191</v>
      </c>
      <c r="H372" s="186">
        <v>30</v>
      </c>
      <c r="I372" s="187"/>
      <c r="J372" s="188">
        <f t="shared" si="0"/>
        <v>0</v>
      </c>
      <c r="K372" s="184" t="s">
        <v>692</v>
      </c>
      <c r="L372" s="38"/>
      <c r="M372" s="189" t="s">
        <v>33</v>
      </c>
      <c r="N372" s="190" t="s">
        <v>49</v>
      </c>
      <c r="O372" s="60"/>
      <c r="P372" s="191">
        <f t="shared" si="1"/>
        <v>0</v>
      </c>
      <c r="Q372" s="191">
        <v>0</v>
      </c>
      <c r="R372" s="191">
        <f t="shared" si="2"/>
        <v>0</v>
      </c>
      <c r="S372" s="191">
        <v>0</v>
      </c>
      <c r="T372" s="192">
        <f t="shared" si="3"/>
        <v>0</v>
      </c>
      <c r="AR372" s="16" t="s">
        <v>686</v>
      </c>
      <c r="AT372" s="16" t="s">
        <v>138</v>
      </c>
      <c r="AU372" s="16" t="s">
        <v>87</v>
      </c>
      <c r="AY372" s="16" t="s">
        <v>135</v>
      </c>
      <c r="BE372" s="193">
        <f t="shared" si="4"/>
        <v>0</v>
      </c>
      <c r="BF372" s="193">
        <f t="shared" si="5"/>
        <v>0</v>
      </c>
      <c r="BG372" s="193">
        <f t="shared" si="6"/>
        <v>0</v>
      </c>
      <c r="BH372" s="193">
        <f t="shared" si="7"/>
        <v>0</v>
      </c>
      <c r="BI372" s="193">
        <f t="shared" si="8"/>
        <v>0</v>
      </c>
      <c r="BJ372" s="16" t="s">
        <v>85</v>
      </c>
      <c r="BK372" s="193">
        <f t="shared" si="9"/>
        <v>0</v>
      </c>
      <c r="BL372" s="16" t="s">
        <v>686</v>
      </c>
      <c r="BM372" s="16" t="s">
        <v>705</v>
      </c>
    </row>
    <row r="373" spans="2:65" s="1" customFormat="1" ht="16.5" customHeight="1">
      <c r="B373" s="34"/>
      <c r="C373" s="182" t="s">
        <v>706</v>
      </c>
      <c r="D373" s="182" t="s">
        <v>138</v>
      </c>
      <c r="E373" s="183" t="s">
        <v>707</v>
      </c>
      <c r="F373" s="184" t="s">
        <v>708</v>
      </c>
      <c r="G373" s="185" t="s">
        <v>658</v>
      </c>
      <c r="H373" s="186">
        <v>4</v>
      </c>
      <c r="I373" s="187"/>
      <c r="J373" s="188">
        <f t="shared" si="0"/>
        <v>0</v>
      </c>
      <c r="K373" s="184" t="s">
        <v>692</v>
      </c>
      <c r="L373" s="38"/>
      <c r="M373" s="189" t="s">
        <v>33</v>
      </c>
      <c r="N373" s="190" t="s">
        <v>49</v>
      </c>
      <c r="O373" s="60"/>
      <c r="P373" s="191">
        <f t="shared" si="1"/>
        <v>0</v>
      </c>
      <c r="Q373" s="191">
        <v>0</v>
      </c>
      <c r="R373" s="191">
        <f t="shared" si="2"/>
        <v>0</v>
      </c>
      <c r="S373" s="191">
        <v>0</v>
      </c>
      <c r="T373" s="192">
        <f t="shared" si="3"/>
        <v>0</v>
      </c>
      <c r="AR373" s="16" t="s">
        <v>686</v>
      </c>
      <c r="AT373" s="16" t="s">
        <v>138</v>
      </c>
      <c r="AU373" s="16" t="s">
        <v>87</v>
      </c>
      <c r="AY373" s="16" t="s">
        <v>135</v>
      </c>
      <c r="BE373" s="193">
        <f t="shared" si="4"/>
        <v>0</v>
      </c>
      <c r="BF373" s="193">
        <f t="shared" si="5"/>
        <v>0</v>
      </c>
      <c r="BG373" s="193">
        <f t="shared" si="6"/>
        <v>0</v>
      </c>
      <c r="BH373" s="193">
        <f t="shared" si="7"/>
        <v>0</v>
      </c>
      <c r="BI373" s="193">
        <f t="shared" si="8"/>
        <v>0</v>
      </c>
      <c r="BJ373" s="16" t="s">
        <v>85</v>
      </c>
      <c r="BK373" s="193">
        <f t="shared" si="9"/>
        <v>0</v>
      </c>
      <c r="BL373" s="16" t="s">
        <v>686</v>
      </c>
      <c r="BM373" s="16" t="s">
        <v>709</v>
      </c>
    </row>
    <row r="374" spans="2:65" s="1" customFormat="1" ht="16.5" customHeight="1">
      <c r="B374" s="34"/>
      <c r="C374" s="182" t="s">
        <v>710</v>
      </c>
      <c r="D374" s="182" t="s">
        <v>138</v>
      </c>
      <c r="E374" s="183" t="s">
        <v>711</v>
      </c>
      <c r="F374" s="184" t="s">
        <v>712</v>
      </c>
      <c r="G374" s="185" t="s">
        <v>658</v>
      </c>
      <c r="H374" s="186">
        <v>1</v>
      </c>
      <c r="I374" s="187"/>
      <c r="J374" s="188">
        <f t="shared" si="0"/>
        <v>0</v>
      </c>
      <c r="K374" s="184" t="s">
        <v>692</v>
      </c>
      <c r="L374" s="38"/>
      <c r="M374" s="189" t="s">
        <v>33</v>
      </c>
      <c r="N374" s="190" t="s">
        <v>49</v>
      </c>
      <c r="O374" s="60"/>
      <c r="P374" s="191">
        <f t="shared" si="1"/>
        <v>0</v>
      </c>
      <c r="Q374" s="191">
        <v>0</v>
      </c>
      <c r="R374" s="191">
        <f t="shared" si="2"/>
        <v>0</v>
      </c>
      <c r="S374" s="191">
        <v>0</v>
      </c>
      <c r="T374" s="192">
        <f t="shared" si="3"/>
        <v>0</v>
      </c>
      <c r="AR374" s="16" t="s">
        <v>686</v>
      </c>
      <c r="AT374" s="16" t="s">
        <v>138</v>
      </c>
      <c r="AU374" s="16" t="s">
        <v>87</v>
      </c>
      <c r="AY374" s="16" t="s">
        <v>135</v>
      </c>
      <c r="BE374" s="193">
        <f t="shared" si="4"/>
        <v>0</v>
      </c>
      <c r="BF374" s="193">
        <f t="shared" si="5"/>
        <v>0</v>
      </c>
      <c r="BG374" s="193">
        <f t="shared" si="6"/>
        <v>0</v>
      </c>
      <c r="BH374" s="193">
        <f t="shared" si="7"/>
        <v>0</v>
      </c>
      <c r="BI374" s="193">
        <f t="shared" si="8"/>
        <v>0</v>
      </c>
      <c r="BJ374" s="16" t="s">
        <v>85</v>
      </c>
      <c r="BK374" s="193">
        <f t="shared" si="9"/>
        <v>0</v>
      </c>
      <c r="BL374" s="16" t="s">
        <v>686</v>
      </c>
      <c r="BM374" s="16" t="s">
        <v>713</v>
      </c>
    </row>
    <row r="375" spans="2:65" s="1" customFormat="1" ht="16.5" customHeight="1">
      <c r="B375" s="34"/>
      <c r="C375" s="182" t="s">
        <v>714</v>
      </c>
      <c r="D375" s="182" t="s">
        <v>138</v>
      </c>
      <c r="E375" s="183" t="s">
        <v>715</v>
      </c>
      <c r="F375" s="184" t="s">
        <v>716</v>
      </c>
      <c r="G375" s="185" t="s">
        <v>141</v>
      </c>
      <c r="H375" s="186">
        <v>100</v>
      </c>
      <c r="I375" s="187"/>
      <c r="J375" s="188">
        <f t="shared" si="0"/>
        <v>0</v>
      </c>
      <c r="K375" s="184" t="s">
        <v>692</v>
      </c>
      <c r="L375" s="38"/>
      <c r="M375" s="189" t="s">
        <v>33</v>
      </c>
      <c r="N375" s="190" t="s">
        <v>49</v>
      </c>
      <c r="O375" s="60"/>
      <c r="P375" s="191">
        <f t="shared" si="1"/>
        <v>0</v>
      </c>
      <c r="Q375" s="191">
        <v>0</v>
      </c>
      <c r="R375" s="191">
        <f t="shared" si="2"/>
        <v>0</v>
      </c>
      <c r="S375" s="191">
        <v>0</v>
      </c>
      <c r="T375" s="192">
        <f t="shared" si="3"/>
        <v>0</v>
      </c>
      <c r="AR375" s="16" t="s">
        <v>686</v>
      </c>
      <c r="AT375" s="16" t="s">
        <v>138</v>
      </c>
      <c r="AU375" s="16" t="s">
        <v>87</v>
      </c>
      <c r="AY375" s="16" t="s">
        <v>135</v>
      </c>
      <c r="BE375" s="193">
        <f t="shared" si="4"/>
        <v>0</v>
      </c>
      <c r="BF375" s="193">
        <f t="shared" si="5"/>
        <v>0</v>
      </c>
      <c r="BG375" s="193">
        <f t="shared" si="6"/>
        <v>0</v>
      </c>
      <c r="BH375" s="193">
        <f t="shared" si="7"/>
        <v>0</v>
      </c>
      <c r="BI375" s="193">
        <f t="shared" si="8"/>
        <v>0</v>
      </c>
      <c r="BJ375" s="16" t="s">
        <v>85</v>
      </c>
      <c r="BK375" s="193">
        <f t="shared" si="9"/>
        <v>0</v>
      </c>
      <c r="BL375" s="16" t="s">
        <v>686</v>
      </c>
      <c r="BM375" s="16" t="s">
        <v>717</v>
      </c>
    </row>
    <row r="376" spans="2:65" s="1" customFormat="1" ht="16.5" customHeight="1">
      <c r="B376" s="34"/>
      <c r="C376" s="182" t="s">
        <v>718</v>
      </c>
      <c r="D376" s="182" t="s">
        <v>138</v>
      </c>
      <c r="E376" s="183" t="s">
        <v>719</v>
      </c>
      <c r="F376" s="184" t="s">
        <v>720</v>
      </c>
      <c r="G376" s="185" t="s">
        <v>658</v>
      </c>
      <c r="H376" s="186">
        <v>1</v>
      </c>
      <c r="I376" s="187"/>
      <c r="J376" s="188">
        <f t="shared" si="0"/>
        <v>0</v>
      </c>
      <c r="K376" s="184" t="s">
        <v>692</v>
      </c>
      <c r="L376" s="38"/>
      <c r="M376" s="189" t="s">
        <v>33</v>
      </c>
      <c r="N376" s="190" t="s">
        <v>49</v>
      </c>
      <c r="O376" s="60"/>
      <c r="P376" s="191">
        <f t="shared" si="1"/>
        <v>0</v>
      </c>
      <c r="Q376" s="191">
        <v>0</v>
      </c>
      <c r="R376" s="191">
        <f t="shared" si="2"/>
        <v>0</v>
      </c>
      <c r="S376" s="191">
        <v>0</v>
      </c>
      <c r="T376" s="192">
        <f t="shared" si="3"/>
        <v>0</v>
      </c>
      <c r="AR376" s="16" t="s">
        <v>686</v>
      </c>
      <c r="AT376" s="16" t="s">
        <v>138</v>
      </c>
      <c r="AU376" s="16" t="s">
        <v>87</v>
      </c>
      <c r="AY376" s="16" t="s">
        <v>135</v>
      </c>
      <c r="BE376" s="193">
        <f t="shared" si="4"/>
        <v>0</v>
      </c>
      <c r="BF376" s="193">
        <f t="shared" si="5"/>
        <v>0</v>
      </c>
      <c r="BG376" s="193">
        <f t="shared" si="6"/>
        <v>0</v>
      </c>
      <c r="BH376" s="193">
        <f t="shared" si="7"/>
        <v>0</v>
      </c>
      <c r="BI376" s="193">
        <f t="shared" si="8"/>
        <v>0</v>
      </c>
      <c r="BJ376" s="16" t="s">
        <v>85</v>
      </c>
      <c r="BK376" s="193">
        <f t="shared" si="9"/>
        <v>0</v>
      </c>
      <c r="BL376" s="16" t="s">
        <v>686</v>
      </c>
      <c r="BM376" s="16" t="s">
        <v>721</v>
      </c>
    </row>
    <row r="377" spans="2:65" s="1" customFormat="1" ht="16.5" customHeight="1">
      <c r="B377" s="34"/>
      <c r="C377" s="182" t="s">
        <v>722</v>
      </c>
      <c r="D377" s="182" t="s">
        <v>138</v>
      </c>
      <c r="E377" s="183" t="s">
        <v>723</v>
      </c>
      <c r="F377" s="184" t="s">
        <v>724</v>
      </c>
      <c r="G377" s="185" t="s">
        <v>658</v>
      </c>
      <c r="H377" s="186">
        <v>1</v>
      </c>
      <c r="I377" s="187"/>
      <c r="J377" s="188">
        <f t="shared" si="0"/>
        <v>0</v>
      </c>
      <c r="K377" s="184" t="s">
        <v>692</v>
      </c>
      <c r="L377" s="38"/>
      <c r="M377" s="229" t="s">
        <v>33</v>
      </c>
      <c r="N377" s="230" t="s">
        <v>49</v>
      </c>
      <c r="O377" s="231"/>
      <c r="P377" s="232">
        <f t="shared" si="1"/>
        <v>0</v>
      </c>
      <c r="Q377" s="232">
        <v>0</v>
      </c>
      <c r="R377" s="232">
        <f t="shared" si="2"/>
        <v>0</v>
      </c>
      <c r="S377" s="232">
        <v>0</v>
      </c>
      <c r="T377" s="233">
        <f t="shared" si="3"/>
        <v>0</v>
      </c>
      <c r="AR377" s="16" t="s">
        <v>686</v>
      </c>
      <c r="AT377" s="16" t="s">
        <v>138</v>
      </c>
      <c r="AU377" s="16" t="s">
        <v>87</v>
      </c>
      <c r="AY377" s="16" t="s">
        <v>135</v>
      </c>
      <c r="BE377" s="193">
        <f t="shared" si="4"/>
        <v>0</v>
      </c>
      <c r="BF377" s="193">
        <f t="shared" si="5"/>
        <v>0</v>
      </c>
      <c r="BG377" s="193">
        <f t="shared" si="6"/>
        <v>0</v>
      </c>
      <c r="BH377" s="193">
        <f t="shared" si="7"/>
        <v>0</v>
      </c>
      <c r="BI377" s="193">
        <f t="shared" si="8"/>
        <v>0</v>
      </c>
      <c r="BJ377" s="16" t="s">
        <v>85</v>
      </c>
      <c r="BK377" s="193">
        <f t="shared" si="9"/>
        <v>0</v>
      </c>
      <c r="BL377" s="16" t="s">
        <v>686</v>
      </c>
      <c r="BM377" s="16" t="s">
        <v>725</v>
      </c>
    </row>
    <row r="378" spans="2:65" s="1" customFormat="1" ht="6.95" customHeight="1">
      <c r="B378" s="46"/>
      <c r="C378" s="47"/>
      <c r="D378" s="47"/>
      <c r="E378" s="47"/>
      <c r="F378" s="47"/>
      <c r="G378" s="47"/>
      <c r="H378" s="47"/>
      <c r="I378" s="134"/>
      <c r="J378" s="47"/>
      <c r="K378" s="47"/>
      <c r="L378" s="38"/>
    </row>
  </sheetData>
  <sheetProtection algorithmName="SHA-512" hashValue="z2klfh1XhaEr+llbpqR86bs4z7fpDMmJBc5F90rPtdPfB7B51SlWZ3Bs0HBhJPh07imZss+TrS6WTGma8DXtnA==" saltValue="O+hu0oH1bTBX8HNWlVa7y/H71rCHv0sBWRrX4KQoql7VxuVUEWgtMKncmjfkN6yr89eo2qyuaCw0nF1FPkMxFQ==" spinCount="100000" sheet="1" objects="1" scenarios="1" formatColumns="0" formatRows="0" autoFilter="0"/>
  <autoFilter ref="C99:K377"/>
  <mergeCells count="12">
    <mergeCell ref="E92:H92"/>
    <mergeCell ref="L2:V2"/>
    <mergeCell ref="E50:H50"/>
    <mergeCell ref="E52:H52"/>
    <mergeCell ref="E54:H54"/>
    <mergeCell ref="E88:H88"/>
    <mergeCell ref="E90:H90"/>
    <mergeCell ref="E7:H7"/>
    <mergeCell ref="E9:H9"/>
    <mergeCell ref="E11:H11"/>
    <mergeCell ref="E20:H20"/>
    <mergeCell ref="E29:H29"/>
  </mergeCells>
  <pageMargins left="0.39374999999999999" right="0.39374999999999999" top="0.39374999999999999" bottom="0.39374999999999999" header="0" footer="0"/>
  <pageSetup paperSize="9" scale="60"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5"/>
  <sheetViews>
    <sheetView showGridLines="0"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43"/>
      <c r="M2" s="343"/>
      <c r="N2" s="343"/>
      <c r="O2" s="343"/>
      <c r="P2" s="343"/>
      <c r="Q2" s="343"/>
      <c r="R2" s="343"/>
      <c r="S2" s="343"/>
      <c r="T2" s="343"/>
      <c r="U2" s="343"/>
      <c r="V2" s="343"/>
      <c r="AT2" s="16" t="s">
        <v>95</v>
      </c>
    </row>
    <row r="3" spans="2:46" ht="6.95" customHeight="1">
      <c r="B3" s="107"/>
      <c r="C3" s="108"/>
      <c r="D3" s="108"/>
      <c r="E3" s="108"/>
      <c r="F3" s="108"/>
      <c r="G3" s="108"/>
      <c r="H3" s="108"/>
      <c r="I3" s="109"/>
      <c r="J3" s="108"/>
      <c r="K3" s="108"/>
      <c r="L3" s="19"/>
      <c r="AT3" s="16" t="s">
        <v>87</v>
      </c>
    </row>
    <row r="4" spans="2:46" ht="24.95" customHeight="1">
      <c r="B4" s="19"/>
      <c r="D4" s="110" t="s">
        <v>96</v>
      </c>
      <c r="L4" s="19"/>
      <c r="M4" s="23" t="s">
        <v>10</v>
      </c>
      <c r="AT4" s="16" t="s">
        <v>4</v>
      </c>
    </row>
    <row r="5" spans="2:46" ht="6.95" customHeight="1">
      <c r="B5" s="19"/>
      <c r="L5" s="19"/>
    </row>
    <row r="6" spans="2:46" ht="12" customHeight="1">
      <c r="B6" s="19"/>
      <c r="D6" s="111" t="s">
        <v>16</v>
      </c>
      <c r="L6" s="19"/>
    </row>
    <row r="7" spans="2:46" ht="16.5" customHeight="1">
      <c r="B7" s="19"/>
      <c r="E7" s="357" t="str">
        <f>'Rekapitulace stavby'!K6</f>
        <v>ZŠ P. Bezruče, Třinec – rekonstrukce střechy</v>
      </c>
      <c r="F7" s="358"/>
      <c r="G7" s="358"/>
      <c r="H7" s="358"/>
      <c r="L7" s="19"/>
    </row>
    <row r="8" spans="2:46" ht="12" customHeight="1">
      <c r="B8" s="19"/>
      <c r="D8" s="111" t="s">
        <v>97</v>
      </c>
      <c r="L8" s="19"/>
    </row>
    <row r="9" spans="2:46" s="1" customFormat="1" ht="16.5" customHeight="1">
      <c r="B9" s="38"/>
      <c r="E9" s="357" t="s">
        <v>98</v>
      </c>
      <c r="F9" s="359"/>
      <c r="G9" s="359"/>
      <c r="H9" s="359"/>
      <c r="I9" s="112"/>
      <c r="L9" s="38"/>
    </row>
    <row r="10" spans="2:46" s="1" customFormat="1" ht="12" customHeight="1">
      <c r="B10" s="38"/>
      <c r="D10" s="111" t="s">
        <v>99</v>
      </c>
      <c r="I10" s="112"/>
      <c r="L10" s="38"/>
    </row>
    <row r="11" spans="2:46" s="1" customFormat="1" ht="36.950000000000003" customHeight="1">
      <c r="B11" s="38"/>
      <c r="E11" s="360" t="s">
        <v>726</v>
      </c>
      <c r="F11" s="359"/>
      <c r="G11" s="359"/>
      <c r="H11" s="359"/>
      <c r="I11" s="112"/>
      <c r="L11" s="38"/>
    </row>
    <row r="12" spans="2:46" s="1" customFormat="1">
      <c r="B12" s="38"/>
      <c r="I12" s="112"/>
      <c r="L12" s="38"/>
    </row>
    <row r="13" spans="2:46" s="1" customFormat="1" ht="12" customHeight="1">
      <c r="B13" s="38"/>
      <c r="D13" s="111" t="s">
        <v>18</v>
      </c>
      <c r="F13" s="16" t="s">
        <v>33</v>
      </c>
      <c r="I13" s="113" t="s">
        <v>20</v>
      </c>
      <c r="J13" s="16" t="s">
        <v>33</v>
      </c>
      <c r="L13" s="38"/>
    </row>
    <row r="14" spans="2:46" s="1" customFormat="1" ht="12" customHeight="1">
      <c r="B14" s="38"/>
      <c r="D14" s="111" t="s">
        <v>22</v>
      </c>
      <c r="F14" s="16" t="s">
        <v>41</v>
      </c>
      <c r="I14" s="113" t="s">
        <v>24</v>
      </c>
      <c r="J14" s="114" t="str">
        <f>'Rekapitulace stavby'!AN8</f>
        <v>17. 1. 2020</v>
      </c>
      <c r="L14" s="38"/>
    </row>
    <row r="15" spans="2:46" s="1" customFormat="1" ht="10.9" customHeight="1">
      <c r="B15" s="38"/>
      <c r="I15" s="112"/>
      <c r="L15" s="38"/>
    </row>
    <row r="16" spans="2:46" s="1" customFormat="1" ht="12" customHeight="1">
      <c r="B16" s="38"/>
      <c r="D16" s="111" t="s">
        <v>28</v>
      </c>
      <c r="I16" s="113" t="s">
        <v>29</v>
      </c>
      <c r="J16" s="16" t="str">
        <f>IF('Rekapitulace stavby'!AN10="","",'Rekapitulace stavby'!AN10)</f>
        <v>00297313</v>
      </c>
      <c r="L16" s="38"/>
    </row>
    <row r="17" spans="2:12" s="1" customFormat="1" ht="18" customHeight="1">
      <c r="B17" s="38"/>
      <c r="E17" s="16" t="str">
        <f>IF('Rekapitulace stavby'!E11="","",'Rekapitulace stavby'!E11)</f>
        <v>Statutární město Třinec</v>
      </c>
      <c r="I17" s="113" t="s">
        <v>32</v>
      </c>
      <c r="J17" s="16" t="str">
        <f>IF('Rekapitulace stavby'!AN11="","",'Rekapitulace stavby'!AN11)</f>
        <v/>
      </c>
      <c r="L17" s="38"/>
    </row>
    <row r="18" spans="2:12" s="1" customFormat="1" ht="6.95" customHeight="1">
      <c r="B18" s="38"/>
      <c r="I18" s="112"/>
      <c r="L18" s="38"/>
    </row>
    <row r="19" spans="2:12" s="1" customFormat="1" ht="12" customHeight="1">
      <c r="B19" s="38"/>
      <c r="D19" s="111" t="s">
        <v>34</v>
      </c>
      <c r="I19" s="113" t="s">
        <v>29</v>
      </c>
      <c r="J19" s="29" t="str">
        <f>'Rekapitulace stavby'!AN13</f>
        <v>Vyplň údaj</v>
      </c>
      <c r="L19" s="38"/>
    </row>
    <row r="20" spans="2:12" s="1" customFormat="1" ht="18" customHeight="1">
      <c r="B20" s="38"/>
      <c r="E20" s="361" t="str">
        <f>'Rekapitulace stavby'!E14</f>
        <v>Vyplň údaj</v>
      </c>
      <c r="F20" s="362"/>
      <c r="G20" s="362"/>
      <c r="H20" s="362"/>
      <c r="I20" s="113" t="s">
        <v>32</v>
      </c>
      <c r="J20" s="29" t="str">
        <f>'Rekapitulace stavby'!AN14</f>
        <v>Vyplň údaj</v>
      </c>
      <c r="L20" s="38"/>
    </row>
    <row r="21" spans="2:12" s="1" customFormat="1" ht="6.95" customHeight="1">
      <c r="B21" s="38"/>
      <c r="I21" s="112"/>
      <c r="L21" s="38"/>
    </row>
    <row r="22" spans="2:12" s="1" customFormat="1" ht="12" customHeight="1">
      <c r="B22" s="38"/>
      <c r="D22" s="111" t="s">
        <v>36</v>
      </c>
      <c r="I22" s="113" t="s">
        <v>29</v>
      </c>
      <c r="J22" s="16" t="str">
        <f>IF('Rekapitulace stavby'!AN16="","",'Rekapitulace stavby'!AN16)</f>
        <v>28640861</v>
      </c>
      <c r="L22" s="38"/>
    </row>
    <row r="23" spans="2:12" s="1" customFormat="1" ht="18" customHeight="1">
      <c r="B23" s="38"/>
      <c r="E23" s="16" t="str">
        <f>IF('Rekapitulace stavby'!E17="","",'Rekapitulace stavby'!E17)</f>
        <v>Projekční kancelář lay-out s.r.o.</v>
      </c>
      <c r="I23" s="113" t="s">
        <v>32</v>
      </c>
      <c r="J23" s="16" t="str">
        <f>IF('Rekapitulace stavby'!AN17="","",'Rekapitulace stavby'!AN17)</f>
        <v/>
      </c>
      <c r="L23" s="38"/>
    </row>
    <row r="24" spans="2:12" s="1" customFormat="1" ht="6.95" customHeight="1">
      <c r="B24" s="38"/>
      <c r="I24" s="112"/>
      <c r="L24" s="38"/>
    </row>
    <row r="25" spans="2:12" s="1" customFormat="1" ht="12" customHeight="1">
      <c r="B25" s="38"/>
      <c r="D25" s="111" t="s">
        <v>40</v>
      </c>
      <c r="I25" s="113" t="s">
        <v>29</v>
      </c>
      <c r="J25" s="16" t="str">
        <f>IF('Rekapitulace stavby'!AN19="","",'Rekapitulace stavby'!AN19)</f>
        <v/>
      </c>
      <c r="L25" s="38"/>
    </row>
    <row r="26" spans="2:12" s="1" customFormat="1" ht="18" customHeight="1">
      <c r="B26" s="38"/>
      <c r="E26" s="16" t="str">
        <f>IF('Rekapitulace stavby'!E20="","",'Rekapitulace stavby'!E20)</f>
        <v xml:space="preserve"> </v>
      </c>
      <c r="I26" s="113" t="s">
        <v>32</v>
      </c>
      <c r="J26" s="16" t="str">
        <f>IF('Rekapitulace stavby'!AN20="","",'Rekapitulace stavby'!AN20)</f>
        <v/>
      </c>
      <c r="L26" s="38"/>
    </row>
    <row r="27" spans="2:12" s="1" customFormat="1" ht="6.95" customHeight="1">
      <c r="B27" s="38"/>
      <c r="I27" s="112"/>
      <c r="L27" s="38"/>
    </row>
    <row r="28" spans="2:12" s="1" customFormat="1" ht="12" customHeight="1">
      <c r="B28" s="38"/>
      <c r="D28" s="111" t="s">
        <v>42</v>
      </c>
      <c r="I28" s="112"/>
      <c r="L28" s="38"/>
    </row>
    <row r="29" spans="2:12" s="7" customFormat="1" ht="16.5" customHeight="1">
      <c r="B29" s="115"/>
      <c r="E29" s="363" t="s">
        <v>33</v>
      </c>
      <c r="F29" s="363"/>
      <c r="G29" s="363"/>
      <c r="H29" s="363"/>
      <c r="I29" s="116"/>
      <c r="L29" s="115"/>
    </row>
    <row r="30" spans="2:12" s="1" customFormat="1" ht="6.95" customHeight="1">
      <c r="B30" s="38"/>
      <c r="I30" s="112"/>
      <c r="L30" s="38"/>
    </row>
    <row r="31" spans="2:12" s="1" customFormat="1" ht="6.95" customHeight="1">
      <c r="B31" s="38"/>
      <c r="D31" s="56"/>
      <c r="E31" s="56"/>
      <c r="F31" s="56"/>
      <c r="G31" s="56"/>
      <c r="H31" s="56"/>
      <c r="I31" s="117"/>
      <c r="J31" s="56"/>
      <c r="K31" s="56"/>
      <c r="L31" s="38"/>
    </row>
    <row r="32" spans="2:12" s="1" customFormat="1" ht="25.35" customHeight="1">
      <c r="B32" s="38"/>
      <c r="D32" s="118" t="s">
        <v>44</v>
      </c>
      <c r="I32" s="112"/>
      <c r="J32" s="119">
        <f>ROUND(J89, 2)</f>
        <v>0</v>
      </c>
      <c r="L32" s="38"/>
    </row>
    <row r="33" spans="2:12" s="1" customFormat="1" ht="6.95" customHeight="1">
      <c r="B33" s="38"/>
      <c r="D33" s="56"/>
      <c r="E33" s="56"/>
      <c r="F33" s="56"/>
      <c r="G33" s="56"/>
      <c r="H33" s="56"/>
      <c r="I33" s="117"/>
      <c r="J33" s="56"/>
      <c r="K33" s="56"/>
      <c r="L33" s="38"/>
    </row>
    <row r="34" spans="2:12" s="1" customFormat="1" ht="14.45" customHeight="1">
      <c r="B34" s="38"/>
      <c r="F34" s="120" t="s">
        <v>46</v>
      </c>
      <c r="I34" s="121" t="s">
        <v>45</v>
      </c>
      <c r="J34" s="120" t="s">
        <v>47</v>
      </c>
      <c r="L34" s="38"/>
    </row>
    <row r="35" spans="2:12" s="1" customFormat="1" ht="14.45" customHeight="1">
      <c r="B35" s="38"/>
      <c r="D35" s="111" t="s">
        <v>48</v>
      </c>
      <c r="E35" s="111" t="s">
        <v>49</v>
      </c>
      <c r="F35" s="122">
        <f>ROUND((SUM(BE89:BE124)),  2)</f>
        <v>0</v>
      </c>
      <c r="I35" s="123">
        <v>0.21</v>
      </c>
      <c r="J35" s="122">
        <f>ROUND(((SUM(BE89:BE124))*I35),  2)</f>
        <v>0</v>
      </c>
      <c r="L35" s="38"/>
    </row>
    <row r="36" spans="2:12" s="1" customFormat="1" ht="14.45" customHeight="1">
      <c r="B36" s="38"/>
      <c r="E36" s="111" t="s">
        <v>50</v>
      </c>
      <c r="F36" s="122">
        <f>ROUND((SUM(BF89:BF124)),  2)</f>
        <v>0</v>
      </c>
      <c r="I36" s="123">
        <v>0.15</v>
      </c>
      <c r="J36" s="122">
        <f>ROUND(((SUM(BF89:BF124))*I36),  2)</f>
        <v>0</v>
      </c>
      <c r="L36" s="38"/>
    </row>
    <row r="37" spans="2:12" s="1" customFormat="1" ht="14.45" hidden="1" customHeight="1">
      <c r="B37" s="38"/>
      <c r="E37" s="111" t="s">
        <v>51</v>
      </c>
      <c r="F37" s="122">
        <f>ROUND((SUM(BG89:BG124)),  2)</f>
        <v>0</v>
      </c>
      <c r="I37" s="123">
        <v>0.21</v>
      </c>
      <c r="J37" s="122">
        <f>0</f>
        <v>0</v>
      </c>
      <c r="L37" s="38"/>
    </row>
    <row r="38" spans="2:12" s="1" customFormat="1" ht="14.45" hidden="1" customHeight="1">
      <c r="B38" s="38"/>
      <c r="E38" s="111" t="s">
        <v>52</v>
      </c>
      <c r="F38" s="122">
        <f>ROUND((SUM(BH89:BH124)),  2)</f>
        <v>0</v>
      </c>
      <c r="I38" s="123">
        <v>0.15</v>
      </c>
      <c r="J38" s="122">
        <f>0</f>
        <v>0</v>
      </c>
      <c r="L38" s="38"/>
    </row>
    <row r="39" spans="2:12" s="1" customFormat="1" ht="14.45" hidden="1" customHeight="1">
      <c r="B39" s="38"/>
      <c r="E39" s="111" t="s">
        <v>53</v>
      </c>
      <c r="F39" s="122">
        <f>ROUND((SUM(BI89:BI124)),  2)</f>
        <v>0</v>
      </c>
      <c r="I39" s="123">
        <v>0</v>
      </c>
      <c r="J39" s="122">
        <f>0</f>
        <v>0</v>
      </c>
      <c r="L39" s="38"/>
    </row>
    <row r="40" spans="2:12" s="1" customFormat="1" ht="6.95" customHeight="1">
      <c r="B40" s="38"/>
      <c r="I40" s="112"/>
      <c r="L40" s="38"/>
    </row>
    <row r="41" spans="2:12" s="1" customFormat="1" ht="25.35" customHeight="1">
      <c r="B41" s="38"/>
      <c r="C41" s="124"/>
      <c r="D41" s="125" t="s">
        <v>54</v>
      </c>
      <c r="E41" s="126"/>
      <c r="F41" s="126"/>
      <c r="G41" s="127" t="s">
        <v>55</v>
      </c>
      <c r="H41" s="128" t="s">
        <v>56</v>
      </c>
      <c r="I41" s="129"/>
      <c r="J41" s="130">
        <f>SUM(J32:J39)</f>
        <v>0</v>
      </c>
      <c r="K41" s="131"/>
      <c r="L41" s="38"/>
    </row>
    <row r="42" spans="2:12" s="1" customFormat="1" ht="14.45" customHeight="1">
      <c r="B42" s="132"/>
      <c r="C42" s="133"/>
      <c r="D42" s="133"/>
      <c r="E42" s="133"/>
      <c r="F42" s="133"/>
      <c r="G42" s="133"/>
      <c r="H42" s="133"/>
      <c r="I42" s="134"/>
      <c r="J42" s="133"/>
      <c r="K42" s="133"/>
      <c r="L42" s="38"/>
    </row>
    <row r="46" spans="2:12" s="1" customFormat="1" ht="6.95" customHeight="1">
      <c r="B46" s="135"/>
      <c r="C46" s="136"/>
      <c r="D46" s="136"/>
      <c r="E46" s="136"/>
      <c r="F46" s="136"/>
      <c r="G46" s="136"/>
      <c r="H46" s="136"/>
      <c r="I46" s="137"/>
      <c r="J46" s="136"/>
      <c r="K46" s="136"/>
      <c r="L46" s="38"/>
    </row>
    <row r="47" spans="2:12" s="1" customFormat="1" ht="24.95" customHeight="1">
      <c r="B47" s="34"/>
      <c r="C47" s="22" t="s">
        <v>101</v>
      </c>
      <c r="D47" s="35"/>
      <c r="E47" s="35"/>
      <c r="F47" s="35"/>
      <c r="G47" s="35"/>
      <c r="H47" s="35"/>
      <c r="I47" s="112"/>
      <c r="J47" s="35"/>
      <c r="K47" s="35"/>
      <c r="L47" s="38"/>
    </row>
    <row r="48" spans="2:12" s="1" customFormat="1" ht="6.95" customHeight="1">
      <c r="B48" s="34"/>
      <c r="C48" s="35"/>
      <c r="D48" s="35"/>
      <c r="E48" s="35"/>
      <c r="F48" s="35"/>
      <c r="G48" s="35"/>
      <c r="H48" s="35"/>
      <c r="I48" s="112"/>
      <c r="J48" s="35"/>
      <c r="K48" s="35"/>
      <c r="L48" s="38"/>
    </row>
    <row r="49" spans="2:47" s="1" customFormat="1" ht="12" customHeight="1">
      <c r="B49" s="34"/>
      <c r="C49" s="28" t="s">
        <v>16</v>
      </c>
      <c r="D49" s="35"/>
      <c r="E49" s="35"/>
      <c r="F49" s="35"/>
      <c r="G49" s="35"/>
      <c r="H49" s="35"/>
      <c r="I49" s="112"/>
      <c r="J49" s="35"/>
      <c r="K49" s="35"/>
      <c r="L49" s="38"/>
    </row>
    <row r="50" spans="2:47" s="1" customFormat="1" ht="16.5" customHeight="1">
      <c r="B50" s="34"/>
      <c r="C50" s="35"/>
      <c r="D50" s="35"/>
      <c r="E50" s="355" t="str">
        <f>E7</f>
        <v>ZŠ P. Bezruče, Třinec – rekonstrukce střechy</v>
      </c>
      <c r="F50" s="356"/>
      <c r="G50" s="356"/>
      <c r="H50" s="356"/>
      <c r="I50" s="112"/>
      <c r="J50" s="35"/>
      <c r="K50" s="35"/>
      <c r="L50" s="38"/>
    </row>
    <row r="51" spans="2:47" ht="12" customHeight="1">
      <c r="B51" s="20"/>
      <c r="C51" s="28" t="s">
        <v>97</v>
      </c>
      <c r="D51" s="21"/>
      <c r="E51" s="21"/>
      <c r="F51" s="21"/>
      <c r="G51" s="21"/>
      <c r="H51" s="21"/>
      <c r="J51" s="21"/>
      <c r="K51" s="21"/>
      <c r="L51" s="19"/>
    </row>
    <row r="52" spans="2:47" s="1" customFormat="1" ht="16.5" customHeight="1">
      <c r="B52" s="34"/>
      <c r="C52" s="35"/>
      <c r="D52" s="35"/>
      <c r="E52" s="355" t="s">
        <v>98</v>
      </c>
      <c r="F52" s="334"/>
      <c r="G52" s="334"/>
      <c r="H52" s="334"/>
      <c r="I52" s="112"/>
      <c r="J52" s="35"/>
      <c r="K52" s="35"/>
      <c r="L52" s="38"/>
    </row>
    <row r="53" spans="2:47" s="1" customFormat="1" ht="12" customHeight="1">
      <c r="B53" s="34"/>
      <c r="C53" s="28" t="s">
        <v>99</v>
      </c>
      <c r="D53" s="35"/>
      <c r="E53" s="35"/>
      <c r="F53" s="35"/>
      <c r="G53" s="35"/>
      <c r="H53" s="35"/>
      <c r="I53" s="112"/>
      <c r="J53" s="35"/>
      <c r="K53" s="35"/>
      <c r="L53" s="38"/>
    </row>
    <row r="54" spans="2:47" s="1" customFormat="1" ht="16.5" customHeight="1">
      <c r="B54" s="34"/>
      <c r="C54" s="35"/>
      <c r="D54" s="35"/>
      <c r="E54" s="335" t="str">
        <f>E11</f>
        <v>02 - Bleskosvod - ST5</v>
      </c>
      <c r="F54" s="334"/>
      <c r="G54" s="334"/>
      <c r="H54" s="334"/>
      <c r="I54" s="112"/>
      <c r="J54" s="35"/>
      <c r="K54" s="35"/>
      <c r="L54" s="38"/>
    </row>
    <row r="55" spans="2:47" s="1" customFormat="1" ht="6.95" customHeight="1">
      <c r="B55" s="34"/>
      <c r="C55" s="35"/>
      <c r="D55" s="35"/>
      <c r="E55" s="35"/>
      <c r="F55" s="35"/>
      <c r="G55" s="35"/>
      <c r="H55" s="35"/>
      <c r="I55" s="112"/>
      <c r="J55" s="35"/>
      <c r="K55" s="35"/>
      <c r="L55" s="38"/>
    </row>
    <row r="56" spans="2:47" s="1" customFormat="1" ht="12" customHeight="1">
      <c r="B56" s="34"/>
      <c r="C56" s="28" t="s">
        <v>22</v>
      </c>
      <c r="D56" s="35"/>
      <c r="E56" s="35"/>
      <c r="F56" s="26" t="str">
        <f>F14</f>
        <v xml:space="preserve"> </v>
      </c>
      <c r="G56" s="35"/>
      <c r="H56" s="35"/>
      <c r="I56" s="113" t="s">
        <v>24</v>
      </c>
      <c r="J56" s="55" t="str">
        <f>IF(J14="","",J14)</f>
        <v>17. 1. 2020</v>
      </c>
      <c r="K56" s="35"/>
      <c r="L56" s="38"/>
    </row>
    <row r="57" spans="2:47" s="1" customFormat="1" ht="6.95" customHeight="1">
      <c r="B57" s="34"/>
      <c r="C57" s="35"/>
      <c r="D57" s="35"/>
      <c r="E57" s="35"/>
      <c r="F57" s="35"/>
      <c r="G57" s="35"/>
      <c r="H57" s="35"/>
      <c r="I57" s="112"/>
      <c r="J57" s="35"/>
      <c r="K57" s="35"/>
      <c r="L57" s="38"/>
    </row>
    <row r="58" spans="2:47" s="1" customFormat="1" ht="24.95" customHeight="1">
      <c r="B58" s="34"/>
      <c r="C58" s="28" t="s">
        <v>28</v>
      </c>
      <c r="D58" s="35"/>
      <c r="E58" s="35"/>
      <c r="F58" s="26" t="str">
        <f>E17</f>
        <v>Statutární město Třinec</v>
      </c>
      <c r="G58" s="35"/>
      <c r="H58" s="35"/>
      <c r="I58" s="113" t="s">
        <v>36</v>
      </c>
      <c r="J58" s="32" t="str">
        <f>E23</f>
        <v>Projekční kancelář lay-out s.r.o.</v>
      </c>
      <c r="K58" s="35"/>
      <c r="L58" s="38"/>
    </row>
    <row r="59" spans="2:47" s="1" customFormat="1" ht="13.7" customHeight="1">
      <c r="B59" s="34"/>
      <c r="C59" s="28" t="s">
        <v>34</v>
      </c>
      <c r="D59" s="35"/>
      <c r="E59" s="35"/>
      <c r="F59" s="26" t="str">
        <f>IF(E20="","",E20)</f>
        <v>Vyplň údaj</v>
      </c>
      <c r="G59" s="35"/>
      <c r="H59" s="35"/>
      <c r="I59" s="113" t="s">
        <v>40</v>
      </c>
      <c r="J59" s="32" t="str">
        <f>E26</f>
        <v xml:space="preserve"> </v>
      </c>
      <c r="K59" s="35"/>
      <c r="L59" s="38"/>
    </row>
    <row r="60" spans="2:47" s="1" customFormat="1" ht="10.35" customHeight="1">
      <c r="B60" s="34"/>
      <c r="C60" s="35"/>
      <c r="D60" s="35"/>
      <c r="E60" s="35"/>
      <c r="F60" s="35"/>
      <c r="G60" s="35"/>
      <c r="H60" s="35"/>
      <c r="I60" s="112"/>
      <c r="J60" s="35"/>
      <c r="K60" s="35"/>
      <c r="L60" s="38"/>
    </row>
    <row r="61" spans="2:47" s="1" customFormat="1" ht="29.25" customHeight="1">
      <c r="B61" s="34"/>
      <c r="C61" s="138" t="s">
        <v>102</v>
      </c>
      <c r="D61" s="139"/>
      <c r="E61" s="139"/>
      <c r="F61" s="139"/>
      <c r="G61" s="139"/>
      <c r="H61" s="139"/>
      <c r="I61" s="140"/>
      <c r="J61" s="141" t="s">
        <v>103</v>
      </c>
      <c r="K61" s="139"/>
      <c r="L61" s="38"/>
    </row>
    <row r="62" spans="2:47" s="1" customFormat="1" ht="10.35" customHeight="1">
      <c r="B62" s="34"/>
      <c r="C62" s="35"/>
      <c r="D62" s="35"/>
      <c r="E62" s="35"/>
      <c r="F62" s="35"/>
      <c r="G62" s="35"/>
      <c r="H62" s="35"/>
      <c r="I62" s="112"/>
      <c r="J62" s="35"/>
      <c r="K62" s="35"/>
      <c r="L62" s="38"/>
    </row>
    <row r="63" spans="2:47" s="1" customFormat="1" ht="22.9" customHeight="1">
      <c r="B63" s="34"/>
      <c r="C63" s="142" t="s">
        <v>76</v>
      </c>
      <c r="D63" s="35"/>
      <c r="E63" s="35"/>
      <c r="F63" s="35"/>
      <c r="G63" s="35"/>
      <c r="H63" s="35"/>
      <c r="I63" s="112"/>
      <c r="J63" s="73">
        <f>J89</f>
        <v>0</v>
      </c>
      <c r="K63" s="35"/>
      <c r="L63" s="38"/>
      <c r="AU63" s="16" t="s">
        <v>104</v>
      </c>
    </row>
    <row r="64" spans="2:47" s="8" customFormat="1" ht="24.95" customHeight="1">
      <c r="B64" s="143"/>
      <c r="C64" s="144"/>
      <c r="D64" s="145" t="s">
        <v>727</v>
      </c>
      <c r="E64" s="146"/>
      <c r="F64" s="146"/>
      <c r="G64" s="146"/>
      <c r="H64" s="146"/>
      <c r="I64" s="147"/>
      <c r="J64" s="148">
        <f>J90</f>
        <v>0</v>
      </c>
      <c r="K64" s="144"/>
      <c r="L64" s="149"/>
    </row>
    <row r="65" spans="2:12" s="8" customFormat="1" ht="24.95" customHeight="1">
      <c r="B65" s="143"/>
      <c r="C65" s="144"/>
      <c r="D65" s="145" t="s">
        <v>728</v>
      </c>
      <c r="E65" s="146"/>
      <c r="F65" s="146"/>
      <c r="G65" s="146"/>
      <c r="H65" s="146"/>
      <c r="I65" s="147"/>
      <c r="J65" s="148">
        <f>J105</f>
        <v>0</v>
      </c>
      <c r="K65" s="144"/>
      <c r="L65" s="149"/>
    </row>
    <row r="66" spans="2:12" s="8" customFormat="1" ht="24.95" customHeight="1">
      <c r="B66" s="143"/>
      <c r="C66" s="144"/>
      <c r="D66" s="145" t="s">
        <v>729</v>
      </c>
      <c r="E66" s="146"/>
      <c r="F66" s="146"/>
      <c r="G66" s="146"/>
      <c r="H66" s="146"/>
      <c r="I66" s="147"/>
      <c r="J66" s="148">
        <f>J113</f>
        <v>0</v>
      </c>
      <c r="K66" s="144"/>
      <c r="L66" s="149"/>
    </row>
    <row r="67" spans="2:12" s="8" customFormat="1" ht="24.95" customHeight="1">
      <c r="B67" s="143"/>
      <c r="C67" s="144"/>
      <c r="D67" s="145" t="s">
        <v>730</v>
      </c>
      <c r="E67" s="146"/>
      <c r="F67" s="146"/>
      <c r="G67" s="146"/>
      <c r="H67" s="146"/>
      <c r="I67" s="147"/>
      <c r="J67" s="148">
        <f>J120</f>
        <v>0</v>
      </c>
      <c r="K67" s="144"/>
      <c r="L67" s="149"/>
    </row>
    <row r="68" spans="2:12" s="1" customFormat="1" ht="21.75" customHeight="1">
      <c r="B68" s="34"/>
      <c r="C68" s="35"/>
      <c r="D68" s="35"/>
      <c r="E68" s="35"/>
      <c r="F68" s="35"/>
      <c r="G68" s="35"/>
      <c r="H68" s="35"/>
      <c r="I68" s="112"/>
      <c r="J68" s="35"/>
      <c r="K68" s="35"/>
      <c r="L68" s="38"/>
    </row>
    <row r="69" spans="2:12" s="1" customFormat="1" ht="6.95" customHeight="1">
      <c r="B69" s="46"/>
      <c r="C69" s="47"/>
      <c r="D69" s="47"/>
      <c r="E69" s="47"/>
      <c r="F69" s="47"/>
      <c r="G69" s="47"/>
      <c r="H69" s="47"/>
      <c r="I69" s="134"/>
      <c r="J69" s="47"/>
      <c r="K69" s="47"/>
      <c r="L69" s="38"/>
    </row>
    <row r="73" spans="2:12" s="1" customFormat="1" ht="6.95" customHeight="1">
      <c r="B73" s="48"/>
      <c r="C73" s="49"/>
      <c r="D73" s="49"/>
      <c r="E73" s="49"/>
      <c r="F73" s="49"/>
      <c r="G73" s="49"/>
      <c r="H73" s="49"/>
      <c r="I73" s="137"/>
      <c r="J73" s="49"/>
      <c r="K73" s="49"/>
      <c r="L73" s="38"/>
    </row>
    <row r="74" spans="2:12" s="1" customFormat="1" ht="24.95" customHeight="1">
      <c r="B74" s="34"/>
      <c r="C74" s="22" t="s">
        <v>120</v>
      </c>
      <c r="D74" s="35"/>
      <c r="E74" s="35"/>
      <c r="F74" s="35"/>
      <c r="G74" s="35"/>
      <c r="H74" s="35"/>
      <c r="I74" s="112"/>
      <c r="J74" s="35"/>
      <c r="K74" s="35"/>
      <c r="L74" s="38"/>
    </row>
    <row r="75" spans="2:12" s="1" customFormat="1" ht="6.95" customHeight="1">
      <c r="B75" s="34"/>
      <c r="C75" s="35"/>
      <c r="D75" s="35"/>
      <c r="E75" s="35"/>
      <c r="F75" s="35"/>
      <c r="G75" s="35"/>
      <c r="H75" s="35"/>
      <c r="I75" s="112"/>
      <c r="J75" s="35"/>
      <c r="K75" s="35"/>
      <c r="L75" s="38"/>
    </row>
    <row r="76" spans="2:12" s="1" customFormat="1" ht="12" customHeight="1">
      <c r="B76" s="34"/>
      <c r="C76" s="28" t="s">
        <v>16</v>
      </c>
      <c r="D76" s="35"/>
      <c r="E76" s="35"/>
      <c r="F76" s="35"/>
      <c r="G76" s="35"/>
      <c r="H76" s="35"/>
      <c r="I76" s="112"/>
      <c r="J76" s="35"/>
      <c r="K76" s="35"/>
      <c r="L76" s="38"/>
    </row>
    <row r="77" spans="2:12" s="1" customFormat="1" ht="16.5" customHeight="1">
      <c r="B77" s="34"/>
      <c r="C77" s="35"/>
      <c r="D77" s="35"/>
      <c r="E77" s="355" t="str">
        <f>E7</f>
        <v>ZŠ P. Bezruče, Třinec – rekonstrukce střechy</v>
      </c>
      <c r="F77" s="356"/>
      <c r="G77" s="356"/>
      <c r="H77" s="356"/>
      <c r="I77" s="112"/>
      <c r="J77" s="35"/>
      <c r="K77" s="35"/>
      <c r="L77" s="38"/>
    </row>
    <row r="78" spans="2:12" ht="12" customHeight="1">
      <c r="B78" s="20"/>
      <c r="C78" s="28" t="s">
        <v>97</v>
      </c>
      <c r="D78" s="21"/>
      <c r="E78" s="21"/>
      <c r="F78" s="21"/>
      <c r="G78" s="21"/>
      <c r="H78" s="21"/>
      <c r="J78" s="21"/>
      <c r="K78" s="21"/>
      <c r="L78" s="19"/>
    </row>
    <row r="79" spans="2:12" s="1" customFormat="1" ht="16.5" customHeight="1">
      <c r="B79" s="34"/>
      <c r="C79" s="35"/>
      <c r="D79" s="35"/>
      <c r="E79" s="355" t="s">
        <v>98</v>
      </c>
      <c r="F79" s="334"/>
      <c r="G79" s="334"/>
      <c r="H79" s="334"/>
      <c r="I79" s="112"/>
      <c r="J79" s="35"/>
      <c r="K79" s="35"/>
      <c r="L79" s="38"/>
    </row>
    <row r="80" spans="2:12" s="1" customFormat="1" ht="12" customHeight="1">
      <c r="B80" s="34"/>
      <c r="C80" s="28" t="s">
        <v>99</v>
      </c>
      <c r="D80" s="35"/>
      <c r="E80" s="35"/>
      <c r="F80" s="35"/>
      <c r="G80" s="35"/>
      <c r="H80" s="35"/>
      <c r="I80" s="112"/>
      <c r="J80" s="35"/>
      <c r="K80" s="35"/>
      <c r="L80" s="38"/>
    </row>
    <row r="81" spans="2:65" s="1" customFormat="1" ht="16.5" customHeight="1">
      <c r="B81" s="34"/>
      <c r="C81" s="35"/>
      <c r="D81" s="35"/>
      <c r="E81" s="335" t="str">
        <f>E11</f>
        <v>02 - Bleskosvod - ST5</v>
      </c>
      <c r="F81" s="334"/>
      <c r="G81" s="334"/>
      <c r="H81" s="334"/>
      <c r="I81" s="112"/>
      <c r="J81" s="35"/>
      <c r="K81" s="35"/>
      <c r="L81" s="38"/>
    </row>
    <row r="82" spans="2:65" s="1" customFormat="1" ht="6.95" customHeight="1">
      <c r="B82" s="34"/>
      <c r="C82" s="35"/>
      <c r="D82" s="35"/>
      <c r="E82" s="35"/>
      <c r="F82" s="35"/>
      <c r="G82" s="35"/>
      <c r="H82" s="35"/>
      <c r="I82" s="112"/>
      <c r="J82" s="35"/>
      <c r="K82" s="35"/>
      <c r="L82" s="38"/>
    </row>
    <row r="83" spans="2:65" s="1" customFormat="1" ht="12" customHeight="1">
      <c r="B83" s="34"/>
      <c r="C83" s="28" t="s">
        <v>22</v>
      </c>
      <c r="D83" s="35"/>
      <c r="E83" s="35"/>
      <c r="F83" s="26" t="str">
        <f>F14</f>
        <v xml:space="preserve"> </v>
      </c>
      <c r="G83" s="35"/>
      <c r="H83" s="35"/>
      <c r="I83" s="113" t="s">
        <v>24</v>
      </c>
      <c r="J83" s="55" t="str">
        <f>IF(J14="","",J14)</f>
        <v>17. 1. 2020</v>
      </c>
      <c r="K83" s="35"/>
      <c r="L83" s="38"/>
    </row>
    <row r="84" spans="2:65" s="1" customFormat="1" ht="6.95" customHeight="1">
      <c r="B84" s="34"/>
      <c r="C84" s="35"/>
      <c r="D84" s="35"/>
      <c r="E84" s="35"/>
      <c r="F84" s="35"/>
      <c r="G84" s="35"/>
      <c r="H84" s="35"/>
      <c r="I84" s="112"/>
      <c r="J84" s="35"/>
      <c r="K84" s="35"/>
      <c r="L84" s="38"/>
    </row>
    <row r="85" spans="2:65" s="1" customFormat="1" ht="24.95" customHeight="1">
      <c r="B85" s="34"/>
      <c r="C85" s="28" t="s">
        <v>28</v>
      </c>
      <c r="D85" s="35"/>
      <c r="E85" s="35"/>
      <c r="F85" s="26" t="str">
        <f>E17</f>
        <v>Statutární město Třinec</v>
      </c>
      <c r="G85" s="35"/>
      <c r="H85" s="35"/>
      <c r="I85" s="113" t="s">
        <v>36</v>
      </c>
      <c r="J85" s="32" t="str">
        <f>E23</f>
        <v>Projekční kancelář lay-out s.r.o.</v>
      </c>
      <c r="K85" s="35"/>
      <c r="L85" s="38"/>
    </row>
    <row r="86" spans="2:65" s="1" customFormat="1" ht="13.7" customHeight="1">
      <c r="B86" s="34"/>
      <c r="C86" s="28" t="s">
        <v>34</v>
      </c>
      <c r="D86" s="35"/>
      <c r="E86" s="35"/>
      <c r="F86" s="26" t="str">
        <f>IF(E20="","",E20)</f>
        <v>Vyplň údaj</v>
      </c>
      <c r="G86" s="35"/>
      <c r="H86" s="35"/>
      <c r="I86" s="113" t="s">
        <v>40</v>
      </c>
      <c r="J86" s="32" t="str">
        <f>E26</f>
        <v xml:space="preserve"> </v>
      </c>
      <c r="K86" s="35"/>
      <c r="L86" s="38"/>
    </row>
    <row r="87" spans="2:65" s="1" customFormat="1" ht="10.35" customHeight="1">
      <c r="B87" s="34"/>
      <c r="C87" s="35"/>
      <c r="D87" s="35"/>
      <c r="E87" s="35"/>
      <c r="F87" s="35"/>
      <c r="G87" s="35"/>
      <c r="H87" s="35"/>
      <c r="I87" s="112"/>
      <c r="J87" s="35"/>
      <c r="K87" s="35"/>
      <c r="L87" s="38"/>
    </row>
    <row r="88" spans="2:65" s="10" customFormat="1" ht="29.25" customHeight="1">
      <c r="B88" s="156"/>
      <c r="C88" s="157" t="s">
        <v>121</v>
      </c>
      <c r="D88" s="158" t="s">
        <v>63</v>
      </c>
      <c r="E88" s="158" t="s">
        <v>59</v>
      </c>
      <c r="F88" s="158" t="s">
        <v>60</v>
      </c>
      <c r="G88" s="158" t="s">
        <v>122</v>
      </c>
      <c r="H88" s="158" t="s">
        <v>123</v>
      </c>
      <c r="I88" s="159" t="s">
        <v>124</v>
      </c>
      <c r="J88" s="158" t="s">
        <v>103</v>
      </c>
      <c r="K88" s="160" t="s">
        <v>125</v>
      </c>
      <c r="L88" s="161"/>
      <c r="M88" s="64" t="s">
        <v>33</v>
      </c>
      <c r="N88" s="65" t="s">
        <v>48</v>
      </c>
      <c r="O88" s="65" t="s">
        <v>126</v>
      </c>
      <c r="P88" s="65" t="s">
        <v>127</v>
      </c>
      <c r="Q88" s="65" t="s">
        <v>128</v>
      </c>
      <c r="R88" s="65" t="s">
        <v>129</v>
      </c>
      <c r="S88" s="65" t="s">
        <v>130</v>
      </c>
      <c r="T88" s="66" t="s">
        <v>131</v>
      </c>
    </row>
    <row r="89" spans="2:65" s="1" customFormat="1" ht="22.9" customHeight="1">
      <c r="B89" s="34"/>
      <c r="C89" s="71" t="s">
        <v>132</v>
      </c>
      <c r="D89" s="35"/>
      <c r="E89" s="35"/>
      <c r="F89" s="35"/>
      <c r="G89" s="35"/>
      <c r="H89" s="35"/>
      <c r="I89" s="112"/>
      <c r="J89" s="162">
        <f>BK89</f>
        <v>0</v>
      </c>
      <c r="K89" s="35"/>
      <c r="L89" s="38"/>
      <c r="M89" s="67"/>
      <c r="N89" s="68"/>
      <c r="O89" s="68"/>
      <c r="P89" s="163">
        <f>P90+P105+P113+P120</f>
        <v>0</v>
      </c>
      <c r="Q89" s="68"/>
      <c r="R89" s="163">
        <f>R90+R105+R113+R120</f>
        <v>0</v>
      </c>
      <c r="S89" s="68"/>
      <c r="T89" s="164">
        <f>T90+T105+T113+T120</f>
        <v>0</v>
      </c>
      <c r="AT89" s="16" t="s">
        <v>77</v>
      </c>
      <c r="AU89" s="16" t="s">
        <v>104</v>
      </c>
      <c r="BK89" s="165">
        <f>BK90+BK105+BK113+BK120</f>
        <v>0</v>
      </c>
    </row>
    <row r="90" spans="2:65" s="11" customFormat="1" ht="25.9" customHeight="1">
      <c r="B90" s="166"/>
      <c r="C90" s="167"/>
      <c r="D90" s="168" t="s">
        <v>77</v>
      </c>
      <c r="E90" s="169" t="s">
        <v>731</v>
      </c>
      <c r="F90" s="169" t="s">
        <v>732</v>
      </c>
      <c r="G90" s="167"/>
      <c r="H90" s="167"/>
      <c r="I90" s="170"/>
      <c r="J90" s="171">
        <f>BK90</f>
        <v>0</v>
      </c>
      <c r="K90" s="167"/>
      <c r="L90" s="172"/>
      <c r="M90" s="173"/>
      <c r="N90" s="174"/>
      <c r="O90" s="174"/>
      <c r="P90" s="175">
        <f>SUM(P91:P104)</f>
        <v>0</v>
      </c>
      <c r="Q90" s="174"/>
      <c r="R90" s="175">
        <f>SUM(R91:R104)</f>
        <v>0</v>
      </c>
      <c r="S90" s="174"/>
      <c r="T90" s="176">
        <f>SUM(T91:T104)</f>
        <v>0</v>
      </c>
      <c r="AR90" s="177" t="s">
        <v>85</v>
      </c>
      <c r="AT90" s="178" t="s">
        <v>77</v>
      </c>
      <c r="AU90" s="178" t="s">
        <v>78</v>
      </c>
      <c r="AY90" s="177" t="s">
        <v>135</v>
      </c>
      <c r="BK90" s="179">
        <f>SUM(BK91:BK104)</f>
        <v>0</v>
      </c>
    </row>
    <row r="91" spans="2:65" s="1" customFormat="1" ht="16.5" customHeight="1">
      <c r="B91" s="34"/>
      <c r="C91" s="182" t="s">
        <v>85</v>
      </c>
      <c r="D91" s="182" t="s">
        <v>138</v>
      </c>
      <c r="E91" s="183" t="s">
        <v>733</v>
      </c>
      <c r="F91" s="184" t="s">
        <v>734</v>
      </c>
      <c r="G91" s="185" t="s">
        <v>191</v>
      </c>
      <c r="H91" s="186">
        <v>24</v>
      </c>
      <c r="I91" s="187"/>
      <c r="J91" s="188">
        <f t="shared" ref="J91:J104" si="0">ROUND(I91*H91,2)</f>
        <v>0</v>
      </c>
      <c r="K91" s="184" t="s">
        <v>33</v>
      </c>
      <c r="L91" s="38"/>
      <c r="M91" s="189" t="s">
        <v>33</v>
      </c>
      <c r="N91" s="190" t="s">
        <v>49</v>
      </c>
      <c r="O91" s="60"/>
      <c r="P91" s="191">
        <f t="shared" ref="P91:P104" si="1">O91*H91</f>
        <v>0</v>
      </c>
      <c r="Q91" s="191">
        <v>0</v>
      </c>
      <c r="R91" s="191">
        <f t="shared" ref="R91:R104" si="2">Q91*H91</f>
        <v>0</v>
      </c>
      <c r="S91" s="191">
        <v>0</v>
      </c>
      <c r="T91" s="192">
        <f t="shared" ref="T91:T104" si="3">S91*H91</f>
        <v>0</v>
      </c>
      <c r="AR91" s="16" t="s">
        <v>143</v>
      </c>
      <c r="AT91" s="16" t="s">
        <v>138</v>
      </c>
      <c r="AU91" s="16" t="s">
        <v>85</v>
      </c>
      <c r="AY91" s="16" t="s">
        <v>135</v>
      </c>
      <c r="BE91" s="193">
        <f t="shared" ref="BE91:BE104" si="4">IF(N91="základní",J91,0)</f>
        <v>0</v>
      </c>
      <c r="BF91" s="193">
        <f t="shared" ref="BF91:BF104" si="5">IF(N91="snížená",J91,0)</f>
        <v>0</v>
      </c>
      <c r="BG91" s="193">
        <f t="shared" ref="BG91:BG104" si="6">IF(N91="zákl. přenesená",J91,0)</f>
        <v>0</v>
      </c>
      <c r="BH91" s="193">
        <f t="shared" ref="BH91:BH104" si="7">IF(N91="sníž. přenesená",J91,0)</f>
        <v>0</v>
      </c>
      <c r="BI91" s="193">
        <f t="shared" ref="BI91:BI104" si="8">IF(N91="nulová",J91,0)</f>
        <v>0</v>
      </c>
      <c r="BJ91" s="16" t="s">
        <v>85</v>
      </c>
      <c r="BK91" s="193">
        <f t="shared" ref="BK91:BK104" si="9">ROUND(I91*H91,2)</f>
        <v>0</v>
      </c>
      <c r="BL91" s="16" t="s">
        <v>143</v>
      </c>
      <c r="BM91" s="16" t="s">
        <v>87</v>
      </c>
    </row>
    <row r="92" spans="2:65" s="1" customFormat="1" ht="16.5" customHeight="1">
      <c r="B92" s="34"/>
      <c r="C92" s="182" t="s">
        <v>87</v>
      </c>
      <c r="D92" s="182" t="s">
        <v>138</v>
      </c>
      <c r="E92" s="183" t="s">
        <v>735</v>
      </c>
      <c r="F92" s="184" t="s">
        <v>736</v>
      </c>
      <c r="G92" s="185" t="s">
        <v>191</v>
      </c>
      <c r="H92" s="186">
        <v>12</v>
      </c>
      <c r="I92" s="187"/>
      <c r="J92" s="188">
        <f t="shared" si="0"/>
        <v>0</v>
      </c>
      <c r="K92" s="184" t="s">
        <v>33</v>
      </c>
      <c r="L92" s="38"/>
      <c r="M92" s="189" t="s">
        <v>33</v>
      </c>
      <c r="N92" s="190" t="s">
        <v>49</v>
      </c>
      <c r="O92" s="60"/>
      <c r="P92" s="191">
        <f t="shared" si="1"/>
        <v>0</v>
      </c>
      <c r="Q92" s="191">
        <v>0</v>
      </c>
      <c r="R92" s="191">
        <f t="shared" si="2"/>
        <v>0</v>
      </c>
      <c r="S92" s="191">
        <v>0</v>
      </c>
      <c r="T92" s="192">
        <f t="shared" si="3"/>
        <v>0</v>
      </c>
      <c r="AR92" s="16" t="s">
        <v>143</v>
      </c>
      <c r="AT92" s="16" t="s">
        <v>138</v>
      </c>
      <c r="AU92" s="16" t="s">
        <v>85</v>
      </c>
      <c r="AY92" s="16" t="s">
        <v>135</v>
      </c>
      <c r="BE92" s="193">
        <f t="shared" si="4"/>
        <v>0</v>
      </c>
      <c r="BF92" s="193">
        <f t="shared" si="5"/>
        <v>0</v>
      </c>
      <c r="BG92" s="193">
        <f t="shared" si="6"/>
        <v>0</v>
      </c>
      <c r="BH92" s="193">
        <f t="shared" si="7"/>
        <v>0</v>
      </c>
      <c r="BI92" s="193">
        <f t="shared" si="8"/>
        <v>0</v>
      </c>
      <c r="BJ92" s="16" t="s">
        <v>85</v>
      </c>
      <c r="BK92" s="193">
        <f t="shared" si="9"/>
        <v>0</v>
      </c>
      <c r="BL92" s="16" t="s">
        <v>143</v>
      </c>
      <c r="BM92" s="16" t="s">
        <v>143</v>
      </c>
    </row>
    <row r="93" spans="2:65" s="1" customFormat="1" ht="16.5" customHeight="1">
      <c r="B93" s="34"/>
      <c r="C93" s="182" t="s">
        <v>143</v>
      </c>
      <c r="D93" s="182" t="s">
        <v>138</v>
      </c>
      <c r="E93" s="183" t="s">
        <v>737</v>
      </c>
      <c r="F93" s="184" t="s">
        <v>738</v>
      </c>
      <c r="G93" s="185" t="s">
        <v>191</v>
      </c>
      <c r="H93" s="186">
        <v>15</v>
      </c>
      <c r="I93" s="187"/>
      <c r="J93" s="188">
        <f t="shared" si="0"/>
        <v>0</v>
      </c>
      <c r="K93" s="184" t="s">
        <v>33</v>
      </c>
      <c r="L93" s="38"/>
      <c r="M93" s="189" t="s">
        <v>33</v>
      </c>
      <c r="N93" s="190" t="s">
        <v>49</v>
      </c>
      <c r="O93" s="60"/>
      <c r="P93" s="191">
        <f t="shared" si="1"/>
        <v>0</v>
      </c>
      <c r="Q93" s="191">
        <v>0</v>
      </c>
      <c r="R93" s="191">
        <f t="shared" si="2"/>
        <v>0</v>
      </c>
      <c r="S93" s="191">
        <v>0</v>
      </c>
      <c r="T93" s="192">
        <f t="shared" si="3"/>
        <v>0</v>
      </c>
      <c r="AR93" s="16" t="s">
        <v>143</v>
      </c>
      <c r="AT93" s="16" t="s">
        <v>138</v>
      </c>
      <c r="AU93" s="16" t="s">
        <v>85</v>
      </c>
      <c r="AY93" s="16" t="s">
        <v>135</v>
      </c>
      <c r="BE93" s="193">
        <f t="shared" si="4"/>
        <v>0</v>
      </c>
      <c r="BF93" s="193">
        <f t="shared" si="5"/>
        <v>0</v>
      </c>
      <c r="BG93" s="193">
        <f t="shared" si="6"/>
        <v>0</v>
      </c>
      <c r="BH93" s="193">
        <f t="shared" si="7"/>
        <v>0</v>
      </c>
      <c r="BI93" s="193">
        <f t="shared" si="8"/>
        <v>0</v>
      </c>
      <c r="BJ93" s="16" t="s">
        <v>85</v>
      </c>
      <c r="BK93" s="193">
        <f t="shared" si="9"/>
        <v>0</v>
      </c>
      <c r="BL93" s="16" t="s">
        <v>143</v>
      </c>
      <c r="BM93" s="16" t="s">
        <v>158</v>
      </c>
    </row>
    <row r="94" spans="2:65" s="1" customFormat="1" ht="16.5" customHeight="1">
      <c r="B94" s="34"/>
      <c r="C94" s="182" t="s">
        <v>164</v>
      </c>
      <c r="D94" s="182" t="s">
        <v>138</v>
      </c>
      <c r="E94" s="183" t="s">
        <v>739</v>
      </c>
      <c r="F94" s="184" t="s">
        <v>740</v>
      </c>
      <c r="G94" s="185" t="s">
        <v>741</v>
      </c>
      <c r="H94" s="186">
        <v>3</v>
      </c>
      <c r="I94" s="187"/>
      <c r="J94" s="188">
        <f t="shared" si="0"/>
        <v>0</v>
      </c>
      <c r="K94" s="184" t="s">
        <v>33</v>
      </c>
      <c r="L94" s="38"/>
      <c r="M94" s="189" t="s">
        <v>33</v>
      </c>
      <c r="N94" s="190" t="s">
        <v>49</v>
      </c>
      <c r="O94" s="60"/>
      <c r="P94" s="191">
        <f t="shared" si="1"/>
        <v>0</v>
      </c>
      <c r="Q94" s="191">
        <v>0</v>
      </c>
      <c r="R94" s="191">
        <f t="shared" si="2"/>
        <v>0</v>
      </c>
      <c r="S94" s="191">
        <v>0</v>
      </c>
      <c r="T94" s="192">
        <f t="shared" si="3"/>
        <v>0</v>
      </c>
      <c r="AR94" s="16" t="s">
        <v>143</v>
      </c>
      <c r="AT94" s="16" t="s">
        <v>138</v>
      </c>
      <c r="AU94" s="16" t="s">
        <v>85</v>
      </c>
      <c r="AY94" s="16" t="s">
        <v>135</v>
      </c>
      <c r="BE94" s="193">
        <f t="shared" si="4"/>
        <v>0</v>
      </c>
      <c r="BF94" s="193">
        <f t="shared" si="5"/>
        <v>0</v>
      </c>
      <c r="BG94" s="193">
        <f t="shared" si="6"/>
        <v>0</v>
      </c>
      <c r="BH94" s="193">
        <f t="shared" si="7"/>
        <v>0</v>
      </c>
      <c r="BI94" s="193">
        <f t="shared" si="8"/>
        <v>0</v>
      </c>
      <c r="BJ94" s="16" t="s">
        <v>85</v>
      </c>
      <c r="BK94" s="193">
        <f t="shared" si="9"/>
        <v>0</v>
      </c>
      <c r="BL94" s="16" t="s">
        <v>143</v>
      </c>
      <c r="BM94" s="16" t="s">
        <v>188</v>
      </c>
    </row>
    <row r="95" spans="2:65" s="1" customFormat="1" ht="16.5" customHeight="1">
      <c r="B95" s="34"/>
      <c r="C95" s="182" t="s">
        <v>174</v>
      </c>
      <c r="D95" s="182" t="s">
        <v>138</v>
      </c>
      <c r="E95" s="183" t="s">
        <v>742</v>
      </c>
      <c r="F95" s="184" t="s">
        <v>743</v>
      </c>
      <c r="G95" s="185" t="s">
        <v>741</v>
      </c>
      <c r="H95" s="186">
        <v>20</v>
      </c>
      <c r="I95" s="187"/>
      <c r="J95" s="188">
        <f t="shared" si="0"/>
        <v>0</v>
      </c>
      <c r="K95" s="184" t="s">
        <v>33</v>
      </c>
      <c r="L95" s="38"/>
      <c r="M95" s="189" t="s">
        <v>33</v>
      </c>
      <c r="N95" s="190" t="s">
        <v>49</v>
      </c>
      <c r="O95" s="60"/>
      <c r="P95" s="191">
        <f t="shared" si="1"/>
        <v>0</v>
      </c>
      <c r="Q95" s="191">
        <v>0</v>
      </c>
      <c r="R95" s="191">
        <f t="shared" si="2"/>
        <v>0</v>
      </c>
      <c r="S95" s="191">
        <v>0</v>
      </c>
      <c r="T95" s="192">
        <f t="shared" si="3"/>
        <v>0</v>
      </c>
      <c r="AR95" s="16" t="s">
        <v>143</v>
      </c>
      <c r="AT95" s="16" t="s">
        <v>138</v>
      </c>
      <c r="AU95" s="16" t="s">
        <v>85</v>
      </c>
      <c r="AY95" s="16" t="s">
        <v>135</v>
      </c>
      <c r="BE95" s="193">
        <f t="shared" si="4"/>
        <v>0</v>
      </c>
      <c r="BF95" s="193">
        <f t="shared" si="5"/>
        <v>0</v>
      </c>
      <c r="BG95" s="193">
        <f t="shared" si="6"/>
        <v>0</v>
      </c>
      <c r="BH95" s="193">
        <f t="shared" si="7"/>
        <v>0</v>
      </c>
      <c r="BI95" s="193">
        <f t="shared" si="8"/>
        <v>0</v>
      </c>
      <c r="BJ95" s="16" t="s">
        <v>85</v>
      </c>
      <c r="BK95" s="193">
        <f t="shared" si="9"/>
        <v>0</v>
      </c>
      <c r="BL95" s="16" t="s">
        <v>143</v>
      </c>
      <c r="BM95" s="16" t="s">
        <v>209</v>
      </c>
    </row>
    <row r="96" spans="2:65" s="1" customFormat="1" ht="16.5" customHeight="1">
      <c r="B96" s="34"/>
      <c r="C96" s="182" t="s">
        <v>158</v>
      </c>
      <c r="D96" s="182" t="s">
        <v>138</v>
      </c>
      <c r="E96" s="183" t="s">
        <v>744</v>
      </c>
      <c r="F96" s="184" t="s">
        <v>745</v>
      </c>
      <c r="G96" s="185" t="s">
        <v>741</v>
      </c>
      <c r="H96" s="186">
        <v>12</v>
      </c>
      <c r="I96" s="187"/>
      <c r="J96" s="188">
        <f t="shared" si="0"/>
        <v>0</v>
      </c>
      <c r="K96" s="184" t="s">
        <v>33</v>
      </c>
      <c r="L96" s="38"/>
      <c r="M96" s="189" t="s">
        <v>33</v>
      </c>
      <c r="N96" s="190" t="s">
        <v>49</v>
      </c>
      <c r="O96" s="60"/>
      <c r="P96" s="191">
        <f t="shared" si="1"/>
        <v>0</v>
      </c>
      <c r="Q96" s="191">
        <v>0</v>
      </c>
      <c r="R96" s="191">
        <f t="shared" si="2"/>
        <v>0</v>
      </c>
      <c r="S96" s="191">
        <v>0</v>
      </c>
      <c r="T96" s="192">
        <f t="shared" si="3"/>
        <v>0</v>
      </c>
      <c r="AR96" s="16" t="s">
        <v>143</v>
      </c>
      <c r="AT96" s="16" t="s">
        <v>138</v>
      </c>
      <c r="AU96" s="16" t="s">
        <v>85</v>
      </c>
      <c r="AY96" s="16" t="s">
        <v>135</v>
      </c>
      <c r="BE96" s="193">
        <f t="shared" si="4"/>
        <v>0</v>
      </c>
      <c r="BF96" s="193">
        <f t="shared" si="5"/>
        <v>0</v>
      </c>
      <c r="BG96" s="193">
        <f t="shared" si="6"/>
        <v>0</v>
      </c>
      <c r="BH96" s="193">
        <f t="shared" si="7"/>
        <v>0</v>
      </c>
      <c r="BI96" s="193">
        <f t="shared" si="8"/>
        <v>0</v>
      </c>
      <c r="BJ96" s="16" t="s">
        <v>85</v>
      </c>
      <c r="BK96" s="193">
        <f t="shared" si="9"/>
        <v>0</v>
      </c>
      <c r="BL96" s="16" t="s">
        <v>143</v>
      </c>
      <c r="BM96" s="16" t="s">
        <v>218</v>
      </c>
    </row>
    <row r="97" spans="2:65" s="1" customFormat="1" ht="16.5" customHeight="1">
      <c r="B97" s="34"/>
      <c r="C97" s="182" t="s">
        <v>188</v>
      </c>
      <c r="D97" s="182" t="s">
        <v>138</v>
      </c>
      <c r="E97" s="183" t="s">
        <v>746</v>
      </c>
      <c r="F97" s="184" t="s">
        <v>747</v>
      </c>
      <c r="G97" s="185" t="s">
        <v>741</v>
      </c>
      <c r="H97" s="186">
        <v>4</v>
      </c>
      <c r="I97" s="187"/>
      <c r="J97" s="188">
        <f t="shared" si="0"/>
        <v>0</v>
      </c>
      <c r="K97" s="184" t="s">
        <v>33</v>
      </c>
      <c r="L97" s="38"/>
      <c r="M97" s="189" t="s">
        <v>33</v>
      </c>
      <c r="N97" s="190" t="s">
        <v>49</v>
      </c>
      <c r="O97" s="60"/>
      <c r="P97" s="191">
        <f t="shared" si="1"/>
        <v>0</v>
      </c>
      <c r="Q97" s="191">
        <v>0</v>
      </c>
      <c r="R97" s="191">
        <f t="shared" si="2"/>
        <v>0</v>
      </c>
      <c r="S97" s="191">
        <v>0</v>
      </c>
      <c r="T97" s="192">
        <f t="shared" si="3"/>
        <v>0</v>
      </c>
      <c r="AR97" s="16" t="s">
        <v>143</v>
      </c>
      <c r="AT97" s="16" t="s">
        <v>138</v>
      </c>
      <c r="AU97" s="16" t="s">
        <v>85</v>
      </c>
      <c r="AY97" s="16" t="s">
        <v>135</v>
      </c>
      <c r="BE97" s="193">
        <f t="shared" si="4"/>
        <v>0</v>
      </c>
      <c r="BF97" s="193">
        <f t="shared" si="5"/>
        <v>0</v>
      </c>
      <c r="BG97" s="193">
        <f t="shared" si="6"/>
        <v>0</v>
      </c>
      <c r="BH97" s="193">
        <f t="shared" si="7"/>
        <v>0</v>
      </c>
      <c r="BI97" s="193">
        <f t="shared" si="8"/>
        <v>0</v>
      </c>
      <c r="BJ97" s="16" t="s">
        <v>85</v>
      </c>
      <c r="BK97" s="193">
        <f t="shared" si="9"/>
        <v>0</v>
      </c>
      <c r="BL97" s="16" t="s">
        <v>143</v>
      </c>
      <c r="BM97" s="16" t="s">
        <v>239</v>
      </c>
    </row>
    <row r="98" spans="2:65" s="1" customFormat="1" ht="16.5" customHeight="1">
      <c r="B98" s="34"/>
      <c r="C98" s="182" t="s">
        <v>194</v>
      </c>
      <c r="D98" s="182" t="s">
        <v>138</v>
      </c>
      <c r="E98" s="183" t="s">
        <v>748</v>
      </c>
      <c r="F98" s="184" t="s">
        <v>749</v>
      </c>
      <c r="G98" s="185" t="s">
        <v>741</v>
      </c>
      <c r="H98" s="186">
        <v>3</v>
      </c>
      <c r="I98" s="187"/>
      <c r="J98" s="188">
        <f t="shared" si="0"/>
        <v>0</v>
      </c>
      <c r="K98" s="184" t="s">
        <v>33</v>
      </c>
      <c r="L98" s="38"/>
      <c r="M98" s="189" t="s">
        <v>33</v>
      </c>
      <c r="N98" s="190" t="s">
        <v>49</v>
      </c>
      <c r="O98" s="60"/>
      <c r="P98" s="191">
        <f t="shared" si="1"/>
        <v>0</v>
      </c>
      <c r="Q98" s="191">
        <v>0</v>
      </c>
      <c r="R98" s="191">
        <f t="shared" si="2"/>
        <v>0</v>
      </c>
      <c r="S98" s="191">
        <v>0</v>
      </c>
      <c r="T98" s="192">
        <f t="shared" si="3"/>
        <v>0</v>
      </c>
      <c r="AR98" s="16" t="s">
        <v>143</v>
      </c>
      <c r="AT98" s="16" t="s">
        <v>138</v>
      </c>
      <c r="AU98" s="16" t="s">
        <v>85</v>
      </c>
      <c r="AY98" s="16" t="s">
        <v>135</v>
      </c>
      <c r="BE98" s="193">
        <f t="shared" si="4"/>
        <v>0</v>
      </c>
      <c r="BF98" s="193">
        <f t="shared" si="5"/>
        <v>0</v>
      </c>
      <c r="BG98" s="193">
        <f t="shared" si="6"/>
        <v>0</v>
      </c>
      <c r="BH98" s="193">
        <f t="shared" si="7"/>
        <v>0</v>
      </c>
      <c r="BI98" s="193">
        <f t="shared" si="8"/>
        <v>0</v>
      </c>
      <c r="BJ98" s="16" t="s">
        <v>85</v>
      </c>
      <c r="BK98" s="193">
        <f t="shared" si="9"/>
        <v>0</v>
      </c>
      <c r="BL98" s="16" t="s">
        <v>143</v>
      </c>
      <c r="BM98" s="16" t="s">
        <v>251</v>
      </c>
    </row>
    <row r="99" spans="2:65" s="1" customFormat="1" ht="16.5" customHeight="1">
      <c r="B99" s="34"/>
      <c r="C99" s="182" t="s">
        <v>199</v>
      </c>
      <c r="D99" s="182" t="s">
        <v>138</v>
      </c>
      <c r="E99" s="183" t="s">
        <v>750</v>
      </c>
      <c r="F99" s="184" t="s">
        <v>751</v>
      </c>
      <c r="G99" s="185" t="s">
        <v>741</v>
      </c>
      <c r="H99" s="186">
        <v>3</v>
      </c>
      <c r="I99" s="187"/>
      <c r="J99" s="188">
        <f t="shared" si="0"/>
        <v>0</v>
      </c>
      <c r="K99" s="184" t="s">
        <v>33</v>
      </c>
      <c r="L99" s="38"/>
      <c r="M99" s="189" t="s">
        <v>33</v>
      </c>
      <c r="N99" s="190" t="s">
        <v>49</v>
      </c>
      <c r="O99" s="60"/>
      <c r="P99" s="191">
        <f t="shared" si="1"/>
        <v>0</v>
      </c>
      <c r="Q99" s="191">
        <v>0</v>
      </c>
      <c r="R99" s="191">
        <f t="shared" si="2"/>
        <v>0</v>
      </c>
      <c r="S99" s="191">
        <v>0</v>
      </c>
      <c r="T99" s="192">
        <f t="shared" si="3"/>
        <v>0</v>
      </c>
      <c r="AR99" s="16" t="s">
        <v>143</v>
      </c>
      <c r="AT99" s="16" t="s">
        <v>138</v>
      </c>
      <c r="AU99" s="16" t="s">
        <v>85</v>
      </c>
      <c r="AY99" s="16" t="s">
        <v>135</v>
      </c>
      <c r="BE99" s="193">
        <f t="shared" si="4"/>
        <v>0</v>
      </c>
      <c r="BF99" s="193">
        <f t="shared" si="5"/>
        <v>0</v>
      </c>
      <c r="BG99" s="193">
        <f t="shared" si="6"/>
        <v>0</v>
      </c>
      <c r="BH99" s="193">
        <f t="shared" si="7"/>
        <v>0</v>
      </c>
      <c r="BI99" s="193">
        <f t="shared" si="8"/>
        <v>0</v>
      </c>
      <c r="BJ99" s="16" t="s">
        <v>85</v>
      </c>
      <c r="BK99" s="193">
        <f t="shared" si="9"/>
        <v>0</v>
      </c>
      <c r="BL99" s="16" t="s">
        <v>143</v>
      </c>
      <c r="BM99" s="16" t="s">
        <v>261</v>
      </c>
    </row>
    <row r="100" spans="2:65" s="1" customFormat="1" ht="16.5" customHeight="1">
      <c r="B100" s="34"/>
      <c r="C100" s="182" t="s">
        <v>204</v>
      </c>
      <c r="D100" s="182" t="s">
        <v>138</v>
      </c>
      <c r="E100" s="183" t="s">
        <v>752</v>
      </c>
      <c r="F100" s="184" t="s">
        <v>753</v>
      </c>
      <c r="G100" s="185" t="s">
        <v>741</v>
      </c>
      <c r="H100" s="186">
        <v>3</v>
      </c>
      <c r="I100" s="187"/>
      <c r="J100" s="188">
        <f t="shared" si="0"/>
        <v>0</v>
      </c>
      <c r="K100" s="184" t="s">
        <v>33</v>
      </c>
      <c r="L100" s="38"/>
      <c r="M100" s="189" t="s">
        <v>33</v>
      </c>
      <c r="N100" s="190" t="s">
        <v>49</v>
      </c>
      <c r="O100" s="60"/>
      <c r="P100" s="191">
        <f t="shared" si="1"/>
        <v>0</v>
      </c>
      <c r="Q100" s="191">
        <v>0</v>
      </c>
      <c r="R100" s="191">
        <f t="shared" si="2"/>
        <v>0</v>
      </c>
      <c r="S100" s="191">
        <v>0</v>
      </c>
      <c r="T100" s="192">
        <f t="shared" si="3"/>
        <v>0</v>
      </c>
      <c r="AR100" s="16" t="s">
        <v>143</v>
      </c>
      <c r="AT100" s="16" t="s">
        <v>138</v>
      </c>
      <c r="AU100" s="16" t="s">
        <v>85</v>
      </c>
      <c r="AY100" s="16" t="s">
        <v>135</v>
      </c>
      <c r="BE100" s="193">
        <f t="shared" si="4"/>
        <v>0</v>
      </c>
      <c r="BF100" s="193">
        <f t="shared" si="5"/>
        <v>0</v>
      </c>
      <c r="BG100" s="193">
        <f t="shared" si="6"/>
        <v>0</v>
      </c>
      <c r="BH100" s="193">
        <f t="shared" si="7"/>
        <v>0</v>
      </c>
      <c r="BI100" s="193">
        <f t="shared" si="8"/>
        <v>0</v>
      </c>
      <c r="BJ100" s="16" t="s">
        <v>85</v>
      </c>
      <c r="BK100" s="193">
        <f t="shared" si="9"/>
        <v>0</v>
      </c>
      <c r="BL100" s="16" t="s">
        <v>143</v>
      </c>
      <c r="BM100" s="16" t="s">
        <v>271</v>
      </c>
    </row>
    <row r="101" spans="2:65" s="1" customFormat="1" ht="16.5" customHeight="1">
      <c r="B101" s="34"/>
      <c r="C101" s="182" t="s">
        <v>209</v>
      </c>
      <c r="D101" s="182" t="s">
        <v>138</v>
      </c>
      <c r="E101" s="183" t="s">
        <v>754</v>
      </c>
      <c r="F101" s="184" t="s">
        <v>755</v>
      </c>
      <c r="G101" s="185" t="s">
        <v>741</v>
      </c>
      <c r="H101" s="186">
        <v>14</v>
      </c>
      <c r="I101" s="187"/>
      <c r="J101" s="188">
        <f t="shared" si="0"/>
        <v>0</v>
      </c>
      <c r="K101" s="184" t="s">
        <v>33</v>
      </c>
      <c r="L101" s="38"/>
      <c r="M101" s="189" t="s">
        <v>33</v>
      </c>
      <c r="N101" s="190" t="s">
        <v>49</v>
      </c>
      <c r="O101" s="60"/>
      <c r="P101" s="191">
        <f t="shared" si="1"/>
        <v>0</v>
      </c>
      <c r="Q101" s="191">
        <v>0</v>
      </c>
      <c r="R101" s="191">
        <f t="shared" si="2"/>
        <v>0</v>
      </c>
      <c r="S101" s="191">
        <v>0</v>
      </c>
      <c r="T101" s="192">
        <f t="shared" si="3"/>
        <v>0</v>
      </c>
      <c r="AR101" s="16" t="s">
        <v>143</v>
      </c>
      <c r="AT101" s="16" t="s">
        <v>138</v>
      </c>
      <c r="AU101" s="16" t="s">
        <v>85</v>
      </c>
      <c r="AY101" s="16" t="s">
        <v>135</v>
      </c>
      <c r="BE101" s="193">
        <f t="shared" si="4"/>
        <v>0</v>
      </c>
      <c r="BF101" s="193">
        <f t="shared" si="5"/>
        <v>0</v>
      </c>
      <c r="BG101" s="193">
        <f t="shared" si="6"/>
        <v>0</v>
      </c>
      <c r="BH101" s="193">
        <f t="shared" si="7"/>
        <v>0</v>
      </c>
      <c r="BI101" s="193">
        <f t="shared" si="8"/>
        <v>0</v>
      </c>
      <c r="BJ101" s="16" t="s">
        <v>85</v>
      </c>
      <c r="BK101" s="193">
        <f t="shared" si="9"/>
        <v>0</v>
      </c>
      <c r="BL101" s="16" t="s">
        <v>143</v>
      </c>
      <c r="BM101" s="16" t="s">
        <v>286</v>
      </c>
    </row>
    <row r="102" spans="2:65" s="1" customFormat="1" ht="16.5" customHeight="1">
      <c r="B102" s="34"/>
      <c r="C102" s="182" t="s">
        <v>8</v>
      </c>
      <c r="D102" s="182" t="s">
        <v>138</v>
      </c>
      <c r="E102" s="183" t="s">
        <v>756</v>
      </c>
      <c r="F102" s="184" t="s">
        <v>757</v>
      </c>
      <c r="G102" s="185" t="s">
        <v>741</v>
      </c>
      <c r="H102" s="186">
        <v>3</v>
      </c>
      <c r="I102" s="187"/>
      <c r="J102" s="188">
        <f t="shared" si="0"/>
        <v>0</v>
      </c>
      <c r="K102" s="184" t="s">
        <v>33</v>
      </c>
      <c r="L102" s="38"/>
      <c r="M102" s="189" t="s">
        <v>33</v>
      </c>
      <c r="N102" s="190" t="s">
        <v>49</v>
      </c>
      <c r="O102" s="60"/>
      <c r="P102" s="191">
        <f t="shared" si="1"/>
        <v>0</v>
      </c>
      <c r="Q102" s="191">
        <v>0</v>
      </c>
      <c r="R102" s="191">
        <f t="shared" si="2"/>
        <v>0</v>
      </c>
      <c r="S102" s="191">
        <v>0</v>
      </c>
      <c r="T102" s="192">
        <f t="shared" si="3"/>
        <v>0</v>
      </c>
      <c r="AR102" s="16" t="s">
        <v>143</v>
      </c>
      <c r="AT102" s="16" t="s">
        <v>138</v>
      </c>
      <c r="AU102" s="16" t="s">
        <v>85</v>
      </c>
      <c r="AY102" s="16" t="s">
        <v>135</v>
      </c>
      <c r="BE102" s="193">
        <f t="shared" si="4"/>
        <v>0</v>
      </c>
      <c r="BF102" s="193">
        <f t="shared" si="5"/>
        <v>0</v>
      </c>
      <c r="BG102" s="193">
        <f t="shared" si="6"/>
        <v>0</v>
      </c>
      <c r="BH102" s="193">
        <f t="shared" si="7"/>
        <v>0</v>
      </c>
      <c r="BI102" s="193">
        <f t="shared" si="8"/>
        <v>0</v>
      </c>
      <c r="BJ102" s="16" t="s">
        <v>85</v>
      </c>
      <c r="BK102" s="193">
        <f t="shared" si="9"/>
        <v>0</v>
      </c>
      <c r="BL102" s="16" t="s">
        <v>143</v>
      </c>
      <c r="BM102" s="16" t="s">
        <v>296</v>
      </c>
    </row>
    <row r="103" spans="2:65" s="1" customFormat="1" ht="16.5" customHeight="1">
      <c r="B103" s="34"/>
      <c r="C103" s="182" t="s">
        <v>218</v>
      </c>
      <c r="D103" s="182" t="s">
        <v>138</v>
      </c>
      <c r="E103" s="183" t="s">
        <v>758</v>
      </c>
      <c r="F103" s="184" t="s">
        <v>759</v>
      </c>
      <c r="G103" s="185" t="s">
        <v>741</v>
      </c>
      <c r="H103" s="186">
        <v>3</v>
      </c>
      <c r="I103" s="187"/>
      <c r="J103" s="188">
        <f t="shared" si="0"/>
        <v>0</v>
      </c>
      <c r="K103" s="184" t="s">
        <v>33</v>
      </c>
      <c r="L103" s="38"/>
      <c r="M103" s="189" t="s">
        <v>33</v>
      </c>
      <c r="N103" s="190" t="s">
        <v>49</v>
      </c>
      <c r="O103" s="60"/>
      <c r="P103" s="191">
        <f t="shared" si="1"/>
        <v>0</v>
      </c>
      <c r="Q103" s="191">
        <v>0</v>
      </c>
      <c r="R103" s="191">
        <f t="shared" si="2"/>
        <v>0</v>
      </c>
      <c r="S103" s="191">
        <v>0</v>
      </c>
      <c r="T103" s="192">
        <f t="shared" si="3"/>
        <v>0</v>
      </c>
      <c r="AR103" s="16" t="s">
        <v>143</v>
      </c>
      <c r="AT103" s="16" t="s">
        <v>138</v>
      </c>
      <c r="AU103" s="16" t="s">
        <v>85</v>
      </c>
      <c r="AY103" s="16" t="s">
        <v>135</v>
      </c>
      <c r="BE103" s="193">
        <f t="shared" si="4"/>
        <v>0</v>
      </c>
      <c r="BF103" s="193">
        <f t="shared" si="5"/>
        <v>0</v>
      </c>
      <c r="BG103" s="193">
        <f t="shared" si="6"/>
        <v>0</v>
      </c>
      <c r="BH103" s="193">
        <f t="shared" si="7"/>
        <v>0</v>
      </c>
      <c r="BI103" s="193">
        <f t="shared" si="8"/>
        <v>0</v>
      </c>
      <c r="BJ103" s="16" t="s">
        <v>85</v>
      </c>
      <c r="BK103" s="193">
        <f t="shared" si="9"/>
        <v>0</v>
      </c>
      <c r="BL103" s="16" t="s">
        <v>143</v>
      </c>
      <c r="BM103" s="16" t="s">
        <v>305</v>
      </c>
    </row>
    <row r="104" spans="2:65" s="1" customFormat="1" ht="16.5" customHeight="1">
      <c r="B104" s="34"/>
      <c r="C104" s="182" t="s">
        <v>224</v>
      </c>
      <c r="D104" s="182" t="s">
        <v>138</v>
      </c>
      <c r="E104" s="183" t="s">
        <v>760</v>
      </c>
      <c r="F104" s="184" t="s">
        <v>761</v>
      </c>
      <c r="G104" s="185" t="s">
        <v>762</v>
      </c>
      <c r="H104" s="186">
        <v>1</v>
      </c>
      <c r="I104" s="187"/>
      <c r="J104" s="188">
        <f t="shared" si="0"/>
        <v>0</v>
      </c>
      <c r="K104" s="184" t="s">
        <v>33</v>
      </c>
      <c r="L104" s="38"/>
      <c r="M104" s="189" t="s">
        <v>33</v>
      </c>
      <c r="N104" s="190" t="s">
        <v>49</v>
      </c>
      <c r="O104" s="60"/>
      <c r="P104" s="191">
        <f t="shared" si="1"/>
        <v>0</v>
      </c>
      <c r="Q104" s="191">
        <v>0</v>
      </c>
      <c r="R104" s="191">
        <f t="shared" si="2"/>
        <v>0</v>
      </c>
      <c r="S104" s="191">
        <v>0</v>
      </c>
      <c r="T104" s="192">
        <f t="shared" si="3"/>
        <v>0</v>
      </c>
      <c r="AR104" s="16" t="s">
        <v>143</v>
      </c>
      <c r="AT104" s="16" t="s">
        <v>138</v>
      </c>
      <c r="AU104" s="16" t="s">
        <v>85</v>
      </c>
      <c r="AY104" s="16" t="s">
        <v>135</v>
      </c>
      <c r="BE104" s="193">
        <f t="shared" si="4"/>
        <v>0</v>
      </c>
      <c r="BF104" s="193">
        <f t="shared" si="5"/>
        <v>0</v>
      </c>
      <c r="BG104" s="193">
        <f t="shared" si="6"/>
        <v>0</v>
      </c>
      <c r="BH104" s="193">
        <f t="shared" si="7"/>
        <v>0</v>
      </c>
      <c r="BI104" s="193">
        <f t="shared" si="8"/>
        <v>0</v>
      </c>
      <c r="BJ104" s="16" t="s">
        <v>85</v>
      </c>
      <c r="BK104" s="193">
        <f t="shared" si="9"/>
        <v>0</v>
      </c>
      <c r="BL104" s="16" t="s">
        <v>143</v>
      </c>
      <c r="BM104" s="16" t="s">
        <v>320</v>
      </c>
    </row>
    <row r="105" spans="2:65" s="11" customFormat="1" ht="25.9" customHeight="1">
      <c r="B105" s="166"/>
      <c r="C105" s="167"/>
      <c r="D105" s="168" t="s">
        <v>77</v>
      </c>
      <c r="E105" s="169" t="s">
        <v>763</v>
      </c>
      <c r="F105" s="169" t="s">
        <v>764</v>
      </c>
      <c r="G105" s="167"/>
      <c r="H105" s="167"/>
      <c r="I105" s="170"/>
      <c r="J105" s="171">
        <f>BK105</f>
        <v>0</v>
      </c>
      <c r="K105" s="167"/>
      <c r="L105" s="172"/>
      <c r="M105" s="173"/>
      <c r="N105" s="174"/>
      <c r="O105" s="174"/>
      <c r="P105" s="175">
        <f>SUM(P106:P112)</f>
        <v>0</v>
      </c>
      <c r="Q105" s="174"/>
      <c r="R105" s="175">
        <f>SUM(R106:R112)</f>
        <v>0</v>
      </c>
      <c r="S105" s="174"/>
      <c r="T105" s="176">
        <f>SUM(T106:T112)</f>
        <v>0</v>
      </c>
      <c r="AR105" s="177" t="s">
        <v>85</v>
      </c>
      <c r="AT105" s="178" t="s">
        <v>77</v>
      </c>
      <c r="AU105" s="178" t="s">
        <v>78</v>
      </c>
      <c r="AY105" s="177" t="s">
        <v>135</v>
      </c>
      <c r="BK105" s="179">
        <f>SUM(BK106:BK112)</f>
        <v>0</v>
      </c>
    </row>
    <row r="106" spans="2:65" s="1" customFormat="1" ht="16.5" customHeight="1">
      <c r="B106" s="34"/>
      <c r="C106" s="182" t="s">
        <v>229</v>
      </c>
      <c r="D106" s="182" t="s">
        <v>138</v>
      </c>
      <c r="E106" s="183" t="s">
        <v>765</v>
      </c>
      <c r="F106" s="184" t="s">
        <v>766</v>
      </c>
      <c r="G106" s="185" t="s">
        <v>141</v>
      </c>
      <c r="H106" s="186">
        <v>7.5</v>
      </c>
      <c r="I106" s="187"/>
      <c r="J106" s="188">
        <f t="shared" ref="J106:J112" si="10">ROUND(I106*H106,2)</f>
        <v>0</v>
      </c>
      <c r="K106" s="184" t="s">
        <v>33</v>
      </c>
      <c r="L106" s="38"/>
      <c r="M106" s="189" t="s">
        <v>33</v>
      </c>
      <c r="N106" s="190" t="s">
        <v>49</v>
      </c>
      <c r="O106" s="60"/>
      <c r="P106" s="191">
        <f t="shared" ref="P106:P112" si="11">O106*H106</f>
        <v>0</v>
      </c>
      <c r="Q106" s="191">
        <v>0</v>
      </c>
      <c r="R106" s="191">
        <f t="shared" ref="R106:R112" si="12">Q106*H106</f>
        <v>0</v>
      </c>
      <c r="S106" s="191">
        <v>0</v>
      </c>
      <c r="T106" s="192">
        <f t="shared" ref="T106:T112" si="13">S106*H106</f>
        <v>0</v>
      </c>
      <c r="AR106" s="16" t="s">
        <v>143</v>
      </c>
      <c r="AT106" s="16" t="s">
        <v>138</v>
      </c>
      <c r="AU106" s="16" t="s">
        <v>85</v>
      </c>
      <c r="AY106" s="16" t="s">
        <v>135</v>
      </c>
      <c r="BE106" s="193">
        <f t="shared" ref="BE106:BE112" si="14">IF(N106="základní",J106,0)</f>
        <v>0</v>
      </c>
      <c r="BF106" s="193">
        <f t="shared" ref="BF106:BF112" si="15">IF(N106="snížená",J106,0)</f>
        <v>0</v>
      </c>
      <c r="BG106" s="193">
        <f t="shared" ref="BG106:BG112" si="16">IF(N106="zákl. přenesená",J106,0)</f>
        <v>0</v>
      </c>
      <c r="BH106" s="193">
        <f t="shared" ref="BH106:BH112" si="17">IF(N106="sníž. přenesená",J106,0)</f>
        <v>0</v>
      </c>
      <c r="BI106" s="193">
        <f t="shared" ref="BI106:BI112" si="18">IF(N106="nulová",J106,0)</f>
        <v>0</v>
      </c>
      <c r="BJ106" s="16" t="s">
        <v>85</v>
      </c>
      <c r="BK106" s="193">
        <f t="shared" ref="BK106:BK112" si="19">ROUND(I106*H106,2)</f>
        <v>0</v>
      </c>
      <c r="BL106" s="16" t="s">
        <v>143</v>
      </c>
      <c r="BM106" s="16" t="s">
        <v>331</v>
      </c>
    </row>
    <row r="107" spans="2:65" s="1" customFormat="1" ht="16.5" customHeight="1">
      <c r="B107" s="34"/>
      <c r="C107" s="182" t="s">
        <v>234</v>
      </c>
      <c r="D107" s="182" t="s">
        <v>138</v>
      </c>
      <c r="E107" s="183" t="s">
        <v>767</v>
      </c>
      <c r="F107" s="184" t="s">
        <v>768</v>
      </c>
      <c r="G107" s="185" t="s">
        <v>191</v>
      </c>
      <c r="H107" s="186">
        <v>15</v>
      </c>
      <c r="I107" s="187"/>
      <c r="J107" s="188">
        <f t="shared" si="10"/>
        <v>0</v>
      </c>
      <c r="K107" s="184" t="s">
        <v>33</v>
      </c>
      <c r="L107" s="38"/>
      <c r="M107" s="189" t="s">
        <v>33</v>
      </c>
      <c r="N107" s="190" t="s">
        <v>49</v>
      </c>
      <c r="O107" s="60"/>
      <c r="P107" s="191">
        <f t="shared" si="11"/>
        <v>0</v>
      </c>
      <c r="Q107" s="191">
        <v>0</v>
      </c>
      <c r="R107" s="191">
        <f t="shared" si="12"/>
        <v>0</v>
      </c>
      <c r="S107" s="191">
        <v>0</v>
      </c>
      <c r="T107" s="192">
        <f t="shared" si="13"/>
        <v>0</v>
      </c>
      <c r="AR107" s="16" t="s">
        <v>143</v>
      </c>
      <c r="AT107" s="16" t="s">
        <v>138</v>
      </c>
      <c r="AU107" s="16" t="s">
        <v>85</v>
      </c>
      <c r="AY107" s="16" t="s">
        <v>135</v>
      </c>
      <c r="BE107" s="193">
        <f t="shared" si="14"/>
        <v>0</v>
      </c>
      <c r="BF107" s="193">
        <f t="shared" si="15"/>
        <v>0</v>
      </c>
      <c r="BG107" s="193">
        <f t="shared" si="16"/>
        <v>0</v>
      </c>
      <c r="BH107" s="193">
        <f t="shared" si="17"/>
        <v>0</v>
      </c>
      <c r="BI107" s="193">
        <f t="shared" si="18"/>
        <v>0</v>
      </c>
      <c r="BJ107" s="16" t="s">
        <v>85</v>
      </c>
      <c r="BK107" s="193">
        <f t="shared" si="19"/>
        <v>0</v>
      </c>
      <c r="BL107" s="16" t="s">
        <v>143</v>
      </c>
      <c r="BM107" s="16" t="s">
        <v>339</v>
      </c>
    </row>
    <row r="108" spans="2:65" s="1" customFormat="1" ht="16.5" customHeight="1">
      <c r="B108" s="34"/>
      <c r="C108" s="182" t="s">
        <v>239</v>
      </c>
      <c r="D108" s="182" t="s">
        <v>138</v>
      </c>
      <c r="E108" s="183" t="s">
        <v>769</v>
      </c>
      <c r="F108" s="184" t="s">
        <v>770</v>
      </c>
      <c r="G108" s="185" t="s">
        <v>191</v>
      </c>
      <c r="H108" s="186">
        <v>15</v>
      </c>
      <c r="I108" s="187"/>
      <c r="J108" s="188">
        <f t="shared" si="10"/>
        <v>0</v>
      </c>
      <c r="K108" s="184" t="s">
        <v>33</v>
      </c>
      <c r="L108" s="38"/>
      <c r="M108" s="189" t="s">
        <v>33</v>
      </c>
      <c r="N108" s="190" t="s">
        <v>49</v>
      </c>
      <c r="O108" s="60"/>
      <c r="P108" s="191">
        <f t="shared" si="11"/>
        <v>0</v>
      </c>
      <c r="Q108" s="191">
        <v>0</v>
      </c>
      <c r="R108" s="191">
        <f t="shared" si="12"/>
        <v>0</v>
      </c>
      <c r="S108" s="191">
        <v>0</v>
      </c>
      <c r="T108" s="192">
        <f t="shared" si="13"/>
        <v>0</v>
      </c>
      <c r="AR108" s="16" t="s">
        <v>143</v>
      </c>
      <c r="AT108" s="16" t="s">
        <v>138</v>
      </c>
      <c r="AU108" s="16" t="s">
        <v>85</v>
      </c>
      <c r="AY108" s="16" t="s">
        <v>135</v>
      </c>
      <c r="BE108" s="193">
        <f t="shared" si="14"/>
        <v>0</v>
      </c>
      <c r="BF108" s="193">
        <f t="shared" si="15"/>
        <v>0</v>
      </c>
      <c r="BG108" s="193">
        <f t="shared" si="16"/>
        <v>0</v>
      </c>
      <c r="BH108" s="193">
        <f t="shared" si="17"/>
        <v>0</v>
      </c>
      <c r="BI108" s="193">
        <f t="shared" si="18"/>
        <v>0</v>
      </c>
      <c r="BJ108" s="16" t="s">
        <v>85</v>
      </c>
      <c r="BK108" s="193">
        <f t="shared" si="19"/>
        <v>0</v>
      </c>
      <c r="BL108" s="16" t="s">
        <v>143</v>
      </c>
      <c r="BM108" s="16" t="s">
        <v>350</v>
      </c>
    </row>
    <row r="109" spans="2:65" s="1" customFormat="1" ht="16.5" customHeight="1">
      <c r="B109" s="34"/>
      <c r="C109" s="182" t="s">
        <v>7</v>
      </c>
      <c r="D109" s="182" t="s">
        <v>138</v>
      </c>
      <c r="E109" s="183" t="s">
        <v>771</v>
      </c>
      <c r="F109" s="184" t="s">
        <v>772</v>
      </c>
      <c r="G109" s="185" t="s">
        <v>191</v>
      </c>
      <c r="H109" s="186">
        <v>15</v>
      </c>
      <c r="I109" s="187"/>
      <c r="J109" s="188">
        <f t="shared" si="10"/>
        <v>0</v>
      </c>
      <c r="K109" s="184" t="s">
        <v>33</v>
      </c>
      <c r="L109" s="38"/>
      <c r="M109" s="189" t="s">
        <v>33</v>
      </c>
      <c r="N109" s="190" t="s">
        <v>49</v>
      </c>
      <c r="O109" s="60"/>
      <c r="P109" s="191">
        <f t="shared" si="11"/>
        <v>0</v>
      </c>
      <c r="Q109" s="191">
        <v>0</v>
      </c>
      <c r="R109" s="191">
        <f t="shared" si="12"/>
        <v>0</v>
      </c>
      <c r="S109" s="191">
        <v>0</v>
      </c>
      <c r="T109" s="192">
        <f t="shared" si="13"/>
        <v>0</v>
      </c>
      <c r="AR109" s="16" t="s">
        <v>143</v>
      </c>
      <c r="AT109" s="16" t="s">
        <v>138</v>
      </c>
      <c r="AU109" s="16" t="s">
        <v>85</v>
      </c>
      <c r="AY109" s="16" t="s">
        <v>135</v>
      </c>
      <c r="BE109" s="193">
        <f t="shared" si="14"/>
        <v>0</v>
      </c>
      <c r="BF109" s="193">
        <f t="shared" si="15"/>
        <v>0</v>
      </c>
      <c r="BG109" s="193">
        <f t="shared" si="16"/>
        <v>0</v>
      </c>
      <c r="BH109" s="193">
        <f t="shared" si="17"/>
        <v>0</v>
      </c>
      <c r="BI109" s="193">
        <f t="shared" si="18"/>
        <v>0</v>
      </c>
      <c r="BJ109" s="16" t="s">
        <v>85</v>
      </c>
      <c r="BK109" s="193">
        <f t="shared" si="19"/>
        <v>0</v>
      </c>
      <c r="BL109" s="16" t="s">
        <v>143</v>
      </c>
      <c r="BM109" s="16" t="s">
        <v>361</v>
      </c>
    </row>
    <row r="110" spans="2:65" s="1" customFormat="1" ht="16.5" customHeight="1">
      <c r="B110" s="34"/>
      <c r="C110" s="182" t="s">
        <v>251</v>
      </c>
      <c r="D110" s="182" t="s">
        <v>138</v>
      </c>
      <c r="E110" s="183" t="s">
        <v>773</v>
      </c>
      <c r="F110" s="184" t="s">
        <v>774</v>
      </c>
      <c r="G110" s="185" t="s">
        <v>191</v>
      </c>
      <c r="H110" s="186">
        <v>7.5</v>
      </c>
      <c r="I110" s="187"/>
      <c r="J110" s="188">
        <f t="shared" si="10"/>
        <v>0</v>
      </c>
      <c r="K110" s="184" t="s">
        <v>33</v>
      </c>
      <c r="L110" s="38"/>
      <c r="M110" s="189" t="s">
        <v>33</v>
      </c>
      <c r="N110" s="190" t="s">
        <v>49</v>
      </c>
      <c r="O110" s="60"/>
      <c r="P110" s="191">
        <f t="shared" si="11"/>
        <v>0</v>
      </c>
      <c r="Q110" s="191">
        <v>0</v>
      </c>
      <c r="R110" s="191">
        <f t="shared" si="12"/>
        <v>0</v>
      </c>
      <c r="S110" s="191">
        <v>0</v>
      </c>
      <c r="T110" s="192">
        <f t="shared" si="13"/>
        <v>0</v>
      </c>
      <c r="AR110" s="16" t="s">
        <v>143</v>
      </c>
      <c r="AT110" s="16" t="s">
        <v>138</v>
      </c>
      <c r="AU110" s="16" t="s">
        <v>85</v>
      </c>
      <c r="AY110" s="16" t="s">
        <v>135</v>
      </c>
      <c r="BE110" s="193">
        <f t="shared" si="14"/>
        <v>0</v>
      </c>
      <c r="BF110" s="193">
        <f t="shared" si="15"/>
        <v>0</v>
      </c>
      <c r="BG110" s="193">
        <f t="shared" si="16"/>
        <v>0</v>
      </c>
      <c r="BH110" s="193">
        <f t="shared" si="17"/>
        <v>0</v>
      </c>
      <c r="BI110" s="193">
        <f t="shared" si="18"/>
        <v>0</v>
      </c>
      <c r="BJ110" s="16" t="s">
        <v>85</v>
      </c>
      <c r="BK110" s="193">
        <f t="shared" si="19"/>
        <v>0</v>
      </c>
      <c r="BL110" s="16" t="s">
        <v>143</v>
      </c>
      <c r="BM110" s="16" t="s">
        <v>371</v>
      </c>
    </row>
    <row r="111" spans="2:65" s="1" customFormat="1" ht="16.5" customHeight="1">
      <c r="B111" s="34"/>
      <c r="C111" s="182" t="s">
        <v>256</v>
      </c>
      <c r="D111" s="182" t="s">
        <v>138</v>
      </c>
      <c r="E111" s="183" t="s">
        <v>775</v>
      </c>
      <c r="F111" s="184" t="s">
        <v>776</v>
      </c>
      <c r="G111" s="185" t="s">
        <v>141</v>
      </c>
      <c r="H111" s="186">
        <v>7.5</v>
      </c>
      <c r="I111" s="187"/>
      <c r="J111" s="188">
        <f t="shared" si="10"/>
        <v>0</v>
      </c>
      <c r="K111" s="184" t="s">
        <v>33</v>
      </c>
      <c r="L111" s="38"/>
      <c r="M111" s="189" t="s">
        <v>33</v>
      </c>
      <c r="N111" s="190" t="s">
        <v>49</v>
      </c>
      <c r="O111" s="60"/>
      <c r="P111" s="191">
        <f t="shared" si="11"/>
        <v>0</v>
      </c>
      <c r="Q111" s="191">
        <v>0</v>
      </c>
      <c r="R111" s="191">
        <f t="shared" si="12"/>
        <v>0</v>
      </c>
      <c r="S111" s="191">
        <v>0</v>
      </c>
      <c r="T111" s="192">
        <f t="shared" si="13"/>
        <v>0</v>
      </c>
      <c r="AR111" s="16" t="s">
        <v>143</v>
      </c>
      <c r="AT111" s="16" t="s">
        <v>138</v>
      </c>
      <c r="AU111" s="16" t="s">
        <v>85</v>
      </c>
      <c r="AY111" s="16" t="s">
        <v>135</v>
      </c>
      <c r="BE111" s="193">
        <f t="shared" si="14"/>
        <v>0</v>
      </c>
      <c r="BF111" s="193">
        <f t="shared" si="15"/>
        <v>0</v>
      </c>
      <c r="BG111" s="193">
        <f t="shared" si="16"/>
        <v>0</v>
      </c>
      <c r="BH111" s="193">
        <f t="shared" si="17"/>
        <v>0</v>
      </c>
      <c r="BI111" s="193">
        <f t="shared" si="18"/>
        <v>0</v>
      </c>
      <c r="BJ111" s="16" t="s">
        <v>85</v>
      </c>
      <c r="BK111" s="193">
        <f t="shared" si="19"/>
        <v>0</v>
      </c>
      <c r="BL111" s="16" t="s">
        <v>143</v>
      </c>
      <c r="BM111" s="16" t="s">
        <v>381</v>
      </c>
    </row>
    <row r="112" spans="2:65" s="1" customFormat="1" ht="16.5" customHeight="1">
      <c r="B112" s="34"/>
      <c r="C112" s="182" t="s">
        <v>261</v>
      </c>
      <c r="D112" s="182" t="s">
        <v>138</v>
      </c>
      <c r="E112" s="183" t="s">
        <v>777</v>
      </c>
      <c r="F112" s="184" t="s">
        <v>778</v>
      </c>
      <c r="G112" s="185" t="s">
        <v>141</v>
      </c>
      <c r="H112" s="186">
        <v>7.5</v>
      </c>
      <c r="I112" s="187"/>
      <c r="J112" s="188">
        <f t="shared" si="10"/>
        <v>0</v>
      </c>
      <c r="K112" s="184" t="s">
        <v>33</v>
      </c>
      <c r="L112" s="38"/>
      <c r="M112" s="189" t="s">
        <v>33</v>
      </c>
      <c r="N112" s="190" t="s">
        <v>49</v>
      </c>
      <c r="O112" s="60"/>
      <c r="P112" s="191">
        <f t="shared" si="11"/>
        <v>0</v>
      </c>
      <c r="Q112" s="191">
        <v>0</v>
      </c>
      <c r="R112" s="191">
        <f t="shared" si="12"/>
        <v>0</v>
      </c>
      <c r="S112" s="191">
        <v>0</v>
      </c>
      <c r="T112" s="192">
        <f t="shared" si="13"/>
        <v>0</v>
      </c>
      <c r="AR112" s="16" t="s">
        <v>143</v>
      </c>
      <c r="AT112" s="16" t="s">
        <v>138</v>
      </c>
      <c r="AU112" s="16" t="s">
        <v>85</v>
      </c>
      <c r="AY112" s="16" t="s">
        <v>135</v>
      </c>
      <c r="BE112" s="193">
        <f t="shared" si="14"/>
        <v>0</v>
      </c>
      <c r="BF112" s="193">
        <f t="shared" si="15"/>
        <v>0</v>
      </c>
      <c r="BG112" s="193">
        <f t="shared" si="16"/>
        <v>0</v>
      </c>
      <c r="BH112" s="193">
        <f t="shared" si="17"/>
        <v>0</v>
      </c>
      <c r="BI112" s="193">
        <f t="shared" si="18"/>
        <v>0</v>
      </c>
      <c r="BJ112" s="16" t="s">
        <v>85</v>
      </c>
      <c r="BK112" s="193">
        <f t="shared" si="19"/>
        <v>0</v>
      </c>
      <c r="BL112" s="16" t="s">
        <v>143</v>
      </c>
      <c r="BM112" s="16" t="s">
        <v>391</v>
      </c>
    </row>
    <row r="113" spans="2:65" s="11" customFormat="1" ht="25.9" customHeight="1">
      <c r="B113" s="166"/>
      <c r="C113" s="167"/>
      <c r="D113" s="168" t="s">
        <v>77</v>
      </c>
      <c r="E113" s="169" t="s">
        <v>779</v>
      </c>
      <c r="F113" s="169" t="s">
        <v>780</v>
      </c>
      <c r="G113" s="167"/>
      <c r="H113" s="167"/>
      <c r="I113" s="170"/>
      <c r="J113" s="171">
        <f>BK113</f>
        <v>0</v>
      </c>
      <c r="K113" s="167"/>
      <c r="L113" s="172"/>
      <c r="M113" s="173"/>
      <c r="N113" s="174"/>
      <c r="O113" s="174"/>
      <c r="P113" s="175">
        <f>SUM(P114:P119)</f>
        <v>0</v>
      </c>
      <c r="Q113" s="174"/>
      <c r="R113" s="175">
        <f>SUM(R114:R119)</f>
        <v>0</v>
      </c>
      <c r="S113" s="174"/>
      <c r="T113" s="176">
        <f>SUM(T114:T119)</f>
        <v>0</v>
      </c>
      <c r="AR113" s="177" t="s">
        <v>85</v>
      </c>
      <c r="AT113" s="178" t="s">
        <v>77</v>
      </c>
      <c r="AU113" s="178" t="s">
        <v>78</v>
      </c>
      <c r="AY113" s="177" t="s">
        <v>135</v>
      </c>
      <c r="BK113" s="179">
        <f>SUM(BK114:BK119)</f>
        <v>0</v>
      </c>
    </row>
    <row r="114" spans="2:65" s="1" customFormat="1" ht="16.5" customHeight="1">
      <c r="B114" s="34"/>
      <c r="C114" s="182" t="s">
        <v>266</v>
      </c>
      <c r="D114" s="182" t="s">
        <v>138</v>
      </c>
      <c r="E114" s="183" t="s">
        <v>781</v>
      </c>
      <c r="F114" s="184" t="s">
        <v>782</v>
      </c>
      <c r="G114" s="185" t="s">
        <v>783</v>
      </c>
      <c r="H114" s="186">
        <v>8</v>
      </c>
      <c r="I114" s="187"/>
      <c r="J114" s="188">
        <f t="shared" ref="J114:J119" si="20">ROUND(I114*H114,2)</f>
        <v>0</v>
      </c>
      <c r="K114" s="184" t="s">
        <v>33</v>
      </c>
      <c r="L114" s="38"/>
      <c r="M114" s="189" t="s">
        <v>33</v>
      </c>
      <c r="N114" s="190" t="s">
        <v>49</v>
      </c>
      <c r="O114" s="60"/>
      <c r="P114" s="191">
        <f t="shared" ref="P114:P119" si="21">O114*H114</f>
        <v>0</v>
      </c>
      <c r="Q114" s="191">
        <v>0</v>
      </c>
      <c r="R114" s="191">
        <f t="shared" ref="R114:R119" si="22">Q114*H114</f>
        <v>0</v>
      </c>
      <c r="S114" s="191">
        <v>0</v>
      </c>
      <c r="T114" s="192">
        <f t="shared" ref="T114:T119" si="23">S114*H114</f>
        <v>0</v>
      </c>
      <c r="AR114" s="16" t="s">
        <v>143</v>
      </c>
      <c r="AT114" s="16" t="s">
        <v>138</v>
      </c>
      <c r="AU114" s="16" t="s">
        <v>85</v>
      </c>
      <c r="AY114" s="16" t="s">
        <v>135</v>
      </c>
      <c r="BE114" s="193">
        <f t="shared" ref="BE114:BE119" si="24">IF(N114="základní",J114,0)</f>
        <v>0</v>
      </c>
      <c r="BF114" s="193">
        <f t="shared" ref="BF114:BF119" si="25">IF(N114="snížená",J114,0)</f>
        <v>0</v>
      </c>
      <c r="BG114" s="193">
        <f t="shared" ref="BG114:BG119" si="26">IF(N114="zákl. přenesená",J114,0)</f>
        <v>0</v>
      </c>
      <c r="BH114" s="193">
        <f t="shared" ref="BH114:BH119" si="27">IF(N114="sníž. přenesená",J114,0)</f>
        <v>0</v>
      </c>
      <c r="BI114" s="193">
        <f t="shared" ref="BI114:BI119" si="28">IF(N114="nulová",J114,0)</f>
        <v>0</v>
      </c>
      <c r="BJ114" s="16" t="s">
        <v>85</v>
      </c>
      <c r="BK114" s="193">
        <f t="shared" ref="BK114:BK119" si="29">ROUND(I114*H114,2)</f>
        <v>0</v>
      </c>
      <c r="BL114" s="16" t="s">
        <v>143</v>
      </c>
      <c r="BM114" s="16" t="s">
        <v>403</v>
      </c>
    </row>
    <row r="115" spans="2:65" s="1" customFormat="1" ht="16.5" customHeight="1">
      <c r="B115" s="34"/>
      <c r="C115" s="182" t="s">
        <v>271</v>
      </c>
      <c r="D115" s="182" t="s">
        <v>138</v>
      </c>
      <c r="E115" s="183" t="s">
        <v>784</v>
      </c>
      <c r="F115" s="184" t="s">
        <v>785</v>
      </c>
      <c r="G115" s="185" t="s">
        <v>783</v>
      </c>
      <c r="H115" s="186">
        <v>1</v>
      </c>
      <c r="I115" s="187"/>
      <c r="J115" s="188">
        <f t="shared" si="20"/>
        <v>0</v>
      </c>
      <c r="K115" s="184" t="s">
        <v>33</v>
      </c>
      <c r="L115" s="38"/>
      <c r="M115" s="189" t="s">
        <v>33</v>
      </c>
      <c r="N115" s="190" t="s">
        <v>49</v>
      </c>
      <c r="O115" s="60"/>
      <c r="P115" s="191">
        <f t="shared" si="21"/>
        <v>0</v>
      </c>
      <c r="Q115" s="191">
        <v>0</v>
      </c>
      <c r="R115" s="191">
        <f t="shared" si="22"/>
        <v>0</v>
      </c>
      <c r="S115" s="191">
        <v>0</v>
      </c>
      <c r="T115" s="192">
        <f t="shared" si="23"/>
        <v>0</v>
      </c>
      <c r="AR115" s="16" t="s">
        <v>143</v>
      </c>
      <c r="AT115" s="16" t="s">
        <v>138</v>
      </c>
      <c r="AU115" s="16" t="s">
        <v>85</v>
      </c>
      <c r="AY115" s="16" t="s">
        <v>135</v>
      </c>
      <c r="BE115" s="193">
        <f t="shared" si="24"/>
        <v>0</v>
      </c>
      <c r="BF115" s="193">
        <f t="shared" si="25"/>
        <v>0</v>
      </c>
      <c r="BG115" s="193">
        <f t="shared" si="26"/>
        <v>0</v>
      </c>
      <c r="BH115" s="193">
        <f t="shared" si="27"/>
        <v>0</v>
      </c>
      <c r="BI115" s="193">
        <f t="shared" si="28"/>
        <v>0</v>
      </c>
      <c r="BJ115" s="16" t="s">
        <v>85</v>
      </c>
      <c r="BK115" s="193">
        <f t="shared" si="29"/>
        <v>0</v>
      </c>
      <c r="BL115" s="16" t="s">
        <v>143</v>
      </c>
      <c r="BM115" s="16" t="s">
        <v>413</v>
      </c>
    </row>
    <row r="116" spans="2:65" s="1" customFormat="1" ht="16.5" customHeight="1">
      <c r="B116" s="34"/>
      <c r="C116" s="182" t="s">
        <v>277</v>
      </c>
      <c r="D116" s="182" t="s">
        <v>138</v>
      </c>
      <c r="E116" s="183" t="s">
        <v>786</v>
      </c>
      <c r="F116" s="184" t="s">
        <v>787</v>
      </c>
      <c r="G116" s="185" t="s">
        <v>783</v>
      </c>
      <c r="H116" s="186">
        <v>1</v>
      </c>
      <c r="I116" s="187"/>
      <c r="J116" s="188">
        <f t="shared" si="20"/>
        <v>0</v>
      </c>
      <c r="K116" s="184" t="s">
        <v>33</v>
      </c>
      <c r="L116" s="38"/>
      <c r="M116" s="189" t="s">
        <v>33</v>
      </c>
      <c r="N116" s="190" t="s">
        <v>49</v>
      </c>
      <c r="O116" s="60"/>
      <c r="P116" s="191">
        <f t="shared" si="21"/>
        <v>0</v>
      </c>
      <c r="Q116" s="191">
        <v>0</v>
      </c>
      <c r="R116" s="191">
        <f t="shared" si="22"/>
        <v>0</v>
      </c>
      <c r="S116" s="191">
        <v>0</v>
      </c>
      <c r="T116" s="192">
        <f t="shared" si="23"/>
        <v>0</v>
      </c>
      <c r="AR116" s="16" t="s">
        <v>143</v>
      </c>
      <c r="AT116" s="16" t="s">
        <v>138</v>
      </c>
      <c r="AU116" s="16" t="s">
        <v>85</v>
      </c>
      <c r="AY116" s="16" t="s">
        <v>135</v>
      </c>
      <c r="BE116" s="193">
        <f t="shared" si="24"/>
        <v>0</v>
      </c>
      <c r="BF116" s="193">
        <f t="shared" si="25"/>
        <v>0</v>
      </c>
      <c r="BG116" s="193">
        <f t="shared" si="26"/>
        <v>0</v>
      </c>
      <c r="BH116" s="193">
        <f t="shared" si="27"/>
        <v>0</v>
      </c>
      <c r="BI116" s="193">
        <f t="shared" si="28"/>
        <v>0</v>
      </c>
      <c r="BJ116" s="16" t="s">
        <v>85</v>
      </c>
      <c r="BK116" s="193">
        <f t="shared" si="29"/>
        <v>0</v>
      </c>
      <c r="BL116" s="16" t="s">
        <v>143</v>
      </c>
      <c r="BM116" s="16" t="s">
        <v>421</v>
      </c>
    </row>
    <row r="117" spans="2:65" s="1" customFormat="1" ht="16.5" customHeight="1">
      <c r="B117" s="34"/>
      <c r="C117" s="182" t="s">
        <v>286</v>
      </c>
      <c r="D117" s="182" t="s">
        <v>138</v>
      </c>
      <c r="E117" s="183" t="s">
        <v>788</v>
      </c>
      <c r="F117" s="184" t="s">
        <v>789</v>
      </c>
      <c r="G117" s="185" t="s">
        <v>783</v>
      </c>
      <c r="H117" s="186">
        <v>2</v>
      </c>
      <c r="I117" s="187"/>
      <c r="J117" s="188">
        <f t="shared" si="20"/>
        <v>0</v>
      </c>
      <c r="K117" s="184" t="s">
        <v>33</v>
      </c>
      <c r="L117" s="38"/>
      <c r="M117" s="189" t="s">
        <v>33</v>
      </c>
      <c r="N117" s="190" t="s">
        <v>49</v>
      </c>
      <c r="O117" s="60"/>
      <c r="P117" s="191">
        <f t="shared" si="21"/>
        <v>0</v>
      </c>
      <c r="Q117" s="191">
        <v>0</v>
      </c>
      <c r="R117" s="191">
        <f t="shared" si="22"/>
        <v>0</v>
      </c>
      <c r="S117" s="191">
        <v>0</v>
      </c>
      <c r="T117" s="192">
        <f t="shared" si="23"/>
        <v>0</v>
      </c>
      <c r="AR117" s="16" t="s">
        <v>143</v>
      </c>
      <c r="AT117" s="16" t="s">
        <v>138</v>
      </c>
      <c r="AU117" s="16" t="s">
        <v>85</v>
      </c>
      <c r="AY117" s="16" t="s">
        <v>135</v>
      </c>
      <c r="BE117" s="193">
        <f t="shared" si="24"/>
        <v>0</v>
      </c>
      <c r="BF117" s="193">
        <f t="shared" si="25"/>
        <v>0</v>
      </c>
      <c r="BG117" s="193">
        <f t="shared" si="26"/>
        <v>0</v>
      </c>
      <c r="BH117" s="193">
        <f t="shared" si="27"/>
        <v>0</v>
      </c>
      <c r="BI117" s="193">
        <f t="shared" si="28"/>
        <v>0</v>
      </c>
      <c r="BJ117" s="16" t="s">
        <v>85</v>
      </c>
      <c r="BK117" s="193">
        <f t="shared" si="29"/>
        <v>0</v>
      </c>
      <c r="BL117" s="16" t="s">
        <v>143</v>
      </c>
      <c r="BM117" s="16" t="s">
        <v>431</v>
      </c>
    </row>
    <row r="118" spans="2:65" s="1" customFormat="1" ht="16.5" customHeight="1">
      <c r="B118" s="34"/>
      <c r="C118" s="182" t="s">
        <v>291</v>
      </c>
      <c r="D118" s="182" t="s">
        <v>138</v>
      </c>
      <c r="E118" s="183" t="s">
        <v>790</v>
      </c>
      <c r="F118" s="184" t="s">
        <v>791</v>
      </c>
      <c r="G118" s="185" t="s">
        <v>783</v>
      </c>
      <c r="H118" s="186">
        <v>4</v>
      </c>
      <c r="I118" s="187"/>
      <c r="J118" s="188">
        <f t="shared" si="20"/>
        <v>0</v>
      </c>
      <c r="K118" s="184" t="s">
        <v>33</v>
      </c>
      <c r="L118" s="38"/>
      <c r="M118" s="189" t="s">
        <v>33</v>
      </c>
      <c r="N118" s="190" t="s">
        <v>49</v>
      </c>
      <c r="O118" s="60"/>
      <c r="P118" s="191">
        <f t="shared" si="21"/>
        <v>0</v>
      </c>
      <c r="Q118" s="191">
        <v>0</v>
      </c>
      <c r="R118" s="191">
        <f t="shared" si="22"/>
        <v>0</v>
      </c>
      <c r="S118" s="191">
        <v>0</v>
      </c>
      <c r="T118" s="192">
        <f t="shared" si="23"/>
        <v>0</v>
      </c>
      <c r="AR118" s="16" t="s">
        <v>143</v>
      </c>
      <c r="AT118" s="16" t="s">
        <v>138</v>
      </c>
      <c r="AU118" s="16" t="s">
        <v>85</v>
      </c>
      <c r="AY118" s="16" t="s">
        <v>135</v>
      </c>
      <c r="BE118" s="193">
        <f t="shared" si="24"/>
        <v>0</v>
      </c>
      <c r="BF118" s="193">
        <f t="shared" si="25"/>
        <v>0</v>
      </c>
      <c r="BG118" s="193">
        <f t="shared" si="26"/>
        <v>0</v>
      </c>
      <c r="BH118" s="193">
        <f t="shared" si="27"/>
        <v>0</v>
      </c>
      <c r="BI118" s="193">
        <f t="shared" si="28"/>
        <v>0</v>
      </c>
      <c r="BJ118" s="16" t="s">
        <v>85</v>
      </c>
      <c r="BK118" s="193">
        <f t="shared" si="29"/>
        <v>0</v>
      </c>
      <c r="BL118" s="16" t="s">
        <v>143</v>
      </c>
      <c r="BM118" s="16" t="s">
        <v>443</v>
      </c>
    </row>
    <row r="119" spans="2:65" s="1" customFormat="1" ht="16.5" customHeight="1">
      <c r="B119" s="34"/>
      <c r="C119" s="182" t="s">
        <v>296</v>
      </c>
      <c r="D119" s="182" t="s">
        <v>138</v>
      </c>
      <c r="E119" s="183" t="s">
        <v>792</v>
      </c>
      <c r="F119" s="184" t="s">
        <v>793</v>
      </c>
      <c r="G119" s="185" t="s">
        <v>783</v>
      </c>
      <c r="H119" s="186">
        <v>6</v>
      </c>
      <c r="I119" s="187"/>
      <c r="J119" s="188">
        <f t="shared" si="20"/>
        <v>0</v>
      </c>
      <c r="K119" s="184" t="s">
        <v>33</v>
      </c>
      <c r="L119" s="38"/>
      <c r="M119" s="189" t="s">
        <v>33</v>
      </c>
      <c r="N119" s="190" t="s">
        <v>49</v>
      </c>
      <c r="O119" s="60"/>
      <c r="P119" s="191">
        <f t="shared" si="21"/>
        <v>0</v>
      </c>
      <c r="Q119" s="191">
        <v>0</v>
      </c>
      <c r="R119" s="191">
        <f t="shared" si="22"/>
        <v>0</v>
      </c>
      <c r="S119" s="191">
        <v>0</v>
      </c>
      <c r="T119" s="192">
        <f t="shared" si="23"/>
        <v>0</v>
      </c>
      <c r="AR119" s="16" t="s">
        <v>143</v>
      </c>
      <c r="AT119" s="16" t="s">
        <v>138</v>
      </c>
      <c r="AU119" s="16" t="s">
        <v>85</v>
      </c>
      <c r="AY119" s="16" t="s">
        <v>135</v>
      </c>
      <c r="BE119" s="193">
        <f t="shared" si="24"/>
        <v>0</v>
      </c>
      <c r="BF119" s="193">
        <f t="shared" si="25"/>
        <v>0</v>
      </c>
      <c r="BG119" s="193">
        <f t="shared" si="26"/>
        <v>0</v>
      </c>
      <c r="BH119" s="193">
        <f t="shared" si="27"/>
        <v>0</v>
      </c>
      <c r="BI119" s="193">
        <f t="shared" si="28"/>
        <v>0</v>
      </c>
      <c r="BJ119" s="16" t="s">
        <v>85</v>
      </c>
      <c r="BK119" s="193">
        <f t="shared" si="29"/>
        <v>0</v>
      </c>
      <c r="BL119" s="16" t="s">
        <v>143</v>
      </c>
      <c r="BM119" s="16" t="s">
        <v>453</v>
      </c>
    </row>
    <row r="120" spans="2:65" s="11" customFormat="1" ht="25.9" customHeight="1">
      <c r="B120" s="166"/>
      <c r="C120" s="167"/>
      <c r="D120" s="168" t="s">
        <v>77</v>
      </c>
      <c r="E120" s="169" t="s">
        <v>794</v>
      </c>
      <c r="F120" s="169" t="s">
        <v>795</v>
      </c>
      <c r="G120" s="167"/>
      <c r="H120" s="167"/>
      <c r="I120" s="170"/>
      <c r="J120" s="171">
        <f>BK120</f>
        <v>0</v>
      </c>
      <c r="K120" s="167"/>
      <c r="L120" s="172"/>
      <c r="M120" s="173"/>
      <c r="N120" s="174"/>
      <c r="O120" s="174"/>
      <c r="P120" s="175">
        <f>SUM(P121:P124)</f>
        <v>0</v>
      </c>
      <c r="Q120" s="174"/>
      <c r="R120" s="175">
        <f>SUM(R121:R124)</f>
        <v>0</v>
      </c>
      <c r="S120" s="174"/>
      <c r="T120" s="176">
        <f>SUM(T121:T124)</f>
        <v>0</v>
      </c>
      <c r="AR120" s="177" t="s">
        <v>85</v>
      </c>
      <c r="AT120" s="178" t="s">
        <v>77</v>
      </c>
      <c r="AU120" s="178" t="s">
        <v>78</v>
      </c>
      <c r="AY120" s="177" t="s">
        <v>135</v>
      </c>
      <c r="BK120" s="179">
        <f>SUM(BK121:BK124)</f>
        <v>0</v>
      </c>
    </row>
    <row r="121" spans="2:65" s="1" customFormat="1" ht="16.5" customHeight="1">
      <c r="B121" s="34"/>
      <c r="C121" s="182" t="s">
        <v>301</v>
      </c>
      <c r="D121" s="182" t="s">
        <v>138</v>
      </c>
      <c r="E121" s="183" t="s">
        <v>796</v>
      </c>
      <c r="F121" s="184" t="s">
        <v>797</v>
      </c>
      <c r="G121" s="185" t="s">
        <v>762</v>
      </c>
      <c r="H121" s="186">
        <v>1</v>
      </c>
      <c r="I121" s="187"/>
      <c r="J121" s="188">
        <f>ROUND(I121*H121,2)</f>
        <v>0</v>
      </c>
      <c r="K121" s="184" t="s">
        <v>33</v>
      </c>
      <c r="L121" s="38"/>
      <c r="M121" s="189" t="s">
        <v>33</v>
      </c>
      <c r="N121" s="190" t="s">
        <v>49</v>
      </c>
      <c r="O121" s="60"/>
      <c r="P121" s="191">
        <f>O121*H121</f>
        <v>0</v>
      </c>
      <c r="Q121" s="191">
        <v>0</v>
      </c>
      <c r="R121" s="191">
        <f>Q121*H121</f>
        <v>0</v>
      </c>
      <c r="S121" s="191">
        <v>0</v>
      </c>
      <c r="T121" s="192">
        <f>S121*H121</f>
        <v>0</v>
      </c>
      <c r="AR121" s="16" t="s">
        <v>143</v>
      </c>
      <c r="AT121" s="16" t="s">
        <v>138</v>
      </c>
      <c r="AU121" s="16" t="s">
        <v>85</v>
      </c>
      <c r="AY121" s="16" t="s">
        <v>135</v>
      </c>
      <c r="BE121" s="193">
        <f>IF(N121="základní",J121,0)</f>
        <v>0</v>
      </c>
      <c r="BF121" s="193">
        <f>IF(N121="snížená",J121,0)</f>
        <v>0</v>
      </c>
      <c r="BG121" s="193">
        <f>IF(N121="zákl. přenesená",J121,0)</f>
        <v>0</v>
      </c>
      <c r="BH121" s="193">
        <f>IF(N121="sníž. přenesená",J121,0)</f>
        <v>0</v>
      </c>
      <c r="BI121" s="193">
        <f>IF(N121="nulová",J121,0)</f>
        <v>0</v>
      </c>
      <c r="BJ121" s="16" t="s">
        <v>85</v>
      </c>
      <c r="BK121" s="193">
        <f>ROUND(I121*H121,2)</f>
        <v>0</v>
      </c>
      <c r="BL121" s="16" t="s">
        <v>143</v>
      </c>
      <c r="BM121" s="16" t="s">
        <v>463</v>
      </c>
    </row>
    <row r="122" spans="2:65" s="1" customFormat="1" ht="16.5" customHeight="1">
      <c r="B122" s="34"/>
      <c r="C122" s="182" t="s">
        <v>305</v>
      </c>
      <c r="D122" s="182" t="s">
        <v>138</v>
      </c>
      <c r="E122" s="183" t="s">
        <v>798</v>
      </c>
      <c r="F122" s="184" t="s">
        <v>799</v>
      </c>
      <c r="G122" s="185" t="s">
        <v>762</v>
      </c>
      <c r="H122" s="186">
        <v>1</v>
      </c>
      <c r="I122" s="187"/>
      <c r="J122" s="188">
        <f>ROUND(I122*H122,2)</f>
        <v>0</v>
      </c>
      <c r="K122" s="184" t="s">
        <v>33</v>
      </c>
      <c r="L122" s="38"/>
      <c r="M122" s="189" t="s">
        <v>33</v>
      </c>
      <c r="N122" s="190" t="s">
        <v>49</v>
      </c>
      <c r="O122" s="60"/>
      <c r="P122" s="191">
        <f>O122*H122</f>
        <v>0</v>
      </c>
      <c r="Q122" s="191">
        <v>0</v>
      </c>
      <c r="R122" s="191">
        <f>Q122*H122</f>
        <v>0</v>
      </c>
      <c r="S122" s="191">
        <v>0</v>
      </c>
      <c r="T122" s="192">
        <f>S122*H122</f>
        <v>0</v>
      </c>
      <c r="AR122" s="16" t="s">
        <v>143</v>
      </c>
      <c r="AT122" s="16" t="s">
        <v>138</v>
      </c>
      <c r="AU122" s="16" t="s">
        <v>85</v>
      </c>
      <c r="AY122" s="16" t="s">
        <v>135</v>
      </c>
      <c r="BE122" s="193">
        <f>IF(N122="základní",J122,0)</f>
        <v>0</v>
      </c>
      <c r="BF122" s="193">
        <f>IF(N122="snížená",J122,0)</f>
        <v>0</v>
      </c>
      <c r="BG122" s="193">
        <f>IF(N122="zákl. přenesená",J122,0)</f>
        <v>0</v>
      </c>
      <c r="BH122" s="193">
        <f>IF(N122="sníž. přenesená",J122,0)</f>
        <v>0</v>
      </c>
      <c r="BI122" s="193">
        <f>IF(N122="nulová",J122,0)</f>
        <v>0</v>
      </c>
      <c r="BJ122" s="16" t="s">
        <v>85</v>
      </c>
      <c r="BK122" s="193">
        <f>ROUND(I122*H122,2)</f>
        <v>0</v>
      </c>
      <c r="BL122" s="16" t="s">
        <v>143</v>
      </c>
      <c r="BM122" s="16" t="s">
        <v>473</v>
      </c>
    </row>
    <row r="123" spans="2:65" s="1" customFormat="1" ht="16.5" customHeight="1">
      <c r="B123" s="34"/>
      <c r="C123" s="182" t="s">
        <v>312</v>
      </c>
      <c r="D123" s="182" t="s">
        <v>138</v>
      </c>
      <c r="E123" s="183" t="s">
        <v>800</v>
      </c>
      <c r="F123" s="184" t="s">
        <v>801</v>
      </c>
      <c r="G123" s="185" t="s">
        <v>762</v>
      </c>
      <c r="H123" s="186">
        <v>1</v>
      </c>
      <c r="I123" s="187"/>
      <c r="J123" s="188">
        <f>ROUND(I123*H123,2)</f>
        <v>0</v>
      </c>
      <c r="K123" s="184" t="s">
        <v>33</v>
      </c>
      <c r="L123" s="38"/>
      <c r="M123" s="189" t="s">
        <v>33</v>
      </c>
      <c r="N123" s="190" t="s">
        <v>49</v>
      </c>
      <c r="O123" s="60"/>
      <c r="P123" s="191">
        <f>O123*H123</f>
        <v>0</v>
      </c>
      <c r="Q123" s="191">
        <v>0</v>
      </c>
      <c r="R123" s="191">
        <f>Q123*H123</f>
        <v>0</v>
      </c>
      <c r="S123" s="191">
        <v>0</v>
      </c>
      <c r="T123" s="192">
        <f>S123*H123</f>
        <v>0</v>
      </c>
      <c r="AR123" s="16" t="s">
        <v>143</v>
      </c>
      <c r="AT123" s="16" t="s">
        <v>138</v>
      </c>
      <c r="AU123" s="16" t="s">
        <v>85</v>
      </c>
      <c r="AY123" s="16" t="s">
        <v>135</v>
      </c>
      <c r="BE123" s="193">
        <f>IF(N123="základní",J123,0)</f>
        <v>0</v>
      </c>
      <c r="BF123" s="193">
        <f>IF(N123="snížená",J123,0)</f>
        <v>0</v>
      </c>
      <c r="BG123" s="193">
        <f>IF(N123="zákl. přenesená",J123,0)</f>
        <v>0</v>
      </c>
      <c r="BH123" s="193">
        <f>IF(N123="sníž. přenesená",J123,0)</f>
        <v>0</v>
      </c>
      <c r="BI123" s="193">
        <f>IF(N123="nulová",J123,0)</f>
        <v>0</v>
      </c>
      <c r="BJ123" s="16" t="s">
        <v>85</v>
      </c>
      <c r="BK123" s="193">
        <f>ROUND(I123*H123,2)</f>
        <v>0</v>
      </c>
      <c r="BL123" s="16" t="s">
        <v>143</v>
      </c>
      <c r="BM123" s="16" t="s">
        <v>481</v>
      </c>
    </row>
    <row r="124" spans="2:65" s="1" customFormat="1" ht="16.5" customHeight="1">
      <c r="B124" s="34"/>
      <c r="C124" s="182" t="s">
        <v>320</v>
      </c>
      <c r="D124" s="182" t="s">
        <v>138</v>
      </c>
      <c r="E124" s="183" t="s">
        <v>802</v>
      </c>
      <c r="F124" s="184" t="s">
        <v>803</v>
      </c>
      <c r="G124" s="185" t="s">
        <v>762</v>
      </c>
      <c r="H124" s="186">
        <v>1</v>
      </c>
      <c r="I124" s="187"/>
      <c r="J124" s="188">
        <f>ROUND(I124*H124,2)</f>
        <v>0</v>
      </c>
      <c r="K124" s="184" t="s">
        <v>33</v>
      </c>
      <c r="L124" s="38"/>
      <c r="M124" s="229" t="s">
        <v>33</v>
      </c>
      <c r="N124" s="230" t="s">
        <v>49</v>
      </c>
      <c r="O124" s="231"/>
      <c r="P124" s="232">
        <f>O124*H124</f>
        <v>0</v>
      </c>
      <c r="Q124" s="232">
        <v>0</v>
      </c>
      <c r="R124" s="232">
        <f>Q124*H124</f>
        <v>0</v>
      </c>
      <c r="S124" s="232">
        <v>0</v>
      </c>
      <c r="T124" s="233">
        <f>S124*H124</f>
        <v>0</v>
      </c>
      <c r="AR124" s="16" t="s">
        <v>143</v>
      </c>
      <c r="AT124" s="16" t="s">
        <v>138</v>
      </c>
      <c r="AU124" s="16" t="s">
        <v>85</v>
      </c>
      <c r="AY124" s="16" t="s">
        <v>135</v>
      </c>
      <c r="BE124" s="193">
        <f>IF(N124="základní",J124,0)</f>
        <v>0</v>
      </c>
      <c r="BF124" s="193">
        <f>IF(N124="snížená",J124,0)</f>
        <v>0</v>
      </c>
      <c r="BG124" s="193">
        <f>IF(N124="zákl. přenesená",J124,0)</f>
        <v>0</v>
      </c>
      <c r="BH124" s="193">
        <f>IF(N124="sníž. přenesená",J124,0)</f>
        <v>0</v>
      </c>
      <c r="BI124" s="193">
        <f>IF(N124="nulová",J124,0)</f>
        <v>0</v>
      </c>
      <c r="BJ124" s="16" t="s">
        <v>85</v>
      </c>
      <c r="BK124" s="193">
        <f>ROUND(I124*H124,2)</f>
        <v>0</v>
      </c>
      <c r="BL124" s="16" t="s">
        <v>143</v>
      </c>
      <c r="BM124" s="16" t="s">
        <v>492</v>
      </c>
    </row>
    <row r="125" spans="2:65" s="1" customFormat="1" ht="6.95" customHeight="1">
      <c r="B125" s="46"/>
      <c r="C125" s="47"/>
      <c r="D125" s="47"/>
      <c r="E125" s="47"/>
      <c r="F125" s="47"/>
      <c r="G125" s="47"/>
      <c r="H125" s="47"/>
      <c r="I125" s="134"/>
      <c r="J125" s="47"/>
      <c r="K125" s="47"/>
      <c r="L125" s="38"/>
    </row>
  </sheetData>
  <sheetProtection algorithmName="SHA-512" hashValue="bhSlYigeDKQi3bEUiQCtWeWb1dUXn2fJR36Xk2wNBVZWAHglbfLNcyYaQcFlw5gI6s1cWHw1MybY9qfz5H5/zg==" saltValue="1idueNqeRaZBzYpmpUW98szh6GF+YXU5o9JoBpP+5fS+Mpls0HdXp609WfZ/8wTn+nz7D0j5iQHekdxGD1WAKA==" spinCount="100000" sheet="1" objects="1" scenarios="1" formatColumns="0" formatRows="0" autoFilter="0"/>
  <autoFilter ref="C88:K124"/>
  <mergeCells count="12">
    <mergeCell ref="E81:H81"/>
    <mergeCell ref="L2:V2"/>
    <mergeCell ref="E50:H50"/>
    <mergeCell ref="E52:H52"/>
    <mergeCell ref="E54:H54"/>
    <mergeCell ref="E77:H77"/>
    <mergeCell ref="E79:H79"/>
    <mergeCell ref="E7:H7"/>
    <mergeCell ref="E9:H9"/>
    <mergeCell ref="E11:H11"/>
    <mergeCell ref="E20:H20"/>
    <mergeCell ref="E29:H29"/>
  </mergeCells>
  <pageMargins left="0.39374999999999999" right="0.39374999999999999" top="0.39374999999999999" bottom="0.39374999999999999" header="0" footer="0"/>
  <pageSetup paperSize="9" scale="60"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Normal="100" workbookViewId="0"/>
  </sheetViews>
  <sheetFormatPr defaultRowHeight="11.25"/>
  <cols>
    <col min="1" max="1" width="8.33203125" style="234" customWidth="1"/>
    <col min="2" max="2" width="1.6640625" style="234" customWidth="1"/>
    <col min="3" max="4" width="5" style="234" customWidth="1"/>
    <col min="5" max="5" width="11.6640625" style="234" customWidth="1"/>
    <col min="6" max="6" width="9.1640625" style="234" customWidth="1"/>
    <col min="7" max="7" width="5" style="234" customWidth="1"/>
    <col min="8" max="8" width="77.83203125" style="234" customWidth="1"/>
    <col min="9" max="10" width="20" style="234" customWidth="1"/>
    <col min="11" max="11" width="1.6640625" style="234" customWidth="1"/>
  </cols>
  <sheetData>
    <row r="1" spans="2:11" ht="37.5" customHeight="1"/>
    <row r="2" spans="2:11" ht="7.5" customHeight="1">
      <c r="B2" s="235"/>
      <c r="C2" s="236"/>
      <c r="D2" s="236"/>
      <c r="E2" s="236"/>
      <c r="F2" s="236"/>
      <c r="G2" s="236"/>
      <c r="H2" s="236"/>
      <c r="I2" s="236"/>
      <c r="J2" s="236"/>
      <c r="K2" s="237"/>
    </row>
    <row r="3" spans="2:11" s="14" customFormat="1" ht="45" customHeight="1">
      <c r="B3" s="238"/>
      <c r="C3" s="368" t="s">
        <v>804</v>
      </c>
      <c r="D3" s="368"/>
      <c r="E3" s="368"/>
      <c r="F3" s="368"/>
      <c r="G3" s="368"/>
      <c r="H3" s="368"/>
      <c r="I3" s="368"/>
      <c r="J3" s="368"/>
      <c r="K3" s="239"/>
    </row>
    <row r="4" spans="2:11" ht="25.5" customHeight="1">
      <c r="B4" s="240"/>
      <c r="C4" s="367" t="s">
        <v>805</v>
      </c>
      <c r="D4" s="367"/>
      <c r="E4" s="367"/>
      <c r="F4" s="367"/>
      <c r="G4" s="367"/>
      <c r="H4" s="367"/>
      <c r="I4" s="367"/>
      <c r="J4" s="367"/>
      <c r="K4" s="241"/>
    </row>
    <row r="5" spans="2:11" ht="5.25" customHeight="1">
      <c r="B5" s="240"/>
      <c r="C5" s="242"/>
      <c r="D5" s="242"/>
      <c r="E5" s="242"/>
      <c r="F5" s="242"/>
      <c r="G5" s="242"/>
      <c r="H5" s="242"/>
      <c r="I5" s="242"/>
      <c r="J5" s="242"/>
      <c r="K5" s="241"/>
    </row>
    <row r="6" spans="2:11" ht="15" customHeight="1">
      <c r="B6" s="240"/>
      <c r="C6" s="364" t="s">
        <v>806</v>
      </c>
      <c r="D6" s="364"/>
      <c r="E6" s="364"/>
      <c r="F6" s="364"/>
      <c r="G6" s="364"/>
      <c r="H6" s="364"/>
      <c r="I6" s="364"/>
      <c r="J6" s="364"/>
      <c r="K6" s="241"/>
    </row>
    <row r="7" spans="2:11" ht="15" customHeight="1">
      <c r="B7" s="244"/>
      <c r="C7" s="364" t="s">
        <v>807</v>
      </c>
      <c r="D7" s="364"/>
      <c r="E7" s="364"/>
      <c r="F7" s="364"/>
      <c r="G7" s="364"/>
      <c r="H7" s="364"/>
      <c r="I7" s="364"/>
      <c r="J7" s="364"/>
      <c r="K7" s="241"/>
    </row>
    <row r="8" spans="2:11" ht="12.75" customHeight="1">
      <c r="B8" s="244"/>
      <c r="C8" s="243"/>
      <c r="D8" s="243"/>
      <c r="E8" s="243"/>
      <c r="F8" s="243"/>
      <c r="G8" s="243"/>
      <c r="H8" s="243"/>
      <c r="I8" s="243"/>
      <c r="J8" s="243"/>
      <c r="K8" s="241"/>
    </row>
    <row r="9" spans="2:11" ht="15" customHeight="1">
      <c r="B9" s="244"/>
      <c r="C9" s="364" t="s">
        <v>808</v>
      </c>
      <c r="D9" s="364"/>
      <c r="E9" s="364"/>
      <c r="F9" s="364"/>
      <c r="G9" s="364"/>
      <c r="H9" s="364"/>
      <c r="I9" s="364"/>
      <c r="J9" s="364"/>
      <c r="K9" s="241"/>
    </row>
    <row r="10" spans="2:11" ht="15" customHeight="1">
      <c r="B10" s="244"/>
      <c r="C10" s="243"/>
      <c r="D10" s="364" t="s">
        <v>809</v>
      </c>
      <c r="E10" s="364"/>
      <c r="F10" s="364"/>
      <c r="G10" s="364"/>
      <c r="H10" s="364"/>
      <c r="I10" s="364"/>
      <c r="J10" s="364"/>
      <c r="K10" s="241"/>
    </row>
    <row r="11" spans="2:11" ht="15" customHeight="1">
      <c r="B11" s="244"/>
      <c r="C11" s="245"/>
      <c r="D11" s="364" t="s">
        <v>810</v>
      </c>
      <c r="E11" s="364"/>
      <c r="F11" s="364"/>
      <c r="G11" s="364"/>
      <c r="H11" s="364"/>
      <c r="I11" s="364"/>
      <c r="J11" s="364"/>
      <c r="K11" s="241"/>
    </row>
    <row r="12" spans="2:11" ht="15" customHeight="1">
      <c r="B12" s="244"/>
      <c r="C12" s="245"/>
      <c r="D12" s="243"/>
      <c r="E12" s="243"/>
      <c r="F12" s="243"/>
      <c r="G12" s="243"/>
      <c r="H12" s="243"/>
      <c r="I12" s="243"/>
      <c r="J12" s="243"/>
      <c r="K12" s="241"/>
    </row>
    <row r="13" spans="2:11" ht="15" customHeight="1">
      <c r="B13" s="244"/>
      <c r="C13" s="245"/>
      <c r="D13" s="246" t="s">
        <v>811</v>
      </c>
      <c r="E13" s="243"/>
      <c r="F13" s="243"/>
      <c r="G13" s="243"/>
      <c r="H13" s="243"/>
      <c r="I13" s="243"/>
      <c r="J13" s="243"/>
      <c r="K13" s="241"/>
    </row>
    <row r="14" spans="2:11" ht="12.75" customHeight="1">
      <c r="B14" s="244"/>
      <c r="C14" s="245"/>
      <c r="D14" s="245"/>
      <c r="E14" s="245"/>
      <c r="F14" s="245"/>
      <c r="G14" s="245"/>
      <c r="H14" s="245"/>
      <c r="I14" s="245"/>
      <c r="J14" s="245"/>
      <c r="K14" s="241"/>
    </row>
    <row r="15" spans="2:11" ht="15" customHeight="1">
      <c r="B15" s="244"/>
      <c r="C15" s="245"/>
      <c r="D15" s="364" t="s">
        <v>812</v>
      </c>
      <c r="E15" s="364"/>
      <c r="F15" s="364"/>
      <c r="G15" s="364"/>
      <c r="H15" s="364"/>
      <c r="I15" s="364"/>
      <c r="J15" s="364"/>
      <c r="K15" s="241"/>
    </row>
    <row r="16" spans="2:11" ht="15" customHeight="1">
      <c r="B16" s="244"/>
      <c r="C16" s="245"/>
      <c r="D16" s="364" t="s">
        <v>813</v>
      </c>
      <c r="E16" s="364"/>
      <c r="F16" s="364"/>
      <c r="G16" s="364"/>
      <c r="H16" s="364"/>
      <c r="I16" s="364"/>
      <c r="J16" s="364"/>
      <c r="K16" s="241"/>
    </row>
    <row r="17" spans="2:11" ht="15" customHeight="1">
      <c r="B17" s="244"/>
      <c r="C17" s="245"/>
      <c r="D17" s="364" t="s">
        <v>814</v>
      </c>
      <c r="E17" s="364"/>
      <c r="F17" s="364"/>
      <c r="G17" s="364"/>
      <c r="H17" s="364"/>
      <c r="I17" s="364"/>
      <c r="J17" s="364"/>
      <c r="K17" s="241"/>
    </row>
    <row r="18" spans="2:11" ht="15" customHeight="1">
      <c r="B18" s="244"/>
      <c r="C18" s="245"/>
      <c r="D18" s="245"/>
      <c r="E18" s="247" t="s">
        <v>84</v>
      </c>
      <c r="F18" s="364" t="s">
        <v>815</v>
      </c>
      <c r="G18" s="364"/>
      <c r="H18" s="364"/>
      <c r="I18" s="364"/>
      <c r="J18" s="364"/>
      <c r="K18" s="241"/>
    </row>
    <row r="19" spans="2:11" ht="15" customHeight="1">
      <c r="B19" s="244"/>
      <c r="C19" s="245"/>
      <c r="D19" s="245"/>
      <c r="E19" s="247" t="s">
        <v>816</v>
      </c>
      <c r="F19" s="364" t="s">
        <v>817</v>
      </c>
      <c r="G19" s="364"/>
      <c r="H19" s="364"/>
      <c r="I19" s="364"/>
      <c r="J19" s="364"/>
      <c r="K19" s="241"/>
    </row>
    <row r="20" spans="2:11" ht="15" customHeight="1">
      <c r="B20" s="244"/>
      <c r="C20" s="245"/>
      <c r="D20" s="245"/>
      <c r="E20" s="247" t="s">
        <v>818</v>
      </c>
      <c r="F20" s="364" t="s">
        <v>819</v>
      </c>
      <c r="G20" s="364"/>
      <c r="H20" s="364"/>
      <c r="I20" s="364"/>
      <c r="J20" s="364"/>
      <c r="K20" s="241"/>
    </row>
    <row r="21" spans="2:11" ht="15" customHeight="1">
      <c r="B21" s="244"/>
      <c r="C21" s="245"/>
      <c r="D21" s="245"/>
      <c r="E21" s="247" t="s">
        <v>820</v>
      </c>
      <c r="F21" s="364" t="s">
        <v>821</v>
      </c>
      <c r="G21" s="364"/>
      <c r="H21" s="364"/>
      <c r="I21" s="364"/>
      <c r="J21" s="364"/>
      <c r="K21" s="241"/>
    </row>
    <row r="22" spans="2:11" ht="15" customHeight="1">
      <c r="B22" s="244"/>
      <c r="C22" s="245"/>
      <c r="D22" s="245"/>
      <c r="E22" s="247" t="s">
        <v>822</v>
      </c>
      <c r="F22" s="364" t="s">
        <v>823</v>
      </c>
      <c r="G22" s="364"/>
      <c r="H22" s="364"/>
      <c r="I22" s="364"/>
      <c r="J22" s="364"/>
      <c r="K22" s="241"/>
    </row>
    <row r="23" spans="2:11" ht="15" customHeight="1">
      <c r="B23" s="244"/>
      <c r="C23" s="245"/>
      <c r="D23" s="245"/>
      <c r="E23" s="247" t="s">
        <v>91</v>
      </c>
      <c r="F23" s="364" t="s">
        <v>824</v>
      </c>
      <c r="G23" s="364"/>
      <c r="H23" s="364"/>
      <c r="I23" s="364"/>
      <c r="J23" s="364"/>
      <c r="K23" s="241"/>
    </row>
    <row r="24" spans="2:11" ht="12.75" customHeight="1">
      <c r="B24" s="244"/>
      <c r="C24" s="245"/>
      <c r="D24" s="245"/>
      <c r="E24" s="245"/>
      <c r="F24" s="245"/>
      <c r="G24" s="245"/>
      <c r="H24" s="245"/>
      <c r="I24" s="245"/>
      <c r="J24" s="245"/>
      <c r="K24" s="241"/>
    </row>
    <row r="25" spans="2:11" ht="15" customHeight="1">
      <c r="B25" s="244"/>
      <c r="C25" s="364" t="s">
        <v>825</v>
      </c>
      <c r="D25" s="364"/>
      <c r="E25" s="364"/>
      <c r="F25" s="364"/>
      <c r="G25" s="364"/>
      <c r="H25" s="364"/>
      <c r="I25" s="364"/>
      <c r="J25" s="364"/>
      <c r="K25" s="241"/>
    </row>
    <row r="26" spans="2:11" ht="15" customHeight="1">
      <c r="B26" s="244"/>
      <c r="C26" s="364" t="s">
        <v>826</v>
      </c>
      <c r="D26" s="364"/>
      <c r="E26" s="364"/>
      <c r="F26" s="364"/>
      <c r="G26" s="364"/>
      <c r="H26" s="364"/>
      <c r="I26" s="364"/>
      <c r="J26" s="364"/>
      <c r="K26" s="241"/>
    </row>
    <row r="27" spans="2:11" ht="15" customHeight="1">
      <c r="B27" s="244"/>
      <c r="C27" s="243"/>
      <c r="D27" s="364" t="s">
        <v>827</v>
      </c>
      <c r="E27" s="364"/>
      <c r="F27" s="364"/>
      <c r="G27" s="364"/>
      <c r="H27" s="364"/>
      <c r="I27" s="364"/>
      <c r="J27" s="364"/>
      <c r="K27" s="241"/>
    </row>
    <row r="28" spans="2:11" ht="15" customHeight="1">
      <c r="B28" s="244"/>
      <c r="C28" s="245"/>
      <c r="D28" s="364" t="s">
        <v>828</v>
      </c>
      <c r="E28" s="364"/>
      <c r="F28" s="364"/>
      <c r="G28" s="364"/>
      <c r="H28" s="364"/>
      <c r="I28" s="364"/>
      <c r="J28" s="364"/>
      <c r="K28" s="241"/>
    </row>
    <row r="29" spans="2:11" ht="12.75" customHeight="1">
      <c r="B29" s="244"/>
      <c r="C29" s="245"/>
      <c r="D29" s="245"/>
      <c r="E29" s="245"/>
      <c r="F29" s="245"/>
      <c r="G29" s="245"/>
      <c r="H29" s="245"/>
      <c r="I29" s="245"/>
      <c r="J29" s="245"/>
      <c r="K29" s="241"/>
    </row>
    <row r="30" spans="2:11" ht="15" customHeight="1">
      <c r="B30" s="244"/>
      <c r="C30" s="245"/>
      <c r="D30" s="364" t="s">
        <v>829</v>
      </c>
      <c r="E30" s="364"/>
      <c r="F30" s="364"/>
      <c r="G30" s="364"/>
      <c r="H30" s="364"/>
      <c r="I30" s="364"/>
      <c r="J30" s="364"/>
      <c r="K30" s="241"/>
    </row>
    <row r="31" spans="2:11" ht="15" customHeight="1">
      <c r="B31" s="244"/>
      <c r="C31" s="245"/>
      <c r="D31" s="364" t="s">
        <v>830</v>
      </c>
      <c r="E31" s="364"/>
      <c r="F31" s="364"/>
      <c r="G31" s="364"/>
      <c r="H31" s="364"/>
      <c r="I31" s="364"/>
      <c r="J31" s="364"/>
      <c r="K31" s="241"/>
    </row>
    <row r="32" spans="2:11" ht="12.75" customHeight="1">
      <c r="B32" s="244"/>
      <c r="C32" s="245"/>
      <c r="D32" s="245"/>
      <c r="E32" s="245"/>
      <c r="F32" s="245"/>
      <c r="G32" s="245"/>
      <c r="H32" s="245"/>
      <c r="I32" s="245"/>
      <c r="J32" s="245"/>
      <c r="K32" s="241"/>
    </row>
    <row r="33" spans="2:11" ht="15" customHeight="1">
      <c r="B33" s="244"/>
      <c r="C33" s="245"/>
      <c r="D33" s="364" t="s">
        <v>831</v>
      </c>
      <c r="E33" s="364"/>
      <c r="F33" s="364"/>
      <c r="G33" s="364"/>
      <c r="H33" s="364"/>
      <c r="I33" s="364"/>
      <c r="J33" s="364"/>
      <c r="K33" s="241"/>
    </row>
    <row r="34" spans="2:11" ht="15" customHeight="1">
      <c r="B34" s="244"/>
      <c r="C34" s="245"/>
      <c r="D34" s="364" t="s">
        <v>832</v>
      </c>
      <c r="E34" s="364"/>
      <c r="F34" s="364"/>
      <c r="G34" s="364"/>
      <c r="H34" s="364"/>
      <c r="I34" s="364"/>
      <c r="J34" s="364"/>
      <c r="K34" s="241"/>
    </row>
    <row r="35" spans="2:11" ht="15" customHeight="1">
      <c r="B35" s="244"/>
      <c r="C35" s="245"/>
      <c r="D35" s="364" t="s">
        <v>833</v>
      </c>
      <c r="E35" s="364"/>
      <c r="F35" s="364"/>
      <c r="G35" s="364"/>
      <c r="H35" s="364"/>
      <c r="I35" s="364"/>
      <c r="J35" s="364"/>
      <c r="K35" s="241"/>
    </row>
    <row r="36" spans="2:11" ht="15" customHeight="1">
      <c r="B36" s="244"/>
      <c r="C36" s="245"/>
      <c r="D36" s="243"/>
      <c r="E36" s="246" t="s">
        <v>121</v>
      </c>
      <c r="F36" s="243"/>
      <c r="G36" s="364" t="s">
        <v>834</v>
      </c>
      <c r="H36" s="364"/>
      <c r="I36" s="364"/>
      <c r="J36" s="364"/>
      <c r="K36" s="241"/>
    </row>
    <row r="37" spans="2:11" ht="30.75" customHeight="1">
      <c r="B37" s="244"/>
      <c r="C37" s="245"/>
      <c r="D37" s="243"/>
      <c r="E37" s="246" t="s">
        <v>835</v>
      </c>
      <c r="F37" s="243"/>
      <c r="G37" s="364" t="s">
        <v>836</v>
      </c>
      <c r="H37" s="364"/>
      <c r="I37" s="364"/>
      <c r="J37" s="364"/>
      <c r="K37" s="241"/>
    </row>
    <row r="38" spans="2:11" ht="15" customHeight="1">
      <c r="B38" s="244"/>
      <c r="C38" s="245"/>
      <c r="D38" s="243"/>
      <c r="E38" s="246" t="s">
        <v>59</v>
      </c>
      <c r="F38" s="243"/>
      <c r="G38" s="364" t="s">
        <v>837</v>
      </c>
      <c r="H38" s="364"/>
      <c r="I38" s="364"/>
      <c r="J38" s="364"/>
      <c r="K38" s="241"/>
    </row>
    <row r="39" spans="2:11" ht="15" customHeight="1">
      <c r="B39" s="244"/>
      <c r="C39" s="245"/>
      <c r="D39" s="243"/>
      <c r="E39" s="246" t="s">
        <v>60</v>
      </c>
      <c r="F39" s="243"/>
      <c r="G39" s="364" t="s">
        <v>838</v>
      </c>
      <c r="H39" s="364"/>
      <c r="I39" s="364"/>
      <c r="J39" s="364"/>
      <c r="K39" s="241"/>
    </row>
    <row r="40" spans="2:11" ht="15" customHeight="1">
      <c r="B40" s="244"/>
      <c r="C40" s="245"/>
      <c r="D40" s="243"/>
      <c r="E40" s="246" t="s">
        <v>122</v>
      </c>
      <c r="F40" s="243"/>
      <c r="G40" s="364" t="s">
        <v>839</v>
      </c>
      <c r="H40" s="364"/>
      <c r="I40" s="364"/>
      <c r="J40" s="364"/>
      <c r="K40" s="241"/>
    </row>
    <row r="41" spans="2:11" ht="15" customHeight="1">
      <c r="B41" s="244"/>
      <c r="C41" s="245"/>
      <c r="D41" s="243"/>
      <c r="E41" s="246" t="s">
        <v>123</v>
      </c>
      <c r="F41" s="243"/>
      <c r="G41" s="364" t="s">
        <v>840</v>
      </c>
      <c r="H41" s="364"/>
      <c r="I41" s="364"/>
      <c r="J41" s="364"/>
      <c r="K41" s="241"/>
    </row>
    <row r="42" spans="2:11" ht="15" customHeight="1">
      <c r="B42" s="244"/>
      <c r="C42" s="245"/>
      <c r="D42" s="243"/>
      <c r="E42" s="246" t="s">
        <v>841</v>
      </c>
      <c r="F42" s="243"/>
      <c r="G42" s="364" t="s">
        <v>842</v>
      </c>
      <c r="H42" s="364"/>
      <c r="I42" s="364"/>
      <c r="J42" s="364"/>
      <c r="K42" s="241"/>
    </row>
    <row r="43" spans="2:11" ht="15" customHeight="1">
      <c r="B43" s="244"/>
      <c r="C43" s="245"/>
      <c r="D43" s="243"/>
      <c r="E43" s="246"/>
      <c r="F43" s="243"/>
      <c r="G43" s="364" t="s">
        <v>843</v>
      </c>
      <c r="H43" s="364"/>
      <c r="I43" s="364"/>
      <c r="J43" s="364"/>
      <c r="K43" s="241"/>
    </row>
    <row r="44" spans="2:11" ht="15" customHeight="1">
      <c r="B44" s="244"/>
      <c r="C44" s="245"/>
      <c r="D44" s="243"/>
      <c r="E44" s="246" t="s">
        <v>844</v>
      </c>
      <c r="F44" s="243"/>
      <c r="G44" s="364" t="s">
        <v>845</v>
      </c>
      <c r="H44" s="364"/>
      <c r="I44" s="364"/>
      <c r="J44" s="364"/>
      <c r="K44" s="241"/>
    </row>
    <row r="45" spans="2:11" ht="15" customHeight="1">
      <c r="B45" s="244"/>
      <c r="C45" s="245"/>
      <c r="D45" s="243"/>
      <c r="E45" s="246" t="s">
        <v>125</v>
      </c>
      <c r="F45" s="243"/>
      <c r="G45" s="364" t="s">
        <v>846</v>
      </c>
      <c r="H45" s="364"/>
      <c r="I45" s="364"/>
      <c r="J45" s="364"/>
      <c r="K45" s="241"/>
    </row>
    <row r="46" spans="2:11" ht="12.75" customHeight="1">
      <c r="B46" s="244"/>
      <c r="C46" s="245"/>
      <c r="D46" s="243"/>
      <c r="E46" s="243"/>
      <c r="F46" s="243"/>
      <c r="G46" s="243"/>
      <c r="H46" s="243"/>
      <c r="I46" s="243"/>
      <c r="J46" s="243"/>
      <c r="K46" s="241"/>
    </row>
    <row r="47" spans="2:11" ht="15" customHeight="1">
      <c r="B47" s="244"/>
      <c r="C47" s="245"/>
      <c r="D47" s="364" t="s">
        <v>847</v>
      </c>
      <c r="E47" s="364"/>
      <c r="F47" s="364"/>
      <c r="G47" s="364"/>
      <c r="H47" s="364"/>
      <c r="I47" s="364"/>
      <c r="J47" s="364"/>
      <c r="K47" s="241"/>
    </row>
    <row r="48" spans="2:11" ht="15" customHeight="1">
      <c r="B48" s="244"/>
      <c r="C48" s="245"/>
      <c r="D48" s="245"/>
      <c r="E48" s="364" t="s">
        <v>848</v>
      </c>
      <c r="F48" s="364"/>
      <c r="G48" s="364"/>
      <c r="H48" s="364"/>
      <c r="I48" s="364"/>
      <c r="J48" s="364"/>
      <c r="K48" s="241"/>
    </row>
    <row r="49" spans="2:11" ht="15" customHeight="1">
      <c r="B49" s="244"/>
      <c r="C49" s="245"/>
      <c r="D49" s="245"/>
      <c r="E49" s="364" t="s">
        <v>849</v>
      </c>
      <c r="F49" s="364"/>
      <c r="G49" s="364"/>
      <c r="H49" s="364"/>
      <c r="I49" s="364"/>
      <c r="J49" s="364"/>
      <c r="K49" s="241"/>
    </row>
    <row r="50" spans="2:11" ht="15" customHeight="1">
      <c r="B50" s="244"/>
      <c r="C50" s="245"/>
      <c r="D50" s="245"/>
      <c r="E50" s="364" t="s">
        <v>850</v>
      </c>
      <c r="F50" s="364"/>
      <c r="G50" s="364"/>
      <c r="H50" s="364"/>
      <c r="I50" s="364"/>
      <c r="J50" s="364"/>
      <c r="K50" s="241"/>
    </row>
    <row r="51" spans="2:11" ht="15" customHeight="1">
      <c r="B51" s="244"/>
      <c r="C51" s="245"/>
      <c r="D51" s="364" t="s">
        <v>851</v>
      </c>
      <c r="E51" s="364"/>
      <c r="F51" s="364"/>
      <c r="G51" s="364"/>
      <c r="H51" s="364"/>
      <c r="I51" s="364"/>
      <c r="J51" s="364"/>
      <c r="K51" s="241"/>
    </row>
    <row r="52" spans="2:11" ht="25.5" customHeight="1">
      <c r="B52" s="240"/>
      <c r="C52" s="367" t="s">
        <v>852</v>
      </c>
      <c r="D52" s="367"/>
      <c r="E52" s="367"/>
      <c r="F52" s="367"/>
      <c r="G52" s="367"/>
      <c r="H52" s="367"/>
      <c r="I52" s="367"/>
      <c r="J52" s="367"/>
      <c r="K52" s="241"/>
    </row>
    <row r="53" spans="2:11" ht="5.25" customHeight="1">
      <c r="B53" s="240"/>
      <c r="C53" s="242"/>
      <c r="D53" s="242"/>
      <c r="E53" s="242"/>
      <c r="F53" s="242"/>
      <c r="G53" s="242"/>
      <c r="H53" s="242"/>
      <c r="I53" s="242"/>
      <c r="J53" s="242"/>
      <c r="K53" s="241"/>
    </row>
    <row r="54" spans="2:11" ht="15" customHeight="1">
      <c r="B54" s="240"/>
      <c r="C54" s="364" t="s">
        <v>853</v>
      </c>
      <c r="D54" s="364"/>
      <c r="E54" s="364"/>
      <c r="F54" s="364"/>
      <c r="G54" s="364"/>
      <c r="H54" s="364"/>
      <c r="I54" s="364"/>
      <c r="J54" s="364"/>
      <c r="K54" s="241"/>
    </row>
    <row r="55" spans="2:11" ht="15" customHeight="1">
      <c r="B55" s="240"/>
      <c r="C55" s="364" t="s">
        <v>854</v>
      </c>
      <c r="D55" s="364"/>
      <c r="E55" s="364"/>
      <c r="F55" s="364"/>
      <c r="G55" s="364"/>
      <c r="H55" s="364"/>
      <c r="I55" s="364"/>
      <c r="J55" s="364"/>
      <c r="K55" s="241"/>
    </row>
    <row r="56" spans="2:11" ht="12.75" customHeight="1">
      <c r="B56" s="240"/>
      <c r="C56" s="243"/>
      <c r="D56" s="243"/>
      <c r="E56" s="243"/>
      <c r="F56" s="243"/>
      <c r="G56" s="243"/>
      <c r="H56" s="243"/>
      <c r="I56" s="243"/>
      <c r="J56" s="243"/>
      <c r="K56" s="241"/>
    </row>
    <row r="57" spans="2:11" ht="15" customHeight="1">
      <c r="B57" s="240"/>
      <c r="C57" s="364" t="s">
        <v>855</v>
      </c>
      <c r="D57" s="364"/>
      <c r="E57" s="364"/>
      <c r="F57" s="364"/>
      <c r="G57" s="364"/>
      <c r="H57" s="364"/>
      <c r="I57" s="364"/>
      <c r="J57" s="364"/>
      <c r="K57" s="241"/>
    </row>
    <row r="58" spans="2:11" ht="15" customHeight="1">
      <c r="B58" s="240"/>
      <c r="C58" s="245"/>
      <c r="D58" s="364" t="s">
        <v>856</v>
      </c>
      <c r="E58" s="364"/>
      <c r="F58" s="364"/>
      <c r="G58" s="364"/>
      <c r="H58" s="364"/>
      <c r="I58" s="364"/>
      <c r="J58" s="364"/>
      <c r="K58" s="241"/>
    </row>
    <row r="59" spans="2:11" ht="15" customHeight="1">
      <c r="B59" s="240"/>
      <c r="C59" s="245"/>
      <c r="D59" s="364" t="s">
        <v>857</v>
      </c>
      <c r="E59" s="364"/>
      <c r="F59" s="364"/>
      <c r="G59" s="364"/>
      <c r="H59" s="364"/>
      <c r="I59" s="364"/>
      <c r="J59" s="364"/>
      <c r="K59" s="241"/>
    </row>
    <row r="60" spans="2:11" ht="15" customHeight="1">
      <c r="B60" s="240"/>
      <c r="C60" s="245"/>
      <c r="D60" s="364" t="s">
        <v>858</v>
      </c>
      <c r="E60" s="364"/>
      <c r="F60" s="364"/>
      <c r="G60" s="364"/>
      <c r="H60" s="364"/>
      <c r="I60" s="364"/>
      <c r="J60" s="364"/>
      <c r="K60" s="241"/>
    </row>
    <row r="61" spans="2:11" ht="15" customHeight="1">
      <c r="B61" s="240"/>
      <c r="C61" s="245"/>
      <c r="D61" s="364" t="s">
        <v>859</v>
      </c>
      <c r="E61" s="364"/>
      <c r="F61" s="364"/>
      <c r="G61" s="364"/>
      <c r="H61" s="364"/>
      <c r="I61" s="364"/>
      <c r="J61" s="364"/>
      <c r="K61" s="241"/>
    </row>
    <row r="62" spans="2:11" ht="15" customHeight="1">
      <c r="B62" s="240"/>
      <c r="C62" s="245"/>
      <c r="D62" s="366" t="s">
        <v>860</v>
      </c>
      <c r="E62" s="366"/>
      <c r="F62" s="366"/>
      <c r="G62" s="366"/>
      <c r="H62" s="366"/>
      <c r="I62" s="366"/>
      <c r="J62" s="366"/>
      <c r="K62" s="241"/>
    </row>
    <row r="63" spans="2:11" ht="15" customHeight="1">
      <c r="B63" s="240"/>
      <c r="C63" s="245"/>
      <c r="D63" s="364" t="s">
        <v>861</v>
      </c>
      <c r="E63" s="364"/>
      <c r="F63" s="364"/>
      <c r="G63" s="364"/>
      <c r="H63" s="364"/>
      <c r="I63" s="364"/>
      <c r="J63" s="364"/>
      <c r="K63" s="241"/>
    </row>
    <row r="64" spans="2:11" ht="12.75" customHeight="1">
      <c r="B64" s="240"/>
      <c r="C64" s="245"/>
      <c r="D64" s="245"/>
      <c r="E64" s="248"/>
      <c r="F64" s="245"/>
      <c r="G64" s="245"/>
      <c r="H64" s="245"/>
      <c r="I64" s="245"/>
      <c r="J64" s="245"/>
      <c r="K64" s="241"/>
    </row>
    <row r="65" spans="2:11" ht="15" customHeight="1">
      <c r="B65" s="240"/>
      <c r="C65" s="245"/>
      <c r="D65" s="364" t="s">
        <v>862</v>
      </c>
      <c r="E65" s="364"/>
      <c r="F65" s="364"/>
      <c r="G65" s="364"/>
      <c r="H65" s="364"/>
      <c r="I65" s="364"/>
      <c r="J65" s="364"/>
      <c r="K65" s="241"/>
    </row>
    <row r="66" spans="2:11" ht="15" customHeight="1">
      <c r="B66" s="240"/>
      <c r="C66" s="245"/>
      <c r="D66" s="366" t="s">
        <v>863</v>
      </c>
      <c r="E66" s="366"/>
      <c r="F66" s="366"/>
      <c r="G66" s="366"/>
      <c r="H66" s="366"/>
      <c r="I66" s="366"/>
      <c r="J66" s="366"/>
      <c r="K66" s="241"/>
    </row>
    <row r="67" spans="2:11" ht="15" customHeight="1">
      <c r="B67" s="240"/>
      <c r="C67" s="245"/>
      <c r="D67" s="364" t="s">
        <v>864</v>
      </c>
      <c r="E67" s="364"/>
      <c r="F67" s="364"/>
      <c r="G67" s="364"/>
      <c r="H67" s="364"/>
      <c r="I67" s="364"/>
      <c r="J67" s="364"/>
      <c r="K67" s="241"/>
    </row>
    <row r="68" spans="2:11" ht="15" customHeight="1">
      <c r="B68" s="240"/>
      <c r="C68" s="245"/>
      <c r="D68" s="364" t="s">
        <v>865</v>
      </c>
      <c r="E68" s="364"/>
      <c r="F68" s="364"/>
      <c r="G68" s="364"/>
      <c r="H68" s="364"/>
      <c r="I68" s="364"/>
      <c r="J68" s="364"/>
      <c r="K68" s="241"/>
    </row>
    <row r="69" spans="2:11" ht="15" customHeight="1">
      <c r="B69" s="240"/>
      <c r="C69" s="245"/>
      <c r="D69" s="364" t="s">
        <v>866</v>
      </c>
      <c r="E69" s="364"/>
      <c r="F69" s="364"/>
      <c r="G69" s="364"/>
      <c r="H69" s="364"/>
      <c r="I69" s="364"/>
      <c r="J69" s="364"/>
      <c r="K69" s="241"/>
    </row>
    <row r="70" spans="2:11" ht="15" customHeight="1">
      <c r="B70" s="240"/>
      <c r="C70" s="245"/>
      <c r="D70" s="364" t="s">
        <v>867</v>
      </c>
      <c r="E70" s="364"/>
      <c r="F70" s="364"/>
      <c r="G70" s="364"/>
      <c r="H70" s="364"/>
      <c r="I70" s="364"/>
      <c r="J70" s="364"/>
      <c r="K70" s="241"/>
    </row>
    <row r="71" spans="2:11" ht="12.75" customHeight="1">
      <c r="B71" s="249"/>
      <c r="C71" s="250"/>
      <c r="D71" s="250"/>
      <c r="E71" s="250"/>
      <c r="F71" s="250"/>
      <c r="G71" s="250"/>
      <c r="H71" s="250"/>
      <c r="I71" s="250"/>
      <c r="J71" s="250"/>
      <c r="K71" s="251"/>
    </row>
    <row r="72" spans="2:11" ht="18.75" customHeight="1">
      <c r="B72" s="252"/>
      <c r="C72" s="252"/>
      <c r="D72" s="252"/>
      <c r="E72" s="252"/>
      <c r="F72" s="252"/>
      <c r="G72" s="252"/>
      <c r="H72" s="252"/>
      <c r="I72" s="252"/>
      <c r="J72" s="252"/>
      <c r="K72" s="253"/>
    </row>
    <row r="73" spans="2:11" ht="18.75" customHeight="1">
      <c r="B73" s="253"/>
      <c r="C73" s="253"/>
      <c r="D73" s="253"/>
      <c r="E73" s="253"/>
      <c r="F73" s="253"/>
      <c r="G73" s="253"/>
      <c r="H73" s="253"/>
      <c r="I73" s="253"/>
      <c r="J73" s="253"/>
      <c r="K73" s="253"/>
    </row>
    <row r="74" spans="2:11" ht="7.5" customHeight="1">
      <c r="B74" s="254"/>
      <c r="C74" s="255"/>
      <c r="D74" s="255"/>
      <c r="E74" s="255"/>
      <c r="F74" s="255"/>
      <c r="G74" s="255"/>
      <c r="H74" s="255"/>
      <c r="I74" s="255"/>
      <c r="J74" s="255"/>
      <c r="K74" s="256"/>
    </row>
    <row r="75" spans="2:11" ht="45" customHeight="1">
      <c r="B75" s="257"/>
      <c r="C75" s="365" t="s">
        <v>868</v>
      </c>
      <c r="D75" s="365"/>
      <c r="E75" s="365"/>
      <c r="F75" s="365"/>
      <c r="G75" s="365"/>
      <c r="H75" s="365"/>
      <c r="I75" s="365"/>
      <c r="J75" s="365"/>
      <c r="K75" s="258"/>
    </row>
    <row r="76" spans="2:11" ht="17.25" customHeight="1">
      <c r="B76" s="257"/>
      <c r="C76" s="259" t="s">
        <v>869</v>
      </c>
      <c r="D76" s="259"/>
      <c r="E76" s="259"/>
      <c r="F76" s="259" t="s">
        <v>870</v>
      </c>
      <c r="G76" s="260"/>
      <c r="H76" s="259" t="s">
        <v>60</v>
      </c>
      <c r="I76" s="259" t="s">
        <v>63</v>
      </c>
      <c r="J76" s="259" t="s">
        <v>871</v>
      </c>
      <c r="K76" s="258"/>
    </row>
    <row r="77" spans="2:11" ht="17.25" customHeight="1">
      <c r="B77" s="257"/>
      <c r="C77" s="261" t="s">
        <v>872</v>
      </c>
      <c r="D77" s="261"/>
      <c r="E77" s="261"/>
      <c r="F77" s="262" t="s">
        <v>873</v>
      </c>
      <c r="G77" s="263"/>
      <c r="H77" s="261"/>
      <c r="I77" s="261"/>
      <c r="J77" s="261" t="s">
        <v>874</v>
      </c>
      <c r="K77" s="258"/>
    </row>
    <row r="78" spans="2:11" ht="5.25" customHeight="1">
      <c r="B78" s="257"/>
      <c r="C78" s="264"/>
      <c r="D78" s="264"/>
      <c r="E78" s="264"/>
      <c r="F78" s="264"/>
      <c r="G78" s="265"/>
      <c r="H78" s="264"/>
      <c r="I78" s="264"/>
      <c r="J78" s="264"/>
      <c r="K78" s="258"/>
    </row>
    <row r="79" spans="2:11" ht="15" customHeight="1">
      <c r="B79" s="257"/>
      <c r="C79" s="246" t="s">
        <v>59</v>
      </c>
      <c r="D79" s="264"/>
      <c r="E79" s="264"/>
      <c r="F79" s="266" t="s">
        <v>875</v>
      </c>
      <c r="G79" s="265"/>
      <c r="H79" s="246" t="s">
        <v>876</v>
      </c>
      <c r="I79" s="246" t="s">
        <v>877</v>
      </c>
      <c r="J79" s="246">
        <v>20</v>
      </c>
      <c r="K79" s="258"/>
    </row>
    <row r="80" spans="2:11" ht="15" customHeight="1">
      <c r="B80" s="257"/>
      <c r="C80" s="246" t="s">
        <v>878</v>
      </c>
      <c r="D80" s="246"/>
      <c r="E80" s="246"/>
      <c r="F80" s="266" t="s">
        <v>875</v>
      </c>
      <c r="G80" s="265"/>
      <c r="H80" s="246" t="s">
        <v>879</v>
      </c>
      <c r="I80" s="246" t="s">
        <v>877</v>
      </c>
      <c r="J80" s="246">
        <v>120</v>
      </c>
      <c r="K80" s="258"/>
    </row>
    <row r="81" spans="2:11" ht="15" customHeight="1">
      <c r="B81" s="267"/>
      <c r="C81" s="246" t="s">
        <v>880</v>
      </c>
      <c r="D81" s="246"/>
      <c r="E81" s="246"/>
      <c r="F81" s="266" t="s">
        <v>881</v>
      </c>
      <c r="G81" s="265"/>
      <c r="H81" s="246" t="s">
        <v>882</v>
      </c>
      <c r="I81" s="246" t="s">
        <v>877</v>
      </c>
      <c r="J81" s="246">
        <v>50</v>
      </c>
      <c r="K81" s="258"/>
    </row>
    <row r="82" spans="2:11" ht="15" customHeight="1">
      <c r="B82" s="267"/>
      <c r="C82" s="246" t="s">
        <v>883</v>
      </c>
      <c r="D82" s="246"/>
      <c r="E82" s="246"/>
      <c r="F82" s="266" t="s">
        <v>875</v>
      </c>
      <c r="G82" s="265"/>
      <c r="H82" s="246" t="s">
        <v>884</v>
      </c>
      <c r="I82" s="246" t="s">
        <v>885</v>
      </c>
      <c r="J82" s="246"/>
      <c r="K82" s="258"/>
    </row>
    <row r="83" spans="2:11" ht="15" customHeight="1">
      <c r="B83" s="267"/>
      <c r="C83" s="268" t="s">
        <v>886</v>
      </c>
      <c r="D83" s="268"/>
      <c r="E83" s="268"/>
      <c r="F83" s="269" t="s">
        <v>881</v>
      </c>
      <c r="G83" s="268"/>
      <c r="H83" s="268" t="s">
        <v>887</v>
      </c>
      <c r="I83" s="268" t="s">
        <v>877</v>
      </c>
      <c r="J83" s="268">
        <v>15</v>
      </c>
      <c r="K83" s="258"/>
    </row>
    <row r="84" spans="2:11" ht="15" customHeight="1">
      <c r="B84" s="267"/>
      <c r="C84" s="268" t="s">
        <v>888</v>
      </c>
      <c r="D84" s="268"/>
      <c r="E84" s="268"/>
      <c r="F84" s="269" t="s">
        <v>881</v>
      </c>
      <c r="G84" s="268"/>
      <c r="H84" s="268" t="s">
        <v>889</v>
      </c>
      <c r="I84" s="268" t="s">
        <v>877</v>
      </c>
      <c r="J84" s="268">
        <v>15</v>
      </c>
      <c r="K84" s="258"/>
    </row>
    <row r="85" spans="2:11" ht="15" customHeight="1">
      <c r="B85" s="267"/>
      <c r="C85" s="268" t="s">
        <v>890</v>
      </c>
      <c r="D85" s="268"/>
      <c r="E85" s="268"/>
      <c r="F85" s="269" t="s">
        <v>881</v>
      </c>
      <c r="G85" s="268"/>
      <c r="H85" s="268" t="s">
        <v>891</v>
      </c>
      <c r="I85" s="268" t="s">
        <v>877</v>
      </c>
      <c r="J85" s="268">
        <v>20</v>
      </c>
      <c r="K85" s="258"/>
    </row>
    <row r="86" spans="2:11" ht="15" customHeight="1">
      <c r="B86" s="267"/>
      <c r="C86" s="268" t="s">
        <v>892</v>
      </c>
      <c r="D86" s="268"/>
      <c r="E86" s="268"/>
      <c r="F86" s="269" t="s">
        <v>881</v>
      </c>
      <c r="G86" s="268"/>
      <c r="H86" s="268" t="s">
        <v>893</v>
      </c>
      <c r="I86" s="268" t="s">
        <v>877</v>
      </c>
      <c r="J86" s="268">
        <v>20</v>
      </c>
      <c r="K86" s="258"/>
    </row>
    <row r="87" spans="2:11" ht="15" customHeight="1">
      <c r="B87" s="267"/>
      <c r="C87" s="246" t="s">
        <v>894</v>
      </c>
      <c r="D87" s="246"/>
      <c r="E87" s="246"/>
      <c r="F87" s="266" t="s">
        <v>881</v>
      </c>
      <c r="G87" s="265"/>
      <c r="H87" s="246" t="s">
        <v>895</v>
      </c>
      <c r="I87" s="246" t="s">
        <v>877</v>
      </c>
      <c r="J87" s="246">
        <v>50</v>
      </c>
      <c r="K87" s="258"/>
    </row>
    <row r="88" spans="2:11" ht="15" customHeight="1">
      <c r="B88" s="267"/>
      <c r="C88" s="246" t="s">
        <v>896</v>
      </c>
      <c r="D88" s="246"/>
      <c r="E88" s="246"/>
      <c r="F88" s="266" t="s">
        <v>881</v>
      </c>
      <c r="G88" s="265"/>
      <c r="H88" s="246" t="s">
        <v>897</v>
      </c>
      <c r="I88" s="246" t="s">
        <v>877</v>
      </c>
      <c r="J88" s="246">
        <v>20</v>
      </c>
      <c r="K88" s="258"/>
    </row>
    <row r="89" spans="2:11" ht="15" customHeight="1">
      <c r="B89" s="267"/>
      <c r="C89" s="246" t="s">
        <v>898</v>
      </c>
      <c r="D89" s="246"/>
      <c r="E89" s="246"/>
      <c r="F89" s="266" t="s">
        <v>881</v>
      </c>
      <c r="G89" s="265"/>
      <c r="H89" s="246" t="s">
        <v>899</v>
      </c>
      <c r="I89" s="246" t="s">
        <v>877</v>
      </c>
      <c r="J89" s="246">
        <v>20</v>
      </c>
      <c r="K89" s="258"/>
    </row>
    <row r="90" spans="2:11" ht="15" customHeight="1">
      <c r="B90" s="267"/>
      <c r="C90" s="246" t="s">
        <v>900</v>
      </c>
      <c r="D90" s="246"/>
      <c r="E90" s="246"/>
      <c r="F90" s="266" t="s">
        <v>881</v>
      </c>
      <c r="G90" s="265"/>
      <c r="H90" s="246" t="s">
        <v>901</v>
      </c>
      <c r="I90" s="246" t="s">
        <v>877</v>
      </c>
      <c r="J90" s="246">
        <v>50</v>
      </c>
      <c r="K90" s="258"/>
    </row>
    <row r="91" spans="2:11" ht="15" customHeight="1">
      <c r="B91" s="267"/>
      <c r="C91" s="246" t="s">
        <v>902</v>
      </c>
      <c r="D91" s="246"/>
      <c r="E91" s="246"/>
      <c r="F91" s="266" t="s">
        <v>881</v>
      </c>
      <c r="G91" s="265"/>
      <c r="H91" s="246" t="s">
        <v>902</v>
      </c>
      <c r="I91" s="246" t="s">
        <v>877</v>
      </c>
      <c r="J91" s="246">
        <v>50</v>
      </c>
      <c r="K91" s="258"/>
    </row>
    <row r="92" spans="2:11" ht="15" customHeight="1">
      <c r="B92" s="267"/>
      <c r="C92" s="246" t="s">
        <v>903</v>
      </c>
      <c r="D92" s="246"/>
      <c r="E92" s="246"/>
      <c r="F92" s="266" t="s">
        <v>881</v>
      </c>
      <c r="G92" s="265"/>
      <c r="H92" s="246" t="s">
        <v>904</v>
      </c>
      <c r="I92" s="246" t="s">
        <v>877</v>
      </c>
      <c r="J92" s="246">
        <v>255</v>
      </c>
      <c r="K92" s="258"/>
    </row>
    <row r="93" spans="2:11" ht="15" customHeight="1">
      <c r="B93" s="267"/>
      <c r="C93" s="246" t="s">
        <v>905</v>
      </c>
      <c r="D93" s="246"/>
      <c r="E93" s="246"/>
      <c r="F93" s="266" t="s">
        <v>875</v>
      </c>
      <c r="G93" s="265"/>
      <c r="H93" s="246" t="s">
        <v>906</v>
      </c>
      <c r="I93" s="246" t="s">
        <v>907</v>
      </c>
      <c r="J93" s="246"/>
      <c r="K93" s="258"/>
    </row>
    <row r="94" spans="2:11" ht="15" customHeight="1">
      <c r="B94" s="267"/>
      <c r="C94" s="246" t="s">
        <v>908</v>
      </c>
      <c r="D94" s="246"/>
      <c r="E94" s="246"/>
      <c r="F94" s="266" t="s">
        <v>875</v>
      </c>
      <c r="G94" s="265"/>
      <c r="H94" s="246" t="s">
        <v>909</v>
      </c>
      <c r="I94" s="246" t="s">
        <v>910</v>
      </c>
      <c r="J94" s="246"/>
      <c r="K94" s="258"/>
    </row>
    <row r="95" spans="2:11" ht="15" customHeight="1">
      <c r="B95" s="267"/>
      <c r="C95" s="246" t="s">
        <v>911</v>
      </c>
      <c r="D95" s="246"/>
      <c r="E95" s="246"/>
      <c r="F95" s="266" t="s">
        <v>875</v>
      </c>
      <c r="G95" s="265"/>
      <c r="H95" s="246" t="s">
        <v>911</v>
      </c>
      <c r="I95" s="246" t="s">
        <v>910</v>
      </c>
      <c r="J95" s="246"/>
      <c r="K95" s="258"/>
    </row>
    <row r="96" spans="2:11" ht="15" customHeight="1">
      <c r="B96" s="267"/>
      <c r="C96" s="246" t="s">
        <v>44</v>
      </c>
      <c r="D96" s="246"/>
      <c r="E96" s="246"/>
      <c r="F96" s="266" t="s">
        <v>875</v>
      </c>
      <c r="G96" s="265"/>
      <c r="H96" s="246" t="s">
        <v>912</v>
      </c>
      <c r="I96" s="246" t="s">
        <v>910</v>
      </c>
      <c r="J96" s="246"/>
      <c r="K96" s="258"/>
    </row>
    <row r="97" spans="2:11" ht="15" customHeight="1">
      <c r="B97" s="267"/>
      <c r="C97" s="246" t="s">
        <v>54</v>
      </c>
      <c r="D97" s="246"/>
      <c r="E97" s="246"/>
      <c r="F97" s="266" t="s">
        <v>875</v>
      </c>
      <c r="G97" s="265"/>
      <c r="H97" s="246" t="s">
        <v>913</v>
      </c>
      <c r="I97" s="246" t="s">
        <v>910</v>
      </c>
      <c r="J97" s="246"/>
      <c r="K97" s="258"/>
    </row>
    <row r="98" spans="2:11" ht="15" customHeight="1">
      <c r="B98" s="270"/>
      <c r="C98" s="271"/>
      <c r="D98" s="271"/>
      <c r="E98" s="271"/>
      <c r="F98" s="271"/>
      <c r="G98" s="271"/>
      <c r="H98" s="271"/>
      <c r="I98" s="271"/>
      <c r="J98" s="271"/>
      <c r="K98" s="272"/>
    </row>
    <row r="99" spans="2:11" ht="18.75" customHeight="1">
      <c r="B99" s="273"/>
      <c r="C99" s="274"/>
      <c r="D99" s="274"/>
      <c r="E99" s="274"/>
      <c r="F99" s="274"/>
      <c r="G99" s="274"/>
      <c r="H99" s="274"/>
      <c r="I99" s="274"/>
      <c r="J99" s="274"/>
      <c r="K99" s="273"/>
    </row>
    <row r="100" spans="2:11" ht="18.75" customHeight="1">
      <c r="B100" s="253"/>
      <c r="C100" s="253"/>
      <c r="D100" s="253"/>
      <c r="E100" s="253"/>
      <c r="F100" s="253"/>
      <c r="G100" s="253"/>
      <c r="H100" s="253"/>
      <c r="I100" s="253"/>
      <c r="J100" s="253"/>
      <c r="K100" s="253"/>
    </row>
    <row r="101" spans="2:11" ht="7.5" customHeight="1">
      <c r="B101" s="254"/>
      <c r="C101" s="255"/>
      <c r="D101" s="255"/>
      <c r="E101" s="255"/>
      <c r="F101" s="255"/>
      <c r="G101" s="255"/>
      <c r="H101" s="255"/>
      <c r="I101" s="255"/>
      <c r="J101" s="255"/>
      <c r="K101" s="256"/>
    </row>
    <row r="102" spans="2:11" ht="45" customHeight="1">
      <c r="B102" s="257"/>
      <c r="C102" s="365" t="s">
        <v>914</v>
      </c>
      <c r="D102" s="365"/>
      <c r="E102" s="365"/>
      <c r="F102" s="365"/>
      <c r="G102" s="365"/>
      <c r="H102" s="365"/>
      <c r="I102" s="365"/>
      <c r="J102" s="365"/>
      <c r="K102" s="258"/>
    </row>
    <row r="103" spans="2:11" ht="17.25" customHeight="1">
      <c r="B103" s="257"/>
      <c r="C103" s="259" t="s">
        <v>869</v>
      </c>
      <c r="D103" s="259"/>
      <c r="E103" s="259"/>
      <c r="F103" s="259" t="s">
        <v>870</v>
      </c>
      <c r="G103" s="260"/>
      <c r="H103" s="259" t="s">
        <v>60</v>
      </c>
      <c r="I103" s="259" t="s">
        <v>63</v>
      </c>
      <c r="J103" s="259" t="s">
        <v>871</v>
      </c>
      <c r="K103" s="258"/>
    </row>
    <row r="104" spans="2:11" ht="17.25" customHeight="1">
      <c r="B104" s="257"/>
      <c r="C104" s="261" t="s">
        <v>872</v>
      </c>
      <c r="D104" s="261"/>
      <c r="E104" s="261"/>
      <c r="F104" s="262" t="s">
        <v>873</v>
      </c>
      <c r="G104" s="263"/>
      <c r="H104" s="261"/>
      <c r="I104" s="261"/>
      <c r="J104" s="261" t="s">
        <v>874</v>
      </c>
      <c r="K104" s="258"/>
    </row>
    <row r="105" spans="2:11" ht="5.25" customHeight="1">
      <c r="B105" s="257"/>
      <c r="C105" s="259"/>
      <c r="D105" s="259"/>
      <c r="E105" s="259"/>
      <c r="F105" s="259"/>
      <c r="G105" s="275"/>
      <c r="H105" s="259"/>
      <c r="I105" s="259"/>
      <c r="J105" s="259"/>
      <c r="K105" s="258"/>
    </row>
    <row r="106" spans="2:11" ht="15" customHeight="1">
      <c r="B106" s="257"/>
      <c r="C106" s="246" t="s">
        <v>59</v>
      </c>
      <c r="D106" s="264"/>
      <c r="E106" s="264"/>
      <c r="F106" s="266" t="s">
        <v>875</v>
      </c>
      <c r="G106" s="275"/>
      <c r="H106" s="246" t="s">
        <v>915</v>
      </c>
      <c r="I106" s="246" t="s">
        <v>877</v>
      </c>
      <c r="J106" s="246">
        <v>20</v>
      </c>
      <c r="K106" s="258"/>
    </row>
    <row r="107" spans="2:11" ht="15" customHeight="1">
      <c r="B107" s="257"/>
      <c r="C107" s="246" t="s">
        <v>878</v>
      </c>
      <c r="D107" s="246"/>
      <c r="E107" s="246"/>
      <c r="F107" s="266" t="s">
        <v>875</v>
      </c>
      <c r="G107" s="246"/>
      <c r="H107" s="246" t="s">
        <v>915</v>
      </c>
      <c r="I107" s="246" t="s">
        <v>877</v>
      </c>
      <c r="J107" s="246">
        <v>120</v>
      </c>
      <c r="K107" s="258"/>
    </row>
    <row r="108" spans="2:11" ht="15" customHeight="1">
      <c r="B108" s="267"/>
      <c r="C108" s="246" t="s">
        <v>880</v>
      </c>
      <c r="D108" s="246"/>
      <c r="E108" s="246"/>
      <c r="F108" s="266" t="s">
        <v>881</v>
      </c>
      <c r="G108" s="246"/>
      <c r="H108" s="246" t="s">
        <v>915</v>
      </c>
      <c r="I108" s="246" t="s">
        <v>877</v>
      </c>
      <c r="J108" s="246">
        <v>50</v>
      </c>
      <c r="K108" s="258"/>
    </row>
    <row r="109" spans="2:11" ht="15" customHeight="1">
      <c r="B109" s="267"/>
      <c r="C109" s="246" t="s">
        <v>883</v>
      </c>
      <c r="D109" s="246"/>
      <c r="E109" s="246"/>
      <c r="F109" s="266" t="s">
        <v>875</v>
      </c>
      <c r="G109" s="246"/>
      <c r="H109" s="246" t="s">
        <v>915</v>
      </c>
      <c r="I109" s="246" t="s">
        <v>885</v>
      </c>
      <c r="J109" s="246"/>
      <c r="K109" s="258"/>
    </row>
    <row r="110" spans="2:11" ht="15" customHeight="1">
      <c r="B110" s="267"/>
      <c r="C110" s="246" t="s">
        <v>894</v>
      </c>
      <c r="D110" s="246"/>
      <c r="E110" s="246"/>
      <c r="F110" s="266" t="s">
        <v>881</v>
      </c>
      <c r="G110" s="246"/>
      <c r="H110" s="246" t="s">
        <v>915</v>
      </c>
      <c r="I110" s="246" t="s">
        <v>877</v>
      </c>
      <c r="J110" s="246">
        <v>50</v>
      </c>
      <c r="K110" s="258"/>
    </row>
    <row r="111" spans="2:11" ht="15" customHeight="1">
      <c r="B111" s="267"/>
      <c r="C111" s="246" t="s">
        <v>902</v>
      </c>
      <c r="D111" s="246"/>
      <c r="E111" s="246"/>
      <c r="F111" s="266" t="s">
        <v>881</v>
      </c>
      <c r="G111" s="246"/>
      <c r="H111" s="246" t="s">
        <v>915</v>
      </c>
      <c r="I111" s="246" t="s">
        <v>877</v>
      </c>
      <c r="J111" s="246">
        <v>50</v>
      </c>
      <c r="K111" s="258"/>
    </row>
    <row r="112" spans="2:11" ht="15" customHeight="1">
      <c r="B112" s="267"/>
      <c r="C112" s="246" t="s">
        <v>900</v>
      </c>
      <c r="D112" s="246"/>
      <c r="E112" s="246"/>
      <c r="F112" s="266" t="s">
        <v>881</v>
      </c>
      <c r="G112" s="246"/>
      <c r="H112" s="246" t="s">
        <v>915</v>
      </c>
      <c r="I112" s="246" t="s">
        <v>877</v>
      </c>
      <c r="J112" s="246">
        <v>50</v>
      </c>
      <c r="K112" s="258"/>
    </row>
    <row r="113" spans="2:11" ht="15" customHeight="1">
      <c r="B113" s="267"/>
      <c r="C113" s="246" t="s">
        <v>59</v>
      </c>
      <c r="D113" s="246"/>
      <c r="E113" s="246"/>
      <c r="F113" s="266" t="s">
        <v>875</v>
      </c>
      <c r="G113" s="246"/>
      <c r="H113" s="246" t="s">
        <v>916</v>
      </c>
      <c r="I113" s="246" t="s">
        <v>877</v>
      </c>
      <c r="J113" s="246">
        <v>20</v>
      </c>
      <c r="K113" s="258"/>
    </row>
    <row r="114" spans="2:11" ht="15" customHeight="1">
      <c r="B114" s="267"/>
      <c r="C114" s="246" t="s">
        <v>917</v>
      </c>
      <c r="D114" s="246"/>
      <c r="E114" s="246"/>
      <c r="F114" s="266" t="s">
        <v>875</v>
      </c>
      <c r="G114" s="246"/>
      <c r="H114" s="246" t="s">
        <v>918</v>
      </c>
      <c r="I114" s="246" t="s">
        <v>877</v>
      </c>
      <c r="J114" s="246">
        <v>120</v>
      </c>
      <c r="K114" s="258"/>
    </row>
    <row r="115" spans="2:11" ht="15" customHeight="1">
      <c r="B115" s="267"/>
      <c r="C115" s="246" t="s">
        <v>44</v>
      </c>
      <c r="D115" s="246"/>
      <c r="E115" s="246"/>
      <c r="F115" s="266" t="s">
        <v>875</v>
      </c>
      <c r="G115" s="246"/>
      <c r="H115" s="246" t="s">
        <v>919</v>
      </c>
      <c r="I115" s="246" t="s">
        <v>910</v>
      </c>
      <c r="J115" s="246"/>
      <c r="K115" s="258"/>
    </row>
    <row r="116" spans="2:11" ht="15" customHeight="1">
      <c r="B116" s="267"/>
      <c r="C116" s="246" t="s">
        <v>54</v>
      </c>
      <c r="D116" s="246"/>
      <c r="E116" s="246"/>
      <c r="F116" s="266" t="s">
        <v>875</v>
      </c>
      <c r="G116" s="246"/>
      <c r="H116" s="246" t="s">
        <v>920</v>
      </c>
      <c r="I116" s="246" t="s">
        <v>910</v>
      </c>
      <c r="J116" s="246"/>
      <c r="K116" s="258"/>
    </row>
    <row r="117" spans="2:11" ht="15" customHeight="1">
      <c r="B117" s="267"/>
      <c r="C117" s="246" t="s">
        <v>63</v>
      </c>
      <c r="D117" s="246"/>
      <c r="E117" s="246"/>
      <c r="F117" s="266" t="s">
        <v>875</v>
      </c>
      <c r="G117" s="246"/>
      <c r="H117" s="246" t="s">
        <v>921</v>
      </c>
      <c r="I117" s="246" t="s">
        <v>922</v>
      </c>
      <c r="J117" s="246"/>
      <c r="K117" s="258"/>
    </row>
    <row r="118" spans="2:11" ht="15" customHeight="1">
      <c r="B118" s="270"/>
      <c r="C118" s="276"/>
      <c r="D118" s="276"/>
      <c r="E118" s="276"/>
      <c r="F118" s="276"/>
      <c r="G118" s="276"/>
      <c r="H118" s="276"/>
      <c r="I118" s="276"/>
      <c r="J118" s="276"/>
      <c r="K118" s="272"/>
    </row>
    <row r="119" spans="2:11" ht="18.75" customHeight="1">
      <c r="B119" s="277"/>
      <c r="C119" s="243"/>
      <c r="D119" s="243"/>
      <c r="E119" s="243"/>
      <c r="F119" s="278"/>
      <c r="G119" s="243"/>
      <c r="H119" s="243"/>
      <c r="I119" s="243"/>
      <c r="J119" s="243"/>
      <c r="K119" s="277"/>
    </row>
    <row r="120" spans="2:11" ht="18.75" customHeight="1">
      <c r="B120" s="253"/>
      <c r="C120" s="253"/>
      <c r="D120" s="253"/>
      <c r="E120" s="253"/>
      <c r="F120" s="253"/>
      <c r="G120" s="253"/>
      <c r="H120" s="253"/>
      <c r="I120" s="253"/>
      <c r="J120" s="253"/>
      <c r="K120" s="253"/>
    </row>
    <row r="121" spans="2:11" ht="7.5" customHeight="1">
      <c r="B121" s="279"/>
      <c r="C121" s="280"/>
      <c r="D121" s="280"/>
      <c r="E121" s="280"/>
      <c r="F121" s="280"/>
      <c r="G121" s="280"/>
      <c r="H121" s="280"/>
      <c r="I121" s="280"/>
      <c r="J121" s="280"/>
      <c r="K121" s="281"/>
    </row>
    <row r="122" spans="2:11" ht="45" customHeight="1">
      <c r="B122" s="282"/>
      <c r="C122" s="368" t="s">
        <v>923</v>
      </c>
      <c r="D122" s="368"/>
      <c r="E122" s="368"/>
      <c r="F122" s="368"/>
      <c r="G122" s="368"/>
      <c r="H122" s="368"/>
      <c r="I122" s="368"/>
      <c r="J122" s="368"/>
      <c r="K122" s="283"/>
    </row>
    <row r="123" spans="2:11" ht="17.25" customHeight="1">
      <c r="B123" s="284"/>
      <c r="C123" s="259" t="s">
        <v>869</v>
      </c>
      <c r="D123" s="259"/>
      <c r="E123" s="259"/>
      <c r="F123" s="259" t="s">
        <v>870</v>
      </c>
      <c r="G123" s="260"/>
      <c r="H123" s="259" t="s">
        <v>60</v>
      </c>
      <c r="I123" s="259" t="s">
        <v>63</v>
      </c>
      <c r="J123" s="259" t="s">
        <v>871</v>
      </c>
      <c r="K123" s="285"/>
    </row>
    <row r="124" spans="2:11" ht="17.25" customHeight="1">
      <c r="B124" s="284"/>
      <c r="C124" s="261" t="s">
        <v>872</v>
      </c>
      <c r="D124" s="261"/>
      <c r="E124" s="261"/>
      <c r="F124" s="262" t="s">
        <v>873</v>
      </c>
      <c r="G124" s="263"/>
      <c r="H124" s="261"/>
      <c r="I124" s="261"/>
      <c r="J124" s="261" t="s">
        <v>874</v>
      </c>
      <c r="K124" s="285"/>
    </row>
    <row r="125" spans="2:11" ht="5.25" customHeight="1">
      <c r="B125" s="286"/>
      <c r="C125" s="264"/>
      <c r="D125" s="264"/>
      <c r="E125" s="264"/>
      <c r="F125" s="264"/>
      <c r="G125" s="246"/>
      <c r="H125" s="264"/>
      <c r="I125" s="264"/>
      <c r="J125" s="264"/>
      <c r="K125" s="287"/>
    </row>
    <row r="126" spans="2:11" ht="15" customHeight="1">
      <c r="B126" s="286"/>
      <c r="C126" s="246" t="s">
        <v>878</v>
      </c>
      <c r="D126" s="264"/>
      <c r="E126" s="264"/>
      <c r="F126" s="266" t="s">
        <v>875</v>
      </c>
      <c r="G126" s="246"/>
      <c r="H126" s="246" t="s">
        <v>915</v>
      </c>
      <c r="I126" s="246" t="s">
        <v>877</v>
      </c>
      <c r="J126" s="246">
        <v>120</v>
      </c>
      <c r="K126" s="288"/>
    </row>
    <row r="127" spans="2:11" ht="15" customHeight="1">
      <c r="B127" s="286"/>
      <c r="C127" s="246" t="s">
        <v>924</v>
      </c>
      <c r="D127" s="246"/>
      <c r="E127" s="246"/>
      <c r="F127" s="266" t="s">
        <v>875</v>
      </c>
      <c r="G127" s="246"/>
      <c r="H127" s="246" t="s">
        <v>925</v>
      </c>
      <c r="I127" s="246" t="s">
        <v>877</v>
      </c>
      <c r="J127" s="246" t="s">
        <v>926</v>
      </c>
      <c r="K127" s="288"/>
    </row>
    <row r="128" spans="2:11" ht="15" customHeight="1">
      <c r="B128" s="286"/>
      <c r="C128" s="246" t="s">
        <v>91</v>
      </c>
      <c r="D128" s="246"/>
      <c r="E128" s="246"/>
      <c r="F128" s="266" t="s">
        <v>875</v>
      </c>
      <c r="G128" s="246"/>
      <c r="H128" s="246" t="s">
        <v>927</v>
      </c>
      <c r="I128" s="246" t="s">
        <v>877</v>
      </c>
      <c r="J128" s="246" t="s">
        <v>926</v>
      </c>
      <c r="K128" s="288"/>
    </row>
    <row r="129" spans="2:11" ht="15" customHeight="1">
      <c r="B129" s="286"/>
      <c r="C129" s="246" t="s">
        <v>886</v>
      </c>
      <c r="D129" s="246"/>
      <c r="E129" s="246"/>
      <c r="F129" s="266" t="s">
        <v>881</v>
      </c>
      <c r="G129" s="246"/>
      <c r="H129" s="246" t="s">
        <v>887</v>
      </c>
      <c r="I129" s="246" t="s">
        <v>877</v>
      </c>
      <c r="J129" s="246">
        <v>15</v>
      </c>
      <c r="K129" s="288"/>
    </row>
    <row r="130" spans="2:11" ht="15" customHeight="1">
      <c r="B130" s="286"/>
      <c r="C130" s="268" t="s">
        <v>888</v>
      </c>
      <c r="D130" s="268"/>
      <c r="E130" s="268"/>
      <c r="F130" s="269" t="s">
        <v>881</v>
      </c>
      <c r="G130" s="268"/>
      <c r="H130" s="268" t="s">
        <v>889</v>
      </c>
      <c r="I130" s="268" t="s">
        <v>877</v>
      </c>
      <c r="J130" s="268">
        <v>15</v>
      </c>
      <c r="K130" s="288"/>
    </row>
    <row r="131" spans="2:11" ht="15" customHeight="1">
      <c r="B131" s="286"/>
      <c r="C131" s="268" t="s">
        <v>890</v>
      </c>
      <c r="D131" s="268"/>
      <c r="E131" s="268"/>
      <c r="F131" s="269" t="s">
        <v>881</v>
      </c>
      <c r="G131" s="268"/>
      <c r="H131" s="268" t="s">
        <v>891</v>
      </c>
      <c r="I131" s="268" t="s">
        <v>877</v>
      </c>
      <c r="J131" s="268">
        <v>20</v>
      </c>
      <c r="K131" s="288"/>
    </row>
    <row r="132" spans="2:11" ht="15" customHeight="1">
      <c r="B132" s="286"/>
      <c r="C132" s="268" t="s">
        <v>892</v>
      </c>
      <c r="D132" s="268"/>
      <c r="E132" s="268"/>
      <c r="F132" s="269" t="s">
        <v>881</v>
      </c>
      <c r="G132" s="268"/>
      <c r="H132" s="268" t="s">
        <v>893</v>
      </c>
      <c r="I132" s="268" t="s">
        <v>877</v>
      </c>
      <c r="J132" s="268">
        <v>20</v>
      </c>
      <c r="K132" s="288"/>
    </row>
    <row r="133" spans="2:11" ht="15" customHeight="1">
      <c r="B133" s="286"/>
      <c r="C133" s="246" t="s">
        <v>880</v>
      </c>
      <c r="D133" s="246"/>
      <c r="E133" s="246"/>
      <c r="F133" s="266" t="s">
        <v>881</v>
      </c>
      <c r="G133" s="246"/>
      <c r="H133" s="246" t="s">
        <v>915</v>
      </c>
      <c r="I133" s="246" t="s">
        <v>877</v>
      </c>
      <c r="J133" s="246">
        <v>50</v>
      </c>
      <c r="K133" s="288"/>
    </row>
    <row r="134" spans="2:11" ht="15" customHeight="1">
      <c r="B134" s="286"/>
      <c r="C134" s="246" t="s">
        <v>894</v>
      </c>
      <c r="D134" s="246"/>
      <c r="E134" s="246"/>
      <c r="F134" s="266" t="s">
        <v>881</v>
      </c>
      <c r="G134" s="246"/>
      <c r="H134" s="246" t="s">
        <v>915</v>
      </c>
      <c r="I134" s="246" t="s">
        <v>877</v>
      </c>
      <c r="J134" s="246">
        <v>50</v>
      </c>
      <c r="K134" s="288"/>
    </row>
    <row r="135" spans="2:11" ht="15" customHeight="1">
      <c r="B135" s="286"/>
      <c r="C135" s="246" t="s">
        <v>900</v>
      </c>
      <c r="D135" s="246"/>
      <c r="E135" s="246"/>
      <c r="F135" s="266" t="s">
        <v>881</v>
      </c>
      <c r="G135" s="246"/>
      <c r="H135" s="246" t="s">
        <v>915</v>
      </c>
      <c r="I135" s="246" t="s">
        <v>877</v>
      </c>
      <c r="J135" s="246">
        <v>50</v>
      </c>
      <c r="K135" s="288"/>
    </row>
    <row r="136" spans="2:11" ht="15" customHeight="1">
      <c r="B136" s="286"/>
      <c r="C136" s="246" t="s">
        <v>902</v>
      </c>
      <c r="D136" s="246"/>
      <c r="E136" s="246"/>
      <c r="F136" s="266" t="s">
        <v>881</v>
      </c>
      <c r="G136" s="246"/>
      <c r="H136" s="246" t="s">
        <v>915</v>
      </c>
      <c r="I136" s="246" t="s">
        <v>877</v>
      </c>
      <c r="J136" s="246">
        <v>50</v>
      </c>
      <c r="K136" s="288"/>
    </row>
    <row r="137" spans="2:11" ht="15" customHeight="1">
      <c r="B137" s="286"/>
      <c r="C137" s="246" t="s">
        <v>903</v>
      </c>
      <c r="D137" s="246"/>
      <c r="E137" s="246"/>
      <c r="F137" s="266" t="s">
        <v>881</v>
      </c>
      <c r="G137" s="246"/>
      <c r="H137" s="246" t="s">
        <v>928</v>
      </c>
      <c r="I137" s="246" t="s">
        <v>877</v>
      </c>
      <c r="J137" s="246">
        <v>255</v>
      </c>
      <c r="K137" s="288"/>
    </row>
    <row r="138" spans="2:11" ht="15" customHeight="1">
      <c r="B138" s="286"/>
      <c r="C138" s="246" t="s">
        <v>905</v>
      </c>
      <c r="D138" s="246"/>
      <c r="E138" s="246"/>
      <c r="F138" s="266" t="s">
        <v>875</v>
      </c>
      <c r="G138" s="246"/>
      <c r="H138" s="246" t="s">
        <v>929</v>
      </c>
      <c r="I138" s="246" t="s">
        <v>907</v>
      </c>
      <c r="J138" s="246"/>
      <c r="K138" s="288"/>
    </row>
    <row r="139" spans="2:11" ht="15" customHeight="1">
      <c r="B139" s="286"/>
      <c r="C139" s="246" t="s">
        <v>908</v>
      </c>
      <c r="D139" s="246"/>
      <c r="E139" s="246"/>
      <c r="F139" s="266" t="s">
        <v>875</v>
      </c>
      <c r="G139" s="246"/>
      <c r="H139" s="246" t="s">
        <v>930</v>
      </c>
      <c r="I139" s="246" t="s">
        <v>910</v>
      </c>
      <c r="J139" s="246"/>
      <c r="K139" s="288"/>
    </row>
    <row r="140" spans="2:11" ht="15" customHeight="1">
      <c r="B140" s="286"/>
      <c r="C140" s="246" t="s">
        <v>911</v>
      </c>
      <c r="D140" s="246"/>
      <c r="E140" s="246"/>
      <c r="F140" s="266" t="s">
        <v>875</v>
      </c>
      <c r="G140" s="246"/>
      <c r="H140" s="246" t="s">
        <v>911</v>
      </c>
      <c r="I140" s="246" t="s">
        <v>910</v>
      </c>
      <c r="J140" s="246"/>
      <c r="K140" s="288"/>
    </row>
    <row r="141" spans="2:11" ht="15" customHeight="1">
      <c r="B141" s="286"/>
      <c r="C141" s="246" t="s">
        <v>44</v>
      </c>
      <c r="D141" s="246"/>
      <c r="E141" s="246"/>
      <c r="F141" s="266" t="s">
        <v>875</v>
      </c>
      <c r="G141" s="246"/>
      <c r="H141" s="246" t="s">
        <v>931</v>
      </c>
      <c r="I141" s="246" t="s">
        <v>910</v>
      </c>
      <c r="J141" s="246"/>
      <c r="K141" s="288"/>
    </row>
    <row r="142" spans="2:11" ht="15" customHeight="1">
      <c r="B142" s="286"/>
      <c r="C142" s="246" t="s">
        <v>932</v>
      </c>
      <c r="D142" s="246"/>
      <c r="E142" s="246"/>
      <c r="F142" s="266" t="s">
        <v>875</v>
      </c>
      <c r="G142" s="246"/>
      <c r="H142" s="246" t="s">
        <v>933</v>
      </c>
      <c r="I142" s="246" t="s">
        <v>910</v>
      </c>
      <c r="J142" s="246"/>
      <c r="K142" s="288"/>
    </row>
    <row r="143" spans="2:11" ht="15" customHeight="1">
      <c r="B143" s="289"/>
      <c r="C143" s="290"/>
      <c r="D143" s="290"/>
      <c r="E143" s="290"/>
      <c r="F143" s="290"/>
      <c r="G143" s="290"/>
      <c r="H143" s="290"/>
      <c r="I143" s="290"/>
      <c r="J143" s="290"/>
      <c r="K143" s="291"/>
    </row>
    <row r="144" spans="2:11" ht="18.75" customHeight="1">
      <c r="B144" s="243"/>
      <c r="C144" s="243"/>
      <c r="D144" s="243"/>
      <c r="E144" s="243"/>
      <c r="F144" s="278"/>
      <c r="G144" s="243"/>
      <c r="H144" s="243"/>
      <c r="I144" s="243"/>
      <c r="J144" s="243"/>
      <c r="K144" s="243"/>
    </row>
    <row r="145" spans="2:11" ht="18.75" customHeight="1">
      <c r="B145" s="253"/>
      <c r="C145" s="253"/>
      <c r="D145" s="253"/>
      <c r="E145" s="253"/>
      <c r="F145" s="253"/>
      <c r="G145" s="253"/>
      <c r="H145" s="253"/>
      <c r="I145" s="253"/>
      <c r="J145" s="253"/>
      <c r="K145" s="253"/>
    </row>
    <row r="146" spans="2:11" ht="7.5" customHeight="1">
      <c r="B146" s="254"/>
      <c r="C146" s="255"/>
      <c r="D146" s="255"/>
      <c r="E146" s="255"/>
      <c r="F146" s="255"/>
      <c r="G146" s="255"/>
      <c r="H146" s="255"/>
      <c r="I146" s="255"/>
      <c r="J146" s="255"/>
      <c r="K146" s="256"/>
    </row>
    <row r="147" spans="2:11" ht="45" customHeight="1">
      <c r="B147" s="257"/>
      <c r="C147" s="365" t="s">
        <v>934</v>
      </c>
      <c r="D147" s="365"/>
      <c r="E147" s="365"/>
      <c r="F147" s="365"/>
      <c r="G147" s="365"/>
      <c r="H147" s="365"/>
      <c r="I147" s="365"/>
      <c r="J147" s="365"/>
      <c r="K147" s="258"/>
    </row>
    <row r="148" spans="2:11" ht="17.25" customHeight="1">
      <c r="B148" s="257"/>
      <c r="C148" s="259" t="s">
        <v>869</v>
      </c>
      <c r="D148" s="259"/>
      <c r="E148" s="259"/>
      <c r="F148" s="259" t="s">
        <v>870</v>
      </c>
      <c r="G148" s="260"/>
      <c r="H148" s="259" t="s">
        <v>60</v>
      </c>
      <c r="I148" s="259" t="s">
        <v>63</v>
      </c>
      <c r="J148" s="259" t="s">
        <v>871</v>
      </c>
      <c r="K148" s="258"/>
    </row>
    <row r="149" spans="2:11" ht="17.25" customHeight="1">
      <c r="B149" s="257"/>
      <c r="C149" s="261" t="s">
        <v>872</v>
      </c>
      <c r="D149" s="261"/>
      <c r="E149" s="261"/>
      <c r="F149" s="262" t="s">
        <v>873</v>
      </c>
      <c r="G149" s="263"/>
      <c r="H149" s="261"/>
      <c r="I149" s="261"/>
      <c r="J149" s="261" t="s">
        <v>874</v>
      </c>
      <c r="K149" s="258"/>
    </row>
    <row r="150" spans="2:11" ht="5.25" customHeight="1">
      <c r="B150" s="267"/>
      <c r="C150" s="264"/>
      <c r="D150" s="264"/>
      <c r="E150" s="264"/>
      <c r="F150" s="264"/>
      <c r="G150" s="265"/>
      <c r="H150" s="264"/>
      <c r="I150" s="264"/>
      <c r="J150" s="264"/>
      <c r="K150" s="288"/>
    </row>
    <row r="151" spans="2:11" ht="15" customHeight="1">
      <c r="B151" s="267"/>
      <c r="C151" s="292" t="s">
        <v>878</v>
      </c>
      <c r="D151" s="246"/>
      <c r="E151" s="246"/>
      <c r="F151" s="293" t="s">
        <v>875</v>
      </c>
      <c r="G151" s="246"/>
      <c r="H151" s="292" t="s">
        <v>915</v>
      </c>
      <c r="I151" s="292" t="s">
        <v>877</v>
      </c>
      <c r="J151" s="292">
        <v>120</v>
      </c>
      <c r="K151" s="288"/>
    </row>
    <row r="152" spans="2:11" ht="15" customHeight="1">
      <c r="B152" s="267"/>
      <c r="C152" s="292" t="s">
        <v>924</v>
      </c>
      <c r="D152" s="246"/>
      <c r="E152" s="246"/>
      <c r="F152" s="293" t="s">
        <v>875</v>
      </c>
      <c r="G152" s="246"/>
      <c r="H152" s="292" t="s">
        <v>935</v>
      </c>
      <c r="I152" s="292" t="s">
        <v>877</v>
      </c>
      <c r="J152" s="292" t="s">
        <v>926</v>
      </c>
      <c r="K152" s="288"/>
    </row>
    <row r="153" spans="2:11" ht="15" customHeight="1">
      <c r="B153" s="267"/>
      <c r="C153" s="292" t="s">
        <v>91</v>
      </c>
      <c r="D153" s="246"/>
      <c r="E153" s="246"/>
      <c r="F153" s="293" t="s">
        <v>875</v>
      </c>
      <c r="G153" s="246"/>
      <c r="H153" s="292" t="s">
        <v>936</v>
      </c>
      <c r="I153" s="292" t="s">
        <v>877</v>
      </c>
      <c r="J153" s="292" t="s">
        <v>926</v>
      </c>
      <c r="K153" s="288"/>
    </row>
    <row r="154" spans="2:11" ht="15" customHeight="1">
      <c r="B154" s="267"/>
      <c r="C154" s="292" t="s">
        <v>880</v>
      </c>
      <c r="D154" s="246"/>
      <c r="E154" s="246"/>
      <c r="F154" s="293" t="s">
        <v>881</v>
      </c>
      <c r="G154" s="246"/>
      <c r="H154" s="292" t="s">
        <v>915</v>
      </c>
      <c r="I154" s="292" t="s">
        <v>877</v>
      </c>
      <c r="J154" s="292">
        <v>50</v>
      </c>
      <c r="K154" s="288"/>
    </row>
    <row r="155" spans="2:11" ht="15" customHeight="1">
      <c r="B155" s="267"/>
      <c r="C155" s="292" t="s">
        <v>883</v>
      </c>
      <c r="D155" s="246"/>
      <c r="E155" s="246"/>
      <c r="F155" s="293" t="s">
        <v>875</v>
      </c>
      <c r="G155" s="246"/>
      <c r="H155" s="292" t="s">
        <v>915</v>
      </c>
      <c r="I155" s="292" t="s">
        <v>885</v>
      </c>
      <c r="J155" s="292"/>
      <c r="K155" s="288"/>
    </row>
    <row r="156" spans="2:11" ht="15" customHeight="1">
      <c r="B156" s="267"/>
      <c r="C156" s="292" t="s">
        <v>894</v>
      </c>
      <c r="D156" s="246"/>
      <c r="E156" s="246"/>
      <c r="F156" s="293" t="s">
        <v>881</v>
      </c>
      <c r="G156" s="246"/>
      <c r="H156" s="292" t="s">
        <v>915</v>
      </c>
      <c r="I156" s="292" t="s">
        <v>877</v>
      </c>
      <c r="J156" s="292">
        <v>50</v>
      </c>
      <c r="K156" s="288"/>
    </row>
    <row r="157" spans="2:11" ht="15" customHeight="1">
      <c r="B157" s="267"/>
      <c r="C157" s="292" t="s">
        <v>902</v>
      </c>
      <c r="D157" s="246"/>
      <c r="E157" s="246"/>
      <c r="F157" s="293" t="s">
        <v>881</v>
      </c>
      <c r="G157" s="246"/>
      <c r="H157" s="292" t="s">
        <v>915</v>
      </c>
      <c r="I157" s="292" t="s">
        <v>877</v>
      </c>
      <c r="J157" s="292">
        <v>50</v>
      </c>
      <c r="K157" s="288"/>
    </row>
    <row r="158" spans="2:11" ht="15" customHeight="1">
      <c r="B158" s="267"/>
      <c r="C158" s="292" t="s">
        <v>900</v>
      </c>
      <c r="D158" s="246"/>
      <c r="E158" s="246"/>
      <c r="F158" s="293" t="s">
        <v>881</v>
      </c>
      <c r="G158" s="246"/>
      <c r="H158" s="292" t="s">
        <v>915</v>
      </c>
      <c r="I158" s="292" t="s">
        <v>877</v>
      </c>
      <c r="J158" s="292">
        <v>50</v>
      </c>
      <c r="K158" s="288"/>
    </row>
    <row r="159" spans="2:11" ht="15" customHeight="1">
      <c r="B159" s="267"/>
      <c r="C159" s="292" t="s">
        <v>102</v>
      </c>
      <c r="D159" s="246"/>
      <c r="E159" s="246"/>
      <c r="F159" s="293" t="s">
        <v>875</v>
      </c>
      <c r="G159" s="246"/>
      <c r="H159" s="292" t="s">
        <v>937</v>
      </c>
      <c r="I159" s="292" t="s">
        <v>877</v>
      </c>
      <c r="J159" s="292" t="s">
        <v>938</v>
      </c>
      <c r="K159" s="288"/>
    </row>
    <row r="160" spans="2:11" ht="15" customHeight="1">
      <c r="B160" s="267"/>
      <c r="C160" s="292" t="s">
        <v>939</v>
      </c>
      <c r="D160" s="246"/>
      <c r="E160" s="246"/>
      <c r="F160" s="293" t="s">
        <v>875</v>
      </c>
      <c r="G160" s="246"/>
      <c r="H160" s="292" t="s">
        <v>940</v>
      </c>
      <c r="I160" s="292" t="s">
        <v>910</v>
      </c>
      <c r="J160" s="292"/>
      <c r="K160" s="288"/>
    </row>
    <row r="161" spans="2:11" ht="15" customHeight="1">
      <c r="B161" s="294"/>
      <c r="C161" s="276"/>
      <c r="D161" s="276"/>
      <c r="E161" s="276"/>
      <c r="F161" s="276"/>
      <c r="G161" s="276"/>
      <c r="H161" s="276"/>
      <c r="I161" s="276"/>
      <c r="J161" s="276"/>
      <c r="K161" s="295"/>
    </row>
    <row r="162" spans="2:11" ht="18.75" customHeight="1">
      <c r="B162" s="243"/>
      <c r="C162" s="246"/>
      <c r="D162" s="246"/>
      <c r="E162" s="246"/>
      <c r="F162" s="266"/>
      <c r="G162" s="246"/>
      <c r="H162" s="246"/>
      <c r="I162" s="246"/>
      <c r="J162" s="246"/>
      <c r="K162" s="243"/>
    </row>
    <row r="163" spans="2:11" ht="18.75" customHeight="1">
      <c r="B163" s="253"/>
      <c r="C163" s="253"/>
      <c r="D163" s="253"/>
      <c r="E163" s="253"/>
      <c r="F163" s="253"/>
      <c r="G163" s="253"/>
      <c r="H163" s="253"/>
      <c r="I163" s="253"/>
      <c r="J163" s="253"/>
      <c r="K163" s="253"/>
    </row>
    <row r="164" spans="2:11" ht="7.5" customHeight="1">
      <c r="B164" s="235"/>
      <c r="C164" s="236"/>
      <c r="D164" s="236"/>
      <c r="E164" s="236"/>
      <c r="F164" s="236"/>
      <c r="G164" s="236"/>
      <c r="H164" s="236"/>
      <c r="I164" s="236"/>
      <c r="J164" s="236"/>
      <c r="K164" s="237"/>
    </row>
    <row r="165" spans="2:11" ht="45" customHeight="1">
      <c r="B165" s="238"/>
      <c r="C165" s="368" t="s">
        <v>941</v>
      </c>
      <c r="D165" s="368"/>
      <c r="E165" s="368"/>
      <c r="F165" s="368"/>
      <c r="G165" s="368"/>
      <c r="H165" s="368"/>
      <c r="I165" s="368"/>
      <c r="J165" s="368"/>
      <c r="K165" s="239"/>
    </row>
    <row r="166" spans="2:11" ht="17.25" customHeight="1">
      <c r="B166" s="238"/>
      <c r="C166" s="259" t="s">
        <v>869</v>
      </c>
      <c r="D166" s="259"/>
      <c r="E166" s="259"/>
      <c r="F166" s="259" t="s">
        <v>870</v>
      </c>
      <c r="G166" s="296"/>
      <c r="H166" s="297" t="s">
        <v>60</v>
      </c>
      <c r="I166" s="297" t="s">
        <v>63</v>
      </c>
      <c r="J166" s="259" t="s">
        <v>871</v>
      </c>
      <c r="K166" s="239"/>
    </row>
    <row r="167" spans="2:11" ht="17.25" customHeight="1">
      <c r="B167" s="240"/>
      <c r="C167" s="261" t="s">
        <v>872</v>
      </c>
      <c r="D167" s="261"/>
      <c r="E167" s="261"/>
      <c r="F167" s="262" t="s">
        <v>873</v>
      </c>
      <c r="G167" s="298"/>
      <c r="H167" s="299"/>
      <c r="I167" s="299"/>
      <c r="J167" s="261" t="s">
        <v>874</v>
      </c>
      <c r="K167" s="241"/>
    </row>
    <row r="168" spans="2:11" ht="5.25" customHeight="1">
      <c r="B168" s="267"/>
      <c r="C168" s="264"/>
      <c r="D168" s="264"/>
      <c r="E168" s="264"/>
      <c r="F168" s="264"/>
      <c r="G168" s="265"/>
      <c r="H168" s="264"/>
      <c r="I168" s="264"/>
      <c r="J168" s="264"/>
      <c r="K168" s="288"/>
    </row>
    <row r="169" spans="2:11" ht="15" customHeight="1">
      <c r="B169" s="267"/>
      <c r="C169" s="246" t="s">
        <v>878</v>
      </c>
      <c r="D169" s="246"/>
      <c r="E169" s="246"/>
      <c r="F169" s="266" t="s">
        <v>875</v>
      </c>
      <c r="G169" s="246"/>
      <c r="H169" s="246" t="s">
        <v>915</v>
      </c>
      <c r="I169" s="246" t="s">
        <v>877</v>
      </c>
      <c r="J169" s="246">
        <v>120</v>
      </c>
      <c r="K169" s="288"/>
    </row>
    <row r="170" spans="2:11" ht="15" customHeight="1">
      <c r="B170" s="267"/>
      <c r="C170" s="246" t="s">
        <v>924</v>
      </c>
      <c r="D170" s="246"/>
      <c r="E170" s="246"/>
      <c r="F170" s="266" t="s">
        <v>875</v>
      </c>
      <c r="G170" s="246"/>
      <c r="H170" s="246" t="s">
        <v>925</v>
      </c>
      <c r="I170" s="246" t="s">
        <v>877</v>
      </c>
      <c r="J170" s="246" t="s">
        <v>926</v>
      </c>
      <c r="K170" s="288"/>
    </row>
    <row r="171" spans="2:11" ht="15" customHeight="1">
      <c r="B171" s="267"/>
      <c r="C171" s="246" t="s">
        <v>91</v>
      </c>
      <c r="D171" s="246"/>
      <c r="E171" s="246"/>
      <c r="F171" s="266" t="s">
        <v>875</v>
      </c>
      <c r="G171" s="246"/>
      <c r="H171" s="246" t="s">
        <v>942</v>
      </c>
      <c r="I171" s="246" t="s">
        <v>877</v>
      </c>
      <c r="J171" s="246" t="s">
        <v>926</v>
      </c>
      <c r="K171" s="288"/>
    </row>
    <row r="172" spans="2:11" ht="15" customHeight="1">
      <c r="B172" s="267"/>
      <c r="C172" s="246" t="s">
        <v>880</v>
      </c>
      <c r="D172" s="246"/>
      <c r="E172" s="246"/>
      <c r="F172" s="266" t="s">
        <v>881</v>
      </c>
      <c r="G172" s="246"/>
      <c r="H172" s="246" t="s">
        <v>942</v>
      </c>
      <c r="I172" s="246" t="s">
        <v>877</v>
      </c>
      <c r="J172" s="246">
        <v>50</v>
      </c>
      <c r="K172" s="288"/>
    </row>
    <row r="173" spans="2:11" ht="15" customHeight="1">
      <c r="B173" s="267"/>
      <c r="C173" s="246" t="s">
        <v>883</v>
      </c>
      <c r="D173" s="246"/>
      <c r="E173" s="246"/>
      <c r="F173" s="266" t="s">
        <v>875</v>
      </c>
      <c r="G173" s="246"/>
      <c r="H173" s="246" t="s">
        <v>942</v>
      </c>
      <c r="I173" s="246" t="s">
        <v>885</v>
      </c>
      <c r="J173" s="246"/>
      <c r="K173" s="288"/>
    </row>
    <row r="174" spans="2:11" ht="15" customHeight="1">
      <c r="B174" s="267"/>
      <c r="C174" s="246" t="s">
        <v>894</v>
      </c>
      <c r="D174" s="246"/>
      <c r="E174" s="246"/>
      <c r="F174" s="266" t="s">
        <v>881</v>
      </c>
      <c r="G174" s="246"/>
      <c r="H174" s="246" t="s">
        <v>942</v>
      </c>
      <c r="I174" s="246" t="s">
        <v>877</v>
      </c>
      <c r="J174" s="246">
        <v>50</v>
      </c>
      <c r="K174" s="288"/>
    </row>
    <row r="175" spans="2:11" ht="15" customHeight="1">
      <c r="B175" s="267"/>
      <c r="C175" s="246" t="s">
        <v>902</v>
      </c>
      <c r="D175" s="246"/>
      <c r="E175" s="246"/>
      <c r="F175" s="266" t="s">
        <v>881</v>
      </c>
      <c r="G175" s="246"/>
      <c r="H175" s="246" t="s">
        <v>942</v>
      </c>
      <c r="I175" s="246" t="s">
        <v>877</v>
      </c>
      <c r="J175" s="246">
        <v>50</v>
      </c>
      <c r="K175" s="288"/>
    </row>
    <row r="176" spans="2:11" ht="15" customHeight="1">
      <c r="B176" s="267"/>
      <c r="C176" s="246" t="s">
        <v>900</v>
      </c>
      <c r="D176" s="246"/>
      <c r="E176" s="246"/>
      <c r="F176" s="266" t="s">
        <v>881</v>
      </c>
      <c r="G176" s="246"/>
      <c r="H176" s="246" t="s">
        <v>942</v>
      </c>
      <c r="I176" s="246" t="s">
        <v>877</v>
      </c>
      <c r="J176" s="246">
        <v>50</v>
      </c>
      <c r="K176" s="288"/>
    </row>
    <row r="177" spans="2:11" ht="15" customHeight="1">
      <c r="B177" s="267"/>
      <c r="C177" s="246" t="s">
        <v>121</v>
      </c>
      <c r="D177" s="246"/>
      <c r="E177" s="246"/>
      <c r="F177" s="266" t="s">
        <v>875</v>
      </c>
      <c r="G177" s="246"/>
      <c r="H177" s="246" t="s">
        <v>943</v>
      </c>
      <c r="I177" s="246" t="s">
        <v>944</v>
      </c>
      <c r="J177" s="246"/>
      <c r="K177" s="288"/>
    </row>
    <row r="178" spans="2:11" ht="15" customHeight="1">
      <c r="B178" s="267"/>
      <c r="C178" s="246" t="s">
        <v>63</v>
      </c>
      <c r="D178" s="246"/>
      <c r="E178" s="246"/>
      <c r="F178" s="266" t="s">
        <v>875</v>
      </c>
      <c r="G178" s="246"/>
      <c r="H178" s="246" t="s">
        <v>945</v>
      </c>
      <c r="I178" s="246" t="s">
        <v>946</v>
      </c>
      <c r="J178" s="246">
        <v>1</v>
      </c>
      <c r="K178" s="288"/>
    </row>
    <row r="179" spans="2:11" ht="15" customHeight="1">
      <c r="B179" s="267"/>
      <c r="C179" s="246" t="s">
        <v>59</v>
      </c>
      <c r="D179" s="246"/>
      <c r="E179" s="246"/>
      <c r="F179" s="266" t="s">
        <v>875</v>
      </c>
      <c r="G179" s="246"/>
      <c r="H179" s="246" t="s">
        <v>947</v>
      </c>
      <c r="I179" s="246" t="s">
        <v>877</v>
      </c>
      <c r="J179" s="246">
        <v>20</v>
      </c>
      <c r="K179" s="288"/>
    </row>
    <row r="180" spans="2:11" ht="15" customHeight="1">
      <c r="B180" s="267"/>
      <c r="C180" s="246" t="s">
        <v>60</v>
      </c>
      <c r="D180" s="246"/>
      <c r="E180" s="246"/>
      <c r="F180" s="266" t="s">
        <v>875</v>
      </c>
      <c r="G180" s="246"/>
      <c r="H180" s="246" t="s">
        <v>948</v>
      </c>
      <c r="I180" s="246" t="s">
        <v>877</v>
      </c>
      <c r="J180" s="246">
        <v>255</v>
      </c>
      <c r="K180" s="288"/>
    </row>
    <row r="181" spans="2:11" ht="15" customHeight="1">
      <c r="B181" s="267"/>
      <c r="C181" s="246" t="s">
        <v>122</v>
      </c>
      <c r="D181" s="246"/>
      <c r="E181" s="246"/>
      <c r="F181" s="266" t="s">
        <v>875</v>
      </c>
      <c r="G181" s="246"/>
      <c r="H181" s="246" t="s">
        <v>839</v>
      </c>
      <c r="I181" s="246" t="s">
        <v>877</v>
      </c>
      <c r="J181" s="246">
        <v>10</v>
      </c>
      <c r="K181" s="288"/>
    </row>
    <row r="182" spans="2:11" ht="15" customHeight="1">
      <c r="B182" s="267"/>
      <c r="C182" s="246" t="s">
        <v>123</v>
      </c>
      <c r="D182" s="246"/>
      <c r="E182" s="246"/>
      <c r="F182" s="266" t="s">
        <v>875</v>
      </c>
      <c r="G182" s="246"/>
      <c r="H182" s="246" t="s">
        <v>949</v>
      </c>
      <c r="I182" s="246" t="s">
        <v>910</v>
      </c>
      <c r="J182" s="246"/>
      <c r="K182" s="288"/>
    </row>
    <row r="183" spans="2:11" ht="15" customHeight="1">
      <c r="B183" s="267"/>
      <c r="C183" s="246" t="s">
        <v>950</v>
      </c>
      <c r="D183" s="246"/>
      <c r="E183" s="246"/>
      <c r="F183" s="266" t="s">
        <v>875</v>
      </c>
      <c r="G183" s="246"/>
      <c r="H183" s="246" t="s">
        <v>951</v>
      </c>
      <c r="I183" s="246" t="s">
        <v>910</v>
      </c>
      <c r="J183" s="246"/>
      <c r="K183" s="288"/>
    </row>
    <row r="184" spans="2:11" ht="15" customHeight="1">
      <c r="B184" s="267"/>
      <c r="C184" s="246" t="s">
        <v>939</v>
      </c>
      <c r="D184" s="246"/>
      <c r="E184" s="246"/>
      <c r="F184" s="266" t="s">
        <v>875</v>
      </c>
      <c r="G184" s="246"/>
      <c r="H184" s="246" t="s">
        <v>952</v>
      </c>
      <c r="I184" s="246" t="s">
        <v>910</v>
      </c>
      <c r="J184" s="246"/>
      <c r="K184" s="288"/>
    </row>
    <row r="185" spans="2:11" ht="15" customHeight="1">
      <c r="B185" s="267"/>
      <c r="C185" s="246" t="s">
        <v>125</v>
      </c>
      <c r="D185" s="246"/>
      <c r="E185" s="246"/>
      <c r="F185" s="266" t="s">
        <v>881</v>
      </c>
      <c r="G185" s="246"/>
      <c r="H185" s="246" t="s">
        <v>953</v>
      </c>
      <c r="I185" s="246" t="s">
        <v>877</v>
      </c>
      <c r="J185" s="246">
        <v>50</v>
      </c>
      <c r="K185" s="288"/>
    </row>
    <row r="186" spans="2:11" ht="15" customHeight="1">
      <c r="B186" s="267"/>
      <c r="C186" s="246" t="s">
        <v>954</v>
      </c>
      <c r="D186" s="246"/>
      <c r="E186" s="246"/>
      <c r="F186" s="266" t="s">
        <v>881</v>
      </c>
      <c r="G186" s="246"/>
      <c r="H186" s="246" t="s">
        <v>955</v>
      </c>
      <c r="I186" s="246" t="s">
        <v>956</v>
      </c>
      <c r="J186" s="246"/>
      <c r="K186" s="288"/>
    </row>
    <row r="187" spans="2:11" ht="15" customHeight="1">
      <c r="B187" s="267"/>
      <c r="C187" s="246" t="s">
        <v>957</v>
      </c>
      <c r="D187" s="246"/>
      <c r="E187" s="246"/>
      <c r="F187" s="266" t="s">
        <v>881</v>
      </c>
      <c r="G187" s="246"/>
      <c r="H187" s="246" t="s">
        <v>958</v>
      </c>
      <c r="I187" s="246" t="s">
        <v>956</v>
      </c>
      <c r="J187" s="246"/>
      <c r="K187" s="288"/>
    </row>
    <row r="188" spans="2:11" ht="15" customHeight="1">
      <c r="B188" s="267"/>
      <c r="C188" s="246" t="s">
        <v>959</v>
      </c>
      <c r="D188" s="246"/>
      <c r="E188" s="246"/>
      <c r="F188" s="266" t="s">
        <v>881</v>
      </c>
      <c r="G188" s="246"/>
      <c r="H188" s="246" t="s">
        <v>960</v>
      </c>
      <c r="I188" s="246" t="s">
        <v>956</v>
      </c>
      <c r="J188" s="246"/>
      <c r="K188" s="288"/>
    </row>
    <row r="189" spans="2:11" ht="15" customHeight="1">
      <c r="B189" s="267"/>
      <c r="C189" s="300" t="s">
        <v>961</v>
      </c>
      <c r="D189" s="246"/>
      <c r="E189" s="246"/>
      <c r="F189" s="266" t="s">
        <v>881</v>
      </c>
      <c r="G189" s="246"/>
      <c r="H189" s="246" t="s">
        <v>962</v>
      </c>
      <c r="I189" s="246" t="s">
        <v>963</v>
      </c>
      <c r="J189" s="301" t="s">
        <v>964</v>
      </c>
      <c r="K189" s="288"/>
    </row>
    <row r="190" spans="2:11" ht="15" customHeight="1">
      <c r="B190" s="267"/>
      <c r="C190" s="252" t="s">
        <v>48</v>
      </c>
      <c r="D190" s="246"/>
      <c r="E190" s="246"/>
      <c r="F190" s="266" t="s">
        <v>875</v>
      </c>
      <c r="G190" s="246"/>
      <c r="H190" s="243" t="s">
        <v>965</v>
      </c>
      <c r="I190" s="246" t="s">
        <v>966</v>
      </c>
      <c r="J190" s="246"/>
      <c r="K190" s="288"/>
    </row>
    <row r="191" spans="2:11" ht="15" customHeight="1">
      <c r="B191" s="267"/>
      <c r="C191" s="252" t="s">
        <v>967</v>
      </c>
      <c r="D191" s="246"/>
      <c r="E191" s="246"/>
      <c r="F191" s="266" t="s">
        <v>875</v>
      </c>
      <c r="G191" s="246"/>
      <c r="H191" s="246" t="s">
        <v>968</v>
      </c>
      <c r="I191" s="246" t="s">
        <v>910</v>
      </c>
      <c r="J191" s="246"/>
      <c r="K191" s="288"/>
    </row>
    <row r="192" spans="2:11" ht="15" customHeight="1">
      <c r="B192" s="267"/>
      <c r="C192" s="252" t="s">
        <v>969</v>
      </c>
      <c r="D192" s="246"/>
      <c r="E192" s="246"/>
      <c r="F192" s="266" t="s">
        <v>875</v>
      </c>
      <c r="G192" s="246"/>
      <c r="H192" s="246" t="s">
        <v>970</v>
      </c>
      <c r="I192" s="246" t="s">
        <v>910</v>
      </c>
      <c r="J192" s="246"/>
      <c r="K192" s="288"/>
    </row>
    <row r="193" spans="2:11" ht="15" customHeight="1">
      <c r="B193" s="267"/>
      <c r="C193" s="252" t="s">
        <v>971</v>
      </c>
      <c r="D193" s="246"/>
      <c r="E193" s="246"/>
      <c r="F193" s="266" t="s">
        <v>881</v>
      </c>
      <c r="G193" s="246"/>
      <c r="H193" s="246" t="s">
        <v>972</v>
      </c>
      <c r="I193" s="246" t="s">
        <v>910</v>
      </c>
      <c r="J193" s="246"/>
      <c r="K193" s="288"/>
    </row>
    <row r="194" spans="2:11" ht="15" customHeight="1">
      <c r="B194" s="294"/>
      <c r="C194" s="302"/>
      <c r="D194" s="276"/>
      <c r="E194" s="276"/>
      <c r="F194" s="276"/>
      <c r="G194" s="276"/>
      <c r="H194" s="276"/>
      <c r="I194" s="276"/>
      <c r="J194" s="276"/>
      <c r="K194" s="295"/>
    </row>
    <row r="195" spans="2:11" ht="18.75" customHeight="1">
      <c r="B195" s="243"/>
      <c r="C195" s="246"/>
      <c r="D195" s="246"/>
      <c r="E195" s="246"/>
      <c r="F195" s="266"/>
      <c r="G195" s="246"/>
      <c r="H195" s="246"/>
      <c r="I195" s="246"/>
      <c r="J195" s="246"/>
      <c r="K195" s="243"/>
    </row>
    <row r="196" spans="2:11" ht="18.75" customHeight="1">
      <c r="B196" s="243"/>
      <c r="C196" s="246"/>
      <c r="D196" s="246"/>
      <c r="E196" s="246"/>
      <c r="F196" s="266"/>
      <c r="G196" s="246"/>
      <c r="H196" s="246"/>
      <c r="I196" s="246"/>
      <c r="J196" s="246"/>
      <c r="K196" s="243"/>
    </row>
    <row r="197" spans="2:11" ht="18.75" customHeight="1">
      <c r="B197" s="253"/>
      <c r="C197" s="253"/>
      <c r="D197" s="253"/>
      <c r="E197" s="253"/>
      <c r="F197" s="253"/>
      <c r="G197" s="253"/>
      <c r="H197" s="253"/>
      <c r="I197" s="253"/>
      <c r="J197" s="253"/>
      <c r="K197" s="253"/>
    </row>
    <row r="198" spans="2:11" ht="13.5">
      <c r="B198" s="235"/>
      <c r="C198" s="236"/>
      <c r="D198" s="236"/>
      <c r="E198" s="236"/>
      <c r="F198" s="236"/>
      <c r="G198" s="236"/>
      <c r="H198" s="236"/>
      <c r="I198" s="236"/>
      <c r="J198" s="236"/>
      <c r="K198" s="237"/>
    </row>
    <row r="199" spans="2:11" ht="21">
      <c r="B199" s="238"/>
      <c r="C199" s="368" t="s">
        <v>973</v>
      </c>
      <c r="D199" s="368"/>
      <c r="E199" s="368"/>
      <c r="F199" s="368"/>
      <c r="G199" s="368"/>
      <c r="H199" s="368"/>
      <c r="I199" s="368"/>
      <c r="J199" s="368"/>
      <c r="K199" s="239"/>
    </row>
    <row r="200" spans="2:11" ht="25.5" customHeight="1">
      <c r="B200" s="238"/>
      <c r="C200" s="303" t="s">
        <v>974</v>
      </c>
      <c r="D200" s="303"/>
      <c r="E200" s="303"/>
      <c r="F200" s="303" t="s">
        <v>975</v>
      </c>
      <c r="G200" s="304"/>
      <c r="H200" s="371" t="s">
        <v>976</v>
      </c>
      <c r="I200" s="371"/>
      <c r="J200" s="371"/>
      <c r="K200" s="239"/>
    </row>
    <row r="201" spans="2:11" ht="5.25" customHeight="1">
      <c r="B201" s="267"/>
      <c r="C201" s="264"/>
      <c r="D201" s="264"/>
      <c r="E201" s="264"/>
      <c r="F201" s="264"/>
      <c r="G201" s="246"/>
      <c r="H201" s="264"/>
      <c r="I201" s="264"/>
      <c r="J201" s="264"/>
      <c r="K201" s="288"/>
    </row>
    <row r="202" spans="2:11" ht="15" customHeight="1">
      <c r="B202" s="267"/>
      <c r="C202" s="246" t="s">
        <v>966</v>
      </c>
      <c r="D202" s="246"/>
      <c r="E202" s="246"/>
      <c r="F202" s="266" t="s">
        <v>49</v>
      </c>
      <c r="G202" s="246"/>
      <c r="H202" s="370" t="s">
        <v>977</v>
      </c>
      <c r="I202" s="370"/>
      <c r="J202" s="370"/>
      <c r="K202" s="288"/>
    </row>
    <row r="203" spans="2:11" ht="15" customHeight="1">
      <c r="B203" s="267"/>
      <c r="C203" s="273"/>
      <c r="D203" s="246"/>
      <c r="E203" s="246"/>
      <c r="F203" s="266" t="s">
        <v>50</v>
      </c>
      <c r="G203" s="246"/>
      <c r="H203" s="370" t="s">
        <v>978</v>
      </c>
      <c r="I203" s="370"/>
      <c r="J203" s="370"/>
      <c r="K203" s="288"/>
    </row>
    <row r="204" spans="2:11" ht="15" customHeight="1">
      <c r="B204" s="267"/>
      <c r="C204" s="273"/>
      <c r="D204" s="246"/>
      <c r="E204" s="246"/>
      <c r="F204" s="266" t="s">
        <v>53</v>
      </c>
      <c r="G204" s="246"/>
      <c r="H204" s="370" t="s">
        <v>979</v>
      </c>
      <c r="I204" s="370"/>
      <c r="J204" s="370"/>
      <c r="K204" s="288"/>
    </row>
    <row r="205" spans="2:11" ht="15" customHeight="1">
      <c r="B205" s="267"/>
      <c r="C205" s="246"/>
      <c r="D205" s="246"/>
      <c r="E205" s="246"/>
      <c r="F205" s="266" t="s">
        <v>51</v>
      </c>
      <c r="G205" s="246"/>
      <c r="H205" s="370" t="s">
        <v>980</v>
      </c>
      <c r="I205" s="370"/>
      <c r="J205" s="370"/>
      <c r="K205" s="288"/>
    </row>
    <row r="206" spans="2:11" ht="15" customHeight="1">
      <c r="B206" s="267"/>
      <c r="C206" s="246"/>
      <c r="D206" s="246"/>
      <c r="E206" s="246"/>
      <c r="F206" s="266" t="s">
        <v>52</v>
      </c>
      <c r="G206" s="246"/>
      <c r="H206" s="370" t="s">
        <v>981</v>
      </c>
      <c r="I206" s="370"/>
      <c r="J206" s="370"/>
      <c r="K206" s="288"/>
    </row>
    <row r="207" spans="2:11" ht="15" customHeight="1">
      <c r="B207" s="267"/>
      <c r="C207" s="246"/>
      <c r="D207" s="246"/>
      <c r="E207" s="246"/>
      <c r="F207" s="266"/>
      <c r="G207" s="246"/>
      <c r="H207" s="246"/>
      <c r="I207" s="246"/>
      <c r="J207" s="246"/>
      <c r="K207" s="288"/>
    </row>
    <row r="208" spans="2:11" ht="15" customHeight="1">
      <c r="B208" s="267"/>
      <c r="C208" s="246" t="s">
        <v>922</v>
      </c>
      <c r="D208" s="246"/>
      <c r="E208" s="246"/>
      <c r="F208" s="266" t="s">
        <v>84</v>
      </c>
      <c r="G208" s="246"/>
      <c r="H208" s="370" t="s">
        <v>982</v>
      </c>
      <c r="I208" s="370"/>
      <c r="J208" s="370"/>
      <c r="K208" s="288"/>
    </row>
    <row r="209" spans="2:11" ht="15" customHeight="1">
      <c r="B209" s="267"/>
      <c r="C209" s="273"/>
      <c r="D209" s="246"/>
      <c r="E209" s="246"/>
      <c r="F209" s="266" t="s">
        <v>818</v>
      </c>
      <c r="G209" s="246"/>
      <c r="H209" s="370" t="s">
        <v>819</v>
      </c>
      <c r="I209" s="370"/>
      <c r="J209" s="370"/>
      <c r="K209" s="288"/>
    </row>
    <row r="210" spans="2:11" ht="15" customHeight="1">
      <c r="B210" s="267"/>
      <c r="C210" s="246"/>
      <c r="D210" s="246"/>
      <c r="E210" s="246"/>
      <c r="F210" s="266" t="s">
        <v>816</v>
      </c>
      <c r="G210" s="246"/>
      <c r="H210" s="370" t="s">
        <v>983</v>
      </c>
      <c r="I210" s="370"/>
      <c r="J210" s="370"/>
      <c r="K210" s="288"/>
    </row>
    <row r="211" spans="2:11" ht="15" customHeight="1">
      <c r="B211" s="305"/>
      <c r="C211" s="273"/>
      <c r="D211" s="273"/>
      <c r="E211" s="273"/>
      <c r="F211" s="266" t="s">
        <v>820</v>
      </c>
      <c r="G211" s="252"/>
      <c r="H211" s="369" t="s">
        <v>821</v>
      </c>
      <c r="I211" s="369"/>
      <c r="J211" s="369"/>
      <c r="K211" s="306"/>
    </row>
    <row r="212" spans="2:11" ht="15" customHeight="1">
      <c r="B212" s="305"/>
      <c r="C212" s="273"/>
      <c r="D212" s="273"/>
      <c r="E212" s="273"/>
      <c r="F212" s="266" t="s">
        <v>822</v>
      </c>
      <c r="G212" s="252"/>
      <c r="H212" s="369" t="s">
        <v>984</v>
      </c>
      <c r="I212" s="369"/>
      <c r="J212" s="369"/>
      <c r="K212" s="306"/>
    </row>
    <row r="213" spans="2:11" ht="15" customHeight="1">
      <c r="B213" s="305"/>
      <c r="C213" s="273"/>
      <c r="D213" s="273"/>
      <c r="E213" s="273"/>
      <c r="F213" s="307"/>
      <c r="G213" s="252"/>
      <c r="H213" s="308"/>
      <c r="I213" s="308"/>
      <c r="J213" s="308"/>
      <c r="K213" s="306"/>
    </row>
    <row r="214" spans="2:11" ht="15" customHeight="1">
      <c r="B214" s="305"/>
      <c r="C214" s="246" t="s">
        <v>946</v>
      </c>
      <c r="D214" s="273"/>
      <c r="E214" s="273"/>
      <c r="F214" s="266">
        <v>1</v>
      </c>
      <c r="G214" s="252"/>
      <c r="H214" s="369" t="s">
        <v>985</v>
      </c>
      <c r="I214" s="369"/>
      <c r="J214" s="369"/>
      <c r="K214" s="306"/>
    </row>
    <row r="215" spans="2:11" ht="15" customHeight="1">
      <c r="B215" s="305"/>
      <c r="C215" s="273"/>
      <c r="D215" s="273"/>
      <c r="E215" s="273"/>
      <c r="F215" s="266">
        <v>2</v>
      </c>
      <c r="G215" s="252"/>
      <c r="H215" s="369" t="s">
        <v>986</v>
      </c>
      <c r="I215" s="369"/>
      <c r="J215" s="369"/>
      <c r="K215" s="306"/>
    </row>
    <row r="216" spans="2:11" ht="15" customHeight="1">
      <c r="B216" s="305"/>
      <c r="C216" s="273"/>
      <c r="D216" s="273"/>
      <c r="E216" s="273"/>
      <c r="F216" s="266">
        <v>3</v>
      </c>
      <c r="G216" s="252"/>
      <c r="H216" s="369" t="s">
        <v>987</v>
      </c>
      <c r="I216" s="369"/>
      <c r="J216" s="369"/>
      <c r="K216" s="306"/>
    </row>
    <row r="217" spans="2:11" ht="15" customHeight="1">
      <c r="B217" s="305"/>
      <c r="C217" s="273"/>
      <c r="D217" s="273"/>
      <c r="E217" s="273"/>
      <c r="F217" s="266">
        <v>4</v>
      </c>
      <c r="G217" s="252"/>
      <c r="H217" s="369" t="s">
        <v>988</v>
      </c>
      <c r="I217" s="369"/>
      <c r="J217" s="369"/>
      <c r="K217" s="306"/>
    </row>
    <row r="218" spans="2:11" ht="12.75" customHeight="1">
      <c r="B218" s="309"/>
      <c r="C218" s="310"/>
      <c r="D218" s="310"/>
      <c r="E218" s="310"/>
      <c r="F218" s="310"/>
      <c r="G218" s="310"/>
      <c r="H218" s="310"/>
      <c r="I218" s="310"/>
      <c r="J218" s="310"/>
      <c r="K218" s="311"/>
    </row>
  </sheetData>
  <sheetProtection formatCells="0" formatColumns="0" formatRows="0" insertColumns="0" insertRows="0" insertHyperlinks="0" deleteColumns="0" deleteRows="0" sort="0" autoFilter="0" pivotTables="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D27:J27"/>
    <mergeCell ref="D28:J28"/>
    <mergeCell ref="D30:J30"/>
    <mergeCell ref="D31:J31"/>
    <mergeCell ref="C26:J26"/>
    <mergeCell ref="D35:J35"/>
    <mergeCell ref="G36:J36"/>
    <mergeCell ref="G37:J37"/>
    <mergeCell ref="G38:J38"/>
    <mergeCell ref="G39:J39"/>
    <mergeCell ref="G40:J40"/>
    <mergeCell ref="C3:J3"/>
    <mergeCell ref="C9:J9"/>
    <mergeCell ref="D10:J10"/>
    <mergeCell ref="D15:J15"/>
    <mergeCell ref="C4:J4"/>
    <mergeCell ref="C6:J6"/>
    <mergeCell ref="C7:J7"/>
    <mergeCell ref="D11:J11"/>
    <mergeCell ref="D16:J16"/>
    <mergeCell ref="D17:J17"/>
    <mergeCell ref="F18:J18"/>
    <mergeCell ref="D33:J33"/>
    <mergeCell ref="D34:J34"/>
    <mergeCell ref="F20:J20"/>
    <mergeCell ref="F23:J23"/>
    <mergeCell ref="F21:J21"/>
    <mergeCell ref="F22:J22"/>
    <mergeCell ref="F19:J19"/>
    <mergeCell ref="D47:J47"/>
    <mergeCell ref="E48:J48"/>
    <mergeCell ref="E49:J49"/>
    <mergeCell ref="D51:J51"/>
    <mergeCell ref="E50:J50"/>
    <mergeCell ref="C52:J52"/>
    <mergeCell ref="C54:J54"/>
    <mergeCell ref="C55:J55"/>
    <mergeCell ref="D61:J61"/>
    <mergeCell ref="C57:J57"/>
    <mergeCell ref="D58:J58"/>
    <mergeCell ref="D59:J59"/>
    <mergeCell ref="D60:J60"/>
    <mergeCell ref="D69:J69"/>
    <mergeCell ref="D70:J70"/>
    <mergeCell ref="C75:J75"/>
    <mergeCell ref="D62:J62"/>
    <mergeCell ref="D65:J65"/>
    <mergeCell ref="D66:J66"/>
    <mergeCell ref="D68:J68"/>
    <mergeCell ref="D63:J63"/>
    <mergeCell ref="D67:J67"/>
  </mergeCells>
  <pageMargins left="0.59027779999999996" right="0.59027779999999996" top="0.59027779999999996" bottom="0.59027779999999996" header="0" footer="0"/>
  <pageSetup paperSize="9" scale="7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5272916694DC544A94CD922D2879FA4" ma:contentTypeVersion="8" ma:contentTypeDescription="Vytvoří nový dokument" ma:contentTypeScope="" ma:versionID="2dc260400ec559f6eb367eb60daebcf8">
  <xsd:schema xmlns:xsd="http://www.w3.org/2001/XMLSchema" xmlns:xs="http://www.w3.org/2001/XMLSchema" xmlns:p="http://schemas.microsoft.com/office/2006/metadata/properties" xmlns:ns2="ccffa26a-5f0d-4829-a3e1-b96020c9973a" targetNamespace="http://schemas.microsoft.com/office/2006/metadata/properties" ma:root="true" ma:fieldsID="45227be36b239179eccaaaa3ce839772" ns2:_="">
    <xsd:import namespace="ccffa26a-5f0d-4829-a3e1-b96020c9973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ffa26a-5f0d-4829-a3e1-b96020c997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9E7980-10CF-425D-ACA0-37B0E63D7D89}">
  <ds:schemaRefs>
    <ds:schemaRef ds:uri="http://purl.org/dc/elements/1.1/"/>
    <ds:schemaRef ds:uri="http://purl.org/dc/dcmitype/"/>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terms/"/>
    <ds:schemaRef ds:uri="http://www.w3.org/XML/1998/namespace"/>
    <ds:schemaRef ds:uri="ccffa26a-5f0d-4829-a3e1-b96020c9973a"/>
  </ds:schemaRefs>
</ds:datastoreItem>
</file>

<file path=customXml/itemProps2.xml><?xml version="1.0" encoding="utf-8"?>
<ds:datastoreItem xmlns:ds="http://schemas.openxmlformats.org/officeDocument/2006/customXml" ds:itemID="{4868D98E-0412-4311-B4A1-B29F56C294EE}">
  <ds:schemaRefs>
    <ds:schemaRef ds:uri="http://schemas.microsoft.com/sharepoint/v3/contenttype/forms"/>
  </ds:schemaRefs>
</ds:datastoreItem>
</file>

<file path=customXml/itemProps3.xml><?xml version="1.0" encoding="utf-8"?>
<ds:datastoreItem xmlns:ds="http://schemas.openxmlformats.org/officeDocument/2006/customXml" ds:itemID="{650B1D3D-161E-4958-A4F3-9D5BFF4A36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ffa26a-5f0d-4829-a3e1-b96020c997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část - ST5</vt:lpstr>
      <vt:lpstr>02 - Bleskosvod - ST5</vt:lpstr>
      <vt:lpstr>Pokyny pro vyplnění</vt:lpstr>
      <vt:lpstr>'01 - Stavební část - ST5'!Názvy_tisku</vt:lpstr>
      <vt:lpstr>'02 - Bleskosvod - ST5'!Názvy_tisku</vt:lpstr>
      <vt:lpstr>'Rekapitulace stavby'!Názvy_tisku</vt:lpstr>
      <vt:lpstr>'01 - Stavební část - ST5'!Oblast_tisku</vt:lpstr>
      <vt:lpstr>'02 - Bleskosvod - ST5'!Oblast_tisku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Přemysl Cieslar</dc:creator>
  <cp:lastModifiedBy>User</cp:lastModifiedBy>
  <cp:lastPrinted>2020-04-08T16:00:34Z</cp:lastPrinted>
  <dcterms:created xsi:type="dcterms:W3CDTF">2020-04-08T15:59:07Z</dcterms:created>
  <dcterms:modified xsi:type="dcterms:W3CDTF">2020-04-30T12:16:50Z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0x010100A5272916694DC544A94CD922D2879FA4</vt:lpwstr>
  </property>
</Properties>
</file>