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555" windowWidth="25440" windowHeight="11160" activeTab="0"/>
  </bookViews>
  <sheets>
    <sheet name="1 etapa" sheetId="1" r:id="rId1"/>
  </sheets>
  <definedNames/>
  <calcPr fullCalcOnLoad="1"/>
</workbook>
</file>

<file path=xl/sharedStrings.xml><?xml version="1.0" encoding="utf-8"?>
<sst xmlns="http://schemas.openxmlformats.org/spreadsheetml/2006/main" count="295" uniqueCount="141">
  <si>
    <t>m2</t>
  </si>
  <si>
    <t>ks</t>
  </si>
  <si>
    <t>t</t>
  </si>
  <si>
    <t>Specifikace</t>
  </si>
  <si>
    <t>MJ</t>
  </si>
  <si>
    <t>množství</t>
  </si>
  <si>
    <t>Rostlinný materiál</t>
  </si>
  <si>
    <t>velikost</t>
  </si>
  <si>
    <t>celkem bez DPH</t>
  </si>
  <si>
    <t>m3</t>
  </si>
  <si>
    <t>poř.č.</t>
  </si>
  <si>
    <t>jedn. Cena</t>
  </si>
  <si>
    <t>Celkem za výsadbu rostlin včetně materiálu bez DPH</t>
  </si>
  <si>
    <t>R</t>
  </si>
  <si>
    <t>Přesun hmot pro sadovnické  a krajinářské úpravy do 5000 m</t>
  </si>
  <si>
    <t>Celkem za terenní úpravy bez DPH</t>
  </si>
  <si>
    <t>998 23 1311</t>
  </si>
  <si>
    <t>Celkem následná péče v 2. roce bez DPH</t>
  </si>
  <si>
    <t>Celkem následná péče v 1. roce bez DPH</t>
  </si>
  <si>
    <t>Celkem za dílo bez DPH</t>
  </si>
  <si>
    <t>185 80 4312</t>
  </si>
  <si>
    <t>Následná péče po dobu 2. roku</t>
  </si>
  <si>
    <t>Založení záhonu pro výsadbu rostlin v zemině č.3</t>
  </si>
  <si>
    <t>183 20 5112</t>
  </si>
  <si>
    <t>STROMY LISTNATÉ</t>
  </si>
  <si>
    <t>KEŘE LISTNATÉ</t>
  </si>
  <si>
    <t>60-100, K2</t>
  </si>
  <si>
    <t xml:space="preserve">183 10 1221 </t>
  </si>
  <si>
    <t>Jamky s 50% výměnou půdy v hornině 1 až 4 objemu do 1,0m3 v rovině nebo svah do 1:5</t>
  </si>
  <si>
    <t xml:space="preserve">184 10 2116 </t>
  </si>
  <si>
    <t xml:space="preserve">185 80 2114 </t>
  </si>
  <si>
    <t>Kůl 2,5m prům. 70 mm</t>
  </si>
  <si>
    <t>Příčky</t>
  </si>
  <si>
    <t>Rákosová rohož 1,8m</t>
  </si>
  <si>
    <t>Herbicid (10l/ha)</t>
  </si>
  <si>
    <t>l</t>
  </si>
  <si>
    <t>184 80 2111</t>
  </si>
  <si>
    <t>kg</t>
  </si>
  <si>
    <t>Cenová hladina dle katalogu URS 2014</t>
  </si>
  <si>
    <t>184 91 1161</t>
  </si>
  <si>
    <t>Dovoz vody pro zálivku na vzdálenost do 1000 m</t>
  </si>
  <si>
    <t>185 85 1121</t>
  </si>
  <si>
    <t>184 50 1141</t>
  </si>
  <si>
    <t>Zhotovení závlahové mísy u solitér.dřevin v rov, o prům. přes 1m</t>
  </si>
  <si>
    <t>184 21 5413</t>
  </si>
  <si>
    <t xml:space="preserve">184 21 5133 </t>
  </si>
  <si>
    <t>183 10 1213</t>
  </si>
  <si>
    <t xml:space="preserve">Jamky s 50% výměnou půdy v hornině 1 až 4 objemu do 0,05m3 v rovině nebo svah do 1:5 </t>
  </si>
  <si>
    <t>Mulčovací kůra drcená, vrstva 0,1m</t>
  </si>
  <si>
    <t>Terénní úpravy</t>
  </si>
  <si>
    <t>111 21 2351</t>
  </si>
  <si>
    <t>Následná péče po dobu 1. roku</t>
  </si>
  <si>
    <t>Stromy</t>
  </si>
  <si>
    <t>184 91 1111</t>
  </si>
  <si>
    <t>Kontrola kotvení a znovuuvázání (1x)</t>
  </si>
  <si>
    <t>185 80 4213</t>
  </si>
  <si>
    <t>Zalití rostlin přes 20 m2 (10x 100 l / strom)</t>
  </si>
  <si>
    <t>Keře</t>
  </si>
  <si>
    <t>Zalití rostlin přes 20 m2 (10x 20 l / m2 )</t>
  </si>
  <si>
    <t>185 80 4214</t>
  </si>
  <si>
    <t>Výchovný řez stromů alejové stromy výška 4-6 m</t>
  </si>
  <si>
    <t>Oprava a doplnění kůlů při 30%</t>
  </si>
  <si>
    <t>Hnojení umělým hnojivem s rozdělením k jednotlivým rostlinám - 100g/strom</t>
  </si>
  <si>
    <t>Umělé hnojivo</t>
  </si>
  <si>
    <t xml:space="preserve">Mulčovací kůra drcená </t>
  </si>
  <si>
    <t>Hnojení umělým hnojivem s rozdělením k jednotlivým rostlinám - 20g/m2</t>
  </si>
  <si>
    <t>184 85 2312</t>
  </si>
  <si>
    <t>Rekapitulace - Náhradní výsadby 2014 v Třinci</t>
  </si>
  <si>
    <t>184 10 2111</t>
  </si>
  <si>
    <t>184 12 2114</t>
  </si>
  <si>
    <t>184 10 2115</t>
  </si>
  <si>
    <t>Acer pseudoplatanus</t>
  </si>
  <si>
    <t>Alnus incana</t>
  </si>
  <si>
    <t>Magnolia kobus</t>
  </si>
  <si>
    <t>Malus floribunda</t>
  </si>
  <si>
    <t>Quercus robur</t>
  </si>
  <si>
    <t>Tilia platyphyllos</t>
  </si>
  <si>
    <t>16-18, bal60</t>
  </si>
  <si>
    <t>14-16, bal60</t>
  </si>
  <si>
    <t>12-14, bal50</t>
  </si>
  <si>
    <t>18-20, bal60</t>
  </si>
  <si>
    <t>20-25, bal80</t>
  </si>
  <si>
    <t>18-20, bal70</t>
  </si>
  <si>
    <t>Crataegus monogyna</t>
  </si>
  <si>
    <t>Euonymus europaeus</t>
  </si>
  <si>
    <t>Hamamelis x intermedia 'Feuerzauber'</t>
  </si>
  <si>
    <t>80-120, k2</t>
  </si>
  <si>
    <t>Populus tremula</t>
  </si>
  <si>
    <t>Dovoz vody pro zálivku - příplatek pro vzdálenost do 5000 m</t>
  </si>
  <si>
    <t>185 85 1129</t>
  </si>
  <si>
    <t>113 15 1112</t>
  </si>
  <si>
    <t>114 15 1113</t>
  </si>
  <si>
    <t>Odstranění pařezu do 300mm</t>
  </si>
  <si>
    <t>Odstranění pařezu do 400mm</t>
  </si>
  <si>
    <t>112 20 3112</t>
  </si>
  <si>
    <t>113 20 3113</t>
  </si>
  <si>
    <t>Půdní kondicionér 0,5kg/m3</t>
  </si>
  <si>
    <t>Substrát pro výměnu v jamkách dle složení v techn.zprávě</t>
  </si>
  <si>
    <t>Výsadba dřeviny s balem v rovině nebo svahu do 1:5 při průměru zem.balu 100-200 mm, vč. zastřižení po výsadbě</t>
  </si>
  <si>
    <t>Výsadba dřeviny s balem v rovině nebo svahu do 1:5 při průměru zem.balu 400-500mm, vč. zastřižení po výsadbě</t>
  </si>
  <si>
    <t>Výsadba dřeviny s balem v rovině nebo svahu do 1:5 při průměru zem.balu 500-600mm, vč. zastřižení po výsadbě</t>
  </si>
  <si>
    <t>Výsadba dřeviny s balem v rovině nebo svahu do 1:5 při průměru zem.balu 600-800 mm, vč. zastřižení po výsadbě</t>
  </si>
  <si>
    <t>162 30 1501</t>
  </si>
  <si>
    <t>162 30 1401</t>
  </si>
  <si>
    <t>Vodorovné přemístění do 5000m větví listnatých, prům km. do 300 mm</t>
  </si>
  <si>
    <t>Vodorovné přemístění do 5000m větví listnatých, prům km. do 500 mm</t>
  </si>
  <si>
    <t>162 30 1402</t>
  </si>
  <si>
    <t>Vodorovné přemístění do 5000m kmenů listnatých, prům km. do 300 mm</t>
  </si>
  <si>
    <t>Vodorovné přemístění do 5000m kmenů listnatých, prům km. do 500 mm</t>
  </si>
  <si>
    <t>Vodorovné přemístění do 5000m pařezů, prům km. do 300 mm</t>
  </si>
  <si>
    <t>162 30 1411</t>
  </si>
  <si>
    <t>163 30 1412</t>
  </si>
  <si>
    <t>163 30 1421</t>
  </si>
  <si>
    <t>164 30 1422</t>
  </si>
  <si>
    <t>Vodorovné přemístění do 5000m pařezů, prům km. do 500 mm</t>
  </si>
  <si>
    <t xml:space="preserve">Vodorovné přemístění křovin do prům 100mm do 5000m </t>
  </si>
  <si>
    <t>odstranění kůlů a odstranění obalu z kmene není investorem v rámci 2.leté péče požadováno</t>
  </si>
  <si>
    <t>pozn.:</t>
  </si>
  <si>
    <t>60-100, K3</t>
  </si>
  <si>
    <t>Betula utilis ´Doorenbos´</t>
  </si>
  <si>
    <t>Náhradní výsadby 2014 v Třinci - 1.etapa</t>
  </si>
  <si>
    <t>Chemické odplevelení půdy před založením postřikem rovina nebo svah sklon do 1:5 (7+16)m2</t>
  </si>
  <si>
    <t xml:space="preserve">Kotvení dřevin  třemi a více kůly dl. přes 2,0 do 3,0 m </t>
  </si>
  <si>
    <t>Zhotovení obalu kmene z rákosu v jedné vrstvě v rovině nebo svahu do 1:5 (45*0,6)</t>
  </si>
  <si>
    <t>Mulčování rostlin tl.do 100 mm v rovině nebo ve svahu do 1:5 - kůra (solitér.stromy + plošné výs.) (47*3,14*0,75*0,75+23)</t>
  </si>
  <si>
    <t>Zalití rostlin přes 20 m2 (100 l/strom, 20l/keř) (47*0,1+20*0,02)</t>
  </si>
  <si>
    <t>Kůl 2,5m prům. 70 mm (47*3)</t>
  </si>
  <si>
    <t>Hnojivo tabletované 0,01kg (47*10+20*2)</t>
  </si>
  <si>
    <t>Vypletí dřevin solitérních (4x) (4*47*3,15*0,75*0,75)</t>
  </si>
  <si>
    <t>Vypletí dřevin ve skupinách,  v rovině nebo ve svahu do 1:5 (4x) (23)*4</t>
  </si>
  <si>
    <t>Mulčování rostlin tl.do 100 mm v rovině nebo ve svahu do 1:5 - kůra (doplnění 20% ) (47*3,15*0,75*0,75)*0,2</t>
  </si>
  <si>
    <t>Mulčování rostlin tl.do 100 mm v rovině nebo ve svahu do 1:5 - kůra (doplnění 20% )  (23*0,2)</t>
  </si>
  <si>
    <t>Výsadba stromů a keřů</t>
  </si>
  <si>
    <t>Odstranění nevhod. dřevin výšky přes 1m s odstr. pařezu v rovině (K1)</t>
  </si>
  <si>
    <t>Pokácení stromu směrové  v celku do 400 mm (S1)</t>
  </si>
  <si>
    <t>Pokácení stromu směrové  v celku do 300 mm (S2)</t>
  </si>
  <si>
    <t>Hnojení umělým hnojivem s rozdělením k jednotlivým rostlinám rovina nebo svah sklon do 1:5 (10 tbl./strom,  2 tbl./keř) (93*10+270*2)*10*0,001*0,001</t>
  </si>
  <si>
    <t>Vypracovala: Ing. Kateřina Černohorská</t>
  </si>
  <si>
    <t>Datum: 28.8.2014</t>
  </si>
  <si>
    <t>Soupis prací</t>
  </si>
  <si>
    <t>příloha č. 2 ZD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</si>
</sst>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_-* #,##0\ &quot;Kč&quot;_-;\-* #,##0\ &quot;Kč&quot;_-;_-* &quot;-&quot;??\ &quot;Kč&quot;_-;_-@_-"/>
    <numFmt numFmtId="168" formatCode="#,##0.000"/>
    <numFmt numFmtId="169" formatCode="0.00000"/>
    <numFmt numFmtId="170" formatCode="0.000000"/>
    <numFmt numFmtId="171" formatCode="0.0000000"/>
    <numFmt numFmtId="172" formatCode="0.00000000"/>
    <numFmt numFmtId="173" formatCode="[$-405]d\.\ mmmm\ yyyy"/>
    <numFmt numFmtId="174" formatCode="#,##0.00\ &quot;Kč&quot;"/>
    <numFmt numFmtId="175" formatCode="#,##0.0000\ _K_č"/>
    <numFmt numFmtId="176" formatCode="#,##0.000\ &quot;Kč&quot;;\-#,##0.000\ &quot;Kč&quot;"/>
    <numFmt numFmtId="177" formatCode="#,##0.0\ &quot;Kč&quot;;\-#,##0.0\ &quot;Kč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\ ##,000_);[Red]\([$€-2]\ #\ ##,000\)"/>
  </numFmts>
  <fonts count="4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44" fontId="0" fillId="0" borderId="0" xfId="39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4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/>
    </xf>
    <xf numFmtId="7" fontId="0" fillId="0" borderId="0" xfId="0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44" fontId="0" fillId="0" borderId="0" xfId="39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6" fillId="0" borderId="0" xfId="0" applyNumberFormat="1" applyFont="1" applyFill="1" applyBorder="1" applyAlignment="1">
      <alignment horizontal="right" vertical="center" wrapText="1"/>
    </xf>
    <xf numFmtId="4" fontId="46" fillId="0" borderId="0" xfId="0" applyNumberFormat="1" applyFont="1" applyFill="1" applyBorder="1" applyAlignment="1">
      <alignment vertical="center" wrapText="1"/>
    </xf>
    <xf numFmtId="0" fontId="47" fillId="0" borderId="0" xfId="0" applyNumberFormat="1" applyFont="1" applyFill="1" applyBorder="1" applyAlignment="1">
      <alignment horizontal="right" vertical="center" wrapText="1"/>
    </xf>
    <xf numFmtId="4" fontId="47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7" fontId="46" fillId="0" borderId="0" xfId="0" applyNumberFormat="1" applyFont="1" applyFill="1" applyBorder="1" applyAlignment="1">
      <alignment horizontal="left"/>
    </xf>
    <xf numFmtId="0" fontId="46" fillId="0" borderId="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44" fontId="46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7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44" fontId="0" fillId="0" borderId="0" xfId="39" applyFont="1" applyFill="1" applyBorder="1" applyAlignment="1">
      <alignment horizontal="right" vertical="center"/>
    </xf>
    <xf numFmtId="44" fontId="0" fillId="0" borderId="16" xfId="39" applyFont="1" applyFill="1" applyBorder="1" applyAlignment="1">
      <alignment horizontal="right" vertical="center"/>
    </xf>
    <xf numFmtId="44" fontId="0" fillId="0" borderId="17" xfId="39" applyFont="1" applyFill="1" applyBorder="1" applyAlignment="1">
      <alignment horizontal="right" vertical="center"/>
    </xf>
    <xf numFmtId="44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44" fontId="1" fillId="0" borderId="0" xfId="39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4" fontId="1" fillId="0" borderId="17" xfId="39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7" fontId="0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44" fontId="1" fillId="33" borderId="0" xfId="0" applyNumberFormat="1" applyFont="1" applyFill="1" applyBorder="1" applyAlignment="1">
      <alignment horizontal="right" vertical="center"/>
    </xf>
    <xf numFmtId="2" fontId="0" fillId="33" borderId="11" xfId="0" applyNumberFormat="1" applyFont="1" applyFill="1" applyBorder="1" applyAlignment="1">
      <alignment horizontal="center" vertical="center"/>
    </xf>
    <xf numFmtId="44" fontId="0" fillId="33" borderId="17" xfId="39" applyFont="1" applyFill="1" applyBorder="1" applyAlignment="1">
      <alignment horizontal="right" vertical="center"/>
    </xf>
    <xf numFmtId="2" fontId="0" fillId="33" borderId="10" xfId="0" applyNumberFormat="1" applyFont="1" applyFill="1" applyBorder="1" applyAlignment="1">
      <alignment horizontal="center" vertical="center"/>
    </xf>
    <xf numFmtId="44" fontId="0" fillId="33" borderId="16" xfId="39" applyFont="1" applyFill="1" applyBorder="1" applyAlignment="1">
      <alignment horizontal="right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44" fontId="0" fillId="33" borderId="18" xfId="39" applyFont="1" applyFill="1" applyBorder="1" applyAlignment="1">
      <alignment horizontal="right" vertical="center"/>
    </xf>
    <xf numFmtId="44" fontId="1" fillId="33" borderId="0" xfId="39" applyFont="1" applyFill="1" applyBorder="1" applyAlignment="1">
      <alignment horizontal="right" vertical="center"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44" fontId="3" fillId="33" borderId="19" xfId="0" applyNumberFormat="1" applyFont="1" applyFill="1" applyBorder="1" applyAlignment="1">
      <alignment horizontal="center" wrapText="1"/>
    </xf>
    <xf numFmtId="44" fontId="3" fillId="33" borderId="2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tabSelected="1" zoomScale="115" zoomScaleNormal="115" zoomScalePageLayoutView="0" workbookViewId="0" topLeftCell="A1">
      <selection activeCell="D131" sqref="D131"/>
    </sheetView>
  </sheetViews>
  <sheetFormatPr defaultColWidth="9.140625" defaultRowHeight="13.5" customHeight="1"/>
  <cols>
    <col min="1" max="1" width="0.71875" style="2" customWidth="1"/>
    <col min="2" max="2" width="4.57421875" style="39" customWidth="1"/>
    <col min="3" max="3" width="11.421875" style="5" customWidth="1"/>
    <col min="4" max="4" width="54.00390625" style="50" customWidth="1"/>
    <col min="5" max="5" width="3.57421875" style="39" bestFit="1" customWidth="1"/>
    <col min="6" max="6" width="6.8515625" style="84" customWidth="1"/>
    <col min="7" max="7" width="9.7109375" style="84" customWidth="1"/>
    <col min="8" max="8" width="14.7109375" style="98" customWidth="1"/>
    <col min="9" max="9" width="15.57421875" style="10" customWidth="1"/>
    <col min="10" max="10" width="19.00390625" style="2" customWidth="1"/>
    <col min="11" max="11" width="19.8515625" style="10" customWidth="1"/>
    <col min="12" max="12" width="24.8515625" style="2" customWidth="1"/>
    <col min="13" max="13" width="9.140625" style="10" customWidth="1"/>
    <col min="14" max="14" width="9.140625" style="2" customWidth="1"/>
    <col min="15" max="15" width="14.7109375" style="2" customWidth="1"/>
    <col min="16" max="16384" width="9.140625" style="2" customWidth="1"/>
  </cols>
  <sheetData>
    <row r="1" spans="2:8" ht="24" customHeight="1">
      <c r="B1" s="132" t="s">
        <v>120</v>
      </c>
      <c r="C1" s="132"/>
      <c r="D1" s="132"/>
      <c r="E1" s="132"/>
      <c r="F1" s="132"/>
      <c r="G1" s="132"/>
      <c r="H1" s="132"/>
    </row>
    <row r="2" spans="2:8" ht="24" customHeight="1">
      <c r="B2" s="60"/>
      <c r="C2" s="60"/>
      <c r="D2" s="60"/>
      <c r="E2" s="60"/>
      <c r="F2" s="60"/>
      <c r="G2" s="138" t="s">
        <v>140</v>
      </c>
      <c r="H2" s="138"/>
    </row>
    <row r="3" spans="2:8" ht="24" customHeight="1">
      <c r="B3" s="136" t="s">
        <v>139</v>
      </c>
      <c r="C3" s="136"/>
      <c r="D3" s="137"/>
      <c r="E3" s="136"/>
      <c r="F3" s="136"/>
      <c r="G3" s="136"/>
      <c r="H3" s="136"/>
    </row>
    <row r="4" spans="2:3" ht="15" customHeight="1">
      <c r="B4" s="50"/>
      <c r="C4" s="50"/>
    </row>
    <row r="5" spans="2:3" ht="15" customHeight="1">
      <c r="B5" s="50"/>
      <c r="C5" s="50"/>
    </row>
    <row r="6" spans="2:3" ht="15" customHeight="1">
      <c r="B6" s="50"/>
      <c r="C6" s="50"/>
    </row>
    <row r="7" ht="15" customHeight="1">
      <c r="B7" s="50" t="s">
        <v>38</v>
      </c>
    </row>
    <row r="8" spans="2:3" ht="15" customHeight="1">
      <c r="B8" s="50" t="s">
        <v>137</v>
      </c>
      <c r="C8" s="50"/>
    </row>
    <row r="9" spans="2:3" ht="15" customHeight="1">
      <c r="B9" s="50" t="s">
        <v>138</v>
      </c>
      <c r="C9" s="50"/>
    </row>
    <row r="10" spans="2:3" ht="15" customHeight="1">
      <c r="B10" s="50"/>
      <c r="C10" s="50"/>
    </row>
    <row r="11" spans="2:3" ht="15" customHeight="1">
      <c r="B11" s="50"/>
      <c r="C11" s="50"/>
    </row>
    <row r="12" spans="2:3" ht="15" customHeight="1">
      <c r="B12" s="50"/>
      <c r="C12" s="50"/>
    </row>
    <row r="13" spans="4:14" ht="15" customHeight="1">
      <c r="D13" s="74" t="s">
        <v>67</v>
      </c>
      <c r="I13" s="4"/>
      <c r="J13" s="10"/>
      <c r="K13" s="2"/>
      <c r="L13" s="10"/>
      <c r="M13" s="2"/>
      <c r="N13" s="10"/>
    </row>
    <row r="14" spans="9:14" ht="15" customHeight="1">
      <c r="I14" s="4"/>
      <c r="J14" s="10"/>
      <c r="K14" s="2"/>
      <c r="L14" s="10"/>
      <c r="M14" s="2"/>
      <c r="N14" s="10"/>
    </row>
    <row r="15" spans="4:14" ht="15" customHeight="1">
      <c r="D15" s="74" t="str">
        <f>+D39</f>
        <v>Celkem za terenní úpravy bez DPH</v>
      </c>
      <c r="E15" s="40"/>
      <c r="F15" s="85"/>
      <c r="G15" s="85"/>
      <c r="H15" s="119">
        <f>+H39</f>
        <v>0</v>
      </c>
      <c r="I15" s="14"/>
      <c r="J15" s="10"/>
      <c r="K15" s="2"/>
      <c r="L15" s="10"/>
      <c r="M15" s="2"/>
      <c r="N15" s="10"/>
    </row>
    <row r="16" spans="4:14" ht="15" customHeight="1">
      <c r="D16" s="74" t="str">
        <f>D86</f>
        <v>Celkem za výsadbu rostlin včetně materiálu bez DPH</v>
      </c>
      <c r="E16" s="40"/>
      <c r="F16" s="85"/>
      <c r="G16" s="85"/>
      <c r="H16" s="119">
        <f>+H86</f>
        <v>0</v>
      </c>
      <c r="I16" s="14"/>
      <c r="J16" s="10"/>
      <c r="K16" s="2"/>
      <c r="L16" s="10"/>
      <c r="M16" s="2"/>
      <c r="N16" s="10"/>
    </row>
    <row r="17" spans="4:14" ht="15" customHeight="1">
      <c r="D17" s="74" t="str">
        <f>D101</f>
        <v>Celkem následná péče v 1. roce bez DPH</v>
      </c>
      <c r="E17" s="40"/>
      <c r="F17" s="85"/>
      <c r="G17" s="85"/>
      <c r="H17" s="119">
        <f>+H101</f>
        <v>0</v>
      </c>
      <c r="I17" s="14"/>
      <c r="J17" s="10"/>
      <c r="K17" s="2"/>
      <c r="L17" s="10"/>
      <c r="M17" s="2"/>
      <c r="N17" s="10"/>
    </row>
    <row r="18" spans="4:14" ht="15" customHeight="1">
      <c r="D18" s="74" t="s">
        <v>17</v>
      </c>
      <c r="E18" s="40"/>
      <c r="F18" s="85"/>
      <c r="G18" s="85"/>
      <c r="H18" s="119">
        <f>+H128</f>
        <v>0</v>
      </c>
      <c r="I18" s="14"/>
      <c r="J18" s="10"/>
      <c r="K18" s="2"/>
      <c r="L18" s="10"/>
      <c r="M18" s="2"/>
      <c r="N18" s="10"/>
    </row>
    <row r="19" spans="4:14" ht="15" customHeight="1">
      <c r="D19" s="74"/>
      <c r="E19" s="40"/>
      <c r="F19" s="85"/>
      <c r="G19" s="85"/>
      <c r="H19" s="101"/>
      <c r="I19" s="14"/>
      <c r="J19" s="10"/>
      <c r="K19" s="2"/>
      <c r="L19" s="10"/>
      <c r="M19" s="2"/>
      <c r="N19" s="10"/>
    </row>
    <row r="20" spans="4:14" ht="15" customHeight="1" thickBot="1">
      <c r="D20" s="74"/>
      <c r="E20" s="40"/>
      <c r="F20" s="85"/>
      <c r="G20" s="85"/>
      <c r="H20" s="102"/>
      <c r="I20" s="14"/>
      <c r="J20" s="10"/>
      <c r="K20" s="2"/>
      <c r="L20" s="10"/>
      <c r="M20" s="2"/>
      <c r="N20" s="10"/>
    </row>
    <row r="21" spans="2:14" s="8" customFormat="1" ht="15" customHeight="1" thickBot="1">
      <c r="B21" s="43"/>
      <c r="C21" s="17"/>
      <c r="D21" s="75" t="s">
        <v>19</v>
      </c>
      <c r="E21" s="80"/>
      <c r="F21" s="86"/>
      <c r="G21" s="133">
        <f>SUM(H15:H20)</f>
        <v>0</v>
      </c>
      <c r="H21" s="134"/>
      <c r="I21" s="14"/>
      <c r="J21" s="25"/>
      <c r="K21" s="14"/>
      <c r="L21" s="18"/>
      <c r="N21" s="18"/>
    </row>
    <row r="22" ht="15" customHeight="1"/>
    <row r="23" ht="15" customHeight="1"/>
    <row r="24" ht="15" customHeight="1"/>
    <row r="25" spans="4:9" ht="15" customHeight="1">
      <c r="D25" s="74"/>
      <c r="E25" s="40"/>
      <c r="F25" s="85"/>
      <c r="G25" s="96"/>
      <c r="H25" s="103"/>
      <c r="I25" s="14"/>
    </row>
    <row r="26" spans="2:11" ht="15" customHeight="1" thickBot="1">
      <c r="B26" s="39" t="s">
        <v>10</v>
      </c>
      <c r="C26" s="6" t="s">
        <v>49</v>
      </c>
      <c r="E26" s="39" t="s">
        <v>4</v>
      </c>
      <c r="F26" s="84" t="s">
        <v>5</v>
      </c>
      <c r="G26" s="95" t="s">
        <v>11</v>
      </c>
      <c r="H26" s="98" t="s">
        <v>8</v>
      </c>
      <c r="J26" s="30"/>
      <c r="K26" s="35"/>
    </row>
    <row r="27" spans="2:12" s="52" customFormat="1" ht="26.25" customHeight="1">
      <c r="B27" s="42">
        <v>1</v>
      </c>
      <c r="C27" s="63" t="s">
        <v>50</v>
      </c>
      <c r="D27" s="72" t="s">
        <v>133</v>
      </c>
      <c r="E27" s="64" t="s">
        <v>0</v>
      </c>
      <c r="F27" s="65">
        <v>3</v>
      </c>
      <c r="G27" s="120"/>
      <c r="H27" s="121">
        <f>+F27*G27</f>
        <v>0</v>
      </c>
      <c r="I27" s="14"/>
      <c r="K27" s="53"/>
      <c r="L27" s="54"/>
    </row>
    <row r="28" spans="2:12" s="45" customFormat="1" ht="15" customHeight="1">
      <c r="B28" s="37">
        <v>2</v>
      </c>
      <c r="C28" s="69" t="s">
        <v>90</v>
      </c>
      <c r="D28" s="70" t="s">
        <v>135</v>
      </c>
      <c r="E28" s="33" t="s">
        <v>1</v>
      </c>
      <c r="F28" s="31">
        <v>1</v>
      </c>
      <c r="G28" s="122"/>
      <c r="H28" s="123">
        <f aca="true" t="shared" si="0" ref="H28:H38">G28*F28</f>
        <v>0</v>
      </c>
      <c r="I28" s="3"/>
      <c r="K28" s="46"/>
      <c r="L28" s="47"/>
    </row>
    <row r="29" spans="2:12" s="45" customFormat="1" ht="15" customHeight="1">
      <c r="B29" s="37">
        <v>3</v>
      </c>
      <c r="C29" s="69" t="s">
        <v>91</v>
      </c>
      <c r="D29" s="70" t="s">
        <v>134</v>
      </c>
      <c r="E29" s="33" t="s">
        <v>1</v>
      </c>
      <c r="F29" s="31">
        <v>1</v>
      </c>
      <c r="G29" s="122"/>
      <c r="H29" s="123">
        <f t="shared" si="0"/>
        <v>0</v>
      </c>
      <c r="I29" s="3"/>
      <c r="K29" s="46"/>
      <c r="L29" s="47"/>
    </row>
    <row r="30" spans="2:12" s="45" customFormat="1" ht="15" customHeight="1">
      <c r="B30" s="37">
        <v>4</v>
      </c>
      <c r="C30" s="69" t="s">
        <v>94</v>
      </c>
      <c r="D30" s="70" t="s">
        <v>92</v>
      </c>
      <c r="E30" s="33" t="s">
        <v>1</v>
      </c>
      <c r="F30" s="31">
        <f>+F28</f>
        <v>1</v>
      </c>
      <c r="G30" s="122"/>
      <c r="H30" s="123">
        <f t="shared" si="0"/>
        <v>0</v>
      </c>
      <c r="I30" s="3"/>
      <c r="K30" s="48"/>
      <c r="L30" s="49"/>
    </row>
    <row r="31" spans="2:12" s="45" customFormat="1" ht="15" customHeight="1" thickBot="1">
      <c r="B31" s="37">
        <v>5</v>
      </c>
      <c r="C31" s="69" t="s">
        <v>95</v>
      </c>
      <c r="D31" s="70" t="s">
        <v>93</v>
      </c>
      <c r="E31" s="33" t="s">
        <v>1</v>
      </c>
      <c r="F31" s="31">
        <f>+F29</f>
        <v>1</v>
      </c>
      <c r="G31" s="122"/>
      <c r="H31" s="123">
        <f t="shared" si="0"/>
        <v>0</v>
      </c>
      <c r="I31" s="3"/>
      <c r="K31" s="48"/>
      <c r="L31" s="49"/>
    </row>
    <row r="32" spans="2:12" s="52" customFormat="1" ht="26.25" customHeight="1" thickBot="1">
      <c r="B32" s="37">
        <v>6</v>
      </c>
      <c r="C32" s="63" t="s">
        <v>103</v>
      </c>
      <c r="D32" s="72" t="s">
        <v>104</v>
      </c>
      <c r="E32" s="64" t="s">
        <v>1</v>
      </c>
      <c r="F32" s="65">
        <f>F28</f>
        <v>1</v>
      </c>
      <c r="G32" s="120"/>
      <c r="H32" s="121">
        <f t="shared" si="0"/>
        <v>0</v>
      </c>
      <c r="I32" s="14"/>
      <c r="K32" s="53"/>
      <c r="L32" s="54"/>
    </row>
    <row r="33" spans="2:12" s="52" customFormat="1" ht="26.25" customHeight="1" thickBot="1">
      <c r="B33" s="37">
        <v>7</v>
      </c>
      <c r="C33" s="63" t="s">
        <v>106</v>
      </c>
      <c r="D33" s="72" t="s">
        <v>105</v>
      </c>
      <c r="E33" s="64" t="s">
        <v>1</v>
      </c>
      <c r="F33" s="65">
        <f>+F29</f>
        <v>1</v>
      </c>
      <c r="G33" s="120"/>
      <c r="H33" s="121">
        <f t="shared" si="0"/>
        <v>0</v>
      </c>
      <c r="I33" s="14"/>
      <c r="K33" s="53"/>
      <c r="L33" s="54"/>
    </row>
    <row r="34" spans="2:12" s="52" customFormat="1" ht="26.25" customHeight="1" thickBot="1">
      <c r="B34" s="37">
        <v>8</v>
      </c>
      <c r="C34" s="63" t="s">
        <v>110</v>
      </c>
      <c r="D34" s="72" t="s">
        <v>107</v>
      </c>
      <c r="E34" s="64" t="s">
        <v>1</v>
      </c>
      <c r="F34" s="65">
        <f>+F32</f>
        <v>1</v>
      </c>
      <c r="G34" s="120"/>
      <c r="H34" s="121">
        <f t="shared" si="0"/>
        <v>0</v>
      </c>
      <c r="I34" s="14"/>
      <c r="K34" s="53"/>
      <c r="L34" s="54"/>
    </row>
    <row r="35" spans="2:12" s="52" customFormat="1" ht="26.25" customHeight="1">
      <c r="B35" s="37">
        <v>9</v>
      </c>
      <c r="C35" s="63" t="s">
        <v>111</v>
      </c>
      <c r="D35" s="72" t="s">
        <v>108</v>
      </c>
      <c r="E35" s="64" t="s">
        <v>1</v>
      </c>
      <c r="F35" s="65">
        <f>+F33</f>
        <v>1</v>
      </c>
      <c r="G35" s="120"/>
      <c r="H35" s="121">
        <f t="shared" si="0"/>
        <v>0</v>
      </c>
      <c r="I35" s="14"/>
      <c r="K35" s="53"/>
      <c r="L35" s="54"/>
    </row>
    <row r="36" spans="2:14" ht="15" customHeight="1">
      <c r="B36" s="37">
        <v>10</v>
      </c>
      <c r="C36" s="69" t="s">
        <v>112</v>
      </c>
      <c r="D36" s="77" t="s">
        <v>109</v>
      </c>
      <c r="E36" s="57" t="s">
        <v>1</v>
      </c>
      <c r="F36" s="59">
        <f>+F32</f>
        <v>1</v>
      </c>
      <c r="G36" s="124"/>
      <c r="H36" s="123">
        <f t="shared" si="0"/>
        <v>0</v>
      </c>
      <c r="I36" s="3"/>
      <c r="J36" s="10"/>
      <c r="K36" s="2"/>
      <c r="L36" s="10"/>
      <c r="M36" s="2"/>
      <c r="N36" s="10"/>
    </row>
    <row r="37" spans="2:14" ht="15" customHeight="1">
      <c r="B37" s="37">
        <v>11</v>
      </c>
      <c r="C37" s="69" t="s">
        <v>113</v>
      </c>
      <c r="D37" s="77" t="s">
        <v>114</v>
      </c>
      <c r="E37" s="57" t="s">
        <v>1</v>
      </c>
      <c r="F37" s="59">
        <f>+F33</f>
        <v>1</v>
      </c>
      <c r="G37" s="124"/>
      <c r="H37" s="123">
        <f t="shared" si="0"/>
        <v>0</v>
      </c>
      <c r="I37" s="3"/>
      <c r="J37" s="10"/>
      <c r="K37" s="2"/>
      <c r="L37" s="10"/>
      <c r="M37" s="2"/>
      <c r="N37" s="10"/>
    </row>
    <row r="38" spans="2:14" ht="15" customHeight="1" thickBot="1">
      <c r="B38" s="44">
        <v>12</v>
      </c>
      <c r="C38" s="106" t="s">
        <v>102</v>
      </c>
      <c r="D38" s="76" t="s">
        <v>115</v>
      </c>
      <c r="E38" s="82" t="s">
        <v>0</v>
      </c>
      <c r="F38" s="116">
        <f>+F27</f>
        <v>3</v>
      </c>
      <c r="G38" s="125"/>
      <c r="H38" s="126">
        <f t="shared" si="0"/>
        <v>0</v>
      </c>
      <c r="I38" s="3"/>
      <c r="J38" s="10"/>
      <c r="K38" s="2"/>
      <c r="L38" s="10"/>
      <c r="M38" s="2"/>
      <c r="N38" s="10"/>
    </row>
    <row r="39" spans="4:9" ht="15" customHeight="1">
      <c r="D39" s="74" t="s">
        <v>15</v>
      </c>
      <c r="E39" s="40"/>
      <c r="F39" s="85"/>
      <c r="G39" s="85"/>
      <c r="H39" s="127">
        <f>SUM(H27:H38)</f>
        <v>0</v>
      </c>
      <c r="I39" s="14"/>
    </row>
    <row r="40" spans="2:12" s="45" customFormat="1" ht="15" customHeight="1">
      <c r="B40" s="39"/>
      <c r="C40" s="27"/>
      <c r="D40" s="71"/>
      <c r="E40" s="55"/>
      <c r="F40" s="56"/>
      <c r="G40" s="95"/>
      <c r="H40" s="98"/>
      <c r="I40" s="3"/>
      <c r="K40" s="46"/>
      <c r="L40" s="47"/>
    </row>
    <row r="41" spans="2:10" ht="15" customHeight="1" thickBot="1">
      <c r="B41" s="39" t="s">
        <v>10</v>
      </c>
      <c r="C41" s="135" t="s">
        <v>132</v>
      </c>
      <c r="D41" s="135"/>
      <c r="E41" s="39" t="s">
        <v>4</v>
      </c>
      <c r="F41" s="84" t="s">
        <v>5</v>
      </c>
      <c r="G41" s="95" t="s">
        <v>11</v>
      </c>
      <c r="H41" s="98" t="s">
        <v>8</v>
      </c>
      <c r="I41" s="3"/>
      <c r="J41" s="10"/>
    </row>
    <row r="42" spans="2:12" s="52" customFormat="1" ht="26.25" customHeight="1">
      <c r="B42" s="42">
        <v>13</v>
      </c>
      <c r="C42" s="63" t="s">
        <v>36</v>
      </c>
      <c r="D42" s="72" t="s">
        <v>121</v>
      </c>
      <c r="E42" s="64" t="s">
        <v>0</v>
      </c>
      <c r="F42" s="65">
        <f>7+16</f>
        <v>23</v>
      </c>
      <c r="G42" s="120"/>
      <c r="H42" s="121">
        <f>G42*F42</f>
        <v>0</v>
      </c>
      <c r="I42" s="14"/>
      <c r="K42" s="53"/>
      <c r="L42" s="54"/>
    </row>
    <row r="43" spans="1:14" s="22" customFormat="1" ht="15" customHeight="1">
      <c r="A43" s="2"/>
      <c r="B43" s="37">
        <v>14</v>
      </c>
      <c r="C43" s="16" t="s">
        <v>23</v>
      </c>
      <c r="D43" s="70" t="s">
        <v>22</v>
      </c>
      <c r="E43" s="33" t="s">
        <v>0</v>
      </c>
      <c r="F43" s="87">
        <f>+F42</f>
        <v>23</v>
      </c>
      <c r="G43" s="128"/>
      <c r="H43" s="123">
        <f>G43*F43</f>
        <v>0</v>
      </c>
      <c r="I43" s="14"/>
      <c r="J43" s="32"/>
      <c r="K43" s="21"/>
      <c r="L43" s="20"/>
      <c r="N43" s="23"/>
    </row>
    <row r="44" spans="2:12" s="52" customFormat="1" ht="26.25" customHeight="1">
      <c r="B44" s="37">
        <v>15</v>
      </c>
      <c r="C44" s="58" t="s">
        <v>46</v>
      </c>
      <c r="D44" s="70" t="s">
        <v>47</v>
      </c>
      <c r="E44" s="57" t="s">
        <v>1</v>
      </c>
      <c r="F44" s="59">
        <v>20</v>
      </c>
      <c r="G44" s="122"/>
      <c r="H44" s="123">
        <f>G44*F44</f>
        <v>0</v>
      </c>
      <c r="I44" s="14"/>
      <c r="K44" s="53"/>
      <c r="L44" s="54"/>
    </row>
    <row r="45" spans="2:12" s="52" customFormat="1" ht="26.25" customHeight="1">
      <c r="B45" s="37">
        <v>16</v>
      </c>
      <c r="C45" s="58" t="s">
        <v>27</v>
      </c>
      <c r="D45" s="70" t="s">
        <v>28</v>
      </c>
      <c r="E45" s="57" t="s">
        <v>1</v>
      </c>
      <c r="F45" s="59">
        <v>47</v>
      </c>
      <c r="G45" s="122"/>
      <c r="H45" s="123">
        <f aca="true" t="shared" si="1" ref="H45:H66">G45*F45</f>
        <v>0</v>
      </c>
      <c r="I45" s="14"/>
      <c r="K45" s="53"/>
      <c r="L45" s="54"/>
    </row>
    <row r="46" spans="2:12" s="52" customFormat="1" ht="26.25" customHeight="1">
      <c r="B46" s="37">
        <v>17</v>
      </c>
      <c r="C46" s="58" t="s">
        <v>68</v>
      </c>
      <c r="D46" s="70" t="s">
        <v>98</v>
      </c>
      <c r="E46" s="57" t="s">
        <v>1</v>
      </c>
      <c r="F46" s="59">
        <v>20</v>
      </c>
      <c r="G46" s="122"/>
      <c r="H46" s="123">
        <f t="shared" si="1"/>
        <v>0</v>
      </c>
      <c r="I46" s="14"/>
      <c r="K46" s="53"/>
      <c r="L46" s="54"/>
    </row>
    <row r="47" spans="2:12" s="52" customFormat="1" ht="26.25" customHeight="1">
      <c r="B47" s="37">
        <v>18</v>
      </c>
      <c r="C47" s="58" t="s">
        <v>69</v>
      </c>
      <c r="D47" s="70" t="s">
        <v>99</v>
      </c>
      <c r="E47" s="57" t="s">
        <v>1</v>
      </c>
      <c r="F47" s="59">
        <v>1</v>
      </c>
      <c r="G47" s="122"/>
      <c r="H47" s="123">
        <f>G47*F47</f>
        <v>0</v>
      </c>
      <c r="I47" s="14"/>
      <c r="K47" s="53"/>
      <c r="L47" s="54"/>
    </row>
    <row r="48" spans="2:12" s="52" customFormat="1" ht="26.25" customHeight="1">
      <c r="B48" s="37">
        <v>19</v>
      </c>
      <c r="C48" s="58" t="s">
        <v>70</v>
      </c>
      <c r="D48" s="70" t="s">
        <v>100</v>
      </c>
      <c r="E48" s="57" t="s">
        <v>1</v>
      </c>
      <c r="F48" s="59">
        <v>33</v>
      </c>
      <c r="G48" s="122"/>
      <c r="H48" s="123">
        <f>G48*F48</f>
        <v>0</v>
      </c>
      <c r="I48" s="14"/>
      <c r="K48" s="53"/>
      <c r="L48" s="54"/>
    </row>
    <row r="49" spans="2:12" s="52" customFormat="1" ht="26.25" customHeight="1">
      <c r="B49" s="37">
        <v>20</v>
      </c>
      <c r="C49" s="58" t="s">
        <v>29</v>
      </c>
      <c r="D49" s="70" t="s">
        <v>101</v>
      </c>
      <c r="E49" s="57" t="s">
        <v>1</v>
      </c>
      <c r="F49" s="59">
        <v>13</v>
      </c>
      <c r="G49" s="122"/>
      <c r="H49" s="123">
        <f t="shared" si="1"/>
        <v>0</v>
      </c>
      <c r="I49" s="14"/>
      <c r="K49" s="53"/>
      <c r="L49" s="54"/>
    </row>
    <row r="50" spans="2:14" s="22" customFormat="1" ht="15" customHeight="1">
      <c r="B50" s="37">
        <v>21</v>
      </c>
      <c r="C50" s="16" t="s">
        <v>45</v>
      </c>
      <c r="D50" s="70" t="s">
        <v>122</v>
      </c>
      <c r="E50" s="33" t="s">
        <v>1</v>
      </c>
      <c r="F50" s="87">
        <v>47</v>
      </c>
      <c r="G50" s="128"/>
      <c r="H50" s="123">
        <f>G50*F50</f>
        <v>0</v>
      </c>
      <c r="I50" s="14"/>
      <c r="J50" s="23"/>
      <c r="K50" s="21"/>
      <c r="L50" s="20"/>
      <c r="N50" s="23"/>
    </row>
    <row r="51" spans="2:14" s="22" customFormat="1" ht="15" customHeight="1">
      <c r="B51" s="37">
        <v>22</v>
      </c>
      <c r="C51" s="16" t="s">
        <v>44</v>
      </c>
      <c r="D51" s="70" t="s">
        <v>43</v>
      </c>
      <c r="E51" s="33" t="s">
        <v>1</v>
      </c>
      <c r="F51" s="31">
        <f>+F45</f>
        <v>47</v>
      </c>
      <c r="G51" s="128"/>
      <c r="H51" s="123">
        <f>G51*F51</f>
        <v>0</v>
      </c>
      <c r="I51" s="14"/>
      <c r="J51" s="23"/>
      <c r="K51" s="21"/>
      <c r="L51" s="20"/>
      <c r="N51" s="23"/>
    </row>
    <row r="52" spans="2:12" s="52" customFormat="1" ht="26.25" customHeight="1">
      <c r="B52" s="37">
        <v>23</v>
      </c>
      <c r="C52" s="58" t="s">
        <v>42</v>
      </c>
      <c r="D52" s="70" t="s">
        <v>123</v>
      </c>
      <c r="E52" s="57" t="s">
        <v>0</v>
      </c>
      <c r="F52" s="66">
        <f>45*0.6</f>
        <v>27</v>
      </c>
      <c r="G52" s="122"/>
      <c r="H52" s="123">
        <f t="shared" si="1"/>
        <v>0</v>
      </c>
      <c r="I52" s="14"/>
      <c r="K52" s="53"/>
      <c r="L52" s="54"/>
    </row>
    <row r="53" spans="2:12" s="52" customFormat="1" ht="26.25" customHeight="1">
      <c r="B53" s="37">
        <v>24</v>
      </c>
      <c r="C53" s="58" t="s">
        <v>39</v>
      </c>
      <c r="D53" s="70" t="s">
        <v>124</v>
      </c>
      <c r="E53" s="57" t="s">
        <v>0</v>
      </c>
      <c r="F53" s="59">
        <f>+(47*3.14*0.75*0.75+23)</f>
        <v>106.01375</v>
      </c>
      <c r="G53" s="122"/>
      <c r="H53" s="123">
        <f t="shared" si="1"/>
        <v>0</v>
      </c>
      <c r="I53" s="14"/>
      <c r="J53" s="117"/>
      <c r="K53" s="53"/>
      <c r="L53" s="54"/>
    </row>
    <row r="54" spans="2:12" s="52" customFormat="1" ht="26.25" customHeight="1">
      <c r="B54" s="37">
        <v>25</v>
      </c>
      <c r="C54" s="58" t="s">
        <v>30</v>
      </c>
      <c r="D54" s="70" t="s">
        <v>136</v>
      </c>
      <c r="E54" s="57" t="s">
        <v>2</v>
      </c>
      <c r="F54" s="67">
        <f>+(47*10+20*2)*10*0.001*0.001</f>
        <v>0.0051</v>
      </c>
      <c r="G54" s="122"/>
      <c r="H54" s="123">
        <f t="shared" si="1"/>
        <v>0</v>
      </c>
      <c r="I54" s="14"/>
      <c r="J54" s="61"/>
      <c r="K54" s="53"/>
      <c r="L54" s="54"/>
    </row>
    <row r="55" spans="2:14" ht="15" customHeight="1">
      <c r="B55" s="37">
        <v>26</v>
      </c>
      <c r="C55" s="51" t="s">
        <v>20</v>
      </c>
      <c r="D55" s="70" t="s">
        <v>125</v>
      </c>
      <c r="E55" s="33" t="s">
        <v>9</v>
      </c>
      <c r="F55" s="88">
        <f>+(47*0.1+20*0.02)</f>
        <v>5.1000000000000005</v>
      </c>
      <c r="G55" s="122"/>
      <c r="H55" s="123">
        <f t="shared" si="1"/>
        <v>0</v>
      </c>
      <c r="I55" s="14"/>
      <c r="J55" s="10"/>
      <c r="K55" s="19"/>
      <c r="L55" s="20"/>
      <c r="M55" s="2"/>
      <c r="N55" s="10"/>
    </row>
    <row r="56" spans="2:14" ht="15" customHeight="1">
      <c r="B56" s="37">
        <v>27</v>
      </c>
      <c r="C56" s="51" t="s">
        <v>41</v>
      </c>
      <c r="D56" s="70" t="s">
        <v>40</v>
      </c>
      <c r="E56" s="33" t="s">
        <v>9</v>
      </c>
      <c r="F56" s="88">
        <f>+F55</f>
        <v>5.1000000000000005</v>
      </c>
      <c r="G56" s="122"/>
      <c r="H56" s="123">
        <f t="shared" si="1"/>
        <v>0</v>
      </c>
      <c r="I56" s="14"/>
      <c r="J56" s="10"/>
      <c r="K56" s="19"/>
      <c r="L56" s="20"/>
      <c r="M56" s="2"/>
      <c r="N56" s="10"/>
    </row>
    <row r="57" spans="2:14" ht="15" customHeight="1">
      <c r="B57" s="37">
        <v>28</v>
      </c>
      <c r="C57" s="51" t="s">
        <v>89</v>
      </c>
      <c r="D57" s="70" t="s">
        <v>88</v>
      </c>
      <c r="E57" s="33" t="s">
        <v>9</v>
      </c>
      <c r="F57" s="88">
        <f>+F56</f>
        <v>5.1000000000000005</v>
      </c>
      <c r="G57" s="122"/>
      <c r="H57" s="123">
        <f t="shared" si="1"/>
        <v>0</v>
      </c>
      <c r="I57" s="14"/>
      <c r="J57" s="10"/>
      <c r="K57" s="19"/>
      <c r="L57" s="20"/>
      <c r="M57" s="2"/>
      <c r="N57" s="10"/>
    </row>
    <row r="58" spans="2:14" ht="15" customHeight="1">
      <c r="B58" s="37">
        <v>29</v>
      </c>
      <c r="C58" s="12" t="s">
        <v>16</v>
      </c>
      <c r="D58" s="70" t="s">
        <v>14</v>
      </c>
      <c r="E58" s="81" t="s">
        <v>2</v>
      </c>
      <c r="F58" s="88">
        <f>F62*0.3+F64*0.3+F54+F59*0.003+F63*0.0001+88*0.003</f>
        <v>11.0737125</v>
      </c>
      <c r="G58" s="122"/>
      <c r="H58" s="123">
        <f t="shared" si="1"/>
        <v>0</v>
      </c>
      <c r="I58" s="68"/>
      <c r="J58" s="68"/>
      <c r="K58" s="62"/>
      <c r="L58" s="10"/>
      <c r="M58" s="2"/>
      <c r="N58" s="10"/>
    </row>
    <row r="59" spans="2:14" ht="15" customHeight="1">
      <c r="B59" s="37">
        <v>30</v>
      </c>
      <c r="C59" s="16" t="s">
        <v>3</v>
      </c>
      <c r="D59" s="70" t="s">
        <v>126</v>
      </c>
      <c r="E59" s="33" t="s">
        <v>1</v>
      </c>
      <c r="F59" s="89">
        <f>+(47*3)</f>
        <v>141</v>
      </c>
      <c r="G59" s="122"/>
      <c r="H59" s="123">
        <f t="shared" si="1"/>
        <v>0</v>
      </c>
      <c r="I59" s="14"/>
      <c r="J59" s="36"/>
      <c r="K59" s="2"/>
      <c r="L59" s="10"/>
      <c r="M59" s="2"/>
      <c r="N59" s="10"/>
    </row>
    <row r="60" spans="2:14" ht="15" customHeight="1">
      <c r="B60" s="37">
        <v>31</v>
      </c>
      <c r="C60" s="16" t="s">
        <v>3</v>
      </c>
      <c r="D60" s="70" t="s">
        <v>32</v>
      </c>
      <c r="E60" s="33" t="s">
        <v>1</v>
      </c>
      <c r="F60" s="89">
        <f>F59</f>
        <v>141</v>
      </c>
      <c r="G60" s="122"/>
      <c r="H60" s="123">
        <f t="shared" si="1"/>
        <v>0</v>
      </c>
      <c r="I60" s="14"/>
      <c r="K60" s="2"/>
      <c r="L60" s="10"/>
      <c r="M60" s="2"/>
      <c r="N60" s="10"/>
    </row>
    <row r="61" spans="2:14" ht="15" customHeight="1">
      <c r="B61" s="37">
        <v>32</v>
      </c>
      <c r="C61" s="16" t="s">
        <v>3</v>
      </c>
      <c r="D61" s="70" t="s">
        <v>33</v>
      </c>
      <c r="E61" s="33" t="s">
        <v>0</v>
      </c>
      <c r="F61" s="66">
        <f>F52</f>
        <v>27</v>
      </c>
      <c r="G61" s="122"/>
      <c r="H61" s="123">
        <f t="shared" si="1"/>
        <v>0</v>
      </c>
      <c r="I61" s="14"/>
      <c r="J61" s="13"/>
      <c r="L61" s="10"/>
      <c r="M61" s="2"/>
      <c r="N61" s="10"/>
    </row>
    <row r="62" spans="2:14" ht="15" customHeight="1">
      <c r="B62" s="37">
        <v>33</v>
      </c>
      <c r="C62" s="16" t="s">
        <v>3</v>
      </c>
      <c r="D62" s="70" t="s">
        <v>97</v>
      </c>
      <c r="E62" s="33" t="s">
        <v>9</v>
      </c>
      <c r="F62" s="66">
        <f>+F45*1*0.5+F44*0.05*0.5</f>
        <v>24</v>
      </c>
      <c r="G62" s="122"/>
      <c r="H62" s="123">
        <f t="shared" si="1"/>
        <v>0</v>
      </c>
      <c r="I62" s="14"/>
      <c r="J62" s="10"/>
      <c r="K62" s="2"/>
      <c r="L62" s="10"/>
      <c r="M62" s="2"/>
      <c r="N62" s="10"/>
    </row>
    <row r="63" spans="2:14" ht="12.75">
      <c r="B63" s="37">
        <v>34</v>
      </c>
      <c r="C63" s="16" t="s">
        <v>3</v>
      </c>
      <c r="D63" s="70" t="s">
        <v>96</v>
      </c>
      <c r="E63" s="33" t="s">
        <v>37</v>
      </c>
      <c r="F63" s="66">
        <f>F62/2</f>
        <v>12</v>
      </c>
      <c r="G63" s="124"/>
      <c r="H63" s="123">
        <f>G63*F63</f>
        <v>0</v>
      </c>
      <c r="I63" s="14"/>
      <c r="J63" s="13"/>
      <c r="K63" s="2"/>
      <c r="L63" s="10"/>
      <c r="M63" s="2"/>
      <c r="N63" s="10"/>
    </row>
    <row r="64" spans="2:14" ht="15" customHeight="1">
      <c r="B64" s="37">
        <v>35</v>
      </c>
      <c r="C64" s="16" t="s">
        <v>3</v>
      </c>
      <c r="D64" s="70" t="s">
        <v>48</v>
      </c>
      <c r="E64" s="33" t="s">
        <v>9</v>
      </c>
      <c r="F64" s="66">
        <f>F53*0.1</f>
        <v>10.601375</v>
      </c>
      <c r="G64" s="122"/>
      <c r="H64" s="123">
        <f t="shared" si="1"/>
        <v>0</v>
      </c>
      <c r="I64" s="14"/>
      <c r="J64" s="13"/>
      <c r="K64" s="2"/>
      <c r="L64" s="10"/>
      <c r="M64" s="2"/>
      <c r="N64" s="10"/>
    </row>
    <row r="65" spans="2:14" ht="15" customHeight="1">
      <c r="B65" s="37">
        <v>36</v>
      </c>
      <c r="C65" s="16" t="s">
        <v>3</v>
      </c>
      <c r="D65" s="70" t="s">
        <v>127</v>
      </c>
      <c r="E65" s="57" t="s">
        <v>1</v>
      </c>
      <c r="F65" s="87">
        <f>+(47*10+20*2)</f>
        <v>510</v>
      </c>
      <c r="G65" s="122"/>
      <c r="H65" s="123">
        <f t="shared" si="1"/>
        <v>0</v>
      </c>
      <c r="I65" s="14"/>
      <c r="J65" s="61"/>
      <c r="K65" s="1"/>
      <c r="L65" s="10"/>
      <c r="M65" s="2"/>
      <c r="N65" s="10"/>
    </row>
    <row r="66" spans="2:9" ht="15" customHeight="1" thickBot="1">
      <c r="B66" s="44">
        <v>37</v>
      </c>
      <c r="C66" s="34" t="s">
        <v>3</v>
      </c>
      <c r="D66" s="76" t="s">
        <v>34</v>
      </c>
      <c r="E66" s="82" t="s">
        <v>35</v>
      </c>
      <c r="F66" s="90">
        <f>10*F42/10000</f>
        <v>0.023</v>
      </c>
      <c r="G66" s="129"/>
      <c r="H66" s="126">
        <f t="shared" si="1"/>
        <v>0</v>
      </c>
      <c r="I66" s="14"/>
    </row>
    <row r="67" spans="4:9" ht="15" customHeight="1">
      <c r="D67" s="74"/>
      <c r="E67" s="40"/>
      <c r="F67" s="85"/>
      <c r="G67" s="85"/>
      <c r="H67" s="103"/>
      <c r="I67" s="14"/>
    </row>
    <row r="68" spans="3:14" ht="15" customHeight="1">
      <c r="C68" s="24"/>
      <c r="D68" s="71"/>
      <c r="I68" s="28"/>
      <c r="K68" s="2"/>
      <c r="L68" s="10"/>
      <c r="M68" s="2"/>
      <c r="N68" s="10"/>
    </row>
    <row r="69" spans="3:14" ht="15" customHeight="1">
      <c r="C69" s="135" t="s">
        <v>6</v>
      </c>
      <c r="D69" s="135"/>
      <c r="H69" s="104"/>
      <c r="I69" s="2"/>
      <c r="K69" s="2"/>
      <c r="L69" s="10"/>
      <c r="M69" s="2"/>
      <c r="N69" s="10"/>
    </row>
    <row r="70" spans="2:14" ht="15" customHeight="1" thickBot="1">
      <c r="B70" s="39" t="s">
        <v>10</v>
      </c>
      <c r="C70" s="23" t="s">
        <v>7</v>
      </c>
      <c r="D70" s="74"/>
      <c r="E70" s="39" t="s">
        <v>4</v>
      </c>
      <c r="F70" s="84" t="s">
        <v>5</v>
      </c>
      <c r="G70" s="84" t="s">
        <v>11</v>
      </c>
      <c r="H70" s="98" t="s">
        <v>8</v>
      </c>
      <c r="I70" s="4"/>
      <c r="J70" s="10"/>
      <c r="K70" s="2"/>
      <c r="L70" s="10"/>
      <c r="M70" s="2"/>
      <c r="N70" s="10"/>
    </row>
    <row r="71" spans="2:14" s="22" customFormat="1" ht="15" customHeight="1">
      <c r="B71" s="42"/>
      <c r="C71" s="112"/>
      <c r="D71" s="78" t="s">
        <v>24</v>
      </c>
      <c r="E71" s="113"/>
      <c r="F71" s="118"/>
      <c r="G71" s="113"/>
      <c r="H71" s="100"/>
      <c r="I71" s="14"/>
      <c r="J71" s="23"/>
      <c r="K71" s="21"/>
      <c r="L71" s="20"/>
      <c r="N71" s="23"/>
    </row>
    <row r="72" spans="2:14" s="22" customFormat="1" ht="15" customHeight="1">
      <c r="B72" s="37">
        <v>38</v>
      </c>
      <c r="C72" s="26" t="s">
        <v>77</v>
      </c>
      <c r="D72" s="77" t="s">
        <v>71</v>
      </c>
      <c r="E72" s="33" t="s">
        <v>1</v>
      </c>
      <c r="F72" s="91">
        <v>10</v>
      </c>
      <c r="G72" s="130"/>
      <c r="H72" s="123">
        <f aca="true" t="shared" si="2" ref="H72:H79">G72*F72</f>
        <v>0</v>
      </c>
      <c r="I72" s="14"/>
      <c r="J72" s="23"/>
      <c r="K72" s="21"/>
      <c r="L72" s="20"/>
      <c r="N72" s="23"/>
    </row>
    <row r="73" spans="2:14" s="22" customFormat="1" ht="15" customHeight="1">
      <c r="B73" s="37">
        <v>39</v>
      </c>
      <c r="C73" s="26" t="s">
        <v>77</v>
      </c>
      <c r="D73" s="77" t="s">
        <v>72</v>
      </c>
      <c r="E73" s="33" t="s">
        <v>1</v>
      </c>
      <c r="F73" s="91">
        <v>3</v>
      </c>
      <c r="G73" s="130"/>
      <c r="H73" s="123">
        <f t="shared" si="2"/>
        <v>0</v>
      </c>
      <c r="I73" s="14"/>
      <c r="J73" s="23"/>
      <c r="K73" s="21"/>
      <c r="L73" s="20"/>
      <c r="N73" s="23"/>
    </row>
    <row r="74" spans="2:14" s="22" customFormat="1" ht="15" customHeight="1">
      <c r="B74" s="37">
        <v>40</v>
      </c>
      <c r="C74" s="26" t="s">
        <v>77</v>
      </c>
      <c r="D74" s="77" t="s">
        <v>119</v>
      </c>
      <c r="E74" s="33" t="s">
        <v>1</v>
      </c>
      <c r="F74" s="91">
        <v>3</v>
      </c>
      <c r="G74" s="130"/>
      <c r="H74" s="123">
        <f t="shared" si="2"/>
        <v>0</v>
      </c>
      <c r="I74" s="14"/>
      <c r="J74" s="23"/>
      <c r="K74" s="21"/>
      <c r="L74" s="20"/>
      <c r="N74" s="23"/>
    </row>
    <row r="75" spans="2:14" s="22" customFormat="1" ht="15" customHeight="1">
      <c r="B75" s="37">
        <v>41</v>
      </c>
      <c r="C75" s="26" t="s">
        <v>78</v>
      </c>
      <c r="D75" s="77" t="s">
        <v>73</v>
      </c>
      <c r="E75" s="33" t="s">
        <v>1</v>
      </c>
      <c r="F75" s="91">
        <v>2</v>
      </c>
      <c r="G75" s="130"/>
      <c r="H75" s="123">
        <f t="shared" si="2"/>
        <v>0</v>
      </c>
      <c r="I75" s="14"/>
      <c r="J75" s="23"/>
      <c r="K75" s="21"/>
      <c r="L75" s="20"/>
      <c r="N75" s="23"/>
    </row>
    <row r="76" spans="2:14" s="22" customFormat="1" ht="15" customHeight="1">
      <c r="B76" s="37">
        <v>42</v>
      </c>
      <c r="C76" s="26" t="s">
        <v>79</v>
      </c>
      <c r="D76" s="77" t="s">
        <v>74</v>
      </c>
      <c r="E76" s="33" t="s">
        <v>1</v>
      </c>
      <c r="F76" s="91">
        <v>1</v>
      </c>
      <c r="G76" s="130"/>
      <c r="H76" s="123">
        <f t="shared" si="2"/>
        <v>0</v>
      </c>
      <c r="I76" s="14"/>
      <c r="J76" s="23"/>
      <c r="K76" s="21"/>
      <c r="L76" s="20"/>
      <c r="N76" s="23"/>
    </row>
    <row r="77" spans="2:14" s="22" customFormat="1" ht="15" customHeight="1">
      <c r="B77" s="37">
        <v>43</v>
      </c>
      <c r="C77" s="26" t="s">
        <v>77</v>
      </c>
      <c r="D77" s="77" t="s">
        <v>87</v>
      </c>
      <c r="E77" s="33" t="s">
        <v>1</v>
      </c>
      <c r="F77" s="91">
        <v>4</v>
      </c>
      <c r="G77" s="130"/>
      <c r="H77" s="123">
        <f t="shared" si="2"/>
        <v>0</v>
      </c>
      <c r="I77" s="14"/>
      <c r="J77" s="23"/>
      <c r="K77" s="21"/>
      <c r="L77" s="20"/>
      <c r="N77" s="23"/>
    </row>
    <row r="78" spans="2:14" s="22" customFormat="1" ht="15" customHeight="1">
      <c r="B78" s="37">
        <v>44</v>
      </c>
      <c r="C78" s="26" t="s">
        <v>77</v>
      </c>
      <c r="D78" s="77" t="s">
        <v>75</v>
      </c>
      <c r="E78" s="33" t="s">
        <v>1</v>
      </c>
      <c r="F78" s="91">
        <v>11</v>
      </c>
      <c r="G78" s="130"/>
      <c r="H78" s="123">
        <f t="shared" si="2"/>
        <v>0</v>
      </c>
      <c r="I78" s="14"/>
      <c r="J78" s="23"/>
      <c r="K78" s="21"/>
      <c r="L78" s="20"/>
      <c r="N78" s="23"/>
    </row>
    <row r="79" spans="2:14" s="22" customFormat="1" ht="15" customHeight="1">
      <c r="B79" s="37">
        <v>45</v>
      </c>
      <c r="C79" s="26" t="s">
        <v>80</v>
      </c>
      <c r="D79" s="77" t="s">
        <v>75</v>
      </c>
      <c r="E79" s="33" t="s">
        <v>1</v>
      </c>
      <c r="F79" s="91">
        <v>5</v>
      </c>
      <c r="G79" s="130"/>
      <c r="H79" s="123">
        <f t="shared" si="2"/>
        <v>0</v>
      </c>
      <c r="I79" s="14"/>
      <c r="J79" s="23"/>
      <c r="K79" s="21"/>
      <c r="L79" s="20"/>
      <c r="N79" s="23"/>
    </row>
    <row r="80" spans="2:14" s="22" customFormat="1" ht="15" customHeight="1">
      <c r="B80" s="37">
        <v>46</v>
      </c>
      <c r="C80" s="26" t="s">
        <v>81</v>
      </c>
      <c r="D80" s="77" t="s">
        <v>76</v>
      </c>
      <c r="E80" s="33" t="s">
        <v>1</v>
      </c>
      <c r="F80" s="91">
        <v>4</v>
      </c>
      <c r="G80" s="130"/>
      <c r="H80" s="123">
        <f>G80*F80</f>
        <v>0</v>
      </c>
      <c r="I80" s="14"/>
      <c r="J80" s="23"/>
      <c r="K80" s="21"/>
      <c r="L80" s="20"/>
      <c r="N80" s="23"/>
    </row>
    <row r="81" spans="2:14" s="22" customFormat="1" ht="15" customHeight="1">
      <c r="B81" s="37">
        <v>47</v>
      </c>
      <c r="C81" s="26" t="s">
        <v>82</v>
      </c>
      <c r="D81" s="77" t="s">
        <v>76</v>
      </c>
      <c r="E81" s="33" t="s">
        <v>1</v>
      </c>
      <c r="F81" s="91">
        <v>4</v>
      </c>
      <c r="G81" s="130"/>
      <c r="H81" s="123">
        <f>G81*F81</f>
        <v>0</v>
      </c>
      <c r="I81" s="14"/>
      <c r="J81" s="23"/>
      <c r="K81" s="21"/>
      <c r="L81" s="20"/>
      <c r="N81" s="23"/>
    </row>
    <row r="82" spans="2:14" s="22" customFormat="1" ht="15" customHeight="1">
      <c r="B82" s="37"/>
      <c r="C82" s="26"/>
      <c r="D82" s="73" t="s">
        <v>25</v>
      </c>
      <c r="E82" s="33"/>
      <c r="F82" s="92"/>
      <c r="G82" s="33"/>
      <c r="H82" s="99"/>
      <c r="I82" s="14"/>
      <c r="J82" s="23"/>
      <c r="K82" s="21"/>
      <c r="L82" s="20"/>
      <c r="N82" s="23"/>
    </row>
    <row r="83" spans="2:14" s="22" customFormat="1" ht="15" customHeight="1">
      <c r="B83" s="37">
        <v>48</v>
      </c>
      <c r="C83" s="26" t="s">
        <v>26</v>
      </c>
      <c r="D83" s="77" t="s">
        <v>83</v>
      </c>
      <c r="E83" s="33" t="s">
        <v>1</v>
      </c>
      <c r="F83" s="91">
        <v>10</v>
      </c>
      <c r="G83" s="130"/>
      <c r="H83" s="123">
        <f>G83*F83</f>
        <v>0</v>
      </c>
      <c r="I83" s="14"/>
      <c r="J83" s="23"/>
      <c r="K83" s="21"/>
      <c r="L83" s="20"/>
      <c r="N83" s="23"/>
    </row>
    <row r="84" spans="2:14" s="22" customFormat="1" ht="15" customHeight="1">
      <c r="B84" s="37">
        <v>49</v>
      </c>
      <c r="C84" s="26" t="s">
        <v>86</v>
      </c>
      <c r="D84" s="77" t="s">
        <v>84</v>
      </c>
      <c r="E84" s="33" t="s">
        <v>1</v>
      </c>
      <c r="F84" s="91">
        <v>5</v>
      </c>
      <c r="G84" s="130"/>
      <c r="H84" s="123">
        <f>G84*F84</f>
        <v>0</v>
      </c>
      <c r="I84" s="14"/>
      <c r="J84" s="23"/>
      <c r="K84" s="21"/>
      <c r="L84" s="20"/>
      <c r="N84" s="23"/>
    </row>
    <row r="85" spans="2:14" s="22" customFormat="1" ht="15" customHeight="1" thickBot="1">
      <c r="B85" s="44">
        <v>50</v>
      </c>
      <c r="C85" s="114" t="s">
        <v>118</v>
      </c>
      <c r="D85" s="76" t="s">
        <v>85</v>
      </c>
      <c r="E85" s="110" t="s">
        <v>1</v>
      </c>
      <c r="F85" s="115">
        <v>5</v>
      </c>
      <c r="G85" s="131"/>
      <c r="H85" s="126">
        <f>G85*F85</f>
        <v>0</v>
      </c>
      <c r="I85" s="14"/>
      <c r="J85" s="23"/>
      <c r="K85" s="21"/>
      <c r="L85" s="20"/>
      <c r="N85" s="23"/>
    </row>
    <row r="86" spans="1:14" s="1" customFormat="1" ht="15" customHeight="1">
      <c r="A86" s="2"/>
      <c r="B86" s="40"/>
      <c r="C86" s="6"/>
      <c r="D86" s="74" t="s">
        <v>12</v>
      </c>
      <c r="E86" s="40"/>
      <c r="F86" s="40"/>
      <c r="G86" s="85"/>
      <c r="H86" s="119">
        <f>SUM(H42:H85)</f>
        <v>0</v>
      </c>
      <c r="I86" s="14"/>
      <c r="J86" s="14"/>
      <c r="L86" s="11"/>
      <c r="N86" s="11"/>
    </row>
    <row r="87" spans="1:14" s="1" customFormat="1" ht="15" customHeight="1">
      <c r="A87" s="2"/>
      <c r="B87" s="40"/>
      <c r="C87" s="6"/>
      <c r="D87" s="74"/>
      <c r="E87" s="40"/>
      <c r="F87" s="85"/>
      <c r="G87" s="85"/>
      <c r="H87" s="101"/>
      <c r="I87" s="3"/>
      <c r="J87" s="14"/>
      <c r="L87" s="11"/>
      <c r="N87" s="11"/>
    </row>
    <row r="88" spans="4:9" ht="15" customHeight="1">
      <c r="D88" s="74"/>
      <c r="G88" s="95"/>
      <c r="H88" s="103"/>
      <c r="I88" s="3"/>
    </row>
    <row r="89" spans="1:14" s="1" customFormat="1" ht="15" customHeight="1" thickBot="1">
      <c r="A89" s="2"/>
      <c r="B89" s="39" t="s">
        <v>10</v>
      </c>
      <c r="C89" s="6" t="s">
        <v>51</v>
      </c>
      <c r="D89" s="74"/>
      <c r="E89" s="39" t="s">
        <v>4</v>
      </c>
      <c r="F89" s="84" t="s">
        <v>5</v>
      </c>
      <c r="G89" s="95" t="s">
        <v>11</v>
      </c>
      <c r="H89" s="98" t="s">
        <v>8</v>
      </c>
      <c r="I89" s="3"/>
      <c r="J89" s="11"/>
      <c r="L89" s="11"/>
      <c r="N89" s="11"/>
    </row>
    <row r="90" spans="2:14" s="1" customFormat="1" ht="15" customHeight="1">
      <c r="B90" s="41"/>
      <c r="C90" s="29" t="s">
        <v>52</v>
      </c>
      <c r="D90" s="78"/>
      <c r="E90" s="83"/>
      <c r="F90" s="93"/>
      <c r="G90" s="97"/>
      <c r="H90" s="105"/>
      <c r="I90" s="3"/>
      <c r="J90" s="11"/>
      <c r="L90" s="11"/>
      <c r="N90" s="11"/>
    </row>
    <row r="91" spans="2:14" s="1" customFormat="1" ht="15" customHeight="1">
      <c r="B91" s="37">
        <v>51</v>
      </c>
      <c r="C91" s="69" t="s">
        <v>53</v>
      </c>
      <c r="D91" s="77" t="s">
        <v>54</v>
      </c>
      <c r="E91" s="57" t="s">
        <v>1</v>
      </c>
      <c r="F91" s="89">
        <f>+F50</f>
        <v>47</v>
      </c>
      <c r="G91" s="122"/>
      <c r="H91" s="123">
        <f>G91*F91</f>
        <v>0</v>
      </c>
      <c r="I91" s="3"/>
      <c r="J91" s="11"/>
      <c r="L91" s="11"/>
      <c r="N91" s="11"/>
    </row>
    <row r="92" spans="2:14" s="1" customFormat="1" ht="15" customHeight="1">
      <c r="B92" s="37">
        <v>52</v>
      </c>
      <c r="C92" s="69" t="s">
        <v>55</v>
      </c>
      <c r="D92" s="77" t="s">
        <v>128</v>
      </c>
      <c r="E92" s="57" t="s">
        <v>0</v>
      </c>
      <c r="F92" s="59">
        <f>+(4*47*3.15*0.75*0.75)</f>
        <v>333.11249999999995</v>
      </c>
      <c r="G92" s="122"/>
      <c r="H92" s="123">
        <f>G92*F92</f>
        <v>0</v>
      </c>
      <c r="I92" s="3"/>
      <c r="J92" s="11"/>
      <c r="L92" s="11"/>
      <c r="N92" s="11"/>
    </row>
    <row r="93" spans="2:14" s="1" customFormat="1" ht="15" customHeight="1">
      <c r="B93" s="37">
        <v>53</v>
      </c>
      <c r="C93" s="69" t="s">
        <v>20</v>
      </c>
      <c r="D93" s="77" t="s">
        <v>56</v>
      </c>
      <c r="E93" s="57" t="s">
        <v>9</v>
      </c>
      <c r="F93" s="89">
        <v>47</v>
      </c>
      <c r="G93" s="122"/>
      <c r="H93" s="123">
        <f>G93*F93</f>
        <v>0</v>
      </c>
      <c r="I93" s="3"/>
      <c r="J93" s="11"/>
      <c r="L93" s="11"/>
      <c r="N93" s="11"/>
    </row>
    <row r="94" spans="2:14" s="1" customFormat="1" ht="15" customHeight="1">
      <c r="B94" s="37">
        <v>54</v>
      </c>
      <c r="C94" s="69" t="s">
        <v>41</v>
      </c>
      <c r="D94" s="70" t="s">
        <v>40</v>
      </c>
      <c r="E94" s="57" t="s">
        <v>9</v>
      </c>
      <c r="F94" s="89">
        <f>+F93</f>
        <v>47</v>
      </c>
      <c r="G94" s="122"/>
      <c r="H94" s="123">
        <f>G94*F94</f>
        <v>0</v>
      </c>
      <c r="I94" s="3"/>
      <c r="J94" s="11"/>
      <c r="L94" s="11"/>
      <c r="N94" s="11"/>
    </row>
    <row r="95" spans="2:14" ht="15" customHeight="1">
      <c r="B95" s="37">
        <v>55</v>
      </c>
      <c r="C95" s="69" t="s">
        <v>89</v>
      </c>
      <c r="D95" s="70" t="s">
        <v>88</v>
      </c>
      <c r="E95" s="33" t="s">
        <v>9</v>
      </c>
      <c r="F95" s="31">
        <f>+F94</f>
        <v>47</v>
      </c>
      <c r="G95" s="122"/>
      <c r="H95" s="123">
        <f>G95*F95</f>
        <v>0</v>
      </c>
      <c r="I95" s="3"/>
      <c r="J95" s="10"/>
      <c r="K95" s="19"/>
      <c r="L95" s="20"/>
      <c r="M95" s="2"/>
      <c r="N95" s="10"/>
    </row>
    <row r="96" spans="2:14" s="1" customFormat="1" ht="15" customHeight="1">
      <c r="B96" s="37"/>
      <c r="C96" s="38" t="s">
        <v>57</v>
      </c>
      <c r="D96" s="77"/>
      <c r="E96" s="57"/>
      <c r="F96" s="89"/>
      <c r="G96" s="94"/>
      <c r="H96" s="99"/>
      <c r="I96" s="3"/>
      <c r="J96" s="11"/>
      <c r="K96" s="28"/>
      <c r="L96" s="11"/>
      <c r="N96" s="11"/>
    </row>
    <row r="97" spans="2:12" s="52" customFormat="1" ht="26.25" customHeight="1">
      <c r="B97" s="37">
        <v>56</v>
      </c>
      <c r="C97" s="58" t="s">
        <v>59</v>
      </c>
      <c r="D97" s="70" t="s">
        <v>129</v>
      </c>
      <c r="E97" s="57" t="s">
        <v>0</v>
      </c>
      <c r="F97" s="59">
        <f>+(23)*4</f>
        <v>92</v>
      </c>
      <c r="G97" s="122"/>
      <c r="H97" s="123">
        <f>G97*F97</f>
        <v>0</v>
      </c>
      <c r="I97" s="3"/>
      <c r="K97" s="53"/>
      <c r="L97" s="54"/>
    </row>
    <row r="98" spans="2:14" s="1" customFormat="1" ht="15" customHeight="1">
      <c r="B98" s="37">
        <v>57</v>
      </c>
      <c r="C98" s="69" t="s">
        <v>20</v>
      </c>
      <c r="D98" s="77" t="s">
        <v>58</v>
      </c>
      <c r="E98" s="57" t="s">
        <v>9</v>
      </c>
      <c r="F98" s="89">
        <f>(F97/4)*10*20/1000</f>
        <v>4.6</v>
      </c>
      <c r="G98" s="122"/>
      <c r="H98" s="123">
        <f>G98*F98</f>
        <v>0</v>
      </c>
      <c r="I98" s="3"/>
      <c r="J98" s="11"/>
      <c r="L98" s="11"/>
      <c r="N98" s="11"/>
    </row>
    <row r="99" spans="2:14" s="1" customFormat="1" ht="15" customHeight="1">
      <c r="B99" s="37">
        <v>58</v>
      </c>
      <c r="C99" s="69" t="s">
        <v>41</v>
      </c>
      <c r="D99" s="70" t="s">
        <v>40</v>
      </c>
      <c r="E99" s="57" t="s">
        <v>9</v>
      </c>
      <c r="F99" s="89">
        <f>F98</f>
        <v>4.6</v>
      </c>
      <c r="G99" s="122"/>
      <c r="H99" s="123">
        <f>G99*F99</f>
        <v>0</v>
      </c>
      <c r="I99" s="3"/>
      <c r="J99" s="11"/>
      <c r="L99" s="11"/>
      <c r="N99" s="11"/>
    </row>
    <row r="100" spans="2:14" ht="15" customHeight="1" thickBot="1">
      <c r="B100" s="44">
        <v>59</v>
      </c>
      <c r="C100" s="106" t="s">
        <v>89</v>
      </c>
      <c r="D100" s="107" t="s">
        <v>88</v>
      </c>
      <c r="E100" s="110" t="s">
        <v>9</v>
      </c>
      <c r="F100" s="111">
        <f>+F99</f>
        <v>4.6</v>
      </c>
      <c r="G100" s="129"/>
      <c r="H100" s="126">
        <f>G100*F100</f>
        <v>0</v>
      </c>
      <c r="I100" s="3"/>
      <c r="J100" s="10"/>
      <c r="K100" s="19"/>
      <c r="L100" s="20"/>
      <c r="M100" s="2"/>
      <c r="N100" s="10"/>
    </row>
    <row r="101" spans="2:14" s="1" customFormat="1" ht="15" customHeight="1">
      <c r="B101" s="39"/>
      <c r="C101" s="15"/>
      <c r="D101" s="74" t="s">
        <v>18</v>
      </c>
      <c r="E101" s="39"/>
      <c r="F101" s="84"/>
      <c r="G101" s="84"/>
      <c r="H101" s="127">
        <f>SUM(H91:H100)</f>
        <v>0</v>
      </c>
      <c r="I101" s="14"/>
      <c r="J101" s="11"/>
      <c r="L101" s="11"/>
      <c r="N101" s="11"/>
    </row>
    <row r="102" spans="2:14" s="1" customFormat="1" ht="15" customHeight="1">
      <c r="B102" s="39"/>
      <c r="C102" s="15"/>
      <c r="D102" s="74"/>
      <c r="E102" s="39"/>
      <c r="F102" s="84"/>
      <c r="G102" s="84"/>
      <c r="H102" s="103"/>
      <c r="I102" s="3"/>
      <c r="J102" s="11"/>
      <c r="L102" s="11"/>
      <c r="N102" s="11"/>
    </row>
    <row r="103" spans="1:14" s="1" customFormat="1" ht="15" customHeight="1" thickBot="1">
      <c r="A103" s="2"/>
      <c r="B103" s="39" t="s">
        <v>10</v>
      </c>
      <c r="C103" s="6" t="s">
        <v>21</v>
      </c>
      <c r="D103" s="74"/>
      <c r="E103" s="39" t="s">
        <v>4</v>
      </c>
      <c r="F103" s="84" t="s">
        <v>5</v>
      </c>
      <c r="G103" s="95" t="s">
        <v>11</v>
      </c>
      <c r="H103" s="98" t="s">
        <v>8</v>
      </c>
      <c r="I103" s="3"/>
      <c r="J103" s="11"/>
      <c r="L103" s="11"/>
      <c r="N103" s="11"/>
    </row>
    <row r="104" spans="2:14" s="1" customFormat="1" ht="15" customHeight="1">
      <c r="B104" s="41"/>
      <c r="C104" s="29" t="s">
        <v>52</v>
      </c>
      <c r="D104" s="78"/>
      <c r="E104" s="83"/>
      <c r="F104" s="93"/>
      <c r="G104" s="97"/>
      <c r="H104" s="105"/>
      <c r="I104" s="3"/>
      <c r="J104" s="11"/>
      <c r="L104" s="11"/>
      <c r="N104" s="11"/>
    </row>
    <row r="105" spans="2:14" s="1" customFormat="1" ht="15" customHeight="1">
      <c r="B105" s="37">
        <v>60</v>
      </c>
      <c r="C105" s="69" t="s">
        <v>66</v>
      </c>
      <c r="D105" s="77" t="s">
        <v>60</v>
      </c>
      <c r="E105" s="57" t="s">
        <v>1</v>
      </c>
      <c r="F105" s="89">
        <v>45</v>
      </c>
      <c r="G105" s="122"/>
      <c r="H105" s="123">
        <f aca="true" t="shared" si="3" ref="H105:H117">G105*F105</f>
        <v>0</v>
      </c>
      <c r="I105" s="3"/>
      <c r="J105" s="11"/>
      <c r="L105" s="11"/>
      <c r="N105" s="11"/>
    </row>
    <row r="106" spans="2:14" s="1" customFormat="1" ht="15" customHeight="1">
      <c r="B106" s="37">
        <v>61</v>
      </c>
      <c r="C106" s="69" t="s">
        <v>53</v>
      </c>
      <c r="D106" s="77" t="s">
        <v>54</v>
      </c>
      <c r="E106" s="57" t="s">
        <v>1</v>
      </c>
      <c r="F106" s="89">
        <f>+F91</f>
        <v>47</v>
      </c>
      <c r="G106" s="122"/>
      <c r="H106" s="123">
        <f t="shared" si="3"/>
        <v>0</v>
      </c>
      <c r="I106" s="3"/>
      <c r="J106" s="11"/>
      <c r="L106" s="11"/>
      <c r="N106" s="11"/>
    </row>
    <row r="107" spans="2:14" s="1" customFormat="1" ht="15" customHeight="1">
      <c r="B107" s="37">
        <v>62</v>
      </c>
      <c r="C107" s="69" t="s">
        <v>13</v>
      </c>
      <c r="D107" s="77" t="s">
        <v>61</v>
      </c>
      <c r="E107" s="57" t="s">
        <v>1</v>
      </c>
      <c r="F107" s="89">
        <f>+F106*3*0.3</f>
        <v>42.3</v>
      </c>
      <c r="G107" s="122"/>
      <c r="H107" s="123">
        <f t="shared" si="3"/>
        <v>0</v>
      </c>
      <c r="I107" s="3"/>
      <c r="J107" s="11"/>
      <c r="L107" s="11"/>
      <c r="N107" s="11"/>
    </row>
    <row r="108" spans="2:14" ht="15" customHeight="1">
      <c r="B108" s="37">
        <v>63</v>
      </c>
      <c r="C108" s="69" t="s">
        <v>3</v>
      </c>
      <c r="D108" s="70" t="s">
        <v>31</v>
      </c>
      <c r="E108" s="33" t="s">
        <v>1</v>
      </c>
      <c r="F108" s="89">
        <f>+F107</f>
        <v>42.3</v>
      </c>
      <c r="G108" s="122"/>
      <c r="H108" s="123">
        <f t="shared" si="3"/>
        <v>0</v>
      </c>
      <c r="I108" s="3"/>
      <c r="J108" s="10"/>
      <c r="K108" s="2"/>
      <c r="L108" s="10"/>
      <c r="M108" s="2"/>
      <c r="N108" s="10"/>
    </row>
    <row r="109" spans="2:14" s="1" customFormat="1" ht="15" customHeight="1">
      <c r="B109" s="37">
        <v>64</v>
      </c>
      <c r="C109" s="69" t="s">
        <v>55</v>
      </c>
      <c r="D109" s="77" t="s">
        <v>128</v>
      </c>
      <c r="E109" s="57" t="s">
        <v>0</v>
      </c>
      <c r="F109" s="59">
        <f>+(4*47*3.15*0.75*0.75)</f>
        <v>333.11249999999995</v>
      </c>
      <c r="G109" s="122"/>
      <c r="H109" s="123">
        <f>G109*F109</f>
        <v>0</v>
      </c>
      <c r="I109" s="3"/>
      <c r="J109" s="11"/>
      <c r="L109" s="11"/>
      <c r="N109" s="11"/>
    </row>
    <row r="110" spans="2:14" s="1" customFormat="1" ht="15" customHeight="1">
      <c r="B110" s="37">
        <v>65</v>
      </c>
      <c r="C110" s="69" t="s">
        <v>20</v>
      </c>
      <c r="D110" s="77" t="s">
        <v>56</v>
      </c>
      <c r="E110" s="57" t="s">
        <v>9</v>
      </c>
      <c r="F110" s="89">
        <f>+F93</f>
        <v>47</v>
      </c>
      <c r="G110" s="122"/>
      <c r="H110" s="123">
        <f>G110*F110</f>
        <v>0</v>
      </c>
      <c r="I110" s="3"/>
      <c r="J110" s="11"/>
      <c r="L110" s="11"/>
      <c r="N110" s="11"/>
    </row>
    <row r="111" spans="2:14" s="1" customFormat="1" ht="15" customHeight="1">
      <c r="B111" s="37">
        <v>66</v>
      </c>
      <c r="C111" s="69" t="s">
        <v>41</v>
      </c>
      <c r="D111" s="70" t="s">
        <v>40</v>
      </c>
      <c r="E111" s="57" t="s">
        <v>9</v>
      </c>
      <c r="F111" s="89">
        <f>+F110</f>
        <v>47</v>
      </c>
      <c r="G111" s="122"/>
      <c r="H111" s="123">
        <f t="shared" si="3"/>
        <v>0</v>
      </c>
      <c r="I111" s="3"/>
      <c r="J111" s="11"/>
      <c r="L111" s="11"/>
      <c r="N111" s="11"/>
    </row>
    <row r="112" spans="2:14" ht="15" customHeight="1">
      <c r="B112" s="37">
        <v>67</v>
      </c>
      <c r="C112" s="69" t="s">
        <v>89</v>
      </c>
      <c r="D112" s="70" t="s">
        <v>88</v>
      </c>
      <c r="E112" s="33" t="s">
        <v>9</v>
      </c>
      <c r="F112" s="31">
        <f>+F111</f>
        <v>47</v>
      </c>
      <c r="G112" s="122"/>
      <c r="H112" s="123">
        <f t="shared" si="3"/>
        <v>0</v>
      </c>
      <c r="I112" s="3"/>
      <c r="J112" s="10"/>
      <c r="K112" s="19"/>
      <c r="L112" s="20"/>
      <c r="M112" s="2"/>
      <c r="N112" s="10"/>
    </row>
    <row r="113" spans="2:12" s="52" customFormat="1" ht="26.25" customHeight="1">
      <c r="B113" s="37">
        <v>68</v>
      </c>
      <c r="C113" s="58" t="s">
        <v>30</v>
      </c>
      <c r="D113" s="70" t="s">
        <v>62</v>
      </c>
      <c r="E113" s="57" t="s">
        <v>2</v>
      </c>
      <c r="F113" s="67">
        <f>(F110*100)*0.001*0.001</f>
        <v>0.0047</v>
      </c>
      <c r="G113" s="122"/>
      <c r="H113" s="123">
        <f t="shared" si="3"/>
        <v>0</v>
      </c>
      <c r="I113" s="3"/>
      <c r="K113" s="53"/>
      <c r="L113" s="54"/>
    </row>
    <row r="114" spans="1:14" ht="15" customHeight="1">
      <c r="A114" s="1"/>
      <c r="B114" s="37">
        <v>69</v>
      </c>
      <c r="C114" s="69" t="s">
        <v>3</v>
      </c>
      <c r="D114" s="70" t="s">
        <v>63</v>
      </c>
      <c r="E114" s="33" t="s">
        <v>37</v>
      </c>
      <c r="F114" s="87">
        <f>+F113*1000</f>
        <v>4.7</v>
      </c>
      <c r="G114" s="122"/>
      <c r="H114" s="123">
        <f t="shared" si="3"/>
        <v>0</v>
      </c>
      <c r="I114" s="3"/>
      <c r="J114" s="10"/>
      <c r="K114" s="7"/>
      <c r="L114" s="20"/>
      <c r="M114" s="2"/>
      <c r="N114" s="10"/>
    </row>
    <row r="115" spans="2:15" s="52" customFormat="1" ht="26.25" customHeight="1">
      <c r="B115" s="37">
        <v>70</v>
      </c>
      <c r="C115" s="69" t="s">
        <v>39</v>
      </c>
      <c r="D115" s="70" t="s">
        <v>130</v>
      </c>
      <c r="E115" s="57" t="s">
        <v>0</v>
      </c>
      <c r="F115" s="59">
        <f>+(47*3.15*0.75*0.75)*0.2</f>
        <v>16.655624999999997</v>
      </c>
      <c r="G115" s="122"/>
      <c r="H115" s="123">
        <f t="shared" si="3"/>
        <v>0</v>
      </c>
      <c r="I115" s="3"/>
      <c r="K115" s="53"/>
      <c r="L115" s="54"/>
      <c r="O115" s="52">
        <f>SUM(K115:N115)</f>
        <v>0</v>
      </c>
    </row>
    <row r="116" spans="2:14" ht="15" customHeight="1">
      <c r="B116" s="37">
        <v>71</v>
      </c>
      <c r="C116" s="69" t="s">
        <v>3</v>
      </c>
      <c r="D116" s="70" t="s">
        <v>64</v>
      </c>
      <c r="E116" s="33" t="s">
        <v>9</v>
      </c>
      <c r="F116" s="66">
        <f>+F115*0.1</f>
        <v>1.6655624999999998</v>
      </c>
      <c r="G116" s="122"/>
      <c r="H116" s="123">
        <f t="shared" si="3"/>
        <v>0</v>
      </c>
      <c r="I116" s="3"/>
      <c r="J116" s="10"/>
      <c r="K116" s="2"/>
      <c r="L116" s="10"/>
      <c r="M116" s="2"/>
      <c r="N116" s="10"/>
    </row>
    <row r="117" spans="2:14" ht="15" customHeight="1">
      <c r="B117" s="37">
        <v>72</v>
      </c>
      <c r="C117" s="69" t="s">
        <v>16</v>
      </c>
      <c r="D117" s="70" t="s">
        <v>14</v>
      </c>
      <c r="E117" s="81" t="s">
        <v>2</v>
      </c>
      <c r="F117" s="66">
        <f>F116*0.3+F113+F108*0.003</f>
        <v>0.6312687499999999</v>
      </c>
      <c r="G117" s="122"/>
      <c r="H117" s="123">
        <f t="shared" si="3"/>
        <v>0</v>
      </c>
      <c r="I117" s="3"/>
      <c r="J117" s="13"/>
      <c r="K117" s="7"/>
      <c r="L117" s="10"/>
      <c r="M117" s="2"/>
      <c r="N117" s="10"/>
    </row>
    <row r="118" spans="2:14" s="1" customFormat="1" ht="15" customHeight="1">
      <c r="B118" s="37"/>
      <c r="C118" s="38" t="s">
        <v>57</v>
      </c>
      <c r="D118" s="77"/>
      <c r="E118" s="57"/>
      <c r="F118" s="89"/>
      <c r="G118" s="94"/>
      <c r="H118" s="99"/>
      <c r="I118" s="3"/>
      <c r="J118" s="11"/>
      <c r="L118" s="11"/>
      <c r="N118" s="11"/>
    </row>
    <row r="119" spans="2:12" s="52" customFormat="1" ht="26.25" customHeight="1">
      <c r="B119" s="37">
        <v>73</v>
      </c>
      <c r="C119" s="69" t="s">
        <v>59</v>
      </c>
      <c r="D119" s="70" t="s">
        <v>129</v>
      </c>
      <c r="E119" s="57" t="s">
        <v>0</v>
      </c>
      <c r="F119" s="59">
        <f>+(23)*4</f>
        <v>92</v>
      </c>
      <c r="G119" s="122"/>
      <c r="H119" s="123">
        <f>G119*F119</f>
        <v>0</v>
      </c>
      <c r="I119" s="3"/>
      <c r="K119" s="53"/>
      <c r="L119" s="54"/>
    </row>
    <row r="120" spans="2:14" s="1" customFormat="1" ht="15" customHeight="1">
      <c r="B120" s="37">
        <v>74</v>
      </c>
      <c r="C120" s="69" t="s">
        <v>30</v>
      </c>
      <c r="D120" s="70" t="s">
        <v>65</v>
      </c>
      <c r="E120" s="33" t="s">
        <v>2</v>
      </c>
      <c r="F120" s="67">
        <f>(F119/4*20)*0.001*0.001</f>
        <v>0.00046</v>
      </c>
      <c r="G120" s="122"/>
      <c r="H120" s="123">
        <f>G120*F120</f>
        <v>0</v>
      </c>
      <c r="I120" s="3"/>
      <c r="J120" s="11"/>
      <c r="L120" s="11"/>
      <c r="N120" s="11"/>
    </row>
    <row r="121" spans="2:14" s="1" customFormat="1" ht="15" customHeight="1">
      <c r="B121" s="37">
        <v>75</v>
      </c>
      <c r="C121" s="69" t="s">
        <v>3</v>
      </c>
      <c r="D121" s="70" t="s">
        <v>63</v>
      </c>
      <c r="E121" s="33" t="s">
        <v>37</v>
      </c>
      <c r="F121" s="87">
        <f>+F120*1000</f>
        <v>0.46</v>
      </c>
      <c r="G121" s="122"/>
      <c r="H121" s="123">
        <f aca="true" t="shared" si="4" ref="H121:H127">G121*F121</f>
        <v>0</v>
      </c>
      <c r="I121" s="3"/>
      <c r="J121" s="10"/>
      <c r="L121" s="11"/>
      <c r="N121" s="11"/>
    </row>
    <row r="122" spans="2:14" s="1" customFormat="1" ht="15" customHeight="1">
      <c r="B122" s="37">
        <v>76</v>
      </c>
      <c r="C122" s="69" t="s">
        <v>20</v>
      </c>
      <c r="D122" s="77" t="s">
        <v>58</v>
      </c>
      <c r="E122" s="57" t="s">
        <v>9</v>
      </c>
      <c r="F122" s="89">
        <f>(F119/4)*10*20/1000</f>
        <v>4.6</v>
      </c>
      <c r="G122" s="122"/>
      <c r="H122" s="123">
        <f>G122*F122</f>
        <v>0</v>
      </c>
      <c r="I122" s="3"/>
      <c r="J122" s="11"/>
      <c r="L122" s="11"/>
      <c r="N122" s="11"/>
    </row>
    <row r="123" spans="2:14" s="1" customFormat="1" ht="15" customHeight="1">
      <c r="B123" s="37">
        <v>77</v>
      </c>
      <c r="C123" s="69" t="s">
        <v>41</v>
      </c>
      <c r="D123" s="70" t="s">
        <v>40</v>
      </c>
      <c r="E123" s="57" t="s">
        <v>9</v>
      </c>
      <c r="F123" s="89">
        <f>F122</f>
        <v>4.6</v>
      </c>
      <c r="G123" s="122"/>
      <c r="H123" s="123">
        <f>G123*F123</f>
        <v>0</v>
      </c>
      <c r="I123" s="3"/>
      <c r="J123" s="11"/>
      <c r="L123" s="11"/>
      <c r="N123" s="11"/>
    </row>
    <row r="124" spans="2:14" ht="15" customHeight="1">
      <c r="B124" s="37">
        <v>78</v>
      </c>
      <c r="C124" s="69" t="s">
        <v>89</v>
      </c>
      <c r="D124" s="70" t="s">
        <v>88</v>
      </c>
      <c r="E124" s="33" t="s">
        <v>9</v>
      </c>
      <c r="F124" s="31">
        <f>+F123</f>
        <v>4.6</v>
      </c>
      <c r="G124" s="122"/>
      <c r="H124" s="123">
        <f>G124*F124</f>
        <v>0</v>
      </c>
      <c r="I124" s="3"/>
      <c r="J124" s="10"/>
      <c r="K124" s="19"/>
      <c r="L124" s="20"/>
      <c r="M124" s="2"/>
      <c r="N124" s="10"/>
    </row>
    <row r="125" spans="2:15" s="52" customFormat="1" ht="26.25" customHeight="1">
      <c r="B125" s="37">
        <v>79</v>
      </c>
      <c r="C125" s="58" t="s">
        <v>39</v>
      </c>
      <c r="D125" s="70" t="s">
        <v>131</v>
      </c>
      <c r="E125" s="57" t="s">
        <v>0</v>
      </c>
      <c r="F125" s="59">
        <f>+(23*0.2)</f>
        <v>4.6000000000000005</v>
      </c>
      <c r="G125" s="122"/>
      <c r="H125" s="123">
        <f t="shared" si="4"/>
        <v>0</v>
      </c>
      <c r="I125" s="3"/>
      <c r="K125" s="53"/>
      <c r="L125" s="54"/>
      <c r="O125" s="52">
        <f>SUM(K125:N125)</f>
        <v>0</v>
      </c>
    </row>
    <row r="126" spans="2:14" ht="15" customHeight="1">
      <c r="B126" s="37">
        <v>80</v>
      </c>
      <c r="C126" s="69" t="s">
        <v>3</v>
      </c>
      <c r="D126" s="70" t="s">
        <v>64</v>
      </c>
      <c r="E126" s="33" t="s">
        <v>9</v>
      </c>
      <c r="F126" s="66">
        <f>+F125*0.1</f>
        <v>0.4600000000000001</v>
      </c>
      <c r="G126" s="122"/>
      <c r="H126" s="123">
        <f t="shared" si="4"/>
        <v>0</v>
      </c>
      <c r="I126" s="3"/>
      <c r="J126" s="10"/>
      <c r="K126" s="2"/>
      <c r="L126" s="10"/>
      <c r="M126" s="2"/>
      <c r="N126" s="10"/>
    </row>
    <row r="127" spans="2:14" ht="15" customHeight="1" thickBot="1">
      <c r="B127" s="44">
        <v>81</v>
      </c>
      <c r="C127" s="106" t="s">
        <v>16</v>
      </c>
      <c r="D127" s="107" t="s">
        <v>14</v>
      </c>
      <c r="E127" s="108" t="s">
        <v>2</v>
      </c>
      <c r="F127" s="109">
        <f>F126*0.3+F120</f>
        <v>0.13846</v>
      </c>
      <c r="G127" s="129"/>
      <c r="H127" s="126">
        <f t="shared" si="4"/>
        <v>0</v>
      </c>
      <c r="I127" s="3"/>
      <c r="J127" s="13"/>
      <c r="K127" s="7"/>
      <c r="L127" s="10"/>
      <c r="M127" s="2"/>
      <c r="N127" s="10"/>
    </row>
    <row r="128" spans="2:14" s="1" customFormat="1" ht="15" customHeight="1">
      <c r="B128" s="39"/>
      <c r="C128" s="15"/>
      <c r="D128" s="74" t="s">
        <v>17</v>
      </c>
      <c r="E128" s="39"/>
      <c r="F128" s="84"/>
      <c r="G128" s="84"/>
      <c r="H128" s="127">
        <f>SUM(H105:H127)</f>
        <v>0</v>
      </c>
      <c r="I128" s="14"/>
      <c r="J128" s="11"/>
      <c r="L128" s="11"/>
      <c r="N128" s="11"/>
    </row>
    <row r="129" spans="2:14" s="1" customFormat="1" ht="15" customHeight="1">
      <c r="B129" s="39"/>
      <c r="C129" s="15"/>
      <c r="D129" s="74"/>
      <c r="E129" s="39"/>
      <c r="F129" s="84"/>
      <c r="G129" s="84"/>
      <c r="H129" s="103"/>
      <c r="I129" s="9"/>
      <c r="J129" s="11"/>
      <c r="L129" s="11"/>
      <c r="N129" s="11"/>
    </row>
    <row r="130" spans="2:14" s="1" customFormat="1" ht="15" customHeight="1">
      <c r="B130" s="39"/>
      <c r="C130" s="15"/>
      <c r="D130" s="74"/>
      <c r="E130" s="39"/>
      <c r="F130" s="84"/>
      <c r="G130" s="84"/>
      <c r="H130" s="103"/>
      <c r="I130" s="9"/>
      <c r="J130" s="11"/>
      <c r="L130" s="11"/>
      <c r="N130" s="11"/>
    </row>
    <row r="131" spans="2:14" s="1" customFormat="1" ht="15" customHeight="1">
      <c r="B131" s="39"/>
      <c r="C131" s="15"/>
      <c r="D131" s="74"/>
      <c r="E131" s="39"/>
      <c r="F131" s="84"/>
      <c r="G131" s="84"/>
      <c r="H131" s="103"/>
      <c r="I131" s="9"/>
      <c r="J131" s="11"/>
      <c r="L131" s="11"/>
      <c r="N131" s="11"/>
    </row>
    <row r="132" spans="2:14" s="1" customFormat="1" ht="15" customHeight="1">
      <c r="B132" s="39"/>
      <c r="C132" s="15"/>
      <c r="D132" s="74"/>
      <c r="E132" s="39"/>
      <c r="F132" s="84"/>
      <c r="G132" s="84"/>
      <c r="H132" s="103"/>
      <c r="I132" s="9"/>
      <c r="J132" s="11"/>
      <c r="L132" s="11"/>
      <c r="N132" s="11"/>
    </row>
    <row r="133" spans="3:4" ht="13.5" customHeight="1">
      <c r="C133" s="35" t="s">
        <v>117</v>
      </c>
      <c r="D133" s="50" t="s">
        <v>116</v>
      </c>
    </row>
    <row r="138" spans="3:14" ht="15" customHeight="1">
      <c r="C138" s="6"/>
      <c r="D138" s="79"/>
      <c r="I138" s="4"/>
      <c r="J138" s="10"/>
      <c r="K138" s="2"/>
      <c r="L138" s="10"/>
      <c r="M138" s="2"/>
      <c r="N138" s="10"/>
    </row>
    <row r="139" spans="3:14" ht="15" customHeight="1">
      <c r="C139" s="6"/>
      <c r="I139" s="4"/>
      <c r="J139" s="10"/>
      <c r="K139" s="2"/>
      <c r="L139" s="10"/>
      <c r="M139" s="2"/>
      <c r="N139" s="10"/>
    </row>
    <row r="140" spans="3:14" ht="15" customHeight="1">
      <c r="C140" s="6"/>
      <c r="I140" s="4"/>
      <c r="J140" s="10"/>
      <c r="K140" s="2"/>
      <c r="L140" s="10"/>
      <c r="M140" s="2"/>
      <c r="N140" s="10"/>
    </row>
    <row r="141" spans="3:14" ht="15" customHeight="1">
      <c r="C141" s="6"/>
      <c r="I141" s="4"/>
      <c r="J141" s="10"/>
      <c r="K141" s="2"/>
      <c r="L141" s="10"/>
      <c r="M141" s="2"/>
      <c r="N141" s="10"/>
    </row>
    <row r="142" spans="3:14" ht="15" customHeight="1">
      <c r="C142" s="6"/>
      <c r="I142" s="4"/>
      <c r="J142" s="10"/>
      <c r="K142" s="2"/>
      <c r="L142" s="10"/>
      <c r="M142" s="2"/>
      <c r="N142" s="10"/>
    </row>
    <row r="143" spans="3:14" ht="15" customHeight="1">
      <c r="C143" s="6"/>
      <c r="I143" s="4"/>
      <c r="J143" s="10"/>
      <c r="K143" s="2"/>
      <c r="L143" s="10"/>
      <c r="M143" s="2"/>
      <c r="N143" s="10"/>
    </row>
    <row r="144" spans="3:14" ht="15" customHeight="1">
      <c r="C144" s="6"/>
      <c r="I144" s="4"/>
      <c r="J144" s="10"/>
      <c r="K144" s="2"/>
      <c r="L144" s="10"/>
      <c r="M144" s="2"/>
      <c r="N144" s="10"/>
    </row>
    <row r="145" spans="3:14" ht="15" customHeight="1">
      <c r="C145" s="6"/>
      <c r="I145" s="4"/>
      <c r="J145" s="10"/>
      <c r="K145" s="2"/>
      <c r="L145" s="10"/>
      <c r="M145" s="2"/>
      <c r="N145" s="10"/>
    </row>
    <row r="146" spans="3:14" ht="15" customHeight="1">
      <c r="C146" s="6"/>
      <c r="I146" s="4"/>
      <c r="J146" s="10"/>
      <c r="K146" s="2"/>
      <c r="L146" s="10"/>
      <c r="M146" s="2"/>
      <c r="N146" s="10"/>
    </row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spans="9:14" ht="15" customHeight="1">
      <c r="I158" s="4"/>
      <c r="J158" s="10"/>
      <c r="K158" s="2"/>
      <c r="L158" s="10"/>
      <c r="M158" s="2"/>
      <c r="N158" s="10"/>
    </row>
    <row r="159" spans="9:14" ht="15" customHeight="1">
      <c r="I159" s="4"/>
      <c r="J159" s="10"/>
      <c r="K159" s="2"/>
      <c r="L159" s="10"/>
      <c r="M159" s="2"/>
      <c r="N159" s="10"/>
    </row>
    <row r="160" spans="9:14" ht="15" customHeight="1">
      <c r="I160" s="4"/>
      <c r="J160" s="10"/>
      <c r="K160" s="2"/>
      <c r="L160" s="10"/>
      <c r="M160" s="2"/>
      <c r="N160" s="10"/>
    </row>
    <row r="161" spans="9:14" ht="15" customHeight="1">
      <c r="I161" s="4"/>
      <c r="J161" s="10"/>
      <c r="K161" s="2"/>
      <c r="L161" s="10"/>
      <c r="M161" s="2"/>
      <c r="N161" s="10"/>
    </row>
    <row r="162" spans="9:14" ht="15" customHeight="1">
      <c r="I162" s="4"/>
      <c r="J162" s="10"/>
      <c r="K162" s="2"/>
      <c r="L162" s="10"/>
      <c r="M162" s="2"/>
      <c r="N162" s="10"/>
    </row>
    <row r="163" spans="9:14" ht="15" customHeight="1">
      <c r="I163" s="4"/>
      <c r="J163" s="10"/>
      <c r="K163" s="2"/>
      <c r="L163" s="10"/>
      <c r="M163" s="2"/>
      <c r="N163" s="10"/>
    </row>
    <row r="164" spans="9:14" ht="15" customHeight="1">
      <c r="I164" s="4"/>
      <c r="J164" s="10"/>
      <c r="K164" s="2"/>
      <c r="L164" s="10"/>
      <c r="M164" s="2"/>
      <c r="N164" s="10"/>
    </row>
    <row r="165" spans="9:14" ht="15" customHeight="1">
      <c r="I165" s="4"/>
      <c r="J165" s="10"/>
      <c r="K165" s="2"/>
      <c r="L165" s="10"/>
      <c r="M165" s="2"/>
      <c r="N165" s="10"/>
    </row>
    <row r="166" ht="15" customHeight="1"/>
    <row r="167" spans="4:10" ht="15" customHeight="1">
      <c r="D167" s="132"/>
      <c r="E167" s="132"/>
      <c r="F167" s="132"/>
      <c r="G167" s="132"/>
      <c r="H167" s="132"/>
      <c r="I167" s="132"/>
      <c r="J167" s="132"/>
    </row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</sheetData>
  <sheetProtection/>
  <mergeCells count="7">
    <mergeCell ref="B1:H1"/>
    <mergeCell ref="G21:H21"/>
    <mergeCell ref="C41:D41"/>
    <mergeCell ref="C69:D69"/>
    <mergeCell ref="D167:J167"/>
    <mergeCell ref="B3:H3"/>
    <mergeCell ref="G2:H2"/>
  </mergeCells>
  <printOptions/>
  <pageMargins left="0.54" right="0.3937007874015748" top="0.7" bottom="0.57" header="0.31496062992125984" footer="0.31496062992125984"/>
  <pageSetup orientation="portrait" paperSize="9" scale="90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uli</dc:creator>
  <cp:keywords/>
  <dc:description/>
  <cp:lastModifiedBy>Petr Kulich</cp:lastModifiedBy>
  <cp:lastPrinted>2014-08-28T22:10:26Z</cp:lastPrinted>
  <dcterms:created xsi:type="dcterms:W3CDTF">2011-04-19T19:51:16Z</dcterms:created>
  <dcterms:modified xsi:type="dcterms:W3CDTF">2014-09-09T12:37:02Z</dcterms:modified>
  <cp:category/>
  <cp:version/>
  <cp:contentType/>
  <cp:contentStatus/>
</cp:coreProperties>
</file>