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17940" windowHeight="10680" activeTab="1"/>
  </bookViews>
  <sheets>
    <sheet name="Rekapitulace stavby" sheetId="1" r:id="rId1"/>
    <sheet name="3-2019 - Rekonstrukce stř..." sheetId="2" r:id="rId2"/>
  </sheets>
  <definedNames>
    <definedName name="_xlnm._FilterDatabase" localSheetId="1" hidden="1">'3-2019 - Rekonstrukce stř...'!$C$83:$K$134</definedName>
    <definedName name="_xlnm.Print_Titles" localSheetId="1">'3-2019 - Rekonstrukce stř...'!$83:$83</definedName>
    <definedName name="_xlnm.Print_Titles" localSheetId="0">'Rekapitulace stavby'!$52:$52</definedName>
    <definedName name="_xlnm.Print_Area" localSheetId="1">'3-2019 - Rekonstrukce stř...'!$C$4:$J$37,'3-2019 - Rekonstrukce stř...'!$C$43:$J$67,'3-2019 - Rekonstrukce stř...'!$C$73:$K$134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4" i="2"/>
  <c r="BH134" i="2"/>
  <c r="BG134" i="2"/>
  <c r="BF134" i="2"/>
  <c r="T134" i="2"/>
  <c r="T133" i="2" s="1"/>
  <c r="T132" i="2" s="1"/>
  <c r="R134" i="2"/>
  <c r="R133" i="2"/>
  <c r="R132" i="2" s="1"/>
  <c r="P134" i="2"/>
  <c r="P133" i="2" s="1"/>
  <c r="P132" i="2" s="1"/>
  <c r="BK134" i="2"/>
  <c r="BK133" i="2" s="1"/>
  <c r="J134" i="2"/>
  <c r="BE134" i="2" s="1"/>
  <c r="BI131" i="2"/>
  <c r="BH131" i="2"/>
  <c r="BG131" i="2"/>
  <c r="BF131" i="2"/>
  <c r="T131" i="2"/>
  <c r="T129" i="2" s="1"/>
  <c r="R131" i="2"/>
  <c r="P131" i="2"/>
  <c r="BK131" i="2"/>
  <c r="J131" i="2"/>
  <c r="BE131" i="2" s="1"/>
  <c r="BI130" i="2"/>
  <c r="BH130" i="2"/>
  <c r="BG130" i="2"/>
  <c r="BF130" i="2"/>
  <c r="T130" i="2"/>
  <c r="R130" i="2"/>
  <c r="R129" i="2" s="1"/>
  <c r="P130" i="2"/>
  <c r="P129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T126" i="2" s="1"/>
  <c r="R127" i="2"/>
  <c r="R126" i="2" s="1"/>
  <c r="P127" i="2"/>
  <c r="P126" i="2" s="1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T109" i="2" s="1"/>
  <c r="R110" i="2"/>
  <c r="R109" i="2" s="1"/>
  <c r="P110" i="2"/>
  <c r="P109" i="2" s="1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T100" i="2" s="1"/>
  <c r="R101" i="2"/>
  <c r="R100" i="2" s="1"/>
  <c r="P101" i="2"/>
  <c r="P100" i="2" s="1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T95" i="2" s="1"/>
  <c r="R96" i="2"/>
  <c r="R95" i="2" s="1"/>
  <c r="P96" i="2"/>
  <c r="P95" i="2" s="1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T91" i="2" s="1"/>
  <c r="R92" i="2"/>
  <c r="R91" i="2"/>
  <c r="R90" i="2" s="1"/>
  <c r="P92" i="2"/>
  <c r="P91" i="2" s="1"/>
  <c r="BK92" i="2"/>
  <c r="J92" i="2"/>
  <c r="BE92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T86" i="2" s="1"/>
  <c r="T85" i="2" s="1"/>
  <c r="R87" i="2"/>
  <c r="R86" i="2" s="1"/>
  <c r="R85" i="2" s="1"/>
  <c r="P87" i="2"/>
  <c r="P86" i="2" s="1"/>
  <c r="P85" i="2" s="1"/>
  <c r="BK87" i="2"/>
  <c r="J87" i="2"/>
  <c r="BE87" i="2" s="1"/>
  <c r="F78" i="2"/>
  <c r="E76" i="2"/>
  <c r="F48" i="2"/>
  <c r="E46" i="2"/>
  <c r="J22" i="2"/>
  <c r="E22" i="2"/>
  <c r="J51" i="2" s="1"/>
  <c r="J21" i="2"/>
  <c r="J19" i="2"/>
  <c r="E19" i="2"/>
  <c r="J80" i="2" s="1"/>
  <c r="J18" i="2"/>
  <c r="J16" i="2"/>
  <c r="E16" i="2"/>
  <c r="F81" i="2"/>
  <c r="F51" i="2"/>
  <c r="J15" i="2"/>
  <c r="J13" i="2"/>
  <c r="E13" i="2"/>
  <c r="F80" i="2" s="1"/>
  <c r="J12" i="2"/>
  <c r="J10" i="2"/>
  <c r="J78" i="2"/>
  <c r="J48" i="2"/>
  <c r="AS54" i="1"/>
  <c r="L50" i="1"/>
  <c r="AM50" i="1"/>
  <c r="AM49" i="1"/>
  <c r="L49" i="1"/>
  <c r="AM47" i="1"/>
  <c r="L47" i="1"/>
  <c r="L45" i="1"/>
  <c r="L44" i="1"/>
  <c r="BK126" i="2" l="1"/>
  <c r="J126" i="2" s="1"/>
  <c r="J63" i="2" s="1"/>
  <c r="BK91" i="2"/>
  <c r="J91" i="2" s="1"/>
  <c r="J59" i="2" s="1"/>
  <c r="BK129" i="2"/>
  <c r="J129" i="2" s="1"/>
  <c r="J64" i="2" s="1"/>
  <c r="BK100" i="2"/>
  <c r="J100" i="2" s="1"/>
  <c r="J61" i="2" s="1"/>
  <c r="BK95" i="2"/>
  <c r="J95" i="2" s="1"/>
  <c r="J60" i="2" s="1"/>
  <c r="F32" i="2"/>
  <c r="BA55" i="1" s="1"/>
  <c r="BA54" i="1" s="1"/>
  <c r="W30" i="1" s="1"/>
  <c r="F34" i="2"/>
  <c r="BC55" i="1" s="1"/>
  <c r="BC54" i="1" s="1"/>
  <c r="AY54" i="1" s="1"/>
  <c r="BK86" i="2"/>
  <c r="J86" i="2" s="1"/>
  <c r="J57" i="2" s="1"/>
  <c r="J32" i="2"/>
  <c r="AW55" i="1" s="1"/>
  <c r="F31" i="2"/>
  <c r="AZ55" i="1" s="1"/>
  <c r="AZ54" i="1" s="1"/>
  <c r="W29" i="1" s="1"/>
  <c r="BK109" i="2"/>
  <c r="J109" i="2" s="1"/>
  <c r="J62" i="2" s="1"/>
  <c r="F35" i="2"/>
  <c r="BD55" i="1" s="1"/>
  <c r="BD54" i="1" s="1"/>
  <c r="W33" i="1" s="1"/>
  <c r="F33" i="2"/>
  <c r="BB55" i="1" s="1"/>
  <c r="BB54" i="1" s="1"/>
  <c r="W31" i="1" s="1"/>
  <c r="J133" i="2"/>
  <c r="J66" i="2" s="1"/>
  <c r="BK132" i="2"/>
  <c r="J132" i="2" s="1"/>
  <c r="J65" i="2" s="1"/>
  <c r="R84" i="2"/>
  <c r="T84" i="2"/>
  <c r="T90" i="2"/>
  <c r="P90" i="2"/>
  <c r="P84" i="2" s="1"/>
  <c r="AU55" i="1" s="1"/>
  <c r="AU54" i="1" s="1"/>
  <c r="J81" i="2"/>
  <c r="J31" i="2"/>
  <c r="AV55" i="1" s="1"/>
  <c r="F50" i="2"/>
  <c r="J50" i="2"/>
  <c r="BK90" i="2" l="1"/>
  <c r="J90" i="2" s="1"/>
  <c r="J58" i="2" s="1"/>
  <c r="AW54" i="1"/>
  <c r="AK30" i="1" s="1"/>
  <c r="AV54" i="1"/>
  <c r="W32" i="1"/>
  <c r="BK85" i="2"/>
  <c r="BK84" i="2" s="1"/>
  <c r="J84" i="2" s="1"/>
  <c r="AT55" i="1"/>
  <c r="AX54" i="1"/>
  <c r="J85" i="2" l="1"/>
  <c r="J56" i="2" s="1"/>
  <c r="AT54" i="1"/>
  <c r="AK29" i="1"/>
  <c r="J55" i="2"/>
  <c r="J28" i="2"/>
  <c r="J37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<sst xmlns="http://schemas.openxmlformats.org/spreadsheetml/2006/main" count="882" uniqueCount="289">
  <si>
    <t>Export Komplet</t>
  </si>
  <si>
    <t/>
  </si>
  <si>
    <t>2.0</t>
  </si>
  <si>
    <t>ZAMOK</t>
  </si>
  <si>
    <t>False</t>
  </si>
  <si>
    <t>{02798c71-9d9d-4c04-bb40-6a093db66b61}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</si>
  <si>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</si>
  <si>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</si>
  <si>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</si>
  <si>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</si>
  <si>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</si>
  <si>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</si>
  <si>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</si>
  <si>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</si>
  <si>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</si>
  <si>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</si>
  <si>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</si>
  <si>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střešního pláště bytového domu</t>
  </si>
  <si>
    <t>KSO:</t>
  </si>
  <si>
    <t>CC-CZ:</t>
  </si>
  <si>
    <t>Místo:</t>
  </si>
  <si>
    <t xml:space="preserve"> </t>
  </si>
  <si>
    <t>Datum:</t>
  </si>
  <si>
    <t>2. 7. 2019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</si>
  <si>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</si>
  <si>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</si>
  <si>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</si>
  <si>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</si>
  <si>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</si>
  <si>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</si>
  <si>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</si>
  <si>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</si>
  <si>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</si>
  <si>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</si>
  <si>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</si>
  <si>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</si>
  <si>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</si>
  <si>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</si>
  <si>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</si>
  <si>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</si>
  <si>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</si>
  <si>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</si>
  <si>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</si>
  <si>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</si>
  <si>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</si>
  <si>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</si>
  <si>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</si>
  <si>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</si>
  <si>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</si>
  <si>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</si>
  <si>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</si>
  <si>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</si>
  <si>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</si>
  <si>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</si>
  <si>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</si>
  <si>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</si>
  <si>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</si>
  <si>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</si>
  <si>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</si>
  <si>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</si>
  <si>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</si>
  <si>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</si>
  <si>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</si>
  <si>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</si>
  <si>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</si>
  <si>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</si>
  <si>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</si>
  <si>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</si>
  <si>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</si>
  <si>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</si>
  <si>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</si>
  <si>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</si>
  <si>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</si>
  <si>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</si>
  <si>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</si>
  <si>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</si>
  <si>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</si>
  <si>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</si>
  <si>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</si>
  <si>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</si>
  <si>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</si>
  <si>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</si>
  <si>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</si>
  <si>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</si>
  <si>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</si>
  <si>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</si>
  <si>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</si>
  <si>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</si>
  <si>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</si>
  <si>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</si>
  <si>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</si>
  <si>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</si>
  <si>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</si>
  <si>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</si>
  <si>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</si>
  <si>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</si>
  <si>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</si>
  <si>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</si>
  <si>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</si>
  <si>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</si>
  <si>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</si>
  <si>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</si>
  <si>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</si>
  <si>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</si>
  <si>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</si>
  <si>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</si>
  <si>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</si>
  <si>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997</t>
  </si>
  <si>
    <t>Přesun sutě</t>
  </si>
  <si>
    <t>40</t>
  </si>
  <si>
    <t>K</t>
  </si>
  <si>
    <t>997006512</t>
  </si>
  <si>
    <t>Vodorovné doprava suti s naložením a složením na skládku do 1 km</t>
  </si>
  <si>
    <t>t</t>
  </si>
  <si>
    <t>CS ÚRS 2019 01</t>
  </si>
  <si>
    <t>4</t>
  </si>
  <si>
    <t>479297741</t>
  </si>
  <si>
    <t>41</t>
  </si>
  <si>
    <t>997006519</t>
  </si>
  <si>
    <t>Příplatek k vodorovnému přemístění suti na skládku ZKD 1 km přes 1 km</t>
  </si>
  <si>
    <t>-2049934725</t>
  </si>
  <si>
    <t>42</t>
  </si>
  <si>
    <t>997013831</t>
  </si>
  <si>
    <t>Poplatek za uložení na skládce (skládkovné) stavebního odpadu směsného kód odpadu 170 904</t>
  </si>
  <si>
    <t>512</t>
  </si>
  <si>
    <t>431283347</t>
  </si>
  <si>
    <t>PSV</t>
  </si>
  <si>
    <t>Práce a dodávky PSV</t>
  </si>
  <si>
    <t>712</t>
  </si>
  <si>
    <t>Povlakové krytiny</t>
  </si>
  <si>
    <t>712400831</t>
  </si>
  <si>
    <t>Odstranění povlakové krytiny střech do 30° jednovrstvé</t>
  </si>
  <si>
    <t>m2</t>
  </si>
  <si>
    <t>16</t>
  </si>
  <si>
    <t>-2145033154</t>
  </si>
  <si>
    <t>712431101</t>
  </si>
  <si>
    <t>Provedení povlakové krytiny střech do 30° pásy na sucho AIP nebo NAIP</t>
  </si>
  <si>
    <t>439271220</t>
  </si>
  <si>
    <t>3</t>
  </si>
  <si>
    <t>M</t>
  </si>
  <si>
    <t>62821109</t>
  </si>
  <si>
    <t>asfaltový pás separační s krycí vrstvou tl. do 1 mm, typu R</t>
  </si>
  <si>
    <t>32</t>
  </si>
  <si>
    <t>994298896</t>
  </si>
  <si>
    <t>713</t>
  </si>
  <si>
    <t>Izolace tepelné</t>
  </si>
  <si>
    <t>713110813</t>
  </si>
  <si>
    <t>Odstranění tepelné izolace stropů volně kladené z vláknitých materiálů tl přes 100 mm</t>
  </si>
  <si>
    <t>-427190945</t>
  </si>
  <si>
    <t>5</t>
  </si>
  <si>
    <t>713111111</t>
  </si>
  <si>
    <t>Montáž izolace tepelné vrchem stropů volně kladenými rohožemi, pásy, dílci, deskami</t>
  </si>
  <si>
    <t>-112346488</t>
  </si>
  <si>
    <t>6</t>
  </si>
  <si>
    <t>63166769</t>
  </si>
  <si>
    <t>pás tepelně izolační mezi krokve λ=0,036-0,037 tl 160mm</t>
  </si>
  <si>
    <t>-599885220</t>
  </si>
  <si>
    <t>7</t>
  </si>
  <si>
    <t>998713104</t>
  </si>
  <si>
    <t>Přesun hmot tonážní pro izolace tepelné v objektech v do 36 m</t>
  </si>
  <si>
    <t>-1327030153</t>
  </si>
  <si>
    <t>762</t>
  </si>
  <si>
    <t>Konstrukce tesařské</t>
  </si>
  <si>
    <t>762.1</t>
  </si>
  <si>
    <t>oprava nosné vazníkové konstrukce v rozsahu dle mykologického průzkumu provedeného firmou DEREK - Kaluža s.r.o. ze dne  17.6.2019 dle bodu 6.1 včetně chemického ošetření celé nosné konstrukce</t>
  </si>
  <si>
    <t>soub</t>
  </si>
  <si>
    <t>-2124314378</t>
  </si>
  <si>
    <t>8</t>
  </si>
  <si>
    <t>762341210</t>
  </si>
  <si>
    <t>Montáž bednění střech rovných a šikmých sklonu do 60° z hrubých prken na sraz</t>
  </si>
  <si>
    <t>-611833078</t>
  </si>
  <si>
    <t>9</t>
  </si>
  <si>
    <t>60515111</t>
  </si>
  <si>
    <t>řezivo jehličnaté boční prkno 20-30mm</t>
  </si>
  <si>
    <t>m3</t>
  </si>
  <si>
    <t>-2032432956</t>
  </si>
  <si>
    <t>10</t>
  </si>
  <si>
    <t>762341811</t>
  </si>
  <si>
    <t>Demontáž bednění střech z prken</t>
  </si>
  <si>
    <t>1077951913</t>
  </si>
  <si>
    <t>11</t>
  </si>
  <si>
    <t>762342441</t>
  </si>
  <si>
    <t>Montáž lišt trojúhelníkových nebo kontralatí na střechách sklonu do 60°</t>
  </si>
  <si>
    <t>m</t>
  </si>
  <si>
    <t>-1362807865</t>
  </si>
  <si>
    <t>12</t>
  </si>
  <si>
    <t>60514101</t>
  </si>
  <si>
    <t>řezivo jehličnaté lať 10-25cm2</t>
  </si>
  <si>
    <t>-1536436821</t>
  </si>
  <si>
    <t>13</t>
  </si>
  <si>
    <t>998762104</t>
  </si>
  <si>
    <t>Přesun hmot tonážní pro kce tesařské v objektech v do 36 m</t>
  </si>
  <si>
    <t>818197270</t>
  </si>
  <si>
    <t>14</t>
  </si>
  <si>
    <t>998762181</t>
  </si>
  <si>
    <t>Příplatek k přesunu hmot tonážní 762 prováděný bez použití mechanizace</t>
  </si>
  <si>
    <t>1726139379</t>
  </si>
  <si>
    <t>764</t>
  </si>
  <si>
    <t>Konstrukce klempířské</t>
  </si>
  <si>
    <t>37</t>
  </si>
  <si>
    <t>764000001</t>
  </si>
  <si>
    <t>Větrací mřížka plastová 10cm</t>
  </si>
  <si>
    <t>86965856</t>
  </si>
  <si>
    <t>764001801</t>
  </si>
  <si>
    <t>Demontáž podkladního plechu do suti</t>
  </si>
  <si>
    <t>1285640841</t>
  </si>
  <si>
    <t>17</t>
  </si>
  <si>
    <t>764001821</t>
  </si>
  <si>
    <t>Demontáž krytiny ze svitků nebo tabulí do suti</t>
  </si>
  <si>
    <t>-1687723827</t>
  </si>
  <si>
    <t>18</t>
  </si>
  <si>
    <t>764002821</t>
  </si>
  <si>
    <t>Demontáž střešního výlezu do suti</t>
  </si>
  <si>
    <t>kus</t>
  </si>
  <si>
    <t>-646374447</t>
  </si>
  <si>
    <t>19</t>
  </si>
  <si>
    <t>764002881</t>
  </si>
  <si>
    <t>Demontáž lemování střešních prostupů do suti</t>
  </si>
  <si>
    <t>-783376706</t>
  </si>
  <si>
    <t>20</t>
  </si>
  <si>
    <t>764003801</t>
  </si>
  <si>
    <t>Demontáž lemování trub, konzol, držáků, ventilačních nástavců a jiných kusových prvků do suti</t>
  </si>
  <si>
    <t>-1249916063</t>
  </si>
  <si>
    <t>764004801</t>
  </si>
  <si>
    <t>Demontáž podokapního žlabu do suti</t>
  </si>
  <si>
    <t>1514301994</t>
  </si>
  <si>
    <t>22</t>
  </si>
  <si>
    <t>764011612</t>
  </si>
  <si>
    <t>Podkladní plech z Pz upraveným povrchem rš 200 mm</t>
  </si>
  <si>
    <t>1285738110</t>
  </si>
  <si>
    <t>23</t>
  </si>
  <si>
    <t>764111641</t>
  </si>
  <si>
    <t>Krytina střechy rovné drážkováním ze svitků z Pz plechu s povrchovou úpravou do rš 670 mm sklonu do 30°</t>
  </si>
  <si>
    <t>1320932753</t>
  </si>
  <si>
    <t>24</t>
  </si>
  <si>
    <t>764201136</t>
  </si>
  <si>
    <t>Montáž oplechování větraného nároží s větrací mřížkou</t>
  </si>
  <si>
    <t>1261787595</t>
  </si>
  <si>
    <t>25</t>
  </si>
  <si>
    <t>764213652</t>
  </si>
  <si>
    <t>Střešní výlez pro krytinu skládanou nebo plechovou z Pz s povrchovou úpravou</t>
  </si>
  <si>
    <t>-1287569816</t>
  </si>
  <si>
    <t>26</t>
  </si>
  <si>
    <t>764314611</t>
  </si>
  <si>
    <t>Lemování prostupů střech s krytinou prejzovou nebo vlnitou bez lišty z Pz s povrchovou úpravou</t>
  </si>
  <si>
    <t>-228355814</t>
  </si>
  <si>
    <t>27</t>
  </si>
  <si>
    <t>764315604</t>
  </si>
  <si>
    <t>Lemování trub, konzol,držáků z Pz s povrch úpravou střech s krytinou prejzovou, vlnitou D do 200 mm</t>
  </si>
  <si>
    <t>468714019</t>
  </si>
  <si>
    <t>28</t>
  </si>
  <si>
    <t>764315605</t>
  </si>
  <si>
    <t>Lemování trub, konzol,držáků z Pz s povrch úpravou střech s krytinou prejzovou, vlnitou D do 300 mm</t>
  </si>
  <si>
    <t>-1325281433</t>
  </si>
  <si>
    <t>29</t>
  </si>
  <si>
    <t>764511612</t>
  </si>
  <si>
    <t>Žlab podokapní hranatý z Pz s povrchovou úpravou rš 330 mm</t>
  </si>
  <si>
    <t>1837380858</t>
  </si>
  <si>
    <t>30</t>
  </si>
  <si>
    <t>998764104</t>
  </si>
  <si>
    <t>Přesun hmot tonážní pro konstrukce klempířské v objektech v do 36 m</t>
  </si>
  <si>
    <t>1049576299</t>
  </si>
  <si>
    <t>765</t>
  </si>
  <si>
    <t>Krytina skládaná</t>
  </si>
  <si>
    <t>43</t>
  </si>
  <si>
    <t>765191011</t>
  </si>
  <si>
    <t>Montáž pojistné hydroizolační fólie kladené ve sklonu do 30° volně na krokve</t>
  </si>
  <si>
    <t>-379215453</t>
  </si>
  <si>
    <t>45</t>
  </si>
  <si>
    <t>28329037</t>
  </si>
  <si>
    <t>-1055199480</t>
  </si>
  <si>
    <t>OST</t>
  </si>
  <si>
    <t>Ostatní</t>
  </si>
  <si>
    <t>38</t>
  </si>
  <si>
    <t>764.11</t>
  </si>
  <si>
    <t>Provedení hromosvodu AIMgSi 8mm dle původního schématu</t>
  </si>
  <si>
    <t>248148991</t>
  </si>
  <si>
    <t>39</t>
  </si>
  <si>
    <t>764.12</t>
  </si>
  <si>
    <t>Revize hromosvodu</t>
  </si>
  <si>
    <t>1216572926</t>
  </si>
  <si>
    <t>VRN</t>
  </si>
  <si>
    <t>Vedlejší rozpočtové náklady</t>
  </si>
  <si>
    <t>VRN3</t>
  </si>
  <si>
    <t>Zařízení staveniště</t>
  </si>
  <si>
    <t>030001000</t>
  </si>
  <si>
    <t>1024</t>
  </si>
  <si>
    <t>-1105596467</t>
  </si>
  <si>
    <t>dodávka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</si>
</sst>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17"/>
      <c r="AQ5" s="17"/>
      <c r="AR5" s="15"/>
      <c r="BE5" s="228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17"/>
      <c r="AQ6" s="17"/>
      <c r="AR6" s="15"/>
      <c r="BE6" s="229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229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229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29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29"/>
      <c r="BS10" s="12" t="s">
        <v>6</v>
      </c>
    </row>
    <row r="11" spans="1:74" ht="18.399999999999999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229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29"/>
      <c r="BS12" s="12" t="s">
        <v>6</v>
      </c>
    </row>
    <row r="13" spans="1:74" ht="12" customHeight="1">
      <c r="B13" s="16"/>
      <c r="C13" s="17"/>
      <c r="D13" s="24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28</v>
      </c>
      <c r="AO13" s="17"/>
      <c r="AP13" s="17"/>
      <c r="AQ13" s="17"/>
      <c r="AR13" s="15"/>
      <c r="BE13" s="229"/>
      <c r="BS13" s="12" t="s">
        <v>6</v>
      </c>
    </row>
    <row r="14" spans="1:74">
      <c r="B14" s="16"/>
      <c r="C14" s="17"/>
      <c r="D14" s="17"/>
      <c r="E14" s="223" t="s">
        <v>28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4" t="s">
        <v>26</v>
      </c>
      <c r="AL14" s="17"/>
      <c r="AM14" s="17"/>
      <c r="AN14" s="26" t="s">
        <v>28</v>
      </c>
      <c r="AO14" s="17"/>
      <c r="AP14" s="17"/>
      <c r="AQ14" s="17"/>
      <c r="AR14" s="15"/>
      <c r="BE14" s="229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29"/>
      <c r="BS15" s="12" t="s">
        <v>4</v>
      </c>
    </row>
    <row r="16" spans="1:74" ht="12" customHeight="1">
      <c r="B16" s="16"/>
      <c r="C16" s="17"/>
      <c r="D16" s="24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29"/>
      <c r="BS16" s="12" t="s">
        <v>4</v>
      </c>
    </row>
    <row r="17" spans="2:71" ht="18.399999999999999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26</v>
      </c>
      <c r="AL17" s="17"/>
      <c r="AM17" s="17"/>
      <c r="AN17" s="22" t="s">
        <v>1</v>
      </c>
      <c r="AO17" s="17"/>
      <c r="AP17" s="17"/>
      <c r="AQ17" s="17"/>
      <c r="AR17" s="15"/>
      <c r="BE17" s="229"/>
      <c r="BS17" s="12" t="s">
        <v>30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29"/>
      <c r="BS18" s="12" t="s">
        <v>6</v>
      </c>
    </row>
    <row r="19" spans="2:71" ht="12" customHeight="1">
      <c r="B19" s="16"/>
      <c r="C19" s="17"/>
      <c r="D19" s="24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29"/>
      <c r="BS19" s="12" t="s">
        <v>6</v>
      </c>
    </row>
    <row r="20" spans="2:71" ht="18.399999999999999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26</v>
      </c>
      <c r="AL20" s="17"/>
      <c r="AM20" s="17"/>
      <c r="AN20" s="22" t="s">
        <v>1</v>
      </c>
      <c r="AO20" s="17"/>
      <c r="AP20" s="17"/>
      <c r="AQ20" s="17"/>
      <c r="AR20" s="15"/>
      <c r="BE20" s="229"/>
      <c r="BS20" s="12" t="s">
        <v>30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29"/>
    </row>
    <row r="22" spans="2:71" ht="12" customHeight="1">
      <c r="B22" s="16"/>
      <c r="C22" s="17"/>
      <c r="D22" s="24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29"/>
    </row>
    <row r="23" spans="2:71" ht="16.5" customHeight="1">
      <c r="B23" s="16"/>
      <c r="C23" s="17"/>
      <c r="D23" s="17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17"/>
      <c r="AP23" s="17"/>
      <c r="AQ23" s="17"/>
      <c r="AR23" s="15"/>
      <c r="BE23" s="229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29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229"/>
    </row>
    <row r="26" spans="2:71" s="1" customFormat="1" ht="25.9" customHeight="1"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0">
        <f>ROUND(AG54,2)</f>
        <v>0</v>
      </c>
      <c r="AL26" s="231"/>
      <c r="AM26" s="231"/>
      <c r="AN26" s="231"/>
      <c r="AO26" s="231"/>
      <c r="AP26" s="30"/>
      <c r="AQ26" s="30"/>
      <c r="AR26" s="33"/>
      <c r="BE26" s="229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29"/>
    </row>
    <row r="28" spans="2:71" s="1" customFormat="1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26" t="s">
        <v>34</v>
      </c>
      <c r="M28" s="226"/>
      <c r="N28" s="226"/>
      <c r="O28" s="226"/>
      <c r="P28" s="226"/>
      <c r="Q28" s="30"/>
      <c r="R28" s="30"/>
      <c r="S28" s="30"/>
      <c r="T28" s="30"/>
      <c r="U28" s="30"/>
      <c r="V28" s="30"/>
      <c r="W28" s="226" t="s">
        <v>35</v>
      </c>
      <c r="X28" s="226"/>
      <c r="Y28" s="226"/>
      <c r="Z28" s="226"/>
      <c r="AA28" s="226"/>
      <c r="AB28" s="226"/>
      <c r="AC28" s="226"/>
      <c r="AD28" s="226"/>
      <c r="AE28" s="226"/>
      <c r="AF28" s="30"/>
      <c r="AG28" s="30"/>
      <c r="AH28" s="30"/>
      <c r="AI28" s="30"/>
      <c r="AJ28" s="30"/>
      <c r="AK28" s="226" t="s">
        <v>36</v>
      </c>
      <c r="AL28" s="226"/>
      <c r="AM28" s="226"/>
      <c r="AN28" s="226"/>
      <c r="AO28" s="226"/>
      <c r="AP28" s="30"/>
      <c r="AQ28" s="30"/>
      <c r="AR28" s="33"/>
      <c r="BE28" s="229"/>
    </row>
    <row r="29" spans="2:71" s="2" customFormat="1" ht="14.45" customHeight="1">
      <c r="B29" s="34"/>
      <c r="C29" s="35"/>
      <c r="D29" s="24" t="s">
        <v>37</v>
      </c>
      <c r="E29" s="35"/>
      <c r="F29" s="24" t="s">
        <v>38</v>
      </c>
      <c r="G29" s="35"/>
      <c r="H29" s="35"/>
      <c r="I29" s="35"/>
      <c r="J29" s="35"/>
      <c r="K29" s="35"/>
      <c r="L29" s="192">
        <v>0.21</v>
      </c>
      <c r="M29" s="193"/>
      <c r="N29" s="193"/>
      <c r="O29" s="193"/>
      <c r="P29" s="193"/>
      <c r="Q29" s="35"/>
      <c r="R29" s="35"/>
      <c r="S29" s="35"/>
      <c r="T29" s="35"/>
      <c r="U29" s="35"/>
      <c r="V29" s="35"/>
      <c r="W29" s="227">
        <f>ROUND(AZ54,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5"/>
      <c r="AG29" s="35"/>
      <c r="AH29" s="35"/>
      <c r="AI29" s="35"/>
      <c r="AJ29" s="35"/>
      <c r="AK29" s="227">
        <f>ROUND(AV54, 2)</f>
        <v>0</v>
      </c>
      <c r="AL29" s="193"/>
      <c r="AM29" s="193"/>
      <c r="AN29" s="193"/>
      <c r="AO29" s="193"/>
      <c r="AP29" s="35"/>
      <c r="AQ29" s="35"/>
      <c r="AR29" s="36"/>
      <c r="BE29" s="229"/>
    </row>
    <row r="30" spans="2:71" s="2" customFormat="1" ht="14.45" customHeight="1">
      <c r="B30" s="34"/>
      <c r="C30" s="35"/>
      <c r="D30" s="35"/>
      <c r="E30" s="35"/>
      <c r="F30" s="24" t="s">
        <v>39</v>
      </c>
      <c r="G30" s="35"/>
      <c r="H30" s="35"/>
      <c r="I30" s="35"/>
      <c r="J30" s="35"/>
      <c r="K30" s="35"/>
      <c r="L30" s="192">
        <v>0.15</v>
      </c>
      <c r="M30" s="193"/>
      <c r="N30" s="193"/>
      <c r="O30" s="193"/>
      <c r="P30" s="193"/>
      <c r="Q30" s="35"/>
      <c r="R30" s="35"/>
      <c r="S30" s="35"/>
      <c r="T30" s="35"/>
      <c r="U30" s="35"/>
      <c r="V30" s="35"/>
      <c r="W30" s="227">
        <f>ROUND(BA54,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5"/>
      <c r="AG30" s="35"/>
      <c r="AH30" s="35"/>
      <c r="AI30" s="35"/>
      <c r="AJ30" s="35"/>
      <c r="AK30" s="227">
        <f>ROUND(AW54, 2)</f>
        <v>0</v>
      </c>
      <c r="AL30" s="193"/>
      <c r="AM30" s="193"/>
      <c r="AN30" s="193"/>
      <c r="AO30" s="193"/>
      <c r="AP30" s="35"/>
      <c r="AQ30" s="35"/>
      <c r="AR30" s="36"/>
      <c r="BE30" s="229"/>
    </row>
    <row r="31" spans="2:71" s="2" customFormat="1" ht="14.45" hidden="1" customHeight="1">
      <c r="B31" s="34"/>
      <c r="C31" s="35"/>
      <c r="D31" s="35"/>
      <c r="E31" s="35"/>
      <c r="F31" s="24" t="s">
        <v>40</v>
      </c>
      <c r="G31" s="35"/>
      <c r="H31" s="35"/>
      <c r="I31" s="35"/>
      <c r="J31" s="35"/>
      <c r="K31" s="35"/>
      <c r="L31" s="192">
        <v>0.21</v>
      </c>
      <c r="M31" s="193"/>
      <c r="N31" s="193"/>
      <c r="O31" s="193"/>
      <c r="P31" s="193"/>
      <c r="Q31" s="35"/>
      <c r="R31" s="35"/>
      <c r="S31" s="35"/>
      <c r="T31" s="35"/>
      <c r="U31" s="35"/>
      <c r="V31" s="35"/>
      <c r="W31" s="227">
        <f>ROUND(BB54, 2)</f>
        <v>0</v>
      </c>
      <c r="X31" s="193"/>
      <c r="Y31" s="193"/>
      <c r="Z31" s="193"/>
      <c r="AA31" s="193"/>
      <c r="AB31" s="193"/>
      <c r="AC31" s="193"/>
      <c r="AD31" s="193"/>
      <c r="AE31" s="193"/>
      <c r="AF31" s="35"/>
      <c r="AG31" s="35"/>
      <c r="AH31" s="35"/>
      <c r="AI31" s="35"/>
      <c r="AJ31" s="35"/>
      <c r="AK31" s="227">
        <v>0</v>
      </c>
      <c r="AL31" s="193"/>
      <c r="AM31" s="193"/>
      <c r="AN31" s="193"/>
      <c r="AO31" s="193"/>
      <c r="AP31" s="35"/>
      <c r="AQ31" s="35"/>
      <c r="AR31" s="36"/>
      <c r="BE31" s="229"/>
    </row>
    <row r="32" spans="2:71" s="2" customFormat="1" ht="14.45" hidden="1" customHeight="1">
      <c r="B32" s="34"/>
      <c r="C32" s="35"/>
      <c r="D32" s="35"/>
      <c r="E32" s="35"/>
      <c r="F32" s="24" t="s">
        <v>41</v>
      </c>
      <c r="G32" s="35"/>
      <c r="H32" s="35"/>
      <c r="I32" s="35"/>
      <c r="J32" s="35"/>
      <c r="K32" s="35"/>
      <c r="L32" s="192">
        <v>0.15</v>
      </c>
      <c r="M32" s="193"/>
      <c r="N32" s="193"/>
      <c r="O32" s="193"/>
      <c r="P32" s="193"/>
      <c r="Q32" s="35"/>
      <c r="R32" s="35"/>
      <c r="S32" s="35"/>
      <c r="T32" s="35"/>
      <c r="U32" s="35"/>
      <c r="V32" s="35"/>
      <c r="W32" s="227">
        <f>ROUND(BC54, 2)</f>
        <v>0</v>
      </c>
      <c r="X32" s="193"/>
      <c r="Y32" s="193"/>
      <c r="Z32" s="193"/>
      <c r="AA32" s="193"/>
      <c r="AB32" s="193"/>
      <c r="AC32" s="193"/>
      <c r="AD32" s="193"/>
      <c r="AE32" s="193"/>
      <c r="AF32" s="35"/>
      <c r="AG32" s="35"/>
      <c r="AH32" s="35"/>
      <c r="AI32" s="35"/>
      <c r="AJ32" s="35"/>
      <c r="AK32" s="227">
        <v>0</v>
      </c>
      <c r="AL32" s="193"/>
      <c r="AM32" s="193"/>
      <c r="AN32" s="193"/>
      <c r="AO32" s="193"/>
      <c r="AP32" s="35"/>
      <c r="AQ32" s="35"/>
      <c r="AR32" s="36"/>
      <c r="BE32" s="229"/>
    </row>
    <row r="33" spans="2:57" s="2" customFormat="1" ht="14.45" hidden="1" customHeight="1">
      <c r="B33" s="34"/>
      <c r="C33" s="35"/>
      <c r="D33" s="35"/>
      <c r="E33" s="35"/>
      <c r="F33" s="24" t="s">
        <v>42</v>
      </c>
      <c r="G33" s="35"/>
      <c r="H33" s="35"/>
      <c r="I33" s="35"/>
      <c r="J33" s="35"/>
      <c r="K33" s="35"/>
      <c r="L33" s="192">
        <v>0</v>
      </c>
      <c r="M33" s="193"/>
      <c r="N33" s="193"/>
      <c r="O33" s="193"/>
      <c r="P33" s="193"/>
      <c r="Q33" s="35"/>
      <c r="R33" s="35"/>
      <c r="S33" s="35"/>
      <c r="T33" s="35"/>
      <c r="U33" s="35"/>
      <c r="V33" s="35"/>
      <c r="W33" s="227">
        <f>ROUND(BD54,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5"/>
      <c r="AG33" s="35"/>
      <c r="AH33" s="35"/>
      <c r="AI33" s="35"/>
      <c r="AJ33" s="35"/>
      <c r="AK33" s="227">
        <v>0</v>
      </c>
      <c r="AL33" s="193"/>
      <c r="AM33" s="193"/>
      <c r="AN33" s="193"/>
      <c r="AO33" s="193"/>
      <c r="AP33" s="35"/>
      <c r="AQ33" s="35"/>
      <c r="AR33" s="36"/>
      <c r="BE33" s="229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29"/>
    </row>
    <row r="35" spans="2:57" s="1" customFormat="1" ht="25.9" customHeight="1"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4" t="s">
        <v>45</v>
      </c>
      <c r="Y35" s="205"/>
      <c r="Z35" s="205"/>
      <c r="AA35" s="205"/>
      <c r="AB35" s="205"/>
      <c r="AC35" s="39"/>
      <c r="AD35" s="39"/>
      <c r="AE35" s="39"/>
      <c r="AF35" s="39"/>
      <c r="AG35" s="39"/>
      <c r="AH35" s="39"/>
      <c r="AI35" s="39"/>
      <c r="AJ35" s="39"/>
      <c r="AK35" s="206">
        <f>SUM(AK26:AK33)</f>
        <v>0</v>
      </c>
      <c r="AL35" s="205"/>
      <c r="AM35" s="205"/>
      <c r="AN35" s="205"/>
      <c r="AO35" s="207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3/2019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11" t="str">
        <f>K6</f>
        <v>Rekonstrukce střešního pláště bytového domu</v>
      </c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13" t="str">
        <f>IF(AN8= "","",AN8)</f>
        <v>2. 7. 2019</v>
      </c>
      <c r="AN47" s="213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0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209" t="str">
        <f>IF(E17="","",E17)</f>
        <v xml:space="preserve"> </v>
      </c>
      <c r="AN49" s="210"/>
      <c r="AO49" s="210"/>
      <c r="AP49" s="210"/>
      <c r="AQ49" s="30"/>
      <c r="AR49" s="33"/>
      <c r="AS49" s="214" t="s">
        <v>47</v>
      </c>
      <c r="AT49" s="21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3.7" customHeight="1">
      <c r="B50" s="29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209" t="str">
        <f>IF(E20="","",E20)</f>
        <v xml:space="preserve"> </v>
      </c>
      <c r="AN50" s="210"/>
      <c r="AO50" s="210"/>
      <c r="AP50" s="210"/>
      <c r="AQ50" s="30"/>
      <c r="AR50" s="33"/>
      <c r="AS50" s="216"/>
      <c r="AT50" s="217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0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8"/>
      <c r="AT51" s="219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0" s="1" customFormat="1" ht="29.25" customHeight="1">
      <c r="B52" s="29"/>
      <c r="C52" s="194" t="s">
        <v>48</v>
      </c>
      <c r="D52" s="195"/>
      <c r="E52" s="195"/>
      <c r="F52" s="195"/>
      <c r="G52" s="195"/>
      <c r="H52" s="57"/>
      <c r="I52" s="196" t="s">
        <v>49</v>
      </c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7" t="s">
        <v>50</v>
      </c>
      <c r="AH52" s="195"/>
      <c r="AI52" s="195"/>
      <c r="AJ52" s="195"/>
      <c r="AK52" s="195"/>
      <c r="AL52" s="195"/>
      <c r="AM52" s="195"/>
      <c r="AN52" s="196" t="s">
        <v>51</v>
      </c>
      <c r="AO52" s="195"/>
      <c r="AP52" s="198"/>
      <c r="AQ52" s="58" t="s">
        <v>52</v>
      </c>
      <c r="AR52" s="33"/>
      <c r="AS52" s="59" t="s">
        <v>53</v>
      </c>
      <c r="AT52" s="60" t="s">
        <v>54</v>
      </c>
      <c r="AU52" s="60" t="s">
        <v>55</v>
      </c>
      <c r="AV52" s="60" t="s">
        <v>56</v>
      </c>
      <c r="AW52" s="60" t="s">
        <v>57</v>
      </c>
      <c r="AX52" s="60" t="s">
        <v>58</v>
      </c>
      <c r="AY52" s="60" t="s">
        <v>59</v>
      </c>
      <c r="AZ52" s="60" t="s">
        <v>60</v>
      </c>
      <c r="BA52" s="60" t="s">
        <v>61</v>
      </c>
      <c r="BB52" s="60" t="s">
        <v>62</v>
      </c>
      <c r="BC52" s="60" t="s">
        <v>63</v>
      </c>
      <c r="BD52" s="61" t="s">
        <v>64</v>
      </c>
    </row>
    <row r="53" spans="1:90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0" s="4" customFormat="1" ht="32.450000000000003" customHeight="1">
      <c r="B54" s="65"/>
      <c r="C54" s="66" t="s">
        <v>65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02">
        <f>ROUND(AG55,2)</f>
        <v>0</v>
      </c>
      <c r="AH54" s="202"/>
      <c r="AI54" s="202"/>
      <c r="AJ54" s="202"/>
      <c r="AK54" s="202"/>
      <c r="AL54" s="202"/>
      <c r="AM54" s="202"/>
      <c r="AN54" s="203">
        <f>SUM(AG54,AT54)</f>
        <v>0</v>
      </c>
      <c r="AO54" s="203"/>
      <c r="AP54" s="203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66</v>
      </c>
      <c r="BT54" s="75" t="s">
        <v>67</v>
      </c>
      <c r="BV54" s="75" t="s">
        <v>68</v>
      </c>
      <c r="BW54" s="75" t="s">
        <v>5</v>
      </c>
      <c r="BX54" s="75" t="s">
        <v>69</v>
      </c>
      <c r="CL54" s="75" t="s">
        <v>1</v>
      </c>
    </row>
    <row r="55" spans="1:90" s="5" customFormat="1" ht="27" customHeight="1">
      <c r="A55" s="76" t="s">
        <v>70</v>
      </c>
      <c r="B55" s="77"/>
      <c r="C55" s="78"/>
      <c r="D55" s="201" t="s">
        <v>14</v>
      </c>
      <c r="E55" s="201"/>
      <c r="F55" s="201"/>
      <c r="G55" s="201"/>
      <c r="H55" s="201"/>
      <c r="I55" s="79"/>
      <c r="J55" s="201" t="s">
        <v>17</v>
      </c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199">
        <f>'3-2019 - Rekonstrukce stř...'!J28</f>
        <v>0</v>
      </c>
      <c r="AH55" s="200"/>
      <c r="AI55" s="200"/>
      <c r="AJ55" s="200"/>
      <c r="AK55" s="200"/>
      <c r="AL55" s="200"/>
      <c r="AM55" s="200"/>
      <c r="AN55" s="199">
        <f>SUM(AG55,AT55)</f>
        <v>0</v>
      </c>
      <c r="AO55" s="200"/>
      <c r="AP55" s="200"/>
      <c r="AQ55" s="80" t="s">
        <v>71</v>
      </c>
      <c r="AR55" s="81"/>
      <c r="AS55" s="82">
        <v>0</v>
      </c>
      <c r="AT55" s="83">
        <f>ROUND(SUM(AV55:AW55),2)</f>
        <v>0</v>
      </c>
      <c r="AU55" s="84">
        <f>'3-2019 - Rekonstrukce stř...'!P84</f>
        <v>0</v>
      </c>
      <c r="AV55" s="83">
        <f>'3-2019 - Rekonstrukce stř...'!J31</f>
        <v>0</v>
      </c>
      <c r="AW55" s="83">
        <f>'3-2019 - Rekonstrukce stř...'!J32</f>
        <v>0</v>
      </c>
      <c r="AX55" s="83">
        <f>'3-2019 - Rekonstrukce stř...'!J33</f>
        <v>0</v>
      </c>
      <c r="AY55" s="83">
        <f>'3-2019 - Rekonstrukce stř...'!J34</f>
        <v>0</v>
      </c>
      <c r="AZ55" s="83">
        <f>'3-2019 - Rekonstrukce stř...'!F31</f>
        <v>0</v>
      </c>
      <c r="BA55" s="83">
        <f>'3-2019 - Rekonstrukce stř...'!F32</f>
        <v>0</v>
      </c>
      <c r="BB55" s="83">
        <f>'3-2019 - Rekonstrukce stř...'!F33</f>
        <v>0</v>
      </c>
      <c r="BC55" s="83">
        <f>'3-2019 - Rekonstrukce stř...'!F34</f>
        <v>0</v>
      </c>
      <c r="BD55" s="85">
        <f>'3-2019 - Rekonstrukce stř...'!F35</f>
        <v>0</v>
      </c>
      <c r="BT55" s="86" t="s">
        <v>72</v>
      </c>
      <c r="BU55" s="86" t="s">
        <v>73</v>
      </c>
      <c r="BV55" s="86" t="s">
        <v>68</v>
      </c>
      <c r="BW55" s="86" t="s">
        <v>5</v>
      </c>
      <c r="BX55" s="86" t="s">
        <v>69</v>
      </c>
      <c r="CL55" s="86" t="s">
        <v>1</v>
      </c>
    </row>
    <row r="56" spans="1:90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QJH4n2BNekKJ4gi9I+ReqVy+6sZWGMEE5PzGOI66ZBjQZlCggpi2i6Y4Xye6CvCxiPmyVipNZ1mje6k8LCerMw==" saltValue="2xnIGR2bCShBTANfZ0i4FUd82tEQR5/spY2fxkkE1OYisBnihTu5ctwgt1c1b1Lpo6F5lcGh7lAdcKxWZakXkQ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3-2019 - Rekonstrukce stř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5"/>
  <sheetViews>
    <sheetView showGridLines="0" tabSelected="1" topLeftCell="A119" workbookViewId="0">
      <selection activeCell="F73" sqref="F7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" t="s">
        <v>5</v>
      </c>
    </row>
    <row r="3" spans="2:46" ht="6.95" customHeight="1">
      <c r="B3" s="88"/>
      <c r="C3" s="89"/>
      <c r="D3" s="89"/>
      <c r="E3" s="89"/>
      <c r="F3" s="89"/>
      <c r="G3" s="89"/>
      <c r="H3" s="89"/>
      <c r="I3" s="90"/>
      <c r="J3" s="89"/>
      <c r="K3" s="89"/>
      <c r="L3" s="15"/>
      <c r="AT3" s="12" t="s">
        <v>74</v>
      </c>
    </row>
    <row r="4" spans="2:46" ht="24.95" customHeight="1">
      <c r="B4" s="15"/>
      <c r="D4" s="91" t="s">
        <v>75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s="1" customFormat="1" ht="12" customHeight="1">
      <c r="B6" s="33"/>
      <c r="D6" s="92" t="s">
        <v>16</v>
      </c>
      <c r="I6" s="93"/>
      <c r="L6" s="33"/>
    </row>
    <row r="7" spans="2:46" s="1" customFormat="1" ht="36.950000000000003" customHeight="1">
      <c r="B7" s="33"/>
      <c r="E7" s="232" t="s">
        <v>17</v>
      </c>
      <c r="F7" s="233"/>
      <c r="G7" s="233"/>
      <c r="H7" s="233"/>
      <c r="I7" s="93"/>
      <c r="L7" s="33"/>
    </row>
    <row r="8" spans="2:46" s="1" customFormat="1">
      <c r="B8" s="33"/>
      <c r="I8" s="93"/>
      <c r="L8" s="33"/>
    </row>
    <row r="9" spans="2:46" s="1" customFormat="1" ht="12" customHeight="1">
      <c r="B9" s="33"/>
      <c r="D9" s="92" t="s">
        <v>18</v>
      </c>
      <c r="F9" s="12" t="s">
        <v>1</v>
      </c>
      <c r="I9" s="94" t="s">
        <v>19</v>
      </c>
      <c r="J9" s="12" t="s">
        <v>1</v>
      </c>
      <c r="L9" s="33"/>
    </row>
    <row r="10" spans="2:46" s="1" customFormat="1" ht="12" customHeight="1">
      <c r="B10" s="33"/>
      <c r="D10" s="92" t="s">
        <v>20</v>
      </c>
      <c r="F10" s="12" t="s">
        <v>21</v>
      </c>
      <c r="I10" s="94" t="s">
        <v>22</v>
      </c>
      <c r="J10" s="95" t="str">
        <f>'Rekapitulace stavby'!AN8</f>
        <v>2. 7. 2019</v>
      </c>
      <c r="L10" s="33"/>
    </row>
    <row r="11" spans="2:46" s="1" customFormat="1" ht="10.9" customHeight="1">
      <c r="B11" s="33"/>
      <c r="I11" s="93"/>
      <c r="L11" s="33"/>
    </row>
    <row r="12" spans="2:46" s="1" customFormat="1" ht="12" customHeight="1">
      <c r="B12" s="33"/>
      <c r="D12" s="92" t="s">
        <v>24</v>
      </c>
      <c r="I12" s="94" t="s">
        <v>25</v>
      </c>
      <c r="J12" s="12" t="str">
        <f>IF('Rekapitulace stavby'!AN10="","",'Rekapitulace stavby'!AN10)</f>
        <v/>
      </c>
      <c r="L12" s="33"/>
    </row>
    <row r="13" spans="2:46" s="1" customFormat="1" ht="18" customHeight="1">
      <c r="B13" s="33"/>
      <c r="E13" s="12" t="str">
        <f>IF('Rekapitulace stavby'!E11="","",'Rekapitulace stavby'!E11)</f>
        <v xml:space="preserve"> </v>
      </c>
      <c r="I13" s="94" t="s">
        <v>26</v>
      </c>
      <c r="J13" s="12" t="str">
        <f>IF('Rekapitulace stavby'!AN11="","",'Rekapitulace stavby'!AN11)</f>
        <v/>
      </c>
      <c r="L13" s="33"/>
    </row>
    <row r="14" spans="2:46" s="1" customFormat="1" ht="6.95" customHeight="1">
      <c r="B14" s="33"/>
      <c r="I14" s="93"/>
      <c r="L14" s="33"/>
    </row>
    <row r="15" spans="2:46" s="1" customFormat="1" ht="12" customHeight="1">
      <c r="B15" s="33"/>
      <c r="D15" s="92" t="s">
        <v>27</v>
      </c>
      <c r="I15" s="94" t="s">
        <v>25</v>
      </c>
      <c r="J15" s="25" t="str">
        <f>'Rekapitulace stavby'!AN13</f>
        <v>Vyplň údaj</v>
      </c>
      <c r="L15" s="33"/>
    </row>
    <row r="16" spans="2:46" s="1" customFormat="1" ht="18" customHeight="1">
      <c r="B16" s="33"/>
      <c r="E16" s="234" t="str">
        <f>'Rekapitulace stavby'!E14</f>
        <v>Vyplň údaj</v>
      </c>
      <c r="F16" s="235"/>
      <c r="G16" s="235"/>
      <c r="H16" s="235"/>
      <c r="I16" s="94" t="s">
        <v>26</v>
      </c>
      <c r="J16" s="25" t="str">
        <f>'Rekapitulace stavby'!AN14</f>
        <v>Vyplň údaj</v>
      </c>
      <c r="L16" s="33"/>
    </row>
    <row r="17" spans="2:12" s="1" customFormat="1" ht="6.95" customHeight="1">
      <c r="B17" s="33"/>
      <c r="I17" s="93"/>
      <c r="L17" s="33"/>
    </row>
    <row r="18" spans="2:12" s="1" customFormat="1" ht="12" customHeight="1">
      <c r="B18" s="33"/>
      <c r="D18" s="92" t="s">
        <v>29</v>
      </c>
      <c r="I18" s="94" t="s">
        <v>25</v>
      </c>
      <c r="J18" s="12" t="str">
        <f>IF('Rekapitulace stavby'!AN16="","",'Rekapitulace stavby'!AN16)</f>
        <v/>
      </c>
      <c r="L18" s="33"/>
    </row>
    <row r="19" spans="2:12" s="1" customFormat="1" ht="18" customHeight="1">
      <c r="B19" s="33"/>
      <c r="E19" s="12" t="str">
        <f>IF('Rekapitulace stavby'!E17="","",'Rekapitulace stavby'!E17)</f>
        <v xml:space="preserve"> </v>
      </c>
      <c r="I19" s="94" t="s">
        <v>26</v>
      </c>
      <c r="J19" s="12" t="str">
        <f>IF('Rekapitulace stavby'!AN17="","",'Rekapitulace stavby'!AN17)</f>
        <v/>
      </c>
      <c r="L19" s="33"/>
    </row>
    <row r="20" spans="2:12" s="1" customFormat="1" ht="6.95" customHeight="1">
      <c r="B20" s="33"/>
      <c r="I20" s="93"/>
      <c r="L20" s="33"/>
    </row>
    <row r="21" spans="2:12" s="1" customFormat="1" ht="12" customHeight="1">
      <c r="B21" s="33"/>
      <c r="D21" s="92" t="s">
        <v>31</v>
      </c>
      <c r="I21" s="94" t="s">
        <v>25</v>
      </c>
      <c r="J21" s="12" t="str">
        <f>IF('Rekapitulace stavby'!AN19="","",'Rekapitulace stavby'!AN19)</f>
        <v/>
      </c>
      <c r="L21" s="33"/>
    </row>
    <row r="22" spans="2:12" s="1" customFormat="1" ht="18" customHeight="1">
      <c r="B22" s="33"/>
      <c r="E22" s="12" t="str">
        <f>IF('Rekapitulace stavby'!E20="","",'Rekapitulace stavby'!E20)</f>
        <v xml:space="preserve"> </v>
      </c>
      <c r="I22" s="94" t="s">
        <v>26</v>
      </c>
      <c r="J22" s="12" t="str">
        <f>IF('Rekapitulace stavby'!AN20="","",'Rekapitulace stavby'!AN20)</f>
        <v/>
      </c>
      <c r="L22" s="33"/>
    </row>
    <row r="23" spans="2:12" s="1" customFormat="1" ht="6.95" customHeight="1">
      <c r="B23" s="33"/>
      <c r="I23" s="93"/>
      <c r="L23" s="33"/>
    </row>
    <row r="24" spans="2:12" s="1" customFormat="1" ht="12" customHeight="1">
      <c r="B24" s="33"/>
      <c r="D24" s="92" t="s">
        <v>32</v>
      </c>
      <c r="I24" s="93"/>
      <c r="L24" s="33"/>
    </row>
    <row r="25" spans="2:12" s="6" customFormat="1" ht="16.5" customHeight="1">
      <c r="B25" s="96"/>
      <c r="E25" s="236" t="s">
        <v>1</v>
      </c>
      <c r="F25" s="236"/>
      <c r="G25" s="236"/>
      <c r="H25" s="236"/>
      <c r="I25" s="97"/>
      <c r="L25" s="96"/>
    </row>
    <row r="26" spans="2:12" s="1" customFormat="1" ht="6.95" customHeight="1">
      <c r="B26" s="33"/>
      <c r="I26" s="9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98"/>
      <c r="J27" s="51"/>
      <c r="K27" s="51"/>
      <c r="L27" s="33"/>
    </row>
    <row r="28" spans="2:12" s="1" customFormat="1" ht="25.35" customHeight="1">
      <c r="B28" s="33"/>
      <c r="D28" s="99" t="s">
        <v>33</v>
      </c>
      <c r="I28" s="93"/>
      <c r="J28" s="100">
        <f>ROUND(J84,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98"/>
      <c r="J29" s="51"/>
      <c r="K29" s="51"/>
      <c r="L29" s="33"/>
    </row>
    <row r="30" spans="2:12" s="1" customFormat="1" ht="14.45" customHeight="1">
      <c r="B30" s="33"/>
      <c r="F30" s="101" t="s">
        <v>35</v>
      </c>
      <c r="I30" s="102" t="s">
        <v>34</v>
      </c>
      <c r="J30" s="101" t="s">
        <v>36</v>
      </c>
      <c r="L30" s="33"/>
    </row>
    <row r="31" spans="2:12" s="1" customFormat="1" ht="14.45" customHeight="1">
      <c r="B31" s="33"/>
      <c r="D31" s="92" t="s">
        <v>37</v>
      </c>
      <c r="E31" s="92" t="s">
        <v>38</v>
      </c>
      <c r="F31" s="103">
        <f>ROUND((SUM(BE84:BE134)),  2)</f>
        <v>0</v>
      </c>
      <c r="I31" s="104">
        <v>0.21</v>
      </c>
      <c r="J31" s="103">
        <f>ROUND(((SUM(BE84:BE134))*I31),  2)</f>
        <v>0</v>
      </c>
      <c r="L31" s="33"/>
    </row>
    <row r="32" spans="2:12" s="1" customFormat="1" ht="14.45" customHeight="1">
      <c r="B32" s="33"/>
      <c r="E32" s="92" t="s">
        <v>39</v>
      </c>
      <c r="F32" s="103">
        <f>ROUND((SUM(BF84:BF134)),  2)</f>
        <v>0</v>
      </c>
      <c r="I32" s="104">
        <v>0.15</v>
      </c>
      <c r="J32" s="103">
        <f>ROUND(((SUM(BF84:BF134))*I32),  2)</f>
        <v>0</v>
      </c>
      <c r="L32" s="33"/>
    </row>
    <row r="33" spans="2:12" s="1" customFormat="1" ht="14.45" hidden="1" customHeight="1">
      <c r="B33" s="33"/>
      <c r="E33" s="92" t="s">
        <v>40</v>
      </c>
      <c r="F33" s="103">
        <f>ROUND((SUM(BG84:BG134)),  2)</f>
        <v>0</v>
      </c>
      <c r="I33" s="104">
        <v>0.21</v>
      </c>
      <c r="J33" s="103">
        <f>0</f>
        <v>0</v>
      </c>
      <c r="L33" s="33"/>
    </row>
    <row r="34" spans="2:12" s="1" customFormat="1" ht="14.45" hidden="1" customHeight="1">
      <c r="B34" s="33"/>
      <c r="E34" s="92" t="s">
        <v>41</v>
      </c>
      <c r="F34" s="103">
        <f>ROUND((SUM(BH84:BH134)),  2)</f>
        <v>0</v>
      </c>
      <c r="I34" s="104">
        <v>0.15</v>
      </c>
      <c r="J34" s="103">
        <f>0</f>
        <v>0</v>
      </c>
      <c r="L34" s="33"/>
    </row>
    <row r="35" spans="2:12" s="1" customFormat="1" ht="14.45" hidden="1" customHeight="1">
      <c r="B35" s="33"/>
      <c r="E35" s="92" t="s">
        <v>42</v>
      </c>
      <c r="F35" s="103">
        <f>ROUND((SUM(BI84:BI134)),  2)</f>
        <v>0</v>
      </c>
      <c r="I35" s="104">
        <v>0</v>
      </c>
      <c r="J35" s="103">
        <f>0</f>
        <v>0</v>
      </c>
      <c r="L35" s="33"/>
    </row>
    <row r="36" spans="2:12" s="1" customFormat="1" ht="6.95" customHeight="1">
      <c r="B36" s="33"/>
      <c r="I36" s="93"/>
      <c r="L36" s="33"/>
    </row>
    <row r="37" spans="2:12" s="1" customFormat="1" ht="25.35" customHeight="1">
      <c r="B37" s="33"/>
      <c r="C37" s="105"/>
      <c r="D37" s="106" t="s">
        <v>43</v>
      </c>
      <c r="E37" s="107"/>
      <c r="F37" s="107"/>
      <c r="G37" s="108" t="s">
        <v>44</v>
      </c>
      <c r="H37" s="109" t="s">
        <v>45</v>
      </c>
      <c r="I37" s="110"/>
      <c r="J37" s="111">
        <f>SUM(J28:J35)</f>
        <v>0</v>
      </c>
      <c r="K37" s="112"/>
      <c r="L37" s="33"/>
    </row>
    <row r="38" spans="2:12" s="1" customFormat="1" ht="14.45" customHeight="1">
      <c r="B38" s="113"/>
      <c r="C38" s="114"/>
      <c r="D38" s="114"/>
      <c r="E38" s="114"/>
      <c r="F38" s="114"/>
      <c r="G38" s="114"/>
      <c r="H38" s="114"/>
      <c r="I38" s="115"/>
      <c r="J38" s="114"/>
      <c r="K38" s="114"/>
      <c r="L38" s="33"/>
    </row>
    <row r="42" spans="2:12" s="1" customFormat="1" ht="6.95" customHeight="1">
      <c r="B42" s="116"/>
      <c r="C42" s="117"/>
      <c r="D42" s="117"/>
      <c r="E42" s="117"/>
      <c r="F42" s="117"/>
      <c r="G42" s="117"/>
      <c r="H42" s="117"/>
      <c r="I42" s="118"/>
      <c r="J42" s="117"/>
      <c r="K42" s="117"/>
      <c r="L42" s="33"/>
    </row>
    <row r="43" spans="2:12" s="1" customFormat="1" ht="24.95" customHeight="1">
      <c r="B43" s="29"/>
      <c r="C43" s="18" t="s">
        <v>76</v>
      </c>
      <c r="D43" s="30"/>
      <c r="E43" s="30"/>
      <c r="F43" s="30"/>
      <c r="G43" s="30"/>
      <c r="H43" s="30"/>
      <c r="I43" s="93"/>
      <c r="J43" s="30"/>
      <c r="K43" s="30"/>
      <c r="L43" s="33"/>
    </row>
    <row r="44" spans="2:12" s="1" customFormat="1" ht="6.95" customHeight="1">
      <c r="B44" s="29"/>
      <c r="C44" s="30"/>
      <c r="D44" s="30"/>
      <c r="E44" s="30"/>
      <c r="F44" s="30"/>
      <c r="G44" s="30"/>
      <c r="H44" s="30"/>
      <c r="I44" s="93"/>
      <c r="J44" s="30"/>
      <c r="K44" s="30"/>
      <c r="L44" s="33"/>
    </row>
    <row r="45" spans="2:12" s="1" customFormat="1" ht="12" customHeight="1">
      <c r="B45" s="29"/>
      <c r="C45" s="24" t="s">
        <v>16</v>
      </c>
      <c r="D45" s="30"/>
      <c r="E45" s="30"/>
      <c r="F45" s="30"/>
      <c r="G45" s="30"/>
      <c r="H45" s="30"/>
      <c r="I45" s="93"/>
      <c r="J45" s="30"/>
      <c r="K45" s="30"/>
      <c r="L45" s="33"/>
    </row>
    <row r="46" spans="2:12" s="1" customFormat="1" ht="16.5" customHeight="1">
      <c r="B46" s="29"/>
      <c r="C46" s="30"/>
      <c r="D46" s="30"/>
      <c r="E46" s="211" t="str">
        <f>E7</f>
        <v>Rekonstrukce střešního pláště bytového domu</v>
      </c>
      <c r="F46" s="210"/>
      <c r="G46" s="210"/>
      <c r="H46" s="210"/>
      <c r="I46" s="93"/>
      <c r="J46" s="30"/>
      <c r="K46" s="30"/>
      <c r="L46" s="33"/>
    </row>
    <row r="47" spans="2:12" s="1" customFormat="1" ht="6.95" customHeight="1">
      <c r="B47" s="29"/>
      <c r="C47" s="30"/>
      <c r="D47" s="30"/>
      <c r="E47" s="30"/>
      <c r="F47" s="30"/>
      <c r="G47" s="30"/>
      <c r="H47" s="30"/>
      <c r="I47" s="93"/>
      <c r="J47" s="30"/>
      <c r="K47" s="30"/>
      <c r="L47" s="33"/>
    </row>
    <row r="48" spans="2:12" s="1" customFormat="1" ht="12" customHeight="1">
      <c r="B48" s="29"/>
      <c r="C48" s="24" t="s">
        <v>20</v>
      </c>
      <c r="D48" s="30"/>
      <c r="E48" s="30"/>
      <c r="F48" s="22" t="str">
        <f>F10</f>
        <v xml:space="preserve"> </v>
      </c>
      <c r="G48" s="30"/>
      <c r="H48" s="30"/>
      <c r="I48" s="94" t="s">
        <v>22</v>
      </c>
      <c r="J48" s="50" t="str">
        <f>IF(J10="","",J10)</f>
        <v>2. 7. 2019</v>
      </c>
      <c r="K48" s="30"/>
      <c r="L48" s="33"/>
    </row>
    <row r="49" spans="2:47" s="1" customFormat="1" ht="6.95" customHeight="1">
      <c r="B49" s="29"/>
      <c r="C49" s="30"/>
      <c r="D49" s="30"/>
      <c r="E49" s="30"/>
      <c r="F49" s="30"/>
      <c r="G49" s="30"/>
      <c r="H49" s="30"/>
      <c r="I49" s="93"/>
      <c r="J49" s="30"/>
      <c r="K49" s="30"/>
      <c r="L49" s="33"/>
    </row>
    <row r="50" spans="2:47" s="1" customFormat="1" ht="13.7" customHeight="1">
      <c r="B50" s="29"/>
      <c r="C50" s="24" t="s">
        <v>24</v>
      </c>
      <c r="D50" s="30"/>
      <c r="E50" s="30"/>
      <c r="F50" s="22" t="str">
        <f>E13</f>
        <v xml:space="preserve"> </v>
      </c>
      <c r="G50" s="30"/>
      <c r="H50" s="30"/>
      <c r="I50" s="94" t="s">
        <v>29</v>
      </c>
      <c r="J50" s="27" t="str">
        <f>E19</f>
        <v xml:space="preserve"> </v>
      </c>
      <c r="K50" s="30"/>
      <c r="L50" s="33"/>
    </row>
    <row r="51" spans="2:47" s="1" customFormat="1" ht="13.7" customHeight="1">
      <c r="B51" s="29"/>
      <c r="C51" s="24" t="s">
        <v>27</v>
      </c>
      <c r="D51" s="30"/>
      <c r="E51" s="30"/>
      <c r="F51" s="22" t="str">
        <f>IF(E16="","",E16)</f>
        <v>Vyplň údaj</v>
      </c>
      <c r="G51" s="30"/>
      <c r="H51" s="30"/>
      <c r="I51" s="94" t="s">
        <v>31</v>
      </c>
      <c r="J51" s="27" t="str">
        <f>E22</f>
        <v xml:space="preserve"> </v>
      </c>
      <c r="K51" s="30"/>
      <c r="L51" s="33"/>
    </row>
    <row r="52" spans="2:47" s="1" customFormat="1" ht="10.35" customHeight="1">
      <c r="B52" s="29"/>
      <c r="C52" s="30"/>
      <c r="D52" s="30"/>
      <c r="E52" s="30"/>
      <c r="F52" s="30"/>
      <c r="G52" s="30"/>
      <c r="H52" s="30"/>
      <c r="I52" s="93"/>
      <c r="J52" s="30"/>
      <c r="K52" s="30"/>
      <c r="L52" s="33"/>
    </row>
    <row r="53" spans="2:47" s="1" customFormat="1" ht="29.25" customHeight="1">
      <c r="B53" s="29"/>
      <c r="C53" s="119" t="s">
        <v>77</v>
      </c>
      <c r="D53" s="120"/>
      <c r="E53" s="120"/>
      <c r="F53" s="120"/>
      <c r="G53" s="120"/>
      <c r="H53" s="120"/>
      <c r="I53" s="121"/>
      <c r="J53" s="122" t="s">
        <v>78</v>
      </c>
      <c r="K53" s="120"/>
      <c r="L53" s="33"/>
    </row>
    <row r="54" spans="2:47" s="1" customFormat="1" ht="10.35" customHeight="1">
      <c r="B54" s="29"/>
      <c r="C54" s="30"/>
      <c r="D54" s="30"/>
      <c r="E54" s="30"/>
      <c r="F54" s="30"/>
      <c r="G54" s="30"/>
      <c r="H54" s="30"/>
      <c r="I54" s="93"/>
      <c r="J54" s="30"/>
      <c r="K54" s="30"/>
      <c r="L54" s="33"/>
    </row>
    <row r="55" spans="2:47" s="1" customFormat="1" ht="22.9" customHeight="1">
      <c r="B55" s="29"/>
      <c r="C55" s="123" t="s">
        <v>79</v>
      </c>
      <c r="D55" s="30"/>
      <c r="E55" s="30"/>
      <c r="F55" s="30"/>
      <c r="G55" s="30"/>
      <c r="H55" s="30"/>
      <c r="I55" s="93"/>
      <c r="J55" s="68">
        <f>J84</f>
        <v>0</v>
      </c>
      <c r="K55" s="30"/>
      <c r="L55" s="33"/>
      <c r="AU55" s="12" t="s">
        <v>80</v>
      </c>
    </row>
    <row r="56" spans="2:47" s="7" customFormat="1" ht="24.95" customHeight="1">
      <c r="B56" s="124"/>
      <c r="C56" s="125"/>
      <c r="D56" s="126" t="s">
        <v>81</v>
      </c>
      <c r="E56" s="127"/>
      <c r="F56" s="127"/>
      <c r="G56" s="127"/>
      <c r="H56" s="127"/>
      <c r="I56" s="128"/>
      <c r="J56" s="129">
        <f>J85</f>
        <v>0</v>
      </c>
      <c r="K56" s="125"/>
      <c r="L56" s="130"/>
    </row>
    <row r="57" spans="2:47" s="8" customFormat="1" ht="19.899999999999999" customHeight="1">
      <c r="B57" s="131"/>
      <c r="C57" s="132"/>
      <c r="D57" s="133" t="s">
        <v>82</v>
      </c>
      <c r="E57" s="134"/>
      <c r="F57" s="134"/>
      <c r="G57" s="134"/>
      <c r="H57" s="134"/>
      <c r="I57" s="135"/>
      <c r="J57" s="136">
        <f>J86</f>
        <v>0</v>
      </c>
      <c r="K57" s="132"/>
      <c r="L57" s="137"/>
    </row>
    <row r="58" spans="2:47" s="7" customFormat="1" ht="24.95" customHeight="1">
      <c r="B58" s="124"/>
      <c r="C58" s="125"/>
      <c r="D58" s="126" t="s">
        <v>83</v>
      </c>
      <c r="E58" s="127"/>
      <c r="F58" s="127"/>
      <c r="G58" s="127"/>
      <c r="H58" s="127"/>
      <c r="I58" s="128"/>
      <c r="J58" s="129">
        <f>J90</f>
        <v>0</v>
      </c>
      <c r="K58" s="125"/>
      <c r="L58" s="130"/>
    </row>
    <row r="59" spans="2:47" s="8" customFormat="1" ht="19.899999999999999" customHeight="1">
      <c r="B59" s="131"/>
      <c r="C59" s="132"/>
      <c r="D59" s="133" t="s">
        <v>84</v>
      </c>
      <c r="E59" s="134"/>
      <c r="F59" s="134"/>
      <c r="G59" s="134"/>
      <c r="H59" s="134"/>
      <c r="I59" s="135"/>
      <c r="J59" s="136">
        <f>J91</f>
        <v>0</v>
      </c>
      <c r="K59" s="132"/>
      <c r="L59" s="137"/>
    </row>
    <row r="60" spans="2:47" s="8" customFormat="1" ht="19.899999999999999" customHeight="1">
      <c r="B60" s="131"/>
      <c r="C60" s="132"/>
      <c r="D60" s="133" t="s">
        <v>85</v>
      </c>
      <c r="E60" s="134"/>
      <c r="F60" s="134"/>
      <c r="G60" s="134"/>
      <c r="H60" s="134"/>
      <c r="I60" s="135"/>
      <c r="J60" s="136">
        <f>J95</f>
        <v>0</v>
      </c>
      <c r="K60" s="132"/>
      <c r="L60" s="137"/>
    </row>
    <row r="61" spans="2:47" s="8" customFormat="1" ht="19.899999999999999" customHeight="1">
      <c r="B61" s="131"/>
      <c r="C61" s="132"/>
      <c r="D61" s="133" t="s">
        <v>86</v>
      </c>
      <c r="E61" s="134"/>
      <c r="F61" s="134"/>
      <c r="G61" s="134"/>
      <c r="H61" s="134"/>
      <c r="I61" s="135"/>
      <c r="J61" s="136">
        <f>J100</f>
        <v>0</v>
      </c>
      <c r="K61" s="132"/>
      <c r="L61" s="137"/>
    </row>
    <row r="62" spans="2:47" s="8" customFormat="1" ht="19.899999999999999" customHeight="1">
      <c r="B62" s="131"/>
      <c r="C62" s="132"/>
      <c r="D62" s="133" t="s">
        <v>87</v>
      </c>
      <c r="E62" s="134"/>
      <c r="F62" s="134"/>
      <c r="G62" s="134"/>
      <c r="H62" s="134"/>
      <c r="I62" s="135"/>
      <c r="J62" s="136">
        <f>J109</f>
        <v>0</v>
      </c>
      <c r="K62" s="132"/>
      <c r="L62" s="137"/>
    </row>
    <row r="63" spans="2:47" s="8" customFormat="1" ht="19.899999999999999" customHeight="1">
      <c r="B63" s="131"/>
      <c r="C63" s="132"/>
      <c r="D63" s="133" t="s">
        <v>88</v>
      </c>
      <c r="E63" s="134"/>
      <c r="F63" s="134"/>
      <c r="G63" s="134"/>
      <c r="H63" s="134"/>
      <c r="I63" s="135"/>
      <c r="J63" s="136">
        <f>J126</f>
        <v>0</v>
      </c>
      <c r="K63" s="132"/>
      <c r="L63" s="137"/>
    </row>
    <row r="64" spans="2:47" s="7" customFormat="1" ht="24.95" customHeight="1">
      <c r="B64" s="124"/>
      <c r="C64" s="125"/>
      <c r="D64" s="126" t="s">
        <v>89</v>
      </c>
      <c r="E64" s="127"/>
      <c r="F64" s="127"/>
      <c r="G64" s="127"/>
      <c r="H64" s="127"/>
      <c r="I64" s="128"/>
      <c r="J64" s="129">
        <f>J129</f>
        <v>0</v>
      </c>
      <c r="K64" s="125"/>
      <c r="L64" s="130"/>
    </row>
    <row r="65" spans="2:12" s="7" customFormat="1" ht="24.95" customHeight="1">
      <c r="B65" s="124"/>
      <c r="C65" s="125"/>
      <c r="D65" s="126" t="s">
        <v>90</v>
      </c>
      <c r="E65" s="127"/>
      <c r="F65" s="127"/>
      <c r="G65" s="127"/>
      <c r="H65" s="127"/>
      <c r="I65" s="128"/>
      <c r="J65" s="129">
        <f>J132</f>
        <v>0</v>
      </c>
      <c r="K65" s="125"/>
      <c r="L65" s="130"/>
    </row>
    <row r="66" spans="2:12" s="8" customFormat="1" ht="19.899999999999999" customHeight="1">
      <c r="B66" s="131"/>
      <c r="C66" s="132"/>
      <c r="D66" s="133" t="s">
        <v>91</v>
      </c>
      <c r="E66" s="134"/>
      <c r="F66" s="134"/>
      <c r="G66" s="134"/>
      <c r="H66" s="134"/>
      <c r="I66" s="135"/>
      <c r="J66" s="136">
        <f>J133</f>
        <v>0</v>
      </c>
      <c r="K66" s="132"/>
      <c r="L66" s="137"/>
    </row>
    <row r="67" spans="2:12" s="1" customFormat="1" ht="21.75" customHeight="1">
      <c r="B67" s="29"/>
      <c r="C67" s="30"/>
      <c r="D67" s="30"/>
      <c r="E67" s="30"/>
      <c r="F67" s="30"/>
      <c r="G67" s="30"/>
      <c r="H67" s="30"/>
      <c r="I67" s="93"/>
      <c r="J67" s="30"/>
      <c r="K67" s="30"/>
      <c r="L67" s="33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115"/>
      <c r="J68" s="42"/>
      <c r="K68" s="42"/>
      <c r="L68" s="33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118"/>
      <c r="J72" s="44"/>
      <c r="K72" s="44"/>
      <c r="L72" s="33"/>
    </row>
    <row r="73" spans="2:12" s="1" customFormat="1" ht="24.95" customHeight="1">
      <c r="B73" s="29"/>
      <c r="C73" s="18" t="s">
        <v>92</v>
      </c>
      <c r="D73" s="30"/>
      <c r="E73" s="30"/>
      <c r="F73" s="30"/>
      <c r="G73" s="30"/>
      <c r="H73" s="30"/>
      <c r="I73" s="93"/>
      <c r="J73" s="30"/>
      <c r="K73" s="30"/>
      <c r="L73" s="33"/>
    </row>
    <row r="74" spans="2:12" s="1" customFormat="1" ht="6.95" customHeight="1">
      <c r="B74" s="29"/>
      <c r="C74" s="30"/>
      <c r="D74" s="30"/>
      <c r="E74" s="30"/>
      <c r="F74" s="30"/>
      <c r="G74" s="30"/>
      <c r="H74" s="30"/>
      <c r="I74" s="93"/>
      <c r="J74" s="30"/>
      <c r="K74" s="30"/>
      <c r="L74" s="33"/>
    </row>
    <row r="75" spans="2:12" s="1" customFormat="1" ht="12" customHeight="1">
      <c r="B75" s="29"/>
      <c r="C75" s="24" t="s">
        <v>16</v>
      </c>
      <c r="D75" s="30"/>
      <c r="E75" s="30"/>
      <c r="F75" s="30"/>
      <c r="G75" s="30"/>
      <c r="H75" s="30"/>
      <c r="I75" s="93"/>
      <c r="J75" s="30"/>
      <c r="K75" s="30"/>
      <c r="L75" s="33"/>
    </row>
    <row r="76" spans="2:12" s="1" customFormat="1" ht="16.5" customHeight="1">
      <c r="B76" s="29"/>
      <c r="C76" s="30"/>
      <c r="D76" s="30"/>
      <c r="E76" s="211" t="str">
        <f>E7</f>
        <v>Rekonstrukce střešního pláště bytového domu</v>
      </c>
      <c r="F76" s="210"/>
      <c r="G76" s="210"/>
      <c r="H76" s="210"/>
      <c r="I76" s="93"/>
      <c r="J76" s="30"/>
      <c r="K76" s="30"/>
      <c r="L76" s="33"/>
    </row>
    <row r="77" spans="2:12" s="1" customFormat="1" ht="6.95" customHeight="1">
      <c r="B77" s="29"/>
      <c r="C77" s="30"/>
      <c r="D77" s="30"/>
      <c r="E77" s="30"/>
      <c r="F77" s="30"/>
      <c r="G77" s="30"/>
      <c r="H77" s="30"/>
      <c r="I77" s="93"/>
      <c r="J77" s="30"/>
      <c r="K77" s="30"/>
      <c r="L77" s="33"/>
    </row>
    <row r="78" spans="2:12" s="1" customFormat="1" ht="12" customHeight="1">
      <c r="B78" s="29"/>
      <c r="C78" s="24" t="s">
        <v>20</v>
      </c>
      <c r="D78" s="30"/>
      <c r="E78" s="30"/>
      <c r="F78" s="22" t="str">
        <f>F10</f>
        <v xml:space="preserve"> </v>
      </c>
      <c r="G78" s="30"/>
      <c r="H78" s="30"/>
      <c r="I78" s="94" t="s">
        <v>22</v>
      </c>
      <c r="J78" s="50" t="str">
        <f>IF(J10="","",J10)</f>
        <v>2. 7. 2019</v>
      </c>
      <c r="K78" s="30"/>
      <c r="L78" s="33"/>
    </row>
    <row r="79" spans="2:12" s="1" customFormat="1" ht="6.95" customHeight="1">
      <c r="B79" s="29"/>
      <c r="C79" s="30"/>
      <c r="D79" s="30"/>
      <c r="E79" s="30"/>
      <c r="F79" s="30"/>
      <c r="G79" s="30"/>
      <c r="H79" s="30"/>
      <c r="I79" s="93"/>
      <c r="J79" s="30"/>
      <c r="K79" s="30"/>
      <c r="L79" s="33"/>
    </row>
    <row r="80" spans="2:12" s="1" customFormat="1" ht="13.7" customHeight="1">
      <c r="B80" s="29"/>
      <c r="C80" s="24" t="s">
        <v>24</v>
      </c>
      <c r="D80" s="30"/>
      <c r="E80" s="30"/>
      <c r="F80" s="22" t="str">
        <f>E13</f>
        <v xml:space="preserve"> </v>
      </c>
      <c r="G80" s="30"/>
      <c r="H80" s="30"/>
      <c r="I80" s="94" t="s">
        <v>29</v>
      </c>
      <c r="J80" s="27" t="str">
        <f>E19</f>
        <v xml:space="preserve"> </v>
      </c>
      <c r="K80" s="30"/>
      <c r="L80" s="33"/>
    </row>
    <row r="81" spans="2:65" s="1" customFormat="1" ht="13.7" customHeight="1">
      <c r="B81" s="29"/>
      <c r="C81" s="24" t="s">
        <v>27</v>
      </c>
      <c r="D81" s="30"/>
      <c r="E81" s="30"/>
      <c r="F81" s="22" t="str">
        <f>IF(E16="","",E16)</f>
        <v>Vyplň údaj</v>
      </c>
      <c r="G81" s="30"/>
      <c r="H81" s="30"/>
      <c r="I81" s="94" t="s">
        <v>31</v>
      </c>
      <c r="J81" s="27" t="str">
        <f>E22</f>
        <v xml:space="preserve"> </v>
      </c>
      <c r="K81" s="30"/>
      <c r="L81" s="33"/>
    </row>
    <row r="82" spans="2:65" s="1" customFormat="1" ht="10.35" customHeight="1">
      <c r="B82" s="29"/>
      <c r="C82" s="30"/>
      <c r="D82" s="30"/>
      <c r="E82" s="30"/>
      <c r="F82" s="30"/>
      <c r="G82" s="30"/>
      <c r="H82" s="30"/>
      <c r="I82" s="93"/>
      <c r="J82" s="30"/>
      <c r="K82" s="30"/>
      <c r="L82" s="33"/>
    </row>
    <row r="83" spans="2:65" s="9" customFormat="1" ht="29.25" customHeight="1">
      <c r="B83" s="138"/>
      <c r="C83" s="139" t="s">
        <v>93</v>
      </c>
      <c r="D83" s="140" t="s">
        <v>52</v>
      </c>
      <c r="E83" s="140" t="s">
        <v>48</v>
      </c>
      <c r="F83" s="140" t="s">
        <v>49</v>
      </c>
      <c r="G83" s="140" t="s">
        <v>94</v>
      </c>
      <c r="H83" s="140" t="s">
        <v>95</v>
      </c>
      <c r="I83" s="141" t="s">
        <v>96</v>
      </c>
      <c r="J83" s="142" t="s">
        <v>78</v>
      </c>
      <c r="K83" s="143" t="s">
        <v>97</v>
      </c>
      <c r="L83" s="144"/>
      <c r="M83" s="59" t="s">
        <v>1</v>
      </c>
      <c r="N83" s="60" t="s">
        <v>37</v>
      </c>
      <c r="O83" s="60" t="s">
        <v>98</v>
      </c>
      <c r="P83" s="60" t="s">
        <v>99</v>
      </c>
      <c r="Q83" s="60" t="s">
        <v>100</v>
      </c>
      <c r="R83" s="60" t="s">
        <v>101</v>
      </c>
      <c r="S83" s="60" t="s">
        <v>102</v>
      </c>
      <c r="T83" s="61" t="s">
        <v>103</v>
      </c>
    </row>
    <row r="84" spans="2:65" s="1" customFormat="1" ht="22.9" customHeight="1">
      <c r="B84" s="29"/>
      <c r="C84" s="66" t="s">
        <v>104</v>
      </c>
      <c r="D84" s="30"/>
      <c r="E84" s="30"/>
      <c r="F84" s="30"/>
      <c r="G84" s="30"/>
      <c r="H84" s="30"/>
      <c r="I84" s="93"/>
      <c r="J84" s="145">
        <f>BK84</f>
        <v>0</v>
      </c>
      <c r="K84" s="30"/>
      <c r="L84" s="33"/>
      <c r="M84" s="62"/>
      <c r="N84" s="63"/>
      <c r="O84" s="63"/>
      <c r="P84" s="146">
        <f>P85+P90+P129+P132</f>
        <v>0</v>
      </c>
      <c r="Q84" s="63"/>
      <c r="R84" s="146">
        <f>R85+R90+R129+R132</f>
        <v>10.542959950000002</v>
      </c>
      <c r="S84" s="63"/>
      <c r="T84" s="147">
        <f>T85+T90+T129+T132</f>
        <v>9.2689599999999999</v>
      </c>
      <c r="AT84" s="12" t="s">
        <v>66</v>
      </c>
      <c r="AU84" s="12" t="s">
        <v>80</v>
      </c>
      <c r="BK84" s="148">
        <f>BK85+BK90+BK129+BK132</f>
        <v>0</v>
      </c>
    </row>
    <row r="85" spans="2:65" s="10" customFormat="1" ht="25.9" customHeight="1">
      <c r="B85" s="149"/>
      <c r="C85" s="150"/>
      <c r="D85" s="151" t="s">
        <v>66</v>
      </c>
      <c r="E85" s="152" t="s">
        <v>105</v>
      </c>
      <c r="F85" s="152" t="s">
        <v>105</v>
      </c>
      <c r="G85" s="150"/>
      <c r="H85" s="150"/>
      <c r="I85" s="153"/>
      <c r="J85" s="154">
        <f>BK85</f>
        <v>0</v>
      </c>
      <c r="K85" s="150"/>
      <c r="L85" s="155"/>
      <c r="M85" s="156"/>
      <c r="N85" s="157"/>
      <c r="O85" s="157"/>
      <c r="P85" s="158">
        <f>P86</f>
        <v>0</v>
      </c>
      <c r="Q85" s="157"/>
      <c r="R85" s="158">
        <f>R86</f>
        <v>0</v>
      </c>
      <c r="S85" s="157"/>
      <c r="T85" s="159">
        <f>T86</f>
        <v>0</v>
      </c>
      <c r="AR85" s="160" t="s">
        <v>72</v>
      </c>
      <c r="AT85" s="161" t="s">
        <v>66</v>
      </c>
      <c r="AU85" s="161" t="s">
        <v>67</v>
      </c>
      <c r="AY85" s="160" t="s">
        <v>106</v>
      </c>
      <c r="BK85" s="162">
        <f>BK86</f>
        <v>0</v>
      </c>
    </row>
    <row r="86" spans="2:65" s="10" customFormat="1" ht="22.9" customHeight="1">
      <c r="B86" s="149"/>
      <c r="C86" s="150"/>
      <c r="D86" s="151" t="s">
        <v>66</v>
      </c>
      <c r="E86" s="163" t="s">
        <v>107</v>
      </c>
      <c r="F86" s="163" t="s">
        <v>108</v>
      </c>
      <c r="G86" s="150"/>
      <c r="H86" s="150"/>
      <c r="I86" s="153"/>
      <c r="J86" s="164">
        <f>BK86</f>
        <v>0</v>
      </c>
      <c r="K86" s="150"/>
      <c r="L86" s="155"/>
      <c r="M86" s="156"/>
      <c r="N86" s="157"/>
      <c r="O86" s="157"/>
      <c r="P86" s="158">
        <f>SUM(P87:P89)</f>
        <v>0</v>
      </c>
      <c r="Q86" s="157"/>
      <c r="R86" s="158">
        <f>SUM(R87:R89)</f>
        <v>0</v>
      </c>
      <c r="S86" s="157"/>
      <c r="T86" s="159">
        <f>SUM(T87:T89)</f>
        <v>0</v>
      </c>
      <c r="AR86" s="160" t="s">
        <v>72</v>
      </c>
      <c r="AT86" s="161" t="s">
        <v>66</v>
      </c>
      <c r="AU86" s="161" t="s">
        <v>72</v>
      </c>
      <c r="AY86" s="160" t="s">
        <v>106</v>
      </c>
      <c r="BK86" s="162">
        <f>SUM(BK87:BK89)</f>
        <v>0</v>
      </c>
    </row>
    <row r="87" spans="2:65" s="1" customFormat="1" ht="16.5" customHeight="1">
      <c r="B87" s="29"/>
      <c r="C87" s="165" t="s">
        <v>109</v>
      </c>
      <c r="D87" s="165" t="s">
        <v>110</v>
      </c>
      <c r="E87" s="166" t="s">
        <v>111</v>
      </c>
      <c r="F87" s="167" t="s">
        <v>112</v>
      </c>
      <c r="G87" s="168" t="s">
        <v>113</v>
      </c>
      <c r="H87" s="169">
        <v>9.2690000000000001</v>
      </c>
      <c r="I87" s="170"/>
      <c r="J87" s="171">
        <f>ROUND(I87*H87,2)</f>
        <v>0</v>
      </c>
      <c r="K87" s="167" t="s">
        <v>114</v>
      </c>
      <c r="L87" s="33"/>
      <c r="M87" s="172" t="s">
        <v>1</v>
      </c>
      <c r="N87" s="173" t="s">
        <v>38</v>
      </c>
      <c r="O87" s="55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AR87" s="12" t="s">
        <v>115</v>
      </c>
      <c r="AT87" s="12" t="s">
        <v>110</v>
      </c>
      <c r="AU87" s="12" t="s">
        <v>74</v>
      </c>
      <c r="AY87" s="12" t="s">
        <v>106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12" t="s">
        <v>72</v>
      </c>
      <c r="BK87" s="176">
        <f>ROUND(I87*H87,2)</f>
        <v>0</v>
      </c>
      <c r="BL87" s="12" t="s">
        <v>115</v>
      </c>
      <c r="BM87" s="12" t="s">
        <v>116</v>
      </c>
    </row>
    <row r="88" spans="2:65" s="1" customFormat="1" ht="16.5" customHeight="1">
      <c r="B88" s="29"/>
      <c r="C88" s="165" t="s">
        <v>117</v>
      </c>
      <c r="D88" s="165" t="s">
        <v>110</v>
      </c>
      <c r="E88" s="166" t="s">
        <v>118</v>
      </c>
      <c r="F88" s="167" t="s">
        <v>119</v>
      </c>
      <c r="G88" s="168" t="s">
        <v>113</v>
      </c>
      <c r="H88" s="169">
        <v>176.11099999999999</v>
      </c>
      <c r="I88" s="170"/>
      <c r="J88" s="171">
        <f>ROUND(I88*H88,2)</f>
        <v>0</v>
      </c>
      <c r="K88" s="167" t="s">
        <v>114</v>
      </c>
      <c r="L88" s="33"/>
      <c r="M88" s="172" t="s">
        <v>1</v>
      </c>
      <c r="N88" s="173" t="s">
        <v>38</v>
      </c>
      <c r="O88" s="55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12" t="s">
        <v>115</v>
      </c>
      <c r="AT88" s="12" t="s">
        <v>110</v>
      </c>
      <c r="AU88" s="12" t="s">
        <v>74</v>
      </c>
      <c r="AY88" s="12" t="s">
        <v>106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2" t="s">
        <v>72</v>
      </c>
      <c r="BK88" s="176">
        <f>ROUND(I88*H88,2)</f>
        <v>0</v>
      </c>
      <c r="BL88" s="12" t="s">
        <v>115</v>
      </c>
      <c r="BM88" s="12" t="s">
        <v>120</v>
      </c>
    </row>
    <row r="89" spans="2:65" s="1" customFormat="1" ht="16.5" customHeight="1">
      <c r="B89" s="29"/>
      <c r="C89" s="165" t="s">
        <v>121</v>
      </c>
      <c r="D89" s="165" t="s">
        <v>110</v>
      </c>
      <c r="E89" s="166" t="s">
        <v>122</v>
      </c>
      <c r="F89" s="167" t="s">
        <v>123</v>
      </c>
      <c r="G89" s="168" t="s">
        <v>113</v>
      </c>
      <c r="H89" s="169">
        <v>9.2690000000000001</v>
      </c>
      <c r="I89" s="170"/>
      <c r="J89" s="171">
        <f>ROUND(I89*H89,2)</f>
        <v>0</v>
      </c>
      <c r="K89" s="167" t="s">
        <v>114</v>
      </c>
      <c r="L89" s="33"/>
      <c r="M89" s="172" t="s">
        <v>1</v>
      </c>
      <c r="N89" s="173" t="s">
        <v>38</v>
      </c>
      <c r="O89" s="55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AR89" s="12" t="s">
        <v>124</v>
      </c>
      <c r="AT89" s="12" t="s">
        <v>110</v>
      </c>
      <c r="AU89" s="12" t="s">
        <v>74</v>
      </c>
      <c r="AY89" s="12" t="s">
        <v>106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2" t="s">
        <v>72</v>
      </c>
      <c r="BK89" s="176">
        <f>ROUND(I89*H89,2)</f>
        <v>0</v>
      </c>
      <c r="BL89" s="12" t="s">
        <v>124</v>
      </c>
      <c r="BM89" s="12" t="s">
        <v>125</v>
      </c>
    </row>
    <row r="90" spans="2:65" s="10" customFormat="1" ht="25.9" customHeight="1">
      <c r="B90" s="149"/>
      <c r="C90" s="150"/>
      <c r="D90" s="151" t="s">
        <v>66</v>
      </c>
      <c r="E90" s="152" t="s">
        <v>126</v>
      </c>
      <c r="F90" s="152" t="s">
        <v>127</v>
      </c>
      <c r="G90" s="150"/>
      <c r="H90" s="150"/>
      <c r="I90" s="153"/>
      <c r="J90" s="154">
        <f>BK90</f>
        <v>0</v>
      </c>
      <c r="K90" s="150"/>
      <c r="L90" s="155"/>
      <c r="M90" s="156"/>
      <c r="N90" s="157"/>
      <c r="O90" s="157"/>
      <c r="P90" s="158">
        <f>P91+P95+P100+P109+P126</f>
        <v>0</v>
      </c>
      <c r="Q90" s="157"/>
      <c r="R90" s="158">
        <f>R91+R95+R100+R109+R126</f>
        <v>10.542959950000002</v>
      </c>
      <c r="S90" s="157"/>
      <c r="T90" s="159">
        <f>T91+T95+T100+T109+T126</f>
        <v>9.2689599999999999</v>
      </c>
      <c r="AR90" s="160" t="s">
        <v>74</v>
      </c>
      <c r="AT90" s="161" t="s">
        <v>66</v>
      </c>
      <c r="AU90" s="161" t="s">
        <v>67</v>
      </c>
      <c r="AY90" s="160" t="s">
        <v>106</v>
      </c>
      <c r="BK90" s="162">
        <f>BK91+BK95+BK100+BK109+BK126</f>
        <v>0</v>
      </c>
    </row>
    <row r="91" spans="2:65" s="10" customFormat="1" ht="22.9" customHeight="1">
      <c r="B91" s="149"/>
      <c r="C91" s="150"/>
      <c r="D91" s="151" t="s">
        <v>66</v>
      </c>
      <c r="E91" s="163" t="s">
        <v>128</v>
      </c>
      <c r="F91" s="163" t="s">
        <v>129</v>
      </c>
      <c r="G91" s="150"/>
      <c r="H91" s="150"/>
      <c r="I91" s="153"/>
      <c r="J91" s="164">
        <f>BK91</f>
        <v>0</v>
      </c>
      <c r="K91" s="150"/>
      <c r="L91" s="155"/>
      <c r="M91" s="156"/>
      <c r="N91" s="157"/>
      <c r="O91" s="157"/>
      <c r="P91" s="158">
        <f>SUM(P92:P94)</f>
        <v>0</v>
      </c>
      <c r="Q91" s="157"/>
      <c r="R91" s="158">
        <f>SUM(R92:R94)</f>
        <v>0.49330755000000004</v>
      </c>
      <c r="S91" s="157"/>
      <c r="T91" s="159">
        <f>SUM(T92:T94)</f>
        <v>1.9065000000000001</v>
      </c>
      <c r="AR91" s="160" t="s">
        <v>74</v>
      </c>
      <c r="AT91" s="161" t="s">
        <v>66</v>
      </c>
      <c r="AU91" s="161" t="s">
        <v>72</v>
      </c>
      <c r="AY91" s="160" t="s">
        <v>106</v>
      </c>
      <c r="BK91" s="162">
        <f>SUM(BK92:BK94)</f>
        <v>0</v>
      </c>
    </row>
    <row r="92" spans="2:65" s="1" customFormat="1" ht="16.5" customHeight="1">
      <c r="B92" s="29"/>
      <c r="C92" s="165" t="s">
        <v>72</v>
      </c>
      <c r="D92" s="165" t="s">
        <v>110</v>
      </c>
      <c r="E92" s="166" t="s">
        <v>130</v>
      </c>
      <c r="F92" s="167" t="s">
        <v>131</v>
      </c>
      <c r="G92" s="168" t="s">
        <v>132</v>
      </c>
      <c r="H92" s="169">
        <v>317.75</v>
      </c>
      <c r="I92" s="170"/>
      <c r="J92" s="171">
        <f>ROUND(I92*H92,2)</f>
        <v>0</v>
      </c>
      <c r="K92" s="167" t="s">
        <v>114</v>
      </c>
      <c r="L92" s="33"/>
      <c r="M92" s="172" t="s">
        <v>1</v>
      </c>
      <c r="N92" s="173" t="s">
        <v>38</v>
      </c>
      <c r="O92" s="55"/>
      <c r="P92" s="174">
        <f>O92*H92</f>
        <v>0</v>
      </c>
      <c r="Q92" s="174">
        <v>0</v>
      </c>
      <c r="R92" s="174">
        <f>Q92*H92</f>
        <v>0</v>
      </c>
      <c r="S92" s="174">
        <v>6.0000000000000001E-3</v>
      </c>
      <c r="T92" s="175">
        <f>S92*H92</f>
        <v>1.9065000000000001</v>
      </c>
      <c r="AR92" s="12" t="s">
        <v>133</v>
      </c>
      <c r="AT92" s="12" t="s">
        <v>110</v>
      </c>
      <c r="AU92" s="12" t="s">
        <v>74</v>
      </c>
      <c r="AY92" s="12" t="s">
        <v>106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2" t="s">
        <v>72</v>
      </c>
      <c r="BK92" s="176">
        <f>ROUND(I92*H92,2)</f>
        <v>0</v>
      </c>
      <c r="BL92" s="12" t="s">
        <v>133</v>
      </c>
      <c r="BM92" s="12" t="s">
        <v>134</v>
      </c>
    </row>
    <row r="93" spans="2:65" s="1" customFormat="1" ht="16.5" customHeight="1">
      <c r="B93" s="29"/>
      <c r="C93" s="165" t="s">
        <v>74</v>
      </c>
      <c r="D93" s="165" t="s">
        <v>110</v>
      </c>
      <c r="E93" s="166" t="s">
        <v>135</v>
      </c>
      <c r="F93" s="167" t="s">
        <v>136</v>
      </c>
      <c r="G93" s="168" t="s">
        <v>132</v>
      </c>
      <c r="H93" s="169">
        <v>317.75</v>
      </c>
      <c r="I93" s="170"/>
      <c r="J93" s="171">
        <f>ROUND(I93*H93,2)</f>
        <v>0</v>
      </c>
      <c r="K93" s="167" t="s">
        <v>114</v>
      </c>
      <c r="L93" s="33"/>
      <c r="M93" s="172" t="s">
        <v>1</v>
      </c>
      <c r="N93" s="173" t="s">
        <v>38</v>
      </c>
      <c r="O93" s="55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12" t="s">
        <v>133</v>
      </c>
      <c r="AT93" s="12" t="s">
        <v>110</v>
      </c>
      <c r="AU93" s="12" t="s">
        <v>74</v>
      </c>
      <c r="AY93" s="12" t="s">
        <v>106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2" t="s">
        <v>72</v>
      </c>
      <c r="BK93" s="176">
        <f>ROUND(I93*H93,2)</f>
        <v>0</v>
      </c>
      <c r="BL93" s="12" t="s">
        <v>133</v>
      </c>
      <c r="BM93" s="12" t="s">
        <v>137</v>
      </c>
    </row>
    <row r="94" spans="2:65" s="1" customFormat="1" ht="16.5" customHeight="1">
      <c r="B94" s="29"/>
      <c r="C94" s="177" t="s">
        <v>138</v>
      </c>
      <c r="D94" s="177" t="s">
        <v>139</v>
      </c>
      <c r="E94" s="178" t="s">
        <v>140</v>
      </c>
      <c r="F94" s="179" t="s">
        <v>141</v>
      </c>
      <c r="G94" s="180" t="s">
        <v>132</v>
      </c>
      <c r="H94" s="181">
        <v>365.41300000000001</v>
      </c>
      <c r="I94" s="182"/>
      <c r="J94" s="183">
        <f>ROUND(I94*H94,2)</f>
        <v>0</v>
      </c>
      <c r="K94" s="179" t="s">
        <v>114</v>
      </c>
      <c r="L94" s="184"/>
      <c r="M94" s="185" t="s">
        <v>1</v>
      </c>
      <c r="N94" s="186" t="s">
        <v>38</v>
      </c>
      <c r="O94" s="55"/>
      <c r="P94" s="174">
        <f>O94*H94</f>
        <v>0</v>
      </c>
      <c r="Q94" s="174">
        <v>1.3500000000000001E-3</v>
      </c>
      <c r="R94" s="174">
        <f>Q94*H94</f>
        <v>0.49330755000000004</v>
      </c>
      <c r="S94" s="174">
        <v>0</v>
      </c>
      <c r="T94" s="175">
        <f>S94*H94</f>
        <v>0</v>
      </c>
      <c r="AR94" s="12" t="s">
        <v>142</v>
      </c>
      <c r="AT94" s="12" t="s">
        <v>139</v>
      </c>
      <c r="AU94" s="12" t="s">
        <v>74</v>
      </c>
      <c r="AY94" s="12" t="s">
        <v>106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2" t="s">
        <v>72</v>
      </c>
      <c r="BK94" s="176">
        <f>ROUND(I94*H94,2)</f>
        <v>0</v>
      </c>
      <c r="BL94" s="12" t="s">
        <v>133</v>
      </c>
      <c r="BM94" s="12" t="s">
        <v>143</v>
      </c>
    </row>
    <row r="95" spans="2:65" s="10" customFormat="1" ht="22.9" customHeight="1">
      <c r="B95" s="149"/>
      <c r="C95" s="150"/>
      <c r="D95" s="151" t="s">
        <v>66</v>
      </c>
      <c r="E95" s="163" t="s">
        <v>144</v>
      </c>
      <c r="F95" s="163" t="s">
        <v>145</v>
      </c>
      <c r="G95" s="150"/>
      <c r="H95" s="150"/>
      <c r="I95" s="153"/>
      <c r="J95" s="164">
        <f>BK95</f>
        <v>0</v>
      </c>
      <c r="K95" s="150"/>
      <c r="L95" s="155"/>
      <c r="M95" s="156"/>
      <c r="N95" s="157"/>
      <c r="O95" s="157"/>
      <c r="P95" s="158">
        <f>SUM(P96:P99)</f>
        <v>0</v>
      </c>
      <c r="Q95" s="157"/>
      <c r="R95" s="158">
        <f>SUM(R96:R99)</f>
        <v>1.8624384</v>
      </c>
      <c r="S95" s="157"/>
      <c r="T95" s="159">
        <f>SUM(T96:T99)</f>
        <v>0.55474999999999997</v>
      </c>
      <c r="AR95" s="160" t="s">
        <v>74</v>
      </c>
      <c r="AT95" s="161" t="s">
        <v>66</v>
      </c>
      <c r="AU95" s="161" t="s">
        <v>72</v>
      </c>
      <c r="AY95" s="160" t="s">
        <v>106</v>
      </c>
      <c r="BK95" s="162">
        <f>SUM(BK96:BK99)</f>
        <v>0</v>
      </c>
    </row>
    <row r="96" spans="2:65" s="1" customFormat="1" ht="16.5" customHeight="1">
      <c r="B96" s="29"/>
      <c r="C96" s="165" t="s">
        <v>115</v>
      </c>
      <c r="D96" s="165" t="s">
        <v>110</v>
      </c>
      <c r="E96" s="166" t="s">
        <v>146</v>
      </c>
      <c r="F96" s="167" t="s">
        <v>147</v>
      </c>
      <c r="G96" s="168" t="s">
        <v>132</v>
      </c>
      <c r="H96" s="169">
        <v>317</v>
      </c>
      <c r="I96" s="170"/>
      <c r="J96" s="171">
        <f>ROUND(I96*H96,2)</f>
        <v>0</v>
      </c>
      <c r="K96" s="167" t="s">
        <v>114</v>
      </c>
      <c r="L96" s="33"/>
      <c r="M96" s="172" t="s">
        <v>1</v>
      </c>
      <c r="N96" s="173" t="s">
        <v>38</v>
      </c>
      <c r="O96" s="55"/>
      <c r="P96" s="174">
        <f>O96*H96</f>
        <v>0</v>
      </c>
      <c r="Q96" s="174">
        <v>0</v>
      </c>
      <c r="R96" s="174">
        <f>Q96*H96</f>
        <v>0</v>
      </c>
      <c r="S96" s="174">
        <v>1.75E-3</v>
      </c>
      <c r="T96" s="175">
        <f>S96*H96</f>
        <v>0.55474999999999997</v>
      </c>
      <c r="AR96" s="12" t="s">
        <v>133</v>
      </c>
      <c r="AT96" s="12" t="s">
        <v>110</v>
      </c>
      <c r="AU96" s="12" t="s">
        <v>74</v>
      </c>
      <c r="AY96" s="12" t="s">
        <v>106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2" t="s">
        <v>72</v>
      </c>
      <c r="BK96" s="176">
        <f>ROUND(I96*H96,2)</f>
        <v>0</v>
      </c>
      <c r="BL96" s="12" t="s">
        <v>133</v>
      </c>
      <c r="BM96" s="12" t="s">
        <v>148</v>
      </c>
    </row>
    <row r="97" spans="2:65" s="1" customFormat="1" ht="16.5" customHeight="1">
      <c r="B97" s="29"/>
      <c r="C97" s="165" t="s">
        <v>149</v>
      </c>
      <c r="D97" s="165" t="s">
        <v>110</v>
      </c>
      <c r="E97" s="166" t="s">
        <v>150</v>
      </c>
      <c r="F97" s="167" t="s">
        <v>151</v>
      </c>
      <c r="G97" s="168" t="s">
        <v>132</v>
      </c>
      <c r="H97" s="169">
        <v>634</v>
      </c>
      <c r="I97" s="170"/>
      <c r="J97" s="171">
        <f>ROUND(I97*H97,2)</f>
        <v>0</v>
      </c>
      <c r="K97" s="167" t="s">
        <v>114</v>
      </c>
      <c r="L97" s="33"/>
      <c r="M97" s="172" t="s">
        <v>1</v>
      </c>
      <c r="N97" s="173" t="s">
        <v>38</v>
      </c>
      <c r="O97" s="55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AR97" s="12" t="s">
        <v>133</v>
      </c>
      <c r="AT97" s="12" t="s">
        <v>110</v>
      </c>
      <c r="AU97" s="12" t="s">
        <v>74</v>
      </c>
      <c r="AY97" s="12" t="s">
        <v>106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2" t="s">
        <v>72</v>
      </c>
      <c r="BK97" s="176">
        <f>ROUND(I97*H97,2)</f>
        <v>0</v>
      </c>
      <c r="BL97" s="12" t="s">
        <v>133</v>
      </c>
      <c r="BM97" s="12" t="s">
        <v>152</v>
      </c>
    </row>
    <row r="98" spans="2:65" s="1" customFormat="1" ht="16.5" customHeight="1">
      <c r="B98" s="29"/>
      <c r="C98" s="177" t="s">
        <v>153</v>
      </c>
      <c r="D98" s="177" t="s">
        <v>139</v>
      </c>
      <c r="E98" s="178" t="s">
        <v>154</v>
      </c>
      <c r="F98" s="179" t="s">
        <v>155</v>
      </c>
      <c r="G98" s="180" t="s">
        <v>132</v>
      </c>
      <c r="H98" s="181">
        <v>646.67999999999995</v>
      </c>
      <c r="I98" s="182"/>
      <c r="J98" s="183">
        <f>ROUND(I98*H98,2)</f>
        <v>0</v>
      </c>
      <c r="K98" s="179" t="s">
        <v>114</v>
      </c>
      <c r="L98" s="184"/>
      <c r="M98" s="185" t="s">
        <v>1</v>
      </c>
      <c r="N98" s="186" t="s">
        <v>38</v>
      </c>
      <c r="O98" s="55"/>
      <c r="P98" s="174">
        <f>O98*H98</f>
        <v>0</v>
      </c>
      <c r="Q98" s="174">
        <v>2.8800000000000002E-3</v>
      </c>
      <c r="R98" s="174">
        <f>Q98*H98</f>
        <v>1.8624384</v>
      </c>
      <c r="S98" s="174">
        <v>0</v>
      </c>
      <c r="T98" s="175">
        <f>S98*H98</f>
        <v>0</v>
      </c>
      <c r="AR98" s="12" t="s">
        <v>142</v>
      </c>
      <c r="AT98" s="12" t="s">
        <v>139</v>
      </c>
      <c r="AU98" s="12" t="s">
        <v>74</v>
      </c>
      <c r="AY98" s="12" t="s">
        <v>106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12" t="s">
        <v>72</v>
      </c>
      <c r="BK98" s="176">
        <f>ROUND(I98*H98,2)</f>
        <v>0</v>
      </c>
      <c r="BL98" s="12" t="s">
        <v>133</v>
      </c>
      <c r="BM98" s="12" t="s">
        <v>156</v>
      </c>
    </row>
    <row r="99" spans="2:65" s="1" customFormat="1" ht="16.5" customHeight="1">
      <c r="B99" s="29"/>
      <c r="C99" s="165" t="s">
        <v>157</v>
      </c>
      <c r="D99" s="165" t="s">
        <v>110</v>
      </c>
      <c r="E99" s="166" t="s">
        <v>158</v>
      </c>
      <c r="F99" s="167" t="s">
        <v>159</v>
      </c>
      <c r="G99" s="168" t="s">
        <v>113</v>
      </c>
      <c r="H99" s="169">
        <v>1.8620000000000001</v>
      </c>
      <c r="I99" s="170"/>
      <c r="J99" s="171">
        <f>ROUND(I99*H99,2)</f>
        <v>0</v>
      </c>
      <c r="K99" s="167" t="s">
        <v>114</v>
      </c>
      <c r="L99" s="33"/>
      <c r="M99" s="172" t="s">
        <v>1</v>
      </c>
      <c r="N99" s="173" t="s">
        <v>38</v>
      </c>
      <c r="O99" s="55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12" t="s">
        <v>133</v>
      </c>
      <c r="AT99" s="12" t="s">
        <v>110</v>
      </c>
      <c r="AU99" s="12" t="s">
        <v>74</v>
      </c>
      <c r="AY99" s="12" t="s">
        <v>106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2" t="s">
        <v>72</v>
      </c>
      <c r="BK99" s="176">
        <f>ROUND(I99*H99,2)</f>
        <v>0</v>
      </c>
      <c r="BL99" s="12" t="s">
        <v>133</v>
      </c>
      <c r="BM99" s="12" t="s">
        <v>160</v>
      </c>
    </row>
    <row r="100" spans="2:65" s="10" customFormat="1" ht="22.9" customHeight="1">
      <c r="B100" s="149"/>
      <c r="C100" s="150"/>
      <c r="D100" s="151" t="s">
        <v>66</v>
      </c>
      <c r="E100" s="163" t="s">
        <v>161</v>
      </c>
      <c r="F100" s="163" t="s">
        <v>162</v>
      </c>
      <c r="G100" s="150"/>
      <c r="H100" s="150"/>
      <c r="I100" s="153"/>
      <c r="J100" s="164">
        <f>BK100</f>
        <v>0</v>
      </c>
      <c r="K100" s="150"/>
      <c r="L100" s="155"/>
      <c r="M100" s="156"/>
      <c r="N100" s="157"/>
      <c r="O100" s="157"/>
      <c r="P100" s="158">
        <f>SUM(P101:P108)</f>
        <v>0</v>
      </c>
      <c r="Q100" s="157"/>
      <c r="R100" s="158">
        <f>SUM(R101:R108)</f>
        <v>5.5352000000000015</v>
      </c>
      <c r="S100" s="157"/>
      <c r="T100" s="159">
        <f>SUM(T101:T108)</f>
        <v>4.7662499999999994</v>
      </c>
      <c r="AR100" s="160" t="s">
        <v>74</v>
      </c>
      <c r="AT100" s="161" t="s">
        <v>66</v>
      </c>
      <c r="AU100" s="161" t="s">
        <v>72</v>
      </c>
      <c r="AY100" s="160" t="s">
        <v>106</v>
      </c>
      <c r="BK100" s="162">
        <f>SUM(BK101:BK108)</f>
        <v>0</v>
      </c>
    </row>
    <row r="101" spans="2:65" s="1" customFormat="1" ht="22.5" customHeight="1">
      <c r="B101" s="29"/>
      <c r="C101" s="165" t="s">
        <v>8</v>
      </c>
      <c r="D101" s="165" t="s">
        <v>110</v>
      </c>
      <c r="E101" s="166" t="s">
        <v>163</v>
      </c>
      <c r="F101" s="167" t="s">
        <v>164</v>
      </c>
      <c r="G101" s="168" t="s">
        <v>165</v>
      </c>
      <c r="H101" s="169">
        <v>1</v>
      </c>
      <c r="I101" s="170"/>
      <c r="J101" s="171">
        <f t="shared" ref="J101:J108" si="0">ROUND(I101*H101,2)</f>
        <v>0</v>
      </c>
      <c r="K101" s="167" t="s">
        <v>1</v>
      </c>
      <c r="L101" s="33"/>
      <c r="M101" s="172" t="s">
        <v>1</v>
      </c>
      <c r="N101" s="173" t="s">
        <v>38</v>
      </c>
      <c r="O101" s="55"/>
      <c r="P101" s="174">
        <f t="shared" ref="P101:P108" si="1">O101*H101</f>
        <v>0</v>
      </c>
      <c r="Q101" s="174">
        <v>0</v>
      </c>
      <c r="R101" s="174">
        <f t="shared" ref="R101:R108" si="2">Q101*H101</f>
        <v>0</v>
      </c>
      <c r="S101" s="174">
        <v>0</v>
      </c>
      <c r="T101" s="175">
        <f t="shared" ref="T101:T108" si="3">S101*H101</f>
        <v>0</v>
      </c>
      <c r="AR101" s="12" t="s">
        <v>133</v>
      </c>
      <c r="AT101" s="12" t="s">
        <v>110</v>
      </c>
      <c r="AU101" s="12" t="s">
        <v>74</v>
      </c>
      <c r="AY101" s="12" t="s">
        <v>106</v>
      </c>
      <c r="BE101" s="176">
        <f t="shared" ref="BE101:BE108" si="4">IF(N101="základní",J101,0)</f>
        <v>0</v>
      </c>
      <c r="BF101" s="176">
        <f t="shared" ref="BF101:BF108" si="5">IF(N101="snížená",J101,0)</f>
        <v>0</v>
      </c>
      <c r="BG101" s="176">
        <f t="shared" ref="BG101:BG108" si="6">IF(N101="zákl. přenesená",J101,0)</f>
        <v>0</v>
      </c>
      <c r="BH101" s="176">
        <f t="shared" ref="BH101:BH108" si="7">IF(N101="sníž. přenesená",J101,0)</f>
        <v>0</v>
      </c>
      <c r="BI101" s="176">
        <f t="shared" ref="BI101:BI108" si="8">IF(N101="nulová",J101,0)</f>
        <v>0</v>
      </c>
      <c r="BJ101" s="12" t="s">
        <v>72</v>
      </c>
      <c r="BK101" s="176">
        <f t="shared" ref="BK101:BK108" si="9">ROUND(I101*H101,2)</f>
        <v>0</v>
      </c>
      <c r="BL101" s="12" t="s">
        <v>133</v>
      </c>
      <c r="BM101" s="12" t="s">
        <v>166</v>
      </c>
    </row>
    <row r="102" spans="2:65" s="1" customFormat="1" ht="16.5" customHeight="1">
      <c r="B102" s="29"/>
      <c r="C102" s="165" t="s">
        <v>167</v>
      </c>
      <c r="D102" s="165" t="s">
        <v>110</v>
      </c>
      <c r="E102" s="166" t="s">
        <v>168</v>
      </c>
      <c r="F102" s="167" t="s">
        <v>169</v>
      </c>
      <c r="G102" s="168" t="s">
        <v>132</v>
      </c>
      <c r="H102" s="169">
        <v>317.75</v>
      </c>
      <c r="I102" s="170"/>
      <c r="J102" s="171">
        <f t="shared" si="0"/>
        <v>0</v>
      </c>
      <c r="K102" s="167" t="s">
        <v>114</v>
      </c>
      <c r="L102" s="33"/>
      <c r="M102" s="172" t="s">
        <v>1</v>
      </c>
      <c r="N102" s="173" t="s">
        <v>38</v>
      </c>
      <c r="O102" s="55"/>
      <c r="P102" s="174">
        <f t="shared" si="1"/>
        <v>0</v>
      </c>
      <c r="Q102" s="174">
        <v>0</v>
      </c>
      <c r="R102" s="174">
        <f t="shared" si="2"/>
        <v>0</v>
      </c>
      <c r="S102" s="174">
        <v>0</v>
      </c>
      <c r="T102" s="175">
        <f t="shared" si="3"/>
        <v>0</v>
      </c>
      <c r="AR102" s="12" t="s">
        <v>133</v>
      </c>
      <c r="AT102" s="12" t="s">
        <v>110</v>
      </c>
      <c r="AU102" s="12" t="s">
        <v>74</v>
      </c>
      <c r="AY102" s="12" t="s">
        <v>106</v>
      </c>
      <c r="BE102" s="176">
        <f t="shared" si="4"/>
        <v>0</v>
      </c>
      <c r="BF102" s="176">
        <f t="shared" si="5"/>
        <v>0</v>
      </c>
      <c r="BG102" s="176">
        <f t="shared" si="6"/>
        <v>0</v>
      </c>
      <c r="BH102" s="176">
        <f t="shared" si="7"/>
        <v>0</v>
      </c>
      <c r="BI102" s="176">
        <f t="shared" si="8"/>
        <v>0</v>
      </c>
      <c r="BJ102" s="12" t="s">
        <v>72</v>
      </c>
      <c r="BK102" s="176">
        <f t="shared" si="9"/>
        <v>0</v>
      </c>
      <c r="BL102" s="12" t="s">
        <v>133</v>
      </c>
      <c r="BM102" s="12" t="s">
        <v>170</v>
      </c>
    </row>
    <row r="103" spans="2:65" s="1" customFormat="1" ht="16.5" customHeight="1">
      <c r="B103" s="29"/>
      <c r="C103" s="177" t="s">
        <v>171</v>
      </c>
      <c r="D103" s="177" t="s">
        <v>139</v>
      </c>
      <c r="E103" s="178" t="s">
        <v>172</v>
      </c>
      <c r="F103" s="179" t="s">
        <v>173</v>
      </c>
      <c r="G103" s="180" t="s">
        <v>174</v>
      </c>
      <c r="H103" s="181">
        <v>9.14</v>
      </c>
      <c r="I103" s="182"/>
      <c r="J103" s="183">
        <f t="shared" si="0"/>
        <v>0</v>
      </c>
      <c r="K103" s="179" t="s">
        <v>114</v>
      </c>
      <c r="L103" s="184"/>
      <c r="M103" s="185" t="s">
        <v>1</v>
      </c>
      <c r="N103" s="186" t="s">
        <v>38</v>
      </c>
      <c r="O103" s="55"/>
      <c r="P103" s="174">
        <f t="shared" si="1"/>
        <v>0</v>
      </c>
      <c r="Q103" s="174">
        <v>0.55000000000000004</v>
      </c>
      <c r="R103" s="174">
        <f t="shared" si="2"/>
        <v>5.027000000000001</v>
      </c>
      <c r="S103" s="174">
        <v>0</v>
      </c>
      <c r="T103" s="175">
        <f t="shared" si="3"/>
        <v>0</v>
      </c>
      <c r="AR103" s="12" t="s">
        <v>142</v>
      </c>
      <c r="AT103" s="12" t="s">
        <v>139</v>
      </c>
      <c r="AU103" s="12" t="s">
        <v>74</v>
      </c>
      <c r="AY103" s="12" t="s">
        <v>106</v>
      </c>
      <c r="BE103" s="176">
        <f t="shared" si="4"/>
        <v>0</v>
      </c>
      <c r="BF103" s="176">
        <f t="shared" si="5"/>
        <v>0</v>
      </c>
      <c r="BG103" s="176">
        <f t="shared" si="6"/>
        <v>0</v>
      </c>
      <c r="BH103" s="176">
        <f t="shared" si="7"/>
        <v>0</v>
      </c>
      <c r="BI103" s="176">
        <f t="shared" si="8"/>
        <v>0</v>
      </c>
      <c r="BJ103" s="12" t="s">
        <v>72</v>
      </c>
      <c r="BK103" s="176">
        <f t="shared" si="9"/>
        <v>0</v>
      </c>
      <c r="BL103" s="12" t="s">
        <v>133</v>
      </c>
      <c r="BM103" s="12" t="s">
        <v>175</v>
      </c>
    </row>
    <row r="104" spans="2:65" s="1" customFormat="1" ht="16.5" customHeight="1">
      <c r="B104" s="29"/>
      <c r="C104" s="165" t="s">
        <v>176</v>
      </c>
      <c r="D104" s="165" t="s">
        <v>110</v>
      </c>
      <c r="E104" s="166" t="s">
        <v>177</v>
      </c>
      <c r="F104" s="167" t="s">
        <v>178</v>
      </c>
      <c r="G104" s="168" t="s">
        <v>132</v>
      </c>
      <c r="H104" s="169">
        <v>317.75</v>
      </c>
      <c r="I104" s="170"/>
      <c r="J104" s="171">
        <f t="shared" si="0"/>
        <v>0</v>
      </c>
      <c r="K104" s="167" t="s">
        <v>114</v>
      </c>
      <c r="L104" s="33"/>
      <c r="M104" s="172" t="s">
        <v>1</v>
      </c>
      <c r="N104" s="173" t="s">
        <v>38</v>
      </c>
      <c r="O104" s="55"/>
      <c r="P104" s="174">
        <f t="shared" si="1"/>
        <v>0</v>
      </c>
      <c r="Q104" s="174">
        <v>0</v>
      </c>
      <c r="R104" s="174">
        <f t="shared" si="2"/>
        <v>0</v>
      </c>
      <c r="S104" s="174">
        <v>1.4999999999999999E-2</v>
      </c>
      <c r="T104" s="175">
        <f t="shared" si="3"/>
        <v>4.7662499999999994</v>
      </c>
      <c r="AR104" s="12" t="s">
        <v>133</v>
      </c>
      <c r="AT104" s="12" t="s">
        <v>110</v>
      </c>
      <c r="AU104" s="12" t="s">
        <v>74</v>
      </c>
      <c r="AY104" s="12" t="s">
        <v>106</v>
      </c>
      <c r="BE104" s="176">
        <f t="shared" si="4"/>
        <v>0</v>
      </c>
      <c r="BF104" s="176">
        <f t="shared" si="5"/>
        <v>0</v>
      </c>
      <c r="BG104" s="176">
        <f t="shared" si="6"/>
        <v>0</v>
      </c>
      <c r="BH104" s="176">
        <f t="shared" si="7"/>
        <v>0</v>
      </c>
      <c r="BI104" s="176">
        <f t="shared" si="8"/>
        <v>0</v>
      </c>
      <c r="BJ104" s="12" t="s">
        <v>72</v>
      </c>
      <c r="BK104" s="176">
        <f t="shared" si="9"/>
        <v>0</v>
      </c>
      <c r="BL104" s="12" t="s">
        <v>133</v>
      </c>
      <c r="BM104" s="12" t="s">
        <v>179</v>
      </c>
    </row>
    <row r="105" spans="2:65" s="1" customFormat="1" ht="16.5" customHeight="1">
      <c r="B105" s="29"/>
      <c r="C105" s="165" t="s">
        <v>180</v>
      </c>
      <c r="D105" s="165" t="s">
        <v>110</v>
      </c>
      <c r="E105" s="166" t="s">
        <v>181</v>
      </c>
      <c r="F105" s="167" t="s">
        <v>182</v>
      </c>
      <c r="G105" s="168" t="s">
        <v>183</v>
      </c>
      <c r="H105" s="169">
        <v>317</v>
      </c>
      <c r="I105" s="170"/>
      <c r="J105" s="171">
        <f t="shared" si="0"/>
        <v>0</v>
      </c>
      <c r="K105" s="167" t="s">
        <v>114</v>
      </c>
      <c r="L105" s="33"/>
      <c r="M105" s="172" t="s">
        <v>1</v>
      </c>
      <c r="N105" s="173" t="s">
        <v>38</v>
      </c>
      <c r="O105" s="55"/>
      <c r="P105" s="174">
        <f t="shared" si="1"/>
        <v>0</v>
      </c>
      <c r="Q105" s="174">
        <v>0</v>
      </c>
      <c r="R105" s="174">
        <f t="shared" si="2"/>
        <v>0</v>
      </c>
      <c r="S105" s="174">
        <v>0</v>
      </c>
      <c r="T105" s="175">
        <f t="shared" si="3"/>
        <v>0</v>
      </c>
      <c r="AR105" s="12" t="s">
        <v>133</v>
      </c>
      <c r="AT105" s="12" t="s">
        <v>110</v>
      </c>
      <c r="AU105" s="12" t="s">
        <v>74</v>
      </c>
      <c r="AY105" s="12" t="s">
        <v>106</v>
      </c>
      <c r="BE105" s="176">
        <f t="shared" si="4"/>
        <v>0</v>
      </c>
      <c r="BF105" s="176">
        <f t="shared" si="5"/>
        <v>0</v>
      </c>
      <c r="BG105" s="176">
        <f t="shared" si="6"/>
        <v>0</v>
      </c>
      <c r="BH105" s="176">
        <f t="shared" si="7"/>
        <v>0</v>
      </c>
      <c r="BI105" s="176">
        <f t="shared" si="8"/>
        <v>0</v>
      </c>
      <c r="BJ105" s="12" t="s">
        <v>72</v>
      </c>
      <c r="BK105" s="176">
        <f t="shared" si="9"/>
        <v>0</v>
      </c>
      <c r="BL105" s="12" t="s">
        <v>133</v>
      </c>
      <c r="BM105" s="12" t="s">
        <v>184</v>
      </c>
    </row>
    <row r="106" spans="2:65" s="1" customFormat="1" ht="16.5" customHeight="1">
      <c r="B106" s="29"/>
      <c r="C106" s="177" t="s">
        <v>185</v>
      </c>
      <c r="D106" s="177" t="s">
        <v>139</v>
      </c>
      <c r="E106" s="178" t="s">
        <v>186</v>
      </c>
      <c r="F106" s="179" t="s">
        <v>187</v>
      </c>
      <c r="G106" s="180" t="s">
        <v>174</v>
      </c>
      <c r="H106" s="181">
        <v>0.92400000000000004</v>
      </c>
      <c r="I106" s="182"/>
      <c r="J106" s="183">
        <f t="shared" si="0"/>
        <v>0</v>
      </c>
      <c r="K106" s="179" t="s">
        <v>114</v>
      </c>
      <c r="L106" s="184"/>
      <c r="M106" s="185" t="s">
        <v>1</v>
      </c>
      <c r="N106" s="186" t="s">
        <v>38</v>
      </c>
      <c r="O106" s="55"/>
      <c r="P106" s="174">
        <f t="shared" si="1"/>
        <v>0</v>
      </c>
      <c r="Q106" s="174">
        <v>0.55000000000000004</v>
      </c>
      <c r="R106" s="174">
        <f t="shared" si="2"/>
        <v>0.5082000000000001</v>
      </c>
      <c r="S106" s="174">
        <v>0</v>
      </c>
      <c r="T106" s="175">
        <f t="shared" si="3"/>
        <v>0</v>
      </c>
      <c r="AR106" s="12" t="s">
        <v>142</v>
      </c>
      <c r="AT106" s="12" t="s">
        <v>139</v>
      </c>
      <c r="AU106" s="12" t="s">
        <v>74</v>
      </c>
      <c r="AY106" s="12" t="s">
        <v>106</v>
      </c>
      <c r="BE106" s="176">
        <f t="shared" si="4"/>
        <v>0</v>
      </c>
      <c r="BF106" s="176">
        <f t="shared" si="5"/>
        <v>0</v>
      </c>
      <c r="BG106" s="176">
        <f t="shared" si="6"/>
        <v>0</v>
      </c>
      <c r="BH106" s="176">
        <f t="shared" si="7"/>
        <v>0</v>
      </c>
      <c r="BI106" s="176">
        <f t="shared" si="8"/>
        <v>0</v>
      </c>
      <c r="BJ106" s="12" t="s">
        <v>72</v>
      </c>
      <c r="BK106" s="176">
        <f t="shared" si="9"/>
        <v>0</v>
      </c>
      <c r="BL106" s="12" t="s">
        <v>133</v>
      </c>
      <c r="BM106" s="12" t="s">
        <v>188</v>
      </c>
    </row>
    <row r="107" spans="2:65" s="1" customFormat="1" ht="16.5" customHeight="1">
      <c r="B107" s="29"/>
      <c r="C107" s="165" t="s">
        <v>189</v>
      </c>
      <c r="D107" s="165" t="s">
        <v>110</v>
      </c>
      <c r="E107" s="166" t="s">
        <v>190</v>
      </c>
      <c r="F107" s="167" t="s">
        <v>191</v>
      </c>
      <c r="G107" s="168" t="s">
        <v>113</v>
      </c>
      <c r="H107" s="169">
        <v>11.9</v>
      </c>
      <c r="I107" s="170"/>
      <c r="J107" s="171">
        <f t="shared" si="0"/>
        <v>0</v>
      </c>
      <c r="K107" s="167" t="s">
        <v>114</v>
      </c>
      <c r="L107" s="33"/>
      <c r="M107" s="172" t="s">
        <v>1</v>
      </c>
      <c r="N107" s="173" t="s">
        <v>38</v>
      </c>
      <c r="O107" s="55"/>
      <c r="P107" s="174">
        <f t="shared" si="1"/>
        <v>0</v>
      </c>
      <c r="Q107" s="174">
        <v>0</v>
      </c>
      <c r="R107" s="174">
        <f t="shared" si="2"/>
        <v>0</v>
      </c>
      <c r="S107" s="174">
        <v>0</v>
      </c>
      <c r="T107" s="175">
        <f t="shared" si="3"/>
        <v>0</v>
      </c>
      <c r="AR107" s="12" t="s">
        <v>133</v>
      </c>
      <c r="AT107" s="12" t="s">
        <v>110</v>
      </c>
      <c r="AU107" s="12" t="s">
        <v>74</v>
      </c>
      <c r="AY107" s="12" t="s">
        <v>106</v>
      </c>
      <c r="BE107" s="176">
        <f t="shared" si="4"/>
        <v>0</v>
      </c>
      <c r="BF107" s="176">
        <f t="shared" si="5"/>
        <v>0</v>
      </c>
      <c r="BG107" s="176">
        <f t="shared" si="6"/>
        <v>0</v>
      </c>
      <c r="BH107" s="176">
        <f t="shared" si="7"/>
        <v>0</v>
      </c>
      <c r="BI107" s="176">
        <f t="shared" si="8"/>
        <v>0</v>
      </c>
      <c r="BJ107" s="12" t="s">
        <v>72</v>
      </c>
      <c r="BK107" s="176">
        <f t="shared" si="9"/>
        <v>0</v>
      </c>
      <c r="BL107" s="12" t="s">
        <v>133</v>
      </c>
      <c r="BM107" s="12" t="s">
        <v>192</v>
      </c>
    </row>
    <row r="108" spans="2:65" s="1" customFormat="1" ht="16.5" customHeight="1">
      <c r="B108" s="29"/>
      <c r="C108" s="165" t="s">
        <v>193</v>
      </c>
      <c r="D108" s="165" t="s">
        <v>110</v>
      </c>
      <c r="E108" s="166" t="s">
        <v>194</v>
      </c>
      <c r="F108" s="167" t="s">
        <v>195</v>
      </c>
      <c r="G108" s="168" t="s">
        <v>113</v>
      </c>
      <c r="H108" s="169">
        <v>11.9</v>
      </c>
      <c r="I108" s="170"/>
      <c r="J108" s="171">
        <f t="shared" si="0"/>
        <v>0</v>
      </c>
      <c r="K108" s="167" t="s">
        <v>114</v>
      </c>
      <c r="L108" s="33"/>
      <c r="M108" s="172" t="s">
        <v>1</v>
      </c>
      <c r="N108" s="173" t="s">
        <v>38</v>
      </c>
      <c r="O108" s="55"/>
      <c r="P108" s="174">
        <f t="shared" si="1"/>
        <v>0</v>
      </c>
      <c r="Q108" s="174">
        <v>0</v>
      </c>
      <c r="R108" s="174">
        <f t="shared" si="2"/>
        <v>0</v>
      </c>
      <c r="S108" s="174">
        <v>0</v>
      </c>
      <c r="T108" s="175">
        <f t="shared" si="3"/>
        <v>0</v>
      </c>
      <c r="AR108" s="12" t="s">
        <v>133</v>
      </c>
      <c r="AT108" s="12" t="s">
        <v>110</v>
      </c>
      <c r="AU108" s="12" t="s">
        <v>74</v>
      </c>
      <c r="AY108" s="12" t="s">
        <v>106</v>
      </c>
      <c r="BE108" s="176">
        <f t="shared" si="4"/>
        <v>0</v>
      </c>
      <c r="BF108" s="176">
        <f t="shared" si="5"/>
        <v>0</v>
      </c>
      <c r="BG108" s="176">
        <f t="shared" si="6"/>
        <v>0</v>
      </c>
      <c r="BH108" s="176">
        <f t="shared" si="7"/>
        <v>0</v>
      </c>
      <c r="BI108" s="176">
        <f t="shared" si="8"/>
        <v>0</v>
      </c>
      <c r="BJ108" s="12" t="s">
        <v>72</v>
      </c>
      <c r="BK108" s="176">
        <f t="shared" si="9"/>
        <v>0</v>
      </c>
      <c r="BL108" s="12" t="s">
        <v>133</v>
      </c>
      <c r="BM108" s="12" t="s">
        <v>196</v>
      </c>
    </row>
    <row r="109" spans="2:65" s="10" customFormat="1" ht="22.9" customHeight="1">
      <c r="B109" s="149"/>
      <c r="C109" s="150"/>
      <c r="D109" s="151" t="s">
        <v>66</v>
      </c>
      <c r="E109" s="163" t="s">
        <v>197</v>
      </c>
      <c r="F109" s="163" t="s">
        <v>198</v>
      </c>
      <c r="G109" s="150"/>
      <c r="H109" s="150"/>
      <c r="I109" s="153"/>
      <c r="J109" s="164">
        <f>BK109</f>
        <v>0</v>
      </c>
      <c r="K109" s="150"/>
      <c r="L109" s="155"/>
      <c r="M109" s="156"/>
      <c r="N109" s="157"/>
      <c r="O109" s="157"/>
      <c r="P109" s="158">
        <f>SUM(P110:P125)</f>
        <v>0</v>
      </c>
      <c r="Q109" s="157"/>
      <c r="R109" s="158">
        <f>SUM(R110:R125)</f>
        <v>2.5960900000000002</v>
      </c>
      <c r="S109" s="157"/>
      <c r="T109" s="159">
        <f>SUM(T110:T125)</f>
        <v>2.0414599999999998</v>
      </c>
      <c r="AR109" s="160" t="s">
        <v>74</v>
      </c>
      <c r="AT109" s="161" t="s">
        <v>66</v>
      </c>
      <c r="AU109" s="161" t="s">
        <v>72</v>
      </c>
      <c r="AY109" s="160" t="s">
        <v>106</v>
      </c>
      <c r="BK109" s="162">
        <f>SUM(BK110:BK125)</f>
        <v>0</v>
      </c>
    </row>
    <row r="110" spans="2:65" s="1" customFormat="1" ht="16.5" customHeight="1">
      <c r="B110" s="29"/>
      <c r="C110" s="165" t="s">
        <v>199</v>
      </c>
      <c r="D110" s="165" t="s">
        <v>110</v>
      </c>
      <c r="E110" s="166" t="s">
        <v>200</v>
      </c>
      <c r="F110" s="167" t="s">
        <v>201</v>
      </c>
      <c r="G110" s="168" t="s">
        <v>183</v>
      </c>
      <c r="H110" s="169">
        <v>72</v>
      </c>
      <c r="I110" s="170"/>
      <c r="J110" s="171">
        <f t="shared" ref="J110:J125" si="10">ROUND(I110*H110,2)</f>
        <v>0</v>
      </c>
      <c r="K110" s="167" t="s">
        <v>1</v>
      </c>
      <c r="L110" s="33"/>
      <c r="M110" s="172" t="s">
        <v>1</v>
      </c>
      <c r="N110" s="173" t="s">
        <v>38</v>
      </c>
      <c r="O110" s="55"/>
      <c r="P110" s="174">
        <f t="shared" ref="P110:P125" si="11">O110*H110</f>
        <v>0</v>
      </c>
      <c r="Q110" s="174">
        <v>0</v>
      </c>
      <c r="R110" s="174">
        <f t="shared" ref="R110:R125" si="12">Q110*H110</f>
        <v>0</v>
      </c>
      <c r="S110" s="174">
        <v>0</v>
      </c>
      <c r="T110" s="175">
        <f t="shared" ref="T110:T125" si="13">S110*H110</f>
        <v>0</v>
      </c>
      <c r="AR110" s="12" t="s">
        <v>133</v>
      </c>
      <c r="AT110" s="12" t="s">
        <v>110</v>
      </c>
      <c r="AU110" s="12" t="s">
        <v>74</v>
      </c>
      <c r="AY110" s="12" t="s">
        <v>106</v>
      </c>
      <c r="BE110" s="176">
        <f t="shared" ref="BE110:BE125" si="14">IF(N110="základní",J110,0)</f>
        <v>0</v>
      </c>
      <c r="BF110" s="176">
        <f t="shared" ref="BF110:BF125" si="15">IF(N110="snížená",J110,0)</f>
        <v>0</v>
      </c>
      <c r="BG110" s="176">
        <f t="shared" ref="BG110:BG125" si="16">IF(N110="zákl. přenesená",J110,0)</f>
        <v>0</v>
      </c>
      <c r="BH110" s="176">
        <f t="shared" ref="BH110:BH125" si="17">IF(N110="sníž. přenesená",J110,0)</f>
        <v>0</v>
      </c>
      <c r="BI110" s="176">
        <f t="shared" ref="BI110:BI125" si="18">IF(N110="nulová",J110,0)</f>
        <v>0</v>
      </c>
      <c r="BJ110" s="12" t="s">
        <v>72</v>
      </c>
      <c r="BK110" s="176">
        <f t="shared" ref="BK110:BK125" si="19">ROUND(I110*H110,2)</f>
        <v>0</v>
      </c>
      <c r="BL110" s="12" t="s">
        <v>133</v>
      </c>
      <c r="BM110" s="12" t="s">
        <v>202</v>
      </c>
    </row>
    <row r="111" spans="2:65" s="1" customFormat="1" ht="16.5" customHeight="1">
      <c r="B111" s="29"/>
      <c r="C111" s="165" t="s">
        <v>133</v>
      </c>
      <c r="D111" s="165" t="s">
        <v>110</v>
      </c>
      <c r="E111" s="166" t="s">
        <v>203</v>
      </c>
      <c r="F111" s="167" t="s">
        <v>204</v>
      </c>
      <c r="G111" s="168" t="s">
        <v>183</v>
      </c>
      <c r="H111" s="169">
        <v>56.5</v>
      </c>
      <c r="I111" s="170"/>
      <c r="J111" s="171">
        <f t="shared" si="10"/>
        <v>0</v>
      </c>
      <c r="K111" s="167" t="s">
        <v>114</v>
      </c>
      <c r="L111" s="33"/>
      <c r="M111" s="172" t="s">
        <v>1</v>
      </c>
      <c r="N111" s="173" t="s">
        <v>38</v>
      </c>
      <c r="O111" s="55"/>
      <c r="P111" s="174">
        <f t="shared" si="11"/>
        <v>0</v>
      </c>
      <c r="Q111" s="174">
        <v>0</v>
      </c>
      <c r="R111" s="174">
        <f t="shared" si="12"/>
        <v>0</v>
      </c>
      <c r="S111" s="174">
        <v>1.7600000000000001E-3</v>
      </c>
      <c r="T111" s="175">
        <f t="shared" si="13"/>
        <v>9.9440000000000001E-2</v>
      </c>
      <c r="AR111" s="12" t="s">
        <v>133</v>
      </c>
      <c r="AT111" s="12" t="s">
        <v>110</v>
      </c>
      <c r="AU111" s="12" t="s">
        <v>74</v>
      </c>
      <c r="AY111" s="12" t="s">
        <v>106</v>
      </c>
      <c r="BE111" s="176">
        <f t="shared" si="14"/>
        <v>0</v>
      </c>
      <c r="BF111" s="176">
        <f t="shared" si="15"/>
        <v>0</v>
      </c>
      <c r="BG111" s="176">
        <f t="shared" si="16"/>
        <v>0</v>
      </c>
      <c r="BH111" s="176">
        <f t="shared" si="17"/>
        <v>0</v>
      </c>
      <c r="BI111" s="176">
        <f t="shared" si="18"/>
        <v>0</v>
      </c>
      <c r="BJ111" s="12" t="s">
        <v>72</v>
      </c>
      <c r="BK111" s="176">
        <f t="shared" si="19"/>
        <v>0</v>
      </c>
      <c r="BL111" s="12" t="s">
        <v>133</v>
      </c>
      <c r="BM111" s="12" t="s">
        <v>205</v>
      </c>
    </row>
    <row r="112" spans="2:65" s="1" customFormat="1" ht="16.5" customHeight="1">
      <c r="B112" s="29"/>
      <c r="C112" s="165" t="s">
        <v>206</v>
      </c>
      <c r="D112" s="165" t="s">
        <v>110</v>
      </c>
      <c r="E112" s="166" t="s">
        <v>207</v>
      </c>
      <c r="F112" s="167" t="s">
        <v>208</v>
      </c>
      <c r="G112" s="168" t="s">
        <v>132</v>
      </c>
      <c r="H112" s="169">
        <v>290</v>
      </c>
      <c r="I112" s="170"/>
      <c r="J112" s="171">
        <f t="shared" si="10"/>
        <v>0</v>
      </c>
      <c r="K112" s="167" t="s">
        <v>114</v>
      </c>
      <c r="L112" s="33"/>
      <c r="M112" s="172" t="s">
        <v>1</v>
      </c>
      <c r="N112" s="173" t="s">
        <v>38</v>
      </c>
      <c r="O112" s="55"/>
      <c r="P112" s="174">
        <f t="shared" si="11"/>
        <v>0</v>
      </c>
      <c r="Q112" s="174">
        <v>0</v>
      </c>
      <c r="R112" s="174">
        <f t="shared" si="12"/>
        <v>0</v>
      </c>
      <c r="S112" s="174">
        <v>5.94E-3</v>
      </c>
      <c r="T112" s="175">
        <f t="shared" si="13"/>
        <v>1.7225999999999999</v>
      </c>
      <c r="AR112" s="12" t="s">
        <v>133</v>
      </c>
      <c r="AT112" s="12" t="s">
        <v>110</v>
      </c>
      <c r="AU112" s="12" t="s">
        <v>74</v>
      </c>
      <c r="AY112" s="12" t="s">
        <v>106</v>
      </c>
      <c r="BE112" s="176">
        <f t="shared" si="14"/>
        <v>0</v>
      </c>
      <c r="BF112" s="176">
        <f t="shared" si="15"/>
        <v>0</v>
      </c>
      <c r="BG112" s="176">
        <f t="shared" si="16"/>
        <v>0</v>
      </c>
      <c r="BH112" s="176">
        <f t="shared" si="17"/>
        <v>0</v>
      </c>
      <c r="BI112" s="176">
        <f t="shared" si="18"/>
        <v>0</v>
      </c>
      <c r="BJ112" s="12" t="s">
        <v>72</v>
      </c>
      <c r="BK112" s="176">
        <f t="shared" si="19"/>
        <v>0</v>
      </c>
      <c r="BL112" s="12" t="s">
        <v>133</v>
      </c>
      <c r="BM112" s="12" t="s">
        <v>209</v>
      </c>
    </row>
    <row r="113" spans="2:65" s="1" customFormat="1" ht="16.5" customHeight="1">
      <c r="B113" s="29"/>
      <c r="C113" s="165" t="s">
        <v>210</v>
      </c>
      <c r="D113" s="165" t="s">
        <v>110</v>
      </c>
      <c r="E113" s="166" t="s">
        <v>211</v>
      </c>
      <c r="F113" s="167" t="s">
        <v>212</v>
      </c>
      <c r="G113" s="168" t="s">
        <v>213</v>
      </c>
      <c r="H113" s="169">
        <v>1</v>
      </c>
      <c r="I113" s="170"/>
      <c r="J113" s="171">
        <f t="shared" si="10"/>
        <v>0</v>
      </c>
      <c r="K113" s="167" t="s">
        <v>114</v>
      </c>
      <c r="L113" s="33"/>
      <c r="M113" s="172" t="s">
        <v>1</v>
      </c>
      <c r="N113" s="173" t="s">
        <v>38</v>
      </c>
      <c r="O113" s="55"/>
      <c r="P113" s="174">
        <f t="shared" si="11"/>
        <v>0</v>
      </c>
      <c r="Q113" s="174">
        <v>0</v>
      </c>
      <c r="R113" s="174">
        <f t="shared" si="12"/>
        <v>0</v>
      </c>
      <c r="S113" s="174">
        <v>9.0600000000000003E-3</v>
      </c>
      <c r="T113" s="175">
        <f t="shared" si="13"/>
        <v>9.0600000000000003E-3</v>
      </c>
      <c r="AR113" s="12" t="s">
        <v>133</v>
      </c>
      <c r="AT113" s="12" t="s">
        <v>110</v>
      </c>
      <c r="AU113" s="12" t="s">
        <v>74</v>
      </c>
      <c r="AY113" s="12" t="s">
        <v>106</v>
      </c>
      <c r="BE113" s="176">
        <f t="shared" si="14"/>
        <v>0</v>
      </c>
      <c r="BF113" s="176">
        <f t="shared" si="15"/>
        <v>0</v>
      </c>
      <c r="BG113" s="176">
        <f t="shared" si="16"/>
        <v>0</v>
      </c>
      <c r="BH113" s="176">
        <f t="shared" si="17"/>
        <v>0</v>
      </c>
      <c r="BI113" s="176">
        <f t="shared" si="18"/>
        <v>0</v>
      </c>
      <c r="BJ113" s="12" t="s">
        <v>72</v>
      </c>
      <c r="BK113" s="176">
        <f t="shared" si="19"/>
        <v>0</v>
      </c>
      <c r="BL113" s="12" t="s">
        <v>133</v>
      </c>
      <c r="BM113" s="12" t="s">
        <v>214</v>
      </c>
    </row>
    <row r="114" spans="2:65" s="1" customFormat="1" ht="16.5" customHeight="1">
      <c r="B114" s="29"/>
      <c r="C114" s="165" t="s">
        <v>215</v>
      </c>
      <c r="D114" s="165" t="s">
        <v>110</v>
      </c>
      <c r="E114" s="166" t="s">
        <v>216</v>
      </c>
      <c r="F114" s="167" t="s">
        <v>217</v>
      </c>
      <c r="G114" s="168" t="s">
        <v>132</v>
      </c>
      <c r="H114" s="169">
        <v>3</v>
      </c>
      <c r="I114" s="170"/>
      <c r="J114" s="171">
        <f t="shared" si="10"/>
        <v>0</v>
      </c>
      <c r="K114" s="167" t="s">
        <v>114</v>
      </c>
      <c r="L114" s="33"/>
      <c r="M114" s="172" t="s">
        <v>1</v>
      </c>
      <c r="N114" s="173" t="s">
        <v>38</v>
      </c>
      <c r="O114" s="55"/>
      <c r="P114" s="174">
        <f t="shared" si="11"/>
        <v>0</v>
      </c>
      <c r="Q114" s="174">
        <v>0</v>
      </c>
      <c r="R114" s="174">
        <f t="shared" si="12"/>
        <v>0</v>
      </c>
      <c r="S114" s="174">
        <v>5.8399999999999997E-3</v>
      </c>
      <c r="T114" s="175">
        <f t="shared" si="13"/>
        <v>1.7520000000000001E-2</v>
      </c>
      <c r="AR114" s="12" t="s">
        <v>133</v>
      </c>
      <c r="AT114" s="12" t="s">
        <v>110</v>
      </c>
      <c r="AU114" s="12" t="s">
        <v>74</v>
      </c>
      <c r="AY114" s="12" t="s">
        <v>106</v>
      </c>
      <c r="BE114" s="176">
        <f t="shared" si="14"/>
        <v>0</v>
      </c>
      <c r="BF114" s="176">
        <f t="shared" si="15"/>
        <v>0</v>
      </c>
      <c r="BG114" s="176">
        <f t="shared" si="16"/>
        <v>0</v>
      </c>
      <c r="BH114" s="176">
        <f t="shared" si="17"/>
        <v>0</v>
      </c>
      <c r="BI114" s="176">
        <f t="shared" si="18"/>
        <v>0</v>
      </c>
      <c r="BJ114" s="12" t="s">
        <v>72</v>
      </c>
      <c r="BK114" s="176">
        <f t="shared" si="19"/>
        <v>0</v>
      </c>
      <c r="BL114" s="12" t="s">
        <v>133</v>
      </c>
      <c r="BM114" s="12" t="s">
        <v>218</v>
      </c>
    </row>
    <row r="115" spans="2:65" s="1" customFormat="1" ht="16.5" customHeight="1">
      <c r="B115" s="29"/>
      <c r="C115" s="165" t="s">
        <v>219</v>
      </c>
      <c r="D115" s="165" t="s">
        <v>110</v>
      </c>
      <c r="E115" s="166" t="s">
        <v>220</v>
      </c>
      <c r="F115" s="167" t="s">
        <v>221</v>
      </c>
      <c r="G115" s="168" t="s">
        <v>213</v>
      </c>
      <c r="H115" s="169">
        <v>3</v>
      </c>
      <c r="I115" s="170"/>
      <c r="J115" s="171">
        <f t="shared" si="10"/>
        <v>0</v>
      </c>
      <c r="K115" s="167" t="s">
        <v>114</v>
      </c>
      <c r="L115" s="33"/>
      <c r="M115" s="172" t="s">
        <v>1</v>
      </c>
      <c r="N115" s="173" t="s">
        <v>38</v>
      </c>
      <c r="O115" s="55"/>
      <c r="P115" s="174">
        <f t="shared" si="11"/>
        <v>0</v>
      </c>
      <c r="Q115" s="174">
        <v>0</v>
      </c>
      <c r="R115" s="174">
        <f t="shared" si="12"/>
        <v>0</v>
      </c>
      <c r="S115" s="174">
        <v>1.8799999999999999E-3</v>
      </c>
      <c r="T115" s="175">
        <f t="shared" si="13"/>
        <v>5.64E-3</v>
      </c>
      <c r="AR115" s="12" t="s">
        <v>133</v>
      </c>
      <c r="AT115" s="12" t="s">
        <v>110</v>
      </c>
      <c r="AU115" s="12" t="s">
        <v>74</v>
      </c>
      <c r="AY115" s="12" t="s">
        <v>106</v>
      </c>
      <c r="BE115" s="176">
        <f t="shared" si="14"/>
        <v>0</v>
      </c>
      <c r="BF115" s="176">
        <f t="shared" si="15"/>
        <v>0</v>
      </c>
      <c r="BG115" s="176">
        <f t="shared" si="16"/>
        <v>0</v>
      </c>
      <c r="BH115" s="176">
        <f t="shared" si="17"/>
        <v>0</v>
      </c>
      <c r="BI115" s="176">
        <f t="shared" si="18"/>
        <v>0</v>
      </c>
      <c r="BJ115" s="12" t="s">
        <v>72</v>
      </c>
      <c r="BK115" s="176">
        <f t="shared" si="19"/>
        <v>0</v>
      </c>
      <c r="BL115" s="12" t="s">
        <v>133</v>
      </c>
      <c r="BM115" s="12" t="s">
        <v>222</v>
      </c>
    </row>
    <row r="116" spans="2:65" s="1" customFormat="1" ht="16.5" customHeight="1">
      <c r="B116" s="29"/>
      <c r="C116" s="165" t="s">
        <v>7</v>
      </c>
      <c r="D116" s="165" t="s">
        <v>110</v>
      </c>
      <c r="E116" s="166" t="s">
        <v>223</v>
      </c>
      <c r="F116" s="167" t="s">
        <v>224</v>
      </c>
      <c r="G116" s="168" t="s">
        <v>183</v>
      </c>
      <c r="H116" s="169">
        <v>72</v>
      </c>
      <c r="I116" s="170"/>
      <c r="J116" s="171">
        <f t="shared" si="10"/>
        <v>0</v>
      </c>
      <c r="K116" s="167" t="s">
        <v>114</v>
      </c>
      <c r="L116" s="33"/>
      <c r="M116" s="172" t="s">
        <v>1</v>
      </c>
      <c r="N116" s="173" t="s">
        <v>38</v>
      </c>
      <c r="O116" s="55"/>
      <c r="P116" s="174">
        <f t="shared" si="11"/>
        <v>0</v>
      </c>
      <c r="Q116" s="174">
        <v>0</v>
      </c>
      <c r="R116" s="174">
        <f t="shared" si="12"/>
        <v>0</v>
      </c>
      <c r="S116" s="174">
        <v>2.5999999999999999E-3</v>
      </c>
      <c r="T116" s="175">
        <f t="shared" si="13"/>
        <v>0.18719999999999998</v>
      </c>
      <c r="AR116" s="12" t="s">
        <v>133</v>
      </c>
      <c r="AT116" s="12" t="s">
        <v>110</v>
      </c>
      <c r="AU116" s="12" t="s">
        <v>74</v>
      </c>
      <c r="AY116" s="12" t="s">
        <v>106</v>
      </c>
      <c r="BE116" s="176">
        <f t="shared" si="14"/>
        <v>0</v>
      </c>
      <c r="BF116" s="176">
        <f t="shared" si="15"/>
        <v>0</v>
      </c>
      <c r="BG116" s="176">
        <f t="shared" si="16"/>
        <v>0</v>
      </c>
      <c r="BH116" s="176">
        <f t="shared" si="17"/>
        <v>0</v>
      </c>
      <c r="BI116" s="176">
        <f t="shared" si="18"/>
        <v>0</v>
      </c>
      <c r="BJ116" s="12" t="s">
        <v>72</v>
      </c>
      <c r="BK116" s="176">
        <f t="shared" si="19"/>
        <v>0</v>
      </c>
      <c r="BL116" s="12" t="s">
        <v>133</v>
      </c>
      <c r="BM116" s="12" t="s">
        <v>225</v>
      </c>
    </row>
    <row r="117" spans="2:65" s="1" customFormat="1" ht="16.5" customHeight="1">
      <c r="B117" s="29"/>
      <c r="C117" s="165" t="s">
        <v>226</v>
      </c>
      <c r="D117" s="165" t="s">
        <v>110</v>
      </c>
      <c r="E117" s="166" t="s">
        <v>227</v>
      </c>
      <c r="F117" s="167" t="s">
        <v>228</v>
      </c>
      <c r="G117" s="168" t="s">
        <v>183</v>
      </c>
      <c r="H117" s="169">
        <v>72</v>
      </c>
      <c r="I117" s="170"/>
      <c r="J117" s="171">
        <f t="shared" si="10"/>
        <v>0</v>
      </c>
      <c r="K117" s="167" t="s">
        <v>114</v>
      </c>
      <c r="L117" s="33"/>
      <c r="M117" s="172" t="s">
        <v>1</v>
      </c>
      <c r="N117" s="173" t="s">
        <v>38</v>
      </c>
      <c r="O117" s="55"/>
      <c r="P117" s="174">
        <f t="shared" si="11"/>
        <v>0</v>
      </c>
      <c r="Q117" s="174">
        <v>1.7600000000000001E-3</v>
      </c>
      <c r="R117" s="174">
        <f t="shared" si="12"/>
        <v>0.12672</v>
      </c>
      <c r="S117" s="174">
        <v>0</v>
      </c>
      <c r="T117" s="175">
        <f t="shared" si="13"/>
        <v>0</v>
      </c>
      <c r="AR117" s="12" t="s">
        <v>133</v>
      </c>
      <c r="AT117" s="12" t="s">
        <v>110</v>
      </c>
      <c r="AU117" s="12" t="s">
        <v>74</v>
      </c>
      <c r="AY117" s="12" t="s">
        <v>106</v>
      </c>
      <c r="BE117" s="176">
        <f t="shared" si="14"/>
        <v>0</v>
      </c>
      <c r="BF117" s="176">
        <f t="shared" si="15"/>
        <v>0</v>
      </c>
      <c r="BG117" s="176">
        <f t="shared" si="16"/>
        <v>0</v>
      </c>
      <c r="BH117" s="176">
        <f t="shared" si="17"/>
        <v>0</v>
      </c>
      <c r="BI117" s="176">
        <f t="shared" si="18"/>
        <v>0</v>
      </c>
      <c r="BJ117" s="12" t="s">
        <v>72</v>
      </c>
      <c r="BK117" s="176">
        <f t="shared" si="19"/>
        <v>0</v>
      </c>
      <c r="BL117" s="12" t="s">
        <v>133</v>
      </c>
      <c r="BM117" s="12" t="s">
        <v>229</v>
      </c>
    </row>
    <row r="118" spans="2:65" s="1" customFormat="1" ht="16.5" customHeight="1">
      <c r="B118" s="29"/>
      <c r="C118" s="165" t="s">
        <v>230</v>
      </c>
      <c r="D118" s="165" t="s">
        <v>110</v>
      </c>
      <c r="E118" s="166" t="s">
        <v>231</v>
      </c>
      <c r="F118" s="167" t="s">
        <v>232</v>
      </c>
      <c r="G118" s="168" t="s">
        <v>132</v>
      </c>
      <c r="H118" s="169">
        <v>317.75</v>
      </c>
      <c r="I118" s="170"/>
      <c r="J118" s="171">
        <f t="shared" si="10"/>
        <v>0</v>
      </c>
      <c r="K118" s="167" t="s">
        <v>114</v>
      </c>
      <c r="L118" s="33"/>
      <c r="M118" s="172" t="s">
        <v>1</v>
      </c>
      <c r="N118" s="173" t="s">
        <v>38</v>
      </c>
      <c r="O118" s="55"/>
      <c r="P118" s="174">
        <f t="shared" si="11"/>
        <v>0</v>
      </c>
      <c r="Q118" s="174">
        <v>7.2399999999999999E-3</v>
      </c>
      <c r="R118" s="174">
        <f t="shared" si="12"/>
        <v>2.3005100000000001</v>
      </c>
      <c r="S118" s="174">
        <v>0</v>
      </c>
      <c r="T118" s="175">
        <f t="shared" si="13"/>
        <v>0</v>
      </c>
      <c r="AR118" s="12" t="s">
        <v>133</v>
      </c>
      <c r="AT118" s="12" t="s">
        <v>110</v>
      </c>
      <c r="AU118" s="12" t="s">
        <v>74</v>
      </c>
      <c r="AY118" s="12" t="s">
        <v>106</v>
      </c>
      <c r="BE118" s="176">
        <f t="shared" si="14"/>
        <v>0</v>
      </c>
      <c r="BF118" s="176">
        <f t="shared" si="15"/>
        <v>0</v>
      </c>
      <c r="BG118" s="176">
        <f t="shared" si="16"/>
        <v>0</v>
      </c>
      <c r="BH118" s="176">
        <f t="shared" si="17"/>
        <v>0</v>
      </c>
      <c r="BI118" s="176">
        <f t="shared" si="18"/>
        <v>0</v>
      </c>
      <c r="BJ118" s="12" t="s">
        <v>72</v>
      </c>
      <c r="BK118" s="176">
        <f t="shared" si="19"/>
        <v>0</v>
      </c>
      <c r="BL118" s="12" t="s">
        <v>133</v>
      </c>
      <c r="BM118" s="12" t="s">
        <v>233</v>
      </c>
    </row>
    <row r="119" spans="2:65" s="1" customFormat="1" ht="16.5" customHeight="1">
      <c r="B119" s="29"/>
      <c r="C119" s="165" t="s">
        <v>234</v>
      </c>
      <c r="D119" s="165" t="s">
        <v>110</v>
      </c>
      <c r="E119" s="166" t="s">
        <v>235</v>
      </c>
      <c r="F119" s="167" t="s">
        <v>236</v>
      </c>
      <c r="G119" s="168" t="s">
        <v>183</v>
      </c>
      <c r="H119" s="169">
        <v>54.8</v>
      </c>
      <c r="I119" s="170"/>
      <c r="J119" s="171">
        <f t="shared" si="10"/>
        <v>0</v>
      </c>
      <c r="K119" s="167" t="s">
        <v>114</v>
      </c>
      <c r="L119" s="33"/>
      <c r="M119" s="172" t="s">
        <v>1</v>
      </c>
      <c r="N119" s="173" t="s">
        <v>38</v>
      </c>
      <c r="O119" s="55"/>
      <c r="P119" s="174">
        <f t="shared" si="11"/>
        <v>0</v>
      </c>
      <c r="Q119" s="174">
        <v>0</v>
      </c>
      <c r="R119" s="174">
        <f t="shared" si="12"/>
        <v>0</v>
      </c>
      <c r="S119" s="174">
        <v>0</v>
      </c>
      <c r="T119" s="175">
        <f t="shared" si="13"/>
        <v>0</v>
      </c>
      <c r="AR119" s="12" t="s">
        <v>133</v>
      </c>
      <c r="AT119" s="12" t="s">
        <v>110</v>
      </c>
      <c r="AU119" s="12" t="s">
        <v>74</v>
      </c>
      <c r="AY119" s="12" t="s">
        <v>106</v>
      </c>
      <c r="BE119" s="176">
        <f t="shared" si="14"/>
        <v>0</v>
      </c>
      <c r="BF119" s="176">
        <f t="shared" si="15"/>
        <v>0</v>
      </c>
      <c r="BG119" s="176">
        <f t="shared" si="16"/>
        <v>0</v>
      </c>
      <c r="BH119" s="176">
        <f t="shared" si="17"/>
        <v>0</v>
      </c>
      <c r="BI119" s="176">
        <f t="shared" si="18"/>
        <v>0</v>
      </c>
      <c r="BJ119" s="12" t="s">
        <v>72</v>
      </c>
      <c r="BK119" s="176">
        <f t="shared" si="19"/>
        <v>0</v>
      </c>
      <c r="BL119" s="12" t="s">
        <v>133</v>
      </c>
      <c r="BM119" s="12" t="s">
        <v>237</v>
      </c>
    </row>
    <row r="120" spans="2:65" s="1" customFormat="1" ht="16.5" customHeight="1">
      <c r="B120" s="29"/>
      <c r="C120" s="165" t="s">
        <v>238</v>
      </c>
      <c r="D120" s="165" t="s">
        <v>110</v>
      </c>
      <c r="E120" s="166" t="s">
        <v>239</v>
      </c>
      <c r="F120" s="167" t="s">
        <v>240</v>
      </c>
      <c r="G120" s="168" t="s">
        <v>213</v>
      </c>
      <c r="H120" s="169">
        <v>1</v>
      </c>
      <c r="I120" s="170"/>
      <c r="J120" s="171">
        <f t="shared" si="10"/>
        <v>0</v>
      </c>
      <c r="K120" s="167" t="s">
        <v>114</v>
      </c>
      <c r="L120" s="33"/>
      <c r="M120" s="172" t="s">
        <v>1</v>
      </c>
      <c r="N120" s="173" t="s">
        <v>38</v>
      </c>
      <c r="O120" s="55"/>
      <c r="P120" s="174">
        <f t="shared" si="11"/>
        <v>0</v>
      </c>
      <c r="Q120" s="174">
        <v>3.5999999999999999E-3</v>
      </c>
      <c r="R120" s="174">
        <f t="shared" si="12"/>
        <v>3.5999999999999999E-3</v>
      </c>
      <c r="S120" s="174">
        <v>0</v>
      </c>
      <c r="T120" s="175">
        <f t="shared" si="13"/>
        <v>0</v>
      </c>
      <c r="AR120" s="12" t="s">
        <v>133</v>
      </c>
      <c r="AT120" s="12" t="s">
        <v>110</v>
      </c>
      <c r="AU120" s="12" t="s">
        <v>74</v>
      </c>
      <c r="AY120" s="12" t="s">
        <v>106</v>
      </c>
      <c r="BE120" s="176">
        <f t="shared" si="14"/>
        <v>0</v>
      </c>
      <c r="BF120" s="176">
        <f t="shared" si="15"/>
        <v>0</v>
      </c>
      <c r="BG120" s="176">
        <f t="shared" si="16"/>
        <v>0</v>
      </c>
      <c r="BH120" s="176">
        <f t="shared" si="17"/>
        <v>0</v>
      </c>
      <c r="BI120" s="176">
        <f t="shared" si="18"/>
        <v>0</v>
      </c>
      <c r="BJ120" s="12" t="s">
        <v>72</v>
      </c>
      <c r="BK120" s="176">
        <f t="shared" si="19"/>
        <v>0</v>
      </c>
      <c r="BL120" s="12" t="s">
        <v>133</v>
      </c>
      <c r="BM120" s="12" t="s">
        <v>241</v>
      </c>
    </row>
    <row r="121" spans="2:65" s="1" customFormat="1" ht="16.5" customHeight="1">
      <c r="B121" s="29"/>
      <c r="C121" s="165" t="s">
        <v>242</v>
      </c>
      <c r="D121" s="165" t="s">
        <v>110</v>
      </c>
      <c r="E121" s="166" t="s">
        <v>243</v>
      </c>
      <c r="F121" s="167" t="s">
        <v>244</v>
      </c>
      <c r="G121" s="168" t="s">
        <v>132</v>
      </c>
      <c r="H121" s="169">
        <v>3</v>
      </c>
      <c r="I121" s="170"/>
      <c r="J121" s="171">
        <f t="shared" si="10"/>
        <v>0</v>
      </c>
      <c r="K121" s="167" t="s">
        <v>114</v>
      </c>
      <c r="L121" s="33"/>
      <c r="M121" s="172" t="s">
        <v>1</v>
      </c>
      <c r="N121" s="173" t="s">
        <v>38</v>
      </c>
      <c r="O121" s="55"/>
      <c r="P121" s="174">
        <f t="shared" si="11"/>
        <v>0</v>
      </c>
      <c r="Q121" s="174">
        <v>1.082E-2</v>
      </c>
      <c r="R121" s="174">
        <f t="shared" si="12"/>
        <v>3.2460000000000003E-2</v>
      </c>
      <c r="S121" s="174">
        <v>0</v>
      </c>
      <c r="T121" s="175">
        <f t="shared" si="13"/>
        <v>0</v>
      </c>
      <c r="AR121" s="12" t="s">
        <v>133</v>
      </c>
      <c r="AT121" s="12" t="s">
        <v>110</v>
      </c>
      <c r="AU121" s="12" t="s">
        <v>74</v>
      </c>
      <c r="AY121" s="12" t="s">
        <v>106</v>
      </c>
      <c r="BE121" s="176">
        <f t="shared" si="14"/>
        <v>0</v>
      </c>
      <c r="BF121" s="176">
        <f t="shared" si="15"/>
        <v>0</v>
      </c>
      <c r="BG121" s="176">
        <f t="shared" si="16"/>
        <v>0</v>
      </c>
      <c r="BH121" s="176">
        <f t="shared" si="17"/>
        <v>0</v>
      </c>
      <c r="BI121" s="176">
        <f t="shared" si="18"/>
        <v>0</v>
      </c>
      <c r="BJ121" s="12" t="s">
        <v>72</v>
      </c>
      <c r="BK121" s="176">
        <f t="shared" si="19"/>
        <v>0</v>
      </c>
      <c r="BL121" s="12" t="s">
        <v>133</v>
      </c>
      <c r="BM121" s="12" t="s">
        <v>245</v>
      </c>
    </row>
    <row r="122" spans="2:65" s="1" customFormat="1" ht="16.5" customHeight="1">
      <c r="B122" s="29"/>
      <c r="C122" s="165" t="s">
        <v>246</v>
      </c>
      <c r="D122" s="165" t="s">
        <v>110</v>
      </c>
      <c r="E122" s="166" t="s">
        <v>247</v>
      </c>
      <c r="F122" s="167" t="s">
        <v>248</v>
      </c>
      <c r="G122" s="168" t="s">
        <v>213</v>
      </c>
      <c r="H122" s="169">
        <v>2</v>
      </c>
      <c r="I122" s="170"/>
      <c r="J122" s="171">
        <f t="shared" si="10"/>
        <v>0</v>
      </c>
      <c r="K122" s="167" t="s">
        <v>114</v>
      </c>
      <c r="L122" s="33"/>
      <c r="M122" s="172" t="s">
        <v>1</v>
      </c>
      <c r="N122" s="173" t="s">
        <v>38</v>
      </c>
      <c r="O122" s="55"/>
      <c r="P122" s="174">
        <f t="shared" si="11"/>
        <v>0</v>
      </c>
      <c r="Q122" s="174">
        <v>3.96E-3</v>
      </c>
      <c r="R122" s="174">
        <f t="shared" si="12"/>
        <v>7.92E-3</v>
      </c>
      <c r="S122" s="174">
        <v>0</v>
      </c>
      <c r="T122" s="175">
        <f t="shared" si="13"/>
        <v>0</v>
      </c>
      <c r="AR122" s="12" t="s">
        <v>133</v>
      </c>
      <c r="AT122" s="12" t="s">
        <v>110</v>
      </c>
      <c r="AU122" s="12" t="s">
        <v>74</v>
      </c>
      <c r="AY122" s="12" t="s">
        <v>106</v>
      </c>
      <c r="BE122" s="176">
        <f t="shared" si="14"/>
        <v>0</v>
      </c>
      <c r="BF122" s="176">
        <f t="shared" si="15"/>
        <v>0</v>
      </c>
      <c r="BG122" s="176">
        <f t="shared" si="16"/>
        <v>0</v>
      </c>
      <c r="BH122" s="176">
        <f t="shared" si="17"/>
        <v>0</v>
      </c>
      <c r="BI122" s="176">
        <f t="shared" si="18"/>
        <v>0</v>
      </c>
      <c r="BJ122" s="12" t="s">
        <v>72</v>
      </c>
      <c r="BK122" s="176">
        <f t="shared" si="19"/>
        <v>0</v>
      </c>
      <c r="BL122" s="12" t="s">
        <v>133</v>
      </c>
      <c r="BM122" s="12" t="s">
        <v>249</v>
      </c>
    </row>
    <row r="123" spans="2:65" s="1" customFormat="1" ht="16.5" customHeight="1">
      <c r="B123" s="29"/>
      <c r="C123" s="165" t="s">
        <v>250</v>
      </c>
      <c r="D123" s="165" t="s">
        <v>110</v>
      </c>
      <c r="E123" s="166" t="s">
        <v>251</v>
      </c>
      <c r="F123" s="167" t="s">
        <v>252</v>
      </c>
      <c r="G123" s="168" t="s">
        <v>213</v>
      </c>
      <c r="H123" s="169">
        <v>1</v>
      </c>
      <c r="I123" s="170"/>
      <c r="J123" s="171">
        <f t="shared" si="10"/>
        <v>0</v>
      </c>
      <c r="K123" s="167" t="s">
        <v>114</v>
      </c>
      <c r="L123" s="33"/>
      <c r="M123" s="172" t="s">
        <v>1</v>
      </c>
      <c r="N123" s="173" t="s">
        <v>38</v>
      </c>
      <c r="O123" s="55"/>
      <c r="P123" s="174">
        <f t="shared" si="11"/>
        <v>0</v>
      </c>
      <c r="Q123" s="174">
        <v>7.5199999999999998E-3</v>
      </c>
      <c r="R123" s="174">
        <f t="shared" si="12"/>
        <v>7.5199999999999998E-3</v>
      </c>
      <c r="S123" s="174">
        <v>0</v>
      </c>
      <c r="T123" s="175">
        <f t="shared" si="13"/>
        <v>0</v>
      </c>
      <c r="AR123" s="12" t="s">
        <v>133</v>
      </c>
      <c r="AT123" s="12" t="s">
        <v>110</v>
      </c>
      <c r="AU123" s="12" t="s">
        <v>74</v>
      </c>
      <c r="AY123" s="12" t="s">
        <v>106</v>
      </c>
      <c r="BE123" s="176">
        <f t="shared" si="14"/>
        <v>0</v>
      </c>
      <c r="BF123" s="176">
        <f t="shared" si="15"/>
        <v>0</v>
      </c>
      <c r="BG123" s="176">
        <f t="shared" si="16"/>
        <v>0</v>
      </c>
      <c r="BH123" s="176">
        <f t="shared" si="17"/>
        <v>0</v>
      </c>
      <c r="BI123" s="176">
        <f t="shared" si="18"/>
        <v>0</v>
      </c>
      <c r="BJ123" s="12" t="s">
        <v>72</v>
      </c>
      <c r="BK123" s="176">
        <f t="shared" si="19"/>
        <v>0</v>
      </c>
      <c r="BL123" s="12" t="s">
        <v>133</v>
      </c>
      <c r="BM123" s="12" t="s">
        <v>253</v>
      </c>
    </row>
    <row r="124" spans="2:65" s="1" customFormat="1" ht="16.5" customHeight="1">
      <c r="B124" s="29"/>
      <c r="C124" s="165" t="s">
        <v>254</v>
      </c>
      <c r="D124" s="165" t="s">
        <v>110</v>
      </c>
      <c r="E124" s="166" t="s">
        <v>255</v>
      </c>
      <c r="F124" s="167" t="s">
        <v>256</v>
      </c>
      <c r="G124" s="168" t="s">
        <v>183</v>
      </c>
      <c r="H124" s="169">
        <v>72</v>
      </c>
      <c r="I124" s="170"/>
      <c r="J124" s="171">
        <f t="shared" si="10"/>
        <v>0</v>
      </c>
      <c r="K124" s="167" t="s">
        <v>114</v>
      </c>
      <c r="L124" s="33"/>
      <c r="M124" s="172" t="s">
        <v>1</v>
      </c>
      <c r="N124" s="173" t="s">
        <v>38</v>
      </c>
      <c r="O124" s="55"/>
      <c r="P124" s="174">
        <f t="shared" si="11"/>
        <v>0</v>
      </c>
      <c r="Q124" s="174">
        <v>1.6299999999999999E-3</v>
      </c>
      <c r="R124" s="174">
        <f t="shared" si="12"/>
        <v>0.11735999999999999</v>
      </c>
      <c r="S124" s="174">
        <v>0</v>
      </c>
      <c r="T124" s="175">
        <f t="shared" si="13"/>
        <v>0</v>
      </c>
      <c r="AR124" s="12" t="s">
        <v>133</v>
      </c>
      <c r="AT124" s="12" t="s">
        <v>110</v>
      </c>
      <c r="AU124" s="12" t="s">
        <v>74</v>
      </c>
      <c r="AY124" s="12" t="s">
        <v>106</v>
      </c>
      <c r="BE124" s="176">
        <f t="shared" si="14"/>
        <v>0</v>
      </c>
      <c r="BF124" s="176">
        <f t="shared" si="15"/>
        <v>0</v>
      </c>
      <c r="BG124" s="176">
        <f t="shared" si="16"/>
        <v>0</v>
      </c>
      <c r="BH124" s="176">
        <f t="shared" si="17"/>
        <v>0</v>
      </c>
      <c r="BI124" s="176">
        <f t="shared" si="18"/>
        <v>0</v>
      </c>
      <c r="BJ124" s="12" t="s">
        <v>72</v>
      </c>
      <c r="BK124" s="176">
        <f t="shared" si="19"/>
        <v>0</v>
      </c>
      <c r="BL124" s="12" t="s">
        <v>133</v>
      </c>
      <c r="BM124" s="12" t="s">
        <v>257</v>
      </c>
    </row>
    <row r="125" spans="2:65" s="1" customFormat="1" ht="16.5" customHeight="1">
      <c r="B125" s="29"/>
      <c r="C125" s="165" t="s">
        <v>258</v>
      </c>
      <c r="D125" s="165" t="s">
        <v>110</v>
      </c>
      <c r="E125" s="166" t="s">
        <v>259</v>
      </c>
      <c r="F125" s="167" t="s">
        <v>260</v>
      </c>
      <c r="G125" s="168" t="s">
        <v>113</v>
      </c>
      <c r="H125" s="169">
        <v>2.71</v>
      </c>
      <c r="I125" s="170"/>
      <c r="J125" s="171">
        <f t="shared" si="10"/>
        <v>0</v>
      </c>
      <c r="K125" s="167" t="s">
        <v>114</v>
      </c>
      <c r="L125" s="33"/>
      <c r="M125" s="172" t="s">
        <v>1</v>
      </c>
      <c r="N125" s="173" t="s">
        <v>38</v>
      </c>
      <c r="O125" s="55"/>
      <c r="P125" s="174">
        <f t="shared" si="11"/>
        <v>0</v>
      </c>
      <c r="Q125" s="174">
        <v>0</v>
      </c>
      <c r="R125" s="174">
        <f t="shared" si="12"/>
        <v>0</v>
      </c>
      <c r="S125" s="174">
        <v>0</v>
      </c>
      <c r="T125" s="175">
        <f t="shared" si="13"/>
        <v>0</v>
      </c>
      <c r="AR125" s="12" t="s">
        <v>133</v>
      </c>
      <c r="AT125" s="12" t="s">
        <v>110</v>
      </c>
      <c r="AU125" s="12" t="s">
        <v>74</v>
      </c>
      <c r="AY125" s="12" t="s">
        <v>106</v>
      </c>
      <c r="BE125" s="176">
        <f t="shared" si="14"/>
        <v>0</v>
      </c>
      <c r="BF125" s="176">
        <f t="shared" si="15"/>
        <v>0</v>
      </c>
      <c r="BG125" s="176">
        <f t="shared" si="16"/>
        <v>0</v>
      </c>
      <c r="BH125" s="176">
        <f t="shared" si="17"/>
        <v>0</v>
      </c>
      <c r="BI125" s="176">
        <f t="shared" si="18"/>
        <v>0</v>
      </c>
      <c r="BJ125" s="12" t="s">
        <v>72</v>
      </c>
      <c r="BK125" s="176">
        <f t="shared" si="19"/>
        <v>0</v>
      </c>
      <c r="BL125" s="12" t="s">
        <v>133</v>
      </c>
      <c r="BM125" s="12" t="s">
        <v>261</v>
      </c>
    </row>
    <row r="126" spans="2:65" s="10" customFormat="1" ht="22.9" customHeight="1">
      <c r="B126" s="149"/>
      <c r="C126" s="150"/>
      <c r="D126" s="151" t="s">
        <v>66</v>
      </c>
      <c r="E126" s="163" t="s">
        <v>262</v>
      </c>
      <c r="F126" s="163" t="s">
        <v>263</v>
      </c>
      <c r="G126" s="150"/>
      <c r="H126" s="150"/>
      <c r="I126" s="153"/>
      <c r="J126" s="164">
        <f>BK126</f>
        <v>0</v>
      </c>
      <c r="K126" s="150"/>
      <c r="L126" s="155"/>
      <c r="M126" s="156"/>
      <c r="N126" s="157"/>
      <c r="O126" s="157"/>
      <c r="P126" s="158">
        <f>SUM(P127:P128)</f>
        <v>0</v>
      </c>
      <c r="Q126" s="157"/>
      <c r="R126" s="158">
        <f>SUM(R127:R128)</f>
        <v>5.5924000000000001E-2</v>
      </c>
      <c r="S126" s="157"/>
      <c r="T126" s="159">
        <f>SUM(T127:T128)</f>
        <v>0</v>
      </c>
      <c r="AR126" s="160" t="s">
        <v>74</v>
      </c>
      <c r="AT126" s="161" t="s">
        <v>66</v>
      </c>
      <c r="AU126" s="161" t="s">
        <v>72</v>
      </c>
      <c r="AY126" s="160" t="s">
        <v>106</v>
      </c>
      <c r="BK126" s="162">
        <f>SUM(BK127:BK128)</f>
        <v>0</v>
      </c>
    </row>
    <row r="127" spans="2:65" s="1" customFormat="1" ht="16.5" customHeight="1">
      <c r="B127" s="29"/>
      <c r="C127" s="165" t="s">
        <v>264</v>
      </c>
      <c r="D127" s="165" t="s">
        <v>110</v>
      </c>
      <c r="E127" s="166" t="s">
        <v>265</v>
      </c>
      <c r="F127" s="167" t="s">
        <v>266</v>
      </c>
      <c r="G127" s="168" t="s">
        <v>132</v>
      </c>
      <c r="H127" s="169">
        <v>317.75</v>
      </c>
      <c r="I127" s="170"/>
      <c r="J127" s="171">
        <f>ROUND(I127*H127,2)</f>
        <v>0</v>
      </c>
      <c r="K127" s="167" t="s">
        <v>114</v>
      </c>
      <c r="L127" s="33"/>
      <c r="M127" s="172" t="s">
        <v>1</v>
      </c>
      <c r="N127" s="173" t="s">
        <v>38</v>
      </c>
      <c r="O127" s="55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AR127" s="12" t="s">
        <v>124</v>
      </c>
      <c r="AT127" s="12" t="s">
        <v>110</v>
      </c>
      <c r="AU127" s="12" t="s">
        <v>74</v>
      </c>
      <c r="AY127" s="12" t="s">
        <v>106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2" t="s">
        <v>72</v>
      </c>
      <c r="BK127" s="176">
        <f>ROUND(I127*H127,2)</f>
        <v>0</v>
      </c>
      <c r="BL127" s="12" t="s">
        <v>124</v>
      </c>
      <c r="BM127" s="12" t="s">
        <v>267</v>
      </c>
    </row>
    <row r="128" spans="2:65" s="1" customFormat="1" ht="16.5" customHeight="1">
      <c r="B128" s="29"/>
      <c r="C128" s="177" t="s">
        <v>268</v>
      </c>
      <c r="D128" s="177" t="s">
        <v>139</v>
      </c>
      <c r="E128" s="178" t="s">
        <v>269</v>
      </c>
      <c r="F128" s="179" t="s">
        <v>288</v>
      </c>
      <c r="G128" s="180" t="s">
        <v>132</v>
      </c>
      <c r="H128" s="181">
        <v>349.52499999999998</v>
      </c>
      <c r="I128" s="182"/>
      <c r="J128" s="183">
        <f>ROUND(I128*H128,2)</f>
        <v>0</v>
      </c>
      <c r="K128" s="179" t="s">
        <v>114</v>
      </c>
      <c r="L128" s="184"/>
      <c r="M128" s="185" t="s">
        <v>1</v>
      </c>
      <c r="N128" s="186" t="s">
        <v>38</v>
      </c>
      <c r="O128" s="55"/>
      <c r="P128" s="174">
        <f>O128*H128</f>
        <v>0</v>
      </c>
      <c r="Q128" s="174">
        <v>1.6000000000000001E-4</v>
      </c>
      <c r="R128" s="174">
        <f>Q128*H128</f>
        <v>5.5924000000000001E-2</v>
      </c>
      <c r="S128" s="174">
        <v>0</v>
      </c>
      <c r="T128" s="175">
        <f>S128*H128</f>
        <v>0</v>
      </c>
      <c r="AR128" s="12" t="s">
        <v>124</v>
      </c>
      <c r="AT128" s="12" t="s">
        <v>139</v>
      </c>
      <c r="AU128" s="12" t="s">
        <v>74</v>
      </c>
      <c r="AY128" s="12" t="s">
        <v>106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2" t="s">
        <v>72</v>
      </c>
      <c r="BK128" s="176">
        <f>ROUND(I128*H128,2)</f>
        <v>0</v>
      </c>
      <c r="BL128" s="12" t="s">
        <v>124</v>
      </c>
      <c r="BM128" s="12" t="s">
        <v>270</v>
      </c>
    </row>
    <row r="129" spans="2:65" s="10" customFormat="1" ht="25.9" customHeight="1">
      <c r="B129" s="149"/>
      <c r="C129" s="150"/>
      <c r="D129" s="151" t="s">
        <v>66</v>
      </c>
      <c r="E129" s="152" t="s">
        <v>271</v>
      </c>
      <c r="F129" s="152" t="s">
        <v>272</v>
      </c>
      <c r="G129" s="150"/>
      <c r="H129" s="150"/>
      <c r="I129" s="153"/>
      <c r="J129" s="154">
        <f>BK129</f>
        <v>0</v>
      </c>
      <c r="K129" s="150"/>
      <c r="L129" s="155"/>
      <c r="M129" s="156"/>
      <c r="N129" s="157"/>
      <c r="O129" s="157"/>
      <c r="P129" s="158">
        <f>SUM(P130:P131)</f>
        <v>0</v>
      </c>
      <c r="Q129" s="157"/>
      <c r="R129" s="158">
        <f>SUM(R130:R131)</f>
        <v>0</v>
      </c>
      <c r="S129" s="157"/>
      <c r="T129" s="159">
        <f>SUM(T130:T131)</f>
        <v>0</v>
      </c>
      <c r="AR129" s="160" t="s">
        <v>115</v>
      </c>
      <c r="AT129" s="161" t="s">
        <v>66</v>
      </c>
      <c r="AU129" s="161" t="s">
        <v>67</v>
      </c>
      <c r="AY129" s="160" t="s">
        <v>106</v>
      </c>
      <c r="BK129" s="162">
        <f>SUM(BK130:BK131)</f>
        <v>0</v>
      </c>
    </row>
    <row r="130" spans="2:65" s="1" customFormat="1" ht="16.5" customHeight="1">
      <c r="B130" s="29"/>
      <c r="C130" s="165" t="s">
        <v>273</v>
      </c>
      <c r="D130" s="165" t="s">
        <v>110</v>
      </c>
      <c r="E130" s="166" t="s">
        <v>274</v>
      </c>
      <c r="F130" s="167" t="s">
        <v>275</v>
      </c>
      <c r="G130" s="168" t="s">
        <v>165</v>
      </c>
      <c r="H130" s="169">
        <v>1</v>
      </c>
      <c r="I130" s="170"/>
      <c r="J130" s="171">
        <f>ROUND(I130*H130,2)</f>
        <v>0</v>
      </c>
      <c r="K130" s="167" t="s">
        <v>1</v>
      </c>
      <c r="L130" s="33"/>
      <c r="M130" s="172" t="s">
        <v>1</v>
      </c>
      <c r="N130" s="173" t="s">
        <v>38</v>
      </c>
      <c r="O130" s="55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AR130" s="12" t="s">
        <v>124</v>
      </c>
      <c r="AT130" s="12" t="s">
        <v>110</v>
      </c>
      <c r="AU130" s="12" t="s">
        <v>72</v>
      </c>
      <c r="AY130" s="12" t="s">
        <v>106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2" t="s">
        <v>72</v>
      </c>
      <c r="BK130" s="176">
        <f>ROUND(I130*H130,2)</f>
        <v>0</v>
      </c>
      <c r="BL130" s="12" t="s">
        <v>124</v>
      </c>
      <c r="BM130" s="12" t="s">
        <v>276</v>
      </c>
    </row>
    <row r="131" spans="2:65" s="1" customFormat="1" ht="16.5" customHeight="1">
      <c r="B131" s="29"/>
      <c r="C131" s="165" t="s">
        <v>277</v>
      </c>
      <c r="D131" s="165" t="s">
        <v>110</v>
      </c>
      <c r="E131" s="166" t="s">
        <v>278</v>
      </c>
      <c r="F131" s="167" t="s">
        <v>279</v>
      </c>
      <c r="G131" s="168" t="s">
        <v>165</v>
      </c>
      <c r="H131" s="169">
        <v>1</v>
      </c>
      <c r="I131" s="170"/>
      <c r="J131" s="171">
        <f>ROUND(I131*H131,2)</f>
        <v>0</v>
      </c>
      <c r="K131" s="167" t="s">
        <v>1</v>
      </c>
      <c r="L131" s="33"/>
      <c r="M131" s="172" t="s">
        <v>1</v>
      </c>
      <c r="N131" s="173" t="s">
        <v>38</v>
      </c>
      <c r="O131" s="55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AR131" s="12" t="s">
        <v>124</v>
      </c>
      <c r="AT131" s="12" t="s">
        <v>110</v>
      </c>
      <c r="AU131" s="12" t="s">
        <v>72</v>
      </c>
      <c r="AY131" s="12" t="s">
        <v>106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2" t="s">
        <v>72</v>
      </c>
      <c r="BK131" s="176">
        <f>ROUND(I131*H131,2)</f>
        <v>0</v>
      </c>
      <c r="BL131" s="12" t="s">
        <v>124</v>
      </c>
      <c r="BM131" s="12" t="s">
        <v>280</v>
      </c>
    </row>
    <row r="132" spans="2:65" s="10" customFormat="1" ht="25.9" customHeight="1">
      <c r="B132" s="149"/>
      <c r="C132" s="150"/>
      <c r="D132" s="151" t="s">
        <v>66</v>
      </c>
      <c r="E132" s="152" t="s">
        <v>281</v>
      </c>
      <c r="F132" s="152" t="s">
        <v>282</v>
      </c>
      <c r="G132" s="150"/>
      <c r="H132" s="150"/>
      <c r="I132" s="153"/>
      <c r="J132" s="154">
        <f>BK132</f>
        <v>0</v>
      </c>
      <c r="K132" s="150"/>
      <c r="L132" s="155"/>
      <c r="M132" s="156"/>
      <c r="N132" s="157"/>
      <c r="O132" s="157"/>
      <c r="P132" s="158">
        <f>P133</f>
        <v>0</v>
      </c>
      <c r="Q132" s="157"/>
      <c r="R132" s="158">
        <f>R133</f>
        <v>0</v>
      </c>
      <c r="S132" s="157"/>
      <c r="T132" s="159">
        <f>T133</f>
        <v>0</v>
      </c>
      <c r="AR132" s="160" t="s">
        <v>149</v>
      </c>
      <c r="AT132" s="161" t="s">
        <v>66</v>
      </c>
      <c r="AU132" s="161" t="s">
        <v>67</v>
      </c>
      <c r="AY132" s="160" t="s">
        <v>106</v>
      </c>
      <c r="BK132" s="162">
        <f>BK133</f>
        <v>0</v>
      </c>
    </row>
    <row r="133" spans="2:65" s="10" customFormat="1" ht="22.9" customHeight="1">
      <c r="B133" s="149"/>
      <c r="C133" s="150"/>
      <c r="D133" s="151" t="s">
        <v>66</v>
      </c>
      <c r="E133" s="163" t="s">
        <v>283</v>
      </c>
      <c r="F133" s="163" t="s">
        <v>284</v>
      </c>
      <c r="G133" s="150"/>
      <c r="H133" s="150"/>
      <c r="I133" s="153"/>
      <c r="J133" s="164">
        <f>BK133</f>
        <v>0</v>
      </c>
      <c r="K133" s="150"/>
      <c r="L133" s="155"/>
      <c r="M133" s="156"/>
      <c r="N133" s="157"/>
      <c r="O133" s="157"/>
      <c r="P133" s="158">
        <f>P134</f>
        <v>0</v>
      </c>
      <c r="Q133" s="157"/>
      <c r="R133" s="158">
        <f>R134</f>
        <v>0</v>
      </c>
      <c r="S133" s="157"/>
      <c r="T133" s="159">
        <f>T134</f>
        <v>0</v>
      </c>
      <c r="AR133" s="160" t="s">
        <v>149</v>
      </c>
      <c r="AT133" s="161" t="s">
        <v>66</v>
      </c>
      <c r="AU133" s="161" t="s">
        <v>72</v>
      </c>
      <c r="AY133" s="160" t="s">
        <v>106</v>
      </c>
      <c r="BK133" s="162">
        <f>BK134</f>
        <v>0</v>
      </c>
    </row>
    <row r="134" spans="2:65" s="1" customFormat="1" ht="16.5" customHeight="1">
      <c r="B134" s="29"/>
      <c r="C134" s="165" t="s">
        <v>142</v>
      </c>
      <c r="D134" s="165" t="s">
        <v>110</v>
      </c>
      <c r="E134" s="166" t="s">
        <v>285</v>
      </c>
      <c r="F134" s="167" t="s">
        <v>284</v>
      </c>
      <c r="G134" s="168" t="s">
        <v>165</v>
      </c>
      <c r="H134" s="169">
        <v>1</v>
      </c>
      <c r="I134" s="170"/>
      <c r="J134" s="171">
        <f>ROUND(I134*H134,2)</f>
        <v>0</v>
      </c>
      <c r="K134" s="167" t="s">
        <v>114</v>
      </c>
      <c r="L134" s="33"/>
      <c r="M134" s="187" t="s">
        <v>1</v>
      </c>
      <c r="N134" s="188" t="s">
        <v>38</v>
      </c>
      <c r="O134" s="189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AR134" s="12" t="s">
        <v>286</v>
      </c>
      <c r="AT134" s="12" t="s">
        <v>110</v>
      </c>
      <c r="AU134" s="12" t="s">
        <v>74</v>
      </c>
      <c r="AY134" s="12" t="s">
        <v>106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2" t="s">
        <v>72</v>
      </c>
      <c r="BK134" s="176">
        <f>ROUND(I134*H134,2)</f>
        <v>0</v>
      </c>
      <c r="BL134" s="12" t="s">
        <v>286</v>
      </c>
      <c r="BM134" s="12" t="s">
        <v>287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115"/>
      <c r="J135" s="42"/>
      <c r="K135" s="42"/>
      <c r="L135" s="33"/>
    </row>
  </sheetData>
  <sheetProtection password="CC3D" sheet="1" objects="1" scenarios="1" formatColumns="0" formatRows="0" autoFilter="0"/>
  <autoFilter ref="C83:K134"/>
  <mergeCells count="6">
    <mergeCell ref="E76:H76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3-2019 - Rekonstrukce stř...</vt:lpstr>
      <vt:lpstr>'3-2019 - Rekonstrukce stř...'!Názvy_tisku</vt:lpstr>
      <vt:lpstr>'Rekapitulace stavby'!Názvy_tisku</vt:lpstr>
      <vt:lpstr>'3-2019 - Rekonstrukce stř...'!Oblast_tisku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Heczko</dc:creator>
  <cp:lastModifiedBy>User</cp:lastModifiedBy>
  <dcterms:created xsi:type="dcterms:W3CDTF">2019-07-02T07:06:21Z</dcterms:created>
  <dcterms:modified xsi:type="dcterms:W3CDTF">2019-07-03T05:46:13Z</dcterms:modified>
</cp:coreProperties>
</file>