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ovalovsky\Desktop\Podklady\Třinec – speciální výslechová místnost se zázemím 2019\PD SVM Revize leden 2019\"/>
    </mc:Choice>
  </mc:AlternateContent>
  <bookViews>
    <workbookView xWindow="21960" yWindow="60" windowWidth="15870" windowHeight="17400" activeTab="1"/>
  </bookViews>
  <sheets>
    <sheet name="Rekapitulace stavby" sheetId="1" r:id="rId1"/>
    <sheet name="D.1.1 - Stavební část" sheetId="2" r:id="rId2"/>
    <sheet name="D.1.3 - Elektro NN" sheetId="7" r:id="rId3"/>
    <sheet name="D.1.4 - Elektro SLP" sheetId="5" r:id="rId4"/>
    <sheet name="Pokyny pro vyplnění" sheetId="3" r:id="rId5"/>
  </sheets>
  <definedNames>
    <definedName name="_xlnm._FilterDatabase" localSheetId="1" hidden="1">'D.1.1 - Stavební část'!$C$90:$K$214</definedName>
    <definedName name="_xlnm._FilterDatabase" localSheetId="2" hidden="1">'D.1.3 - Elektro NN'!$C$76:$L$123</definedName>
    <definedName name="_xlnm.Print_Titles" localSheetId="1">'D.1.1 - Stavební část'!$90:$90</definedName>
    <definedName name="_xlnm.Print_Titles" localSheetId="2">'D.1.3 - Elektro NN'!$76:$76</definedName>
    <definedName name="_xlnm.Print_Titles" localSheetId="0">'Rekapitulace stavby'!$49:$49</definedName>
    <definedName name="_xlnm.Print_Area" localSheetId="1">'D.1.1 - Stavební část'!$C$4:$J$36,'D.1.1 - Stavební část'!$C$42:$J$72,'D.1.1 - Stavební část'!$C$78:$K$214</definedName>
    <definedName name="_xlnm.Print_Area" localSheetId="2">'D.1.3 - Elektro NN'!$C$4:$K$36,'D.1.3 - Elektro NN'!$C$42:$K$60,'D.1.3 - Elektro NN'!$C$66:$L$123</definedName>
    <definedName name="_xlnm.Print_Area" localSheetId="3">'D.1.4 - Elektro SLP'!$A$1:$I$67</definedName>
    <definedName name="_xlnm.Print_Area" localSheetId="4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J91" i="2" l="1"/>
  <c r="I139" i="2"/>
  <c r="F49" i="7" l="1"/>
  <c r="F50" i="7"/>
  <c r="E45" i="7"/>
  <c r="F47" i="7"/>
  <c r="J47" i="7"/>
  <c r="J49" i="7"/>
  <c r="E69" i="7"/>
  <c r="F71" i="7"/>
  <c r="J71" i="7"/>
  <c r="F73" i="7"/>
  <c r="J73" i="7"/>
  <c r="P80" i="7"/>
  <c r="K80" i="7" s="1"/>
  <c r="BE80" i="7" s="1"/>
  <c r="Q80" i="7"/>
  <c r="Q79" i="7" s="1"/>
  <c r="R80" i="7"/>
  <c r="R79" i="7" s="1"/>
  <c r="T80" i="7"/>
  <c r="T79" i="7" s="1"/>
  <c r="T78" i="7" s="1"/>
  <c r="V80" i="7"/>
  <c r="V79" i="7" s="1"/>
  <c r="V78" i="7" s="1"/>
  <c r="X80" i="7"/>
  <c r="X79" i="7" s="1"/>
  <c r="X78" i="7" s="1"/>
  <c r="BF80" i="7"/>
  <c r="BG80" i="7"/>
  <c r="BH80" i="7"/>
  <c r="BI80" i="7"/>
  <c r="P83" i="7"/>
  <c r="K83" i="7" s="1"/>
  <c r="BE83" i="7" s="1"/>
  <c r="Q83" i="7"/>
  <c r="R83" i="7"/>
  <c r="T83" i="7"/>
  <c r="V83" i="7"/>
  <c r="X83" i="7"/>
  <c r="BF83" i="7"/>
  <c r="BG83" i="7"/>
  <c r="BH83" i="7"/>
  <c r="BI83" i="7"/>
  <c r="BK83" i="7"/>
  <c r="P84" i="7"/>
  <c r="K84" i="7" s="1"/>
  <c r="BE84" i="7" s="1"/>
  <c r="Q84" i="7"/>
  <c r="R84" i="7"/>
  <c r="T84" i="7"/>
  <c r="V84" i="7"/>
  <c r="X84" i="7"/>
  <c r="BF84" i="7"/>
  <c r="BG84" i="7"/>
  <c r="BH84" i="7"/>
  <c r="BI84" i="7"/>
  <c r="P85" i="7"/>
  <c r="BK85" i="7" s="1"/>
  <c r="Q85" i="7"/>
  <c r="R85" i="7"/>
  <c r="T85" i="7"/>
  <c r="V85" i="7"/>
  <c r="X85" i="7"/>
  <c r="BF85" i="7"/>
  <c r="BG85" i="7"/>
  <c r="BH85" i="7"/>
  <c r="BI85" i="7"/>
  <c r="P86" i="7"/>
  <c r="K86" i="7" s="1"/>
  <c r="BE86" i="7" s="1"/>
  <c r="Q86" i="7"/>
  <c r="R86" i="7"/>
  <c r="T86" i="7"/>
  <c r="V86" i="7"/>
  <c r="X86" i="7"/>
  <c r="BF86" i="7"/>
  <c r="BG86" i="7"/>
  <c r="BH86" i="7"/>
  <c r="BI86" i="7"/>
  <c r="K87" i="7"/>
  <c r="BE87" i="7" s="1"/>
  <c r="P87" i="7"/>
  <c r="Q87" i="7"/>
  <c r="R87" i="7"/>
  <c r="T87" i="7"/>
  <c r="V87" i="7"/>
  <c r="X87" i="7"/>
  <c r="BF87" i="7"/>
  <c r="BG87" i="7"/>
  <c r="BH87" i="7"/>
  <c r="BI87" i="7"/>
  <c r="BK87" i="7"/>
  <c r="P88" i="7"/>
  <c r="K88" i="7" s="1"/>
  <c r="BE88" i="7" s="1"/>
  <c r="Q88" i="7"/>
  <c r="R88" i="7"/>
  <c r="T88" i="7"/>
  <c r="V88" i="7"/>
  <c r="X88" i="7"/>
  <c r="BF88" i="7"/>
  <c r="BG88" i="7"/>
  <c r="BH88" i="7"/>
  <c r="BI88" i="7"/>
  <c r="K89" i="7"/>
  <c r="BE89" i="7" s="1"/>
  <c r="P89" i="7"/>
  <c r="BK89" i="7" s="1"/>
  <c r="Q89" i="7"/>
  <c r="R89" i="7"/>
  <c r="T89" i="7"/>
  <c r="V89" i="7"/>
  <c r="X89" i="7"/>
  <c r="BF89" i="7"/>
  <c r="BG89" i="7"/>
  <c r="BH89" i="7"/>
  <c r="BI89" i="7"/>
  <c r="P90" i="7"/>
  <c r="K90" i="7" s="1"/>
  <c r="BE90" i="7" s="1"/>
  <c r="Q90" i="7"/>
  <c r="R90" i="7"/>
  <c r="T90" i="7"/>
  <c r="V90" i="7"/>
  <c r="X90" i="7"/>
  <c r="BF90" i="7"/>
  <c r="BG90" i="7"/>
  <c r="BH90" i="7"/>
  <c r="BI90" i="7"/>
  <c r="P91" i="7"/>
  <c r="K91" i="7" s="1"/>
  <c r="BE91" i="7" s="1"/>
  <c r="Q91" i="7"/>
  <c r="R91" i="7"/>
  <c r="T91" i="7"/>
  <c r="V91" i="7"/>
  <c r="X91" i="7"/>
  <c r="BF91" i="7"/>
  <c r="BG91" i="7"/>
  <c r="BH91" i="7"/>
  <c r="BI91" i="7"/>
  <c r="BK91" i="7"/>
  <c r="P92" i="7"/>
  <c r="K92" i="7" s="1"/>
  <c r="BE92" i="7" s="1"/>
  <c r="Q92" i="7"/>
  <c r="R92" i="7"/>
  <c r="T92" i="7"/>
  <c r="V92" i="7"/>
  <c r="X92" i="7"/>
  <c r="BF92" i="7"/>
  <c r="BG92" i="7"/>
  <c r="BH92" i="7"/>
  <c r="BI92" i="7"/>
  <c r="P93" i="7"/>
  <c r="BK93" i="7" s="1"/>
  <c r="Q93" i="7"/>
  <c r="R93" i="7"/>
  <c r="T93" i="7"/>
  <c r="V93" i="7"/>
  <c r="X93" i="7"/>
  <c r="BF93" i="7"/>
  <c r="BG93" i="7"/>
  <c r="BH93" i="7"/>
  <c r="BI93" i="7"/>
  <c r="P94" i="7"/>
  <c r="K94" i="7" s="1"/>
  <c r="BE94" i="7" s="1"/>
  <c r="Q94" i="7"/>
  <c r="R94" i="7"/>
  <c r="T94" i="7"/>
  <c r="V94" i="7"/>
  <c r="X94" i="7"/>
  <c r="BF94" i="7"/>
  <c r="BG94" i="7"/>
  <c r="BH94" i="7"/>
  <c r="BI94" i="7"/>
  <c r="P95" i="7"/>
  <c r="K95" i="7" s="1"/>
  <c r="BE95" i="7" s="1"/>
  <c r="Q95" i="7"/>
  <c r="R95" i="7"/>
  <c r="T95" i="7"/>
  <c r="V95" i="7"/>
  <c r="X95" i="7"/>
  <c r="BF95" i="7"/>
  <c r="BG95" i="7"/>
  <c r="BH95" i="7"/>
  <c r="BI95" i="7"/>
  <c r="BK95" i="7"/>
  <c r="P96" i="7"/>
  <c r="K96" i="7" s="1"/>
  <c r="BE96" i="7" s="1"/>
  <c r="Q96" i="7"/>
  <c r="R96" i="7"/>
  <c r="T96" i="7"/>
  <c r="V96" i="7"/>
  <c r="X96" i="7"/>
  <c r="BF96" i="7"/>
  <c r="BG96" i="7"/>
  <c r="BH96" i="7"/>
  <c r="BI96" i="7"/>
  <c r="K97" i="7"/>
  <c r="BE97" i="7" s="1"/>
  <c r="P97" i="7"/>
  <c r="Q97" i="7"/>
  <c r="R97" i="7"/>
  <c r="T97" i="7"/>
  <c r="V97" i="7"/>
  <c r="X97" i="7"/>
  <c r="BF97" i="7"/>
  <c r="BG97" i="7"/>
  <c r="BH97" i="7"/>
  <c r="BI97" i="7"/>
  <c r="BK97" i="7"/>
  <c r="P98" i="7"/>
  <c r="K98" i="7" s="1"/>
  <c r="BE98" i="7" s="1"/>
  <c r="Q98" i="7"/>
  <c r="R98" i="7"/>
  <c r="T98" i="7"/>
  <c r="V98" i="7"/>
  <c r="X98" i="7"/>
  <c r="BF98" i="7"/>
  <c r="BG98" i="7"/>
  <c r="BH98" i="7"/>
  <c r="BI98" i="7"/>
  <c r="K99" i="7"/>
  <c r="BE99" i="7" s="1"/>
  <c r="P99" i="7"/>
  <c r="Q99" i="7"/>
  <c r="R99" i="7"/>
  <c r="T99" i="7"/>
  <c r="V99" i="7"/>
  <c r="X99" i="7"/>
  <c r="BF99" i="7"/>
  <c r="BG99" i="7"/>
  <c r="BH99" i="7"/>
  <c r="BI99" i="7"/>
  <c r="BK99" i="7"/>
  <c r="P100" i="7"/>
  <c r="K100" i="7" s="1"/>
  <c r="BE100" i="7" s="1"/>
  <c r="Q100" i="7"/>
  <c r="R100" i="7"/>
  <c r="T100" i="7"/>
  <c r="V100" i="7"/>
  <c r="X100" i="7"/>
  <c r="BF100" i="7"/>
  <c r="BG100" i="7"/>
  <c r="BH100" i="7"/>
  <c r="BI100" i="7"/>
  <c r="P101" i="7"/>
  <c r="K101" i="7" s="1"/>
  <c r="BE101" i="7" s="1"/>
  <c r="Q101" i="7"/>
  <c r="R101" i="7"/>
  <c r="T101" i="7"/>
  <c r="V101" i="7"/>
  <c r="X101" i="7"/>
  <c r="BF101" i="7"/>
  <c r="BG101" i="7"/>
  <c r="BH101" i="7"/>
  <c r="BI101" i="7"/>
  <c r="BK101" i="7"/>
  <c r="P102" i="7"/>
  <c r="K102" i="7" s="1"/>
  <c r="BE102" i="7" s="1"/>
  <c r="Q102" i="7"/>
  <c r="R102" i="7"/>
  <c r="T102" i="7"/>
  <c r="V102" i="7"/>
  <c r="X102" i="7"/>
  <c r="BF102" i="7"/>
  <c r="BG102" i="7"/>
  <c r="BH102" i="7"/>
  <c r="BI102" i="7"/>
  <c r="P103" i="7"/>
  <c r="BK103" i="7" s="1"/>
  <c r="Q103" i="7"/>
  <c r="R103" i="7"/>
  <c r="T103" i="7"/>
  <c r="V103" i="7"/>
  <c r="X103" i="7"/>
  <c r="BF103" i="7"/>
  <c r="BG103" i="7"/>
  <c r="BH103" i="7"/>
  <c r="BI103" i="7"/>
  <c r="P104" i="7"/>
  <c r="K104" i="7" s="1"/>
  <c r="BE104" i="7" s="1"/>
  <c r="Q104" i="7"/>
  <c r="R104" i="7"/>
  <c r="T104" i="7"/>
  <c r="V104" i="7"/>
  <c r="X104" i="7"/>
  <c r="BF104" i="7"/>
  <c r="BG104" i="7"/>
  <c r="BH104" i="7"/>
  <c r="BI104" i="7"/>
  <c r="P105" i="7"/>
  <c r="BK105" i="7" s="1"/>
  <c r="Q105" i="7"/>
  <c r="R105" i="7"/>
  <c r="T105" i="7"/>
  <c r="V105" i="7"/>
  <c r="X105" i="7"/>
  <c r="BF105" i="7"/>
  <c r="BG105" i="7"/>
  <c r="BH105" i="7"/>
  <c r="BI105" i="7"/>
  <c r="P106" i="7"/>
  <c r="K106" i="7" s="1"/>
  <c r="BE106" i="7" s="1"/>
  <c r="Q106" i="7"/>
  <c r="R106" i="7"/>
  <c r="T106" i="7"/>
  <c r="V106" i="7"/>
  <c r="X106" i="7"/>
  <c r="BF106" i="7"/>
  <c r="BG106" i="7"/>
  <c r="BH106" i="7"/>
  <c r="BI106" i="7"/>
  <c r="P107" i="7"/>
  <c r="BK107" i="7" s="1"/>
  <c r="Q107" i="7"/>
  <c r="R107" i="7"/>
  <c r="T107" i="7"/>
  <c r="V107" i="7"/>
  <c r="X107" i="7"/>
  <c r="BF107" i="7"/>
  <c r="BG107" i="7"/>
  <c r="BH107" i="7"/>
  <c r="BI107" i="7"/>
  <c r="P108" i="7"/>
  <c r="K108" i="7" s="1"/>
  <c r="BE108" i="7" s="1"/>
  <c r="Q108" i="7"/>
  <c r="R108" i="7"/>
  <c r="T108" i="7"/>
  <c r="V108" i="7"/>
  <c r="X108" i="7"/>
  <c r="BF108" i="7"/>
  <c r="BG108" i="7"/>
  <c r="BH108" i="7"/>
  <c r="BI108" i="7"/>
  <c r="P109" i="7"/>
  <c r="K109" i="7" s="1"/>
  <c r="BE109" i="7" s="1"/>
  <c r="Q109" i="7"/>
  <c r="R109" i="7"/>
  <c r="T109" i="7"/>
  <c r="V109" i="7"/>
  <c r="X109" i="7"/>
  <c r="BF109" i="7"/>
  <c r="BG109" i="7"/>
  <c r="BH109" i="7"/>
  <c r="BI109" i="7"/>
  <c r="BK109" i="7"/>
  <c r="P110" i="7"/>
  <c r="K110" i="7" s="1"/>
  <c r="BE110" i="7" s="1"/>
  <c r="Q110" i="7"/>
  <c r="R110" i="7"/>
  <c r="T110" i="7"/>
  <c r="V110" i="7"/>
  <c r="X110" i="7"/>
  <c r="BF110" i="7"/>
  <c r="BG110" i="7"/>
  <c r="BH110" i="7"/>
  <c r="BI110" i="7"/>
  <c r="P111" i="7"/>
  <c r="K111" i="7" s="1"/>
  <c r="BE111" i="7" s="1"/>
  <c r="Q111" i="7"/>
  <c r="R111" i="7"/>
  <c r="T111" i="7"/>
  <c r="V111" i="7"/>
  <c r="X111" i="7"/>
  <c r="BF111" i="7"/>
  <c r="BG111" i="7"/>
  <c r="BH111" i="7"/>
  <c r="BI111" i="7"/>
  <c r="BK111" i="7"/>
  <c r="P112" i="7"/>
  <c r="K112" i="7" s="1"/>
  <c r="BE112" i="7" s="1"/>
  <c r="Q112" i="7"/>
  <c r="R112" i="7"/>
  <c r="T112" i="7"/>
  <c r="V112" i="7"/>
  <c r="X112" i="7"/>
  <c r="BF112" i="7"/>
  <c r="BG112" i="7"/>
  <c r="BH112" i="7"/>
  <c r="BI112" i="7"/>
  <c r="P113" i="7"/>
  <c r="K113" i="7" s="1"/>
  <c r="BE113" i="7" s="1"/>
  <c r="Q113" i="7"/>
  <c r="R113" i="7"/>
  <c r="T113" i="7"/>
  <c r="V113" i="7"/>
  <c r="X113" i="7"/>
  <c r="BF113" i="7"/>
  <c r="BG113" i="7"/>
  <c r="BH113" i="7"/>
  <c r="BI113" i="7"/>
  <c r="BK113" i="7"/>
  <c r="P114" i="7"/>
  <c r="K114" i="7" s="1"/>
  <c r="BE114" i="7" s="1"/>
  <c r="Q114" i="7"/>
  <c r="R114" i="7"/>
  <c r="T114" i="7"/>
  <c r="V114" i="7"/>
  <c r="X114" i="7"/>
  <c r="BF114" i="7"/>
  <c r="BG114" i="7"/>
  <c r="BH114" i="7"/>
  <c r="BI114" i="7"/>
  <c r="P115" i="7"/>
  <c r="K115" i="7" s="1"/>
  <c r="BE115" i="7" s="1"/>
  <c r="Q115" i="7"/>
  <c r="R115" i="7"/>
  <c r="T115" i="7"/>
  <c r="V115" i="7"/>
  <c r="X115" i="7"/>
  <c r="BF115" i="7"/>
  <c r="BG115" i="7"/>
  <c r="BH115" i="7"/>
  <c r="BI115" i="7"/>
  <c r="P116" i="7"/>
  <c r="K116" i="7" s="1"/>
  <c r="BE116" i="7" s="1"/>
  <c r="Q116" i="7"/>
  <c r="R116" i="7"/>
  <c r="T116" i="7"/>
  <c r="V116" i="7"/>
  <c r="X116" i="7"/>
  <c r="BF116" i="7"/>
  <c r="BG116" i="7"/>
  <c r="BH116" i="7"/>
  <c r="BI116" i="7"/>
  <c r="P117" i="7"/>
  <c r="K117" i="7" s="1"/>
  <c r="BE117" i="7" s="1"/>
  <c r="Q117" i="7"/>
  <c r="R117" i="7"/>
  <c r="T117" i="7"/>
  <c r="V117" i="7"/>
  <c r="X117" i="7"/>
  <c r="BF117" i="7"/>
  <c r="BG117" i="7"/>
  <c r="BH117" i="7"/>
  <c r="BI117" i="7"/>
  <c r="BK117" i="7"/>
  <c r="P118" i="7"/>
  <c r="K118" i="7" s="1"/>
  <c r="BE118" i="7" s="1"/>
  <c r="Q118" i="7"/>
  <c r="R118" i="7"/>
  <c r="T118" i="7"/>
  <c r="V118" i="7"/>
  <c r="X118" i="7"/>
  <c r="BF118" i="7"/>
  <c r="BG118" i="7"/>
  <c r="BH118" i="7"/>
  <c r="BI118" i="7"/>
  <c r="P119" i="7"/>
  <c r="K119" i="7" s="1"/>
  <c r="BE119" i="7" s="1"/>
  <c r="Q119" i="7"/>
  <c r="R119" i="7"/>
  <c r="T119" i="7"/>
  <c r="V119" i="7"/>
  <c r="X119" i="7"/>
  <c r="BF119" i="7"/>
  <c r="BG119" i="7"/>
  <c r="BH119" i="7"/>
  <c r="BI119" i="7"/>
  <c r="P120" i="7"/>
  <c r="K120" i="7" s="1"/>
  <c r="BE120" i="7" s="1"/>
  <c r="Q120" i="7"/>
  <c r="R120" i="7"/>
  <c r="T120" i="7"/>
  <c r="V120" i="7"/>
  <c r="X120" i="7"/>
  <c r="BF120" i="7"/>
  <c r="BG120" i="7"/>
  <c r="BH120" i="7"/>
  <c r="BI120" i="7"/>
  <c r="P121" i="7"/>
  <c r="BK121" i="7" s="1"/>
  <c r="Q121" i="7"/>
  <c r="R121" i="7"/>
  <c r="T121" i="7"/>
  <c r="V121" i="7"/>
  <c r="X121" i="7"/>
  <c r="BF121" i="7"/>
  <c r="BG121" i="7"/>
  <c r="BH121" i="7"/>
  <c r="BI121" i="7"/>
  <c r="P123" i="7"/>
  <c r="K123" i="7" s="1"/>
  <c r="BE123" i="7" s="1"/>
  <c r="Q123" i="7"/>
  <c r="Q122" i="7" s="1"/>
  <c r="I59" i="7" s="1"/>
  <c r="R123" i="7"/>
  <c r="R122" i="7" s="1"/>
  <c r="J59" i="7" s="1"/>
  <c r="T123" i="7"/>
  <c r="T122" i="7" s="1"/>
  <c r="V123" i="7"/>
  <c r="V122" i="7" s="1"/>
  <c r="X123" i="7"/>
  <c r="X122" i="7" s="1"/>
  <c r="BF123" i="7"/>
  <c r="BG123" i="7"/>
  <c r="BH123" i="7"/>
  <c r="BI123" i="7"/>
  <c r="BK123" i="7"/>
  <c r="BK122" i="7" s="1"/>
  <c r="K122" i="7" s="1"/>
  <c r="K59" i="7" s="1"/>
  <c r="V82" i="7" l="1"/>
  <c r="V81" i="7" s="1"/>
  <c r="X82" i="7"/>
  <c r="X81" i="7" s="1"/>
  <c r="T82" i="7"/>
  <c r="T81" i="7" s="1"/>
  <c r="T77" i="7" s="1"/>
  <c r="K121" i="7"/>
  <c r="BE121" i="7" s="1"/>
  <c r="BK115" i="7"/>
  <c r="K107" i="7"/>
  <c r="BE107" i="7" s="1"/>
  <c r="R82" i="7"/>
  <c r="J58" i="7" s="1"/>
  <c r="K105" i="7"/>
  <c r="BE105" i="7" s="1"/>
  <c r="K103" i="7"/>
  <c r="BE103" i="7" s="1"/>
  <c r="K93" i="7"/>
  <c r="BE93" i="7" s="1"/>
  <c r="K85" i="7"/>
  <c r="BE85" i="7" s="1"/>
  <c r="F32" i="7"/>
  <c r="F31" i="7"/>
  <c r="F34" i="7"/>
  <c r="Q82" i="7"/>
  <c r="Q81" i="7" s="1"/>
  <c r="I57" i="7" s="1"/>
  <c r="F33" i="7"/>
  <c r="R78" i="7"/>
  <c r="J56" i="7"/>
  <c r="X77" i="7"/>
  <c r="Q78" i="7"/>
  <c r="I56" i="7"/>
  <c r="V77" i="7"/>
  <c r="BK119" i="7"/>
  <c r="BK118" i="7"/>
  <c r="BK114" i="7"/>
  <c r="BK110" i="7"/>
  <c r="BK106" i="7"/>
  <c r="BK102" i="7"/>
  <c r="BK98" i="7"/>
  <c r="BK94" i="7"/>
  <c r="BK90" i="7"/>
  <c r="BK86" i="7"/>
  <c r="F74" i="7"/>
  <c r="BK120" i="7"/>
  <c r="BK116" i="7"/>
  <c r="BK112" i="7"/>
  <c r="BK108" i="7"/>
  <c r="BK104" i="7"/>
  <c r="BK100" i="7"/>
  <c r="BK96" i="7"/>
  <c r="BK92" i="7"/>
  <c r="BK88" i="7"/>
  <c r="BK84" i="7"/>
  <c r="BK80" i="7"/>
  <c r="BK79" i="7" s="1"/>
  <c r="K31" i="7"/>
  <c r="R81" i="7" l="1"/>
  <c r="J57" i="7" s="1"/>
  <c r="BK82" i="7"/>
  <c r="BK81" i="7" s="1"/>
  <c r="K81" i="7" s="1"/>
  <c r="K57" i="7" s="1"/>
  <c r="F30" i="7"/>
  <c r="K30" i="7"/>
  <c r="I58" i="7"/>
  <c r="K82" i="7"/>
  <c r="K58" i="7" s="1"/>
  <c r="BK78" i="7"/>
  <c r="K79" i="7"/>
  <c r="K56" i="7" s="1"/>
  <c r="Q77" i="7"/>
  <c r="I54" i="7" s="1"/>
  <c r="K25" i="7" s="1"/>
  <c r="I55" i="7"/>
  <c r="J55" i="7"/>
  <c r="R77" i="7"/>
  <c r="J54" i="7" s="1"/>
  <c r="K26" i="7" s="1"/>
  <c r="I11" i="5"/>
  <c r="I12" i="5"/>
  <c r="I13" i="5"/>
  <c r="I14" i="5"/>
  <c r="I15" i="5"/>
  <c r="I16" i="5"/>
  <c r="I17" i="5"/>
  <c r="I18" i="5"/>
  <c r="I19" i="5"/>
  <c r="I20" i="5"/>
  <c r="I23" i="5"/>
  <c r="I24" i="5"/>
  <c r="I25" i="5"/>
  <c r="I26" i="5"/>
  <c r="I27" i="5"/>
  <c r="I28" i="5"/>
  <c r="I29" i="5"/>
  <c r="I30" i="5"/>
  <c r="I31" i="5"/>
  <c r="I32" i="5"/>
  <c r="I34" i="5"/>
  <c r="I35" i="5"/>
  <c r="I36" i="5"/>
  <c r="I37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K65" i="5" l="1"/>
  <c r="BK77" i="7"/>
  <c r="K77" i="7" s="1"/>
  <c r="K78" i="7"/>
  <c r="K55" i="7" s="1"/>
  <c r="H66" i="5" l="1"/>
  <c r="I66" i="5" s="1"/>
  <c r="I67" i="5" s="1"/>
  <c r="K27" i="7"/>
  <c r="K54" i="7"/>
  <c r="K36" i="7" l="1"/>
  <c r="I137" i="2"/>
  <c r="BK137" i="2" s="1"/>
  <c r="BK136" i="2" s="1"/>
  <c r="J136" i="2" s="1"/>
  <c r="J64" i="2" s="1"/>
  <c r="AY52" i="1"/>
  <c r="AX52" i="1"/>
  <c r="BI214" i="2"/>
  <c r="BH214" i="2"/>
  <c r="BG214" i="2"/>
  <c r="BF214" i="2"/>
  <c r="T214" i="2"/>
  <c r="T213" i="2" s="1"/>
  <c r="T212" i="2" s="1"/>
  <c r="R214" i="2"/>
  <c r="R213" i="2" s="1"/>
  <c r="R212" i="2" s="1"/>
  <c r="P214" i="2"/>
  <c r="P213" i="2" s="1"/>
  <c r="P212" i="2" s="1"/>
  <c r="BK214" i="2"/>
  <c r="BK213" i="2" s="1"/>
  <c r="J214" i="2"/>
  <c r="BE214" i="2" s="1"/>
  <c r="BI211" i="2"/>
  <c r="BH211" i="2"/>
  <c r="BG211" i="2"/>
  <c r="BF211" i="2"/>
  <c r="T211" i="2"/>
  <c r="R211" i="2"/>
  <c r="P211" i="2"/>
  <c r="BK211" i="2"/>
  <c r="J211" i="2"/>
  <c r="BE211" i="2" s="1"/>
  <c r="BI208" i="2"/>
  <c r="BH208" i="2"/>
  <c r="BG208" i="2"/>
  <c r="BF208" i="2"/>
  <c r="T208" i="2"/>
  <c r="R208" i="2"/>
  <c r="P208" i="2"/>
  <c r="BK208" i="2"/>
  <c r="J208" i="2"/>
  <c r="BE208" i="2" s="1"/>
  <c r="BI205" i="2"/>
  <c r="BH205" i="2"/>
  <c r="BG205" i="2"/>
  <c r="BF205" i="2"/>
  <c r="T205" i="2"/>
  <c r="R205" i="2"/>
  <c r="P205" i="2"/>
  <c r="BK205" i="2"/>
  <c r="J205" i="2"/>
  <c r="BE205" i="2" s="1"/>
  <c r="BI195" i="2"/>
  <c r="BH195" i="2"/>
  <c r="BG195" i="2"/>
  <c r="BF195" i="2"/>
  <c r="T195" i="2"/>
  <c r="R195" i="2"/>
  <c r="P195" i="2"/>
  <c r="BK195" i="2"/>
  <c r="J195" i="2"/>
  <c r="BE195" i="2" s="1"/>
  <c r="BI193" i="2"/>
  <c r="BH193" i="2"/>
  <c r="BG193" i="2"/>
  <c r="BF193" i="2"/>
  <c r="T193" i="2"/>
  <c r="R193" i="2"/>
  <c r="P193" i="2"/>
  <c r="BK193" i="2"/>
  <c r="J193" i="2"/>
  <c r="BE193" i="2" s="1"/>
  <c r="BI192" i="2"/>
  <c r="BH192" i="2"/>
  <c r="BG192" i="2"/>
  <c r="BF192" i="2"/>
  <c r="T192" i="2"/>
  <c r="R192" i="2"/>
  <c r="P192" i="2"/>
  <c r="BK192" i="2"/>
  <c r="J192" i="2"/>
  <c r="BE192" i="2" s="1"/>
  <c r="BI188" i="2"/>
  <c r="BH188" i="2"/>
  <c r="BG188" i="2"/>
  <c r="BF188" i="2"/>
  <c r="T188" i="2"/>
  <c r="T187" i="2" s="1"/>
  <c r="R188" i="2"/>
  <c r="P188" i="2"/>
  <c r="P187" i="2" s="1"/>
  <c r="BK188" i="2"/>
  <c r="J188" i="2"/>
  <c r="BE188" i="2" s="1"/>
  <c r="BI186" i="2"/>
  <c r="BH186" i="2"/>
  <c r="BG186" i="2"/>
  <c r="BF186" i="2"/>
  <c r="T186" i="2"/>
  <c r="R186" i="2"/>
  <c r="P186" i="2"/>
  <c r="BK186" i="2"/>
  <c r="J186" i="2"/>
  <c r="BE186" i="2" s="1"/>
  <c r="BI185" i="2"/>
  <c r="BH185" i="2"/>
  <c r="BG185" i="2"/>
  <c r="BF185" i="2"/>
  <c r="T185" i="2"/>
  <c r="R185" i="2"/>
  <c r="P185" i="2"/>
  <c r="BK185" i="2"/>
  <c r="J185" i="2"/>
  <c r="BE185" i="2" s="1"/>
  <c r="BI182" i="2"/>
  <c r="BH182" i="2"/>
  <c r="BG182" i="2"/>
  <c r="BF182" i="2"/>
  <c r="T182" i="2"/>
  <c r="R182" i="2"/>
  <c r="P182" i="2"/>
  <c r="BK182" i="2"/>
  <c r="J182" i="2"/>
  <c r="BE182" i="2" s="1"/>
  <c r="BI178" i="2"/>
  <c r="BH178" i="2"/>
  <c r="BG178" i="2"/>
  <c r="BF178" i="2"/>
  <c r="T178" i="2"/>
  <c r="R178" i="2"/>
  <c r="P178" i="2"/>
  <c r="BK178" i="2"/>
  <c r="J178" i="2"/>
  <c r="BE178" i="2" s="1"/>
  <c r="BI174" i="2"/>
  <c r="BH174" i="2"/>
  <c r="BG174" i="2"/>
  <c r="BF174" i="2"/>
  <c r="T174" i="2"/>
  <c r="R174" i="2"/>
  <c r="P174" i="2"/>
  <c r="BK174" i="2"/>
  <c r="J174" i="2"/>
  <c r="BE174" i="2" s="1"/>
  <c r="BI170" i="2"/>
  <c r="BH170" i="2"/>
  <c r="BG170" i="2"/>
  <c r="BF170" i="2"/>
  <c r="T170" i="2"/>
  <c r="R170" i="2"/>
  <c r="P170" i="2"/>
  <c r="BK170" i="2"/>
  <c r="J170" i="2"/>
  <c r="BE170" i="2" s="1"/>
  <c r="BI168" i="2"/>
  <c r="BH168" i="2"/>
  <c r="BG168" i="2"/>
  <c r="BF168" i="2"/>
  <c r="T168" i="2"/>
  <c r="R168" i="2"/>
  <c r="P168" i="2"/>
  <c r="BK168" i="2"/>
  <c r="J168" i="2"/>
  <c r="BE168" i="2" s="1"/>
  <c r="BI164" i="2"/>
  <c r="BH164" i="2"/>
  <c r="BG164" i="2"/>
  <c r="BF164" i="2"/>
  <c r="T164" i="2"/>
  <c r="R164" i="2"/>
  <c r="P164" i="2"/>
  <c r="BK164" i="2"/>
  <c r="J164" i="2"/>
  <c r="BE164" i="2" s="1"/>
  <c r="BI160" i="2"/>
  <c r="BH160" i="2"/>
  <c r="BG160" i="2"/>
  <c r="BF160" i="2"/>
  <c r="T160" i="2"/>
  <c r="R160" i="2"/>
  <c r="P160" i="2"/>
  <c r="BK160" i="2"/>
  <c r="J160" i="2"/>
  <c r="BE160" i="2" s="1"/>
  <c r="BI158" i="2"/>
  <c r="BH158" i="2"/>
  <c r="BG158" i="2"/>
  <c r="BF158" i="2"/>
  <c r="T158" i="2"/>
  <c r="R158" i="2"/>
  <c r="P158" i="2"/>
  <c r="BK158" i="2"/>
  <c r="J158" i="2"/>
  <c r="BE158" i="2" s="1"/>
  <c r="BI154" i="2"/>
  <c r="BH154" i="2"/>
  <c r="BG154" i="2"/>
  <c r="BF154" i="2"/>
  <c r="T154" i="2"/>
  <c r="R154" i="2"/>
  <c r="P154" i="2"/>
  <c r="BK154" i="2"/>
  <c r="J154" i="2"/>
  <c r="BE154" i="2" s="1"/>
  <c r="BI153" i="2"/>
  <c r="BH153" i="2"/>
  <c r="BG153" i="2"/>
  <c r="BF153" i="2"/>
  <c r="T153" i="2"/>
  <c r="R153" i="2"/>
  <c r="P153" i="2"/>
  <c r="BK153" i="2"/>
  <c r="J153" i="2"/>
  <c r="BE153" i="2" s="1"/>
  <c r="BI151" i="2"/>
  <c r="BH151" i="2"/>
  <c r="BG151" i="2"/>
  <c r="BF151" i="2"/>
  <c r="T151" i="2"/>
  <c r="R151" i="2"/>
  <c r="P151" i="2"/>
  <c r="BK151" i="2"/>
  <c r="J151" i="2"/>
  <c r="BE151" i="2" s="1"/>
  <c r="BI150" i="2"/>
  <c r="BH150" i="2"/>
  <c r="BG150" i="2"/>
  <c r="BF150" i="2"/>
  <c r="T150" i="2"/>
  <c r="R150" i="2"/>
  <c r="P150" i="2"/>
  <c r="BK150" i="2"/>
  <c r="J150" i="2"/>
  <c r="BE150" i="2" s="1"/>
  <c r="BI149" i="2"/>
  <c r="BH149" i="2"/>
  <c r="BG149" i="2"/>
  <c r="BF149" i="2"/>
  <c r="T149" i="2"/>
  <c r="R149" i="2"/>
  <c r="P149" i="2"/>
  <c r="BK149" i="2"/>
  <c r="J149" i="2"/>
  <c r="BE149" i="2" s="1"/>
  <c r="BI146" i="2"/>
  <c r="BH146" i="2"/>
  <c r="BG146" i="2"/>
  <c r="BF146" i="2"/>
  <c r="T146" i="2"/>
  <c r="R146" i="2"/>
  <c r="P146" i="2"/>
  <c r="BK146" i="2"/>
  <c r="J146" i="2"/>
  <c r="BE146" i="2" s="1"/>
  <c r="BI141" i="2"/>
  <c r="BH141" i="2"/>
  <c r="BG141" i="2"/>
  <c r="BF141" i="2"/>
  <c r="T141" i="2"/>
  <c r="R141" i="2"/>
  <c r="P141" i="2"/>
  <c r="BK141" i="2"/>
  <c r="J141" i="2"/>
  <c r="BE141" i="2" s="1"/>
  <c r="BI139" i="2"/>
  <c r="BH139" i="2"/>
  <c r="BG139" i="2"/>
  <c r="BF139" i="2"/>
  <c r="T139" i="2"/>
  <c r="T138" i="2" s="1"/>
  <c r="R139" i="2"/>
  <c r="R138" i="2" s="1"/>
  <c r="P139" i="2"/>
  <c r="P138" i="2" s="1"/>
  <c r="BK139" i="2"/>
  <c r="BK138" i="2" s="1"/>
  <c r="J138" i="2" s="1"/>
  <c r="J65" i="2" s="1"/>
  <c r="J139" i="2"/>
  <c r="BE139" i="2" s="1"/>
  <c r="BI137" i="2"/>
  <c r="BH137" i="2"/>
  <c r="BG137" i="2"/>
  <c r="BF137" i="2"/>
  <c r="T137" i="2"/>
  <c r="T136" i="2" s="1"/>
  <c r="R137" i="2"/>
  <c r="R136" i="2" s="1"/>
  <c r="P137" i="2"/>
  <c r="P136" i="2" s="1"/>
  <c r="BI135" i="2"/>
  <c r="BH135" i="2"/>
  <c r="BG135" i="2"/>
  <c r="BF135" i="2"/>
  <c r="T135" i="2"/>
  <c r="R135" i="2"/>
  <c r="P135" i="2"/>
  <c r="BK135" i="2"/>
  <c r="J135" i="2"/>
  <c r="BE135" i="2" s="1"/>
  <c r="BI134" i="2"/>
  <c r="BH134" i="2"/>
  <c r="BG134" i="2"/>
  <c r="BF134" i="2"/>
  <c r="T134" i="2"/>
  <c r="R134" i="2"/>
  <c r="P134" i="2"/>
  <c r="BK134" i="2"/>
  <c r="J134" i="2"/>
  <c r="BE134" i="2" s="1"/>
  <c r="BI132" i="2"/>
  <c r="BH132" i="2"/>
  <c r="BG132" i="2"/>
  <c r="BF132" i="2"/>
  <c r="T132" i="2"/>
  <c r="R132" i="2"/>
  <c r="P132" i="2"/>
  <c r="BK132" i="2"/>
  <c r="J132" i="2"/>
  <c r="BE132" i="2" s="1"/>
  <c r="BI127" i="2"/>
  <c r="BH127" i="2"/>
  <c r="BG127" i="2"/>
  <c r="BF127" i="2"/>
  <c r="T127" i="2"/>
  <c r="R127" i="2"/>
  <c r="P127" i="2"/>
  <c r="BK127" i="2"/>
  <c r="J127" i="2"/>
  <c r="BE127" i="2" s="1"/>
  <c r="BI124" i="2"/>
  <c r="BH124" i="2"/>
  <c r="BG124" i="2"/>
  <c r="BF124" i="2"/>
  <c r="T124" i="2"/>
  <c r="T123" i="2" s="1"/>
  <c r="R124" i="2"/>
  <c r="R123" i="2" s="1"/>
  <c r="P124" i="2"/>
  <c r="P123" i="2" s="1"/>
  <c r="BK124" i="2"/>
  <c r="BK123" i="2" s="1"/>
  <c r="J124" i="2"/>
  <c r="BE124" i="2" s="1"/>
  <c r="BI122" i="2"/>
  <c r="BH122" i="2"/>
  <c r="BG122" i="2"/>
  <c r="BF122" i="2"/>
  <c r="T122" i="2"/>
  <c r="R122" i="2"/>
  <c r="P122" i="2"/>
  <c r="BK122" i="2"/>
  <c r="J122" i="2"/>
  <c r="BE122" i="2" s="1"/>
  <c r="BI120" i="2"/>
  <c r="BH120" i="2"/>
  <c r="BG120" i="2"/>
  <c r="BF120" i="2"/>
  <c r="T120" i="2"/>
  <c r="R120" i="2"/>
  <c r="P120" i="2"/>
  <c r="BK120" i="2"/>
  <c r="J120" i="2"/>
  <c r="BE120" i="2" s="1"/>
  <c r="BI119" i="2"/>
  <c r="BH119" i="2"/>
  <c r="BG119" i="2"/>
  <c r="BF119" i="2"/>
  <c r="T119" i="2"/>
  <c r="R119" i="2"/>
  <c r="P119" i="2"/>
  <c r="BK119" i="2"/>
  <c r="J119" i="2"/>
  <c r="BE119" i="2" s="1"/>
  <c r="BI117" i="2"/>
  <c r="BH117" i="2"/>
  <c r="BG117" i="2"/>
  <c r="BF117" i="2"/>
  <c r="T117" i="2"/>
  <c r="R117" i="2"/>
  <c r="P117" i="2"/>
  <c r="BK117" i="2"/>
  <c r="J117" i="2"/>
  <c r="BE117" i="2" s="1"/>
  <c r="BI116" i="2"/>
  <c r="BH116" i="2"/>
  <c r="BG116" i="2"/>
  <c r="BF116" i="2"/>
  <c r="T116" i="2"/>
  <c r="R116" i="2"/>
  <c r="P116" i="2"/>
  <c r="BK116" i="2"/>
  <c r="J116" i="2"/>
  <c r="BE116" i="2" s="1"/>
  <c r="BI112" i="2"/>
  <c r="BH112" i="2"/>
  <c r="BG112" i="2"/>
  <c r="BF112" i="2"/>
  <c r="T112" i="2"/>
  <c r="R112" i="2"/>
  <c r="P112" i="2"/>
  <c r="BK112" i="2"/>
  <c r="J112" i="2"/>
  <c r="BE112" i="2" s="1"/>
  <c r="BI111" i="2"/>
  <c r="BH111" i="2"/>
  <c r="BG111" i="2"/>
  <c r="BF111" i="2"/>
  <c r="T111" i="2"/>
  <c r="R111" i="2"/>
  <c r="P111" i="2"/>
  <c r="BK111" i="2"/>
  <c r="J111" i="2"/>
  <c r="BE111" i="2" s="1"/>
  <c r="BI108" i="2"/>
  <c r="BH108" i="2"/>
  <c r="BG108" i="2"/>
  <c r="BF108" i="2"/>
  <c r="T108" i="2"/>
  <c r="R108" i="2"/>
  <c r="P108" i="2"/>
  <c r="BK108" i="2"/>
  <c r="J108" i="2"/>
  <c r="BE108" i="2" s="1"/>
  <c r="BI104" i="2"/>
  <c r="BH104" i="2"/>
  <c r="BG104" i="2"/>
  <c r="BF104" i="2"/>
  <c r="T104" i="2"/>
  <c r="R104" i="2"/>
  <c r="P104" i="2"/>
  <c r="BK104" i="2"/>
  <c r="J104" i="2"/>
  <c r="BE104" i="2" s="1"/>
  <c r="BI101" i="2"/>
  <c r="BH101" i="2"/>
  <c r="BG101" i="2"/>
  <c r="BF101" i="2"/>
  <c r="T101" i="2"/>
  <c r="R101" i="2"/>
  <c r="P101" i="2"/>
  <c r="BK101" i="2"/>
  <c r="J101" i="2"/>
  <c r="BE101" i="2" s="1"/>
  <c r="BI100" i="2"/>
  <c r="BH100" i="2"/>
  <c r="BG100" i="2"/>
  <c r="BF100" i="2"/>
  <c r="T100" i="2"/>
  <c r="R100" i="2"/>
  <c r="P100" i="2"/>
  <c r="BK100" i="2"/>
  <c r="J100" i="2"/>
  <c r="BE100" i="2" s="1"/>
  <c r="BI99" i="2"/>
  <c r="BH99" i="2"/>
  <c r="BG99" i="2"/>
  <c r="BF99" i="2"/>
  <c r="T99" i="2"/>
  <c r="T98" i="2" s="1"/>
  <c r="R99" i="2"/>
  <c r="P99" i="2"/>
  <c r="BK99" i="2"/>
  <c r="J99" i="2"/>
  <c r="BE99" i="2" s="1"/>
  <c r="BI97" i="2"/>
  <c r="BH97" i="2"/>
  <c r="BG97" i="2"/>
  <c r="BF97" i="2"/>
  <c r="T97" i="2"/>
  <c r="R97" i="2"/>
  <c r="P97" i="2"/>
  <c r="BK97" i="2"/>
  <c r="J97" i="2"/>
  <c r="BE97" i="2" s="1"/>
  <c r="BI94" i="2"/>
  <c r="BH94" i="2"/>
  <c r="BG94" i="2"/>
  <c r="BF94" i="2"/>
  <c r="T94" i="2"/>
  <c r="R94" i="2"/>
  <c r="P94" i="2"/>
  <c r="BK94" i="2"/>
  <c r="J94" i="2"/>
  <c r="BE94" i="2" s="1"/>
  <c r="J87" i="2"/>
  <c r="F87" i="2"/>
  <c r="F85" i="2"/>
  <c r="E83" i="2"/>
  <c r="J51" i="2"/>
  <c r="F51" i="2"/>
  <c r="F49" i="2"/>
  <c r="E47" i="2"/>
  <c r="J18" i="2"/>
  <c r="E18" i="2"/>
  <c r="F88" i="2" s="1"/>
  <c r="J17" i="2"/>
  <c r="J12" i="2"/>
  <c r="J85" i="2" s="1"/>
  <c r="E7" i="2"/>
  <c r="E45" i="2" s="1"/>
  <c r="AS51" i="1"/>
  <c r="L47" i="1"/>
  <c r="AM46" i="1"/>
  <c r="L46" i="1"/>
  <c r="AM44" i="1"/>
  <c r="L44" i="1"/>
  <c r="L42" i="1"/>
  <c r="L41" i="1"/>
  <c r="P115" i="2" l="1"/>
  <c r="J123" i="2"/>
  <c r="J61" i="2" s="1"/>
  <c r="J125" i="2"/>
  <c r="R187" i="2"/>
  <c r="P93" i="2"/>
  <c r="T93" i="2"/>
  <c r="P98" i="2"/>
  <c r="BK126" i="2"/>
  <c r="J126" i="2" s="1"/>
  <c r="J63" i="2" s="1"/>
  <c r="R126" i="2"/>
  <c r="P152" i="2"/>
  <c r="T152" i="2"/>
  <c r="R194" i="2"/>
  <c r="BK93" i="2"/>
  <c r="J93" i="2" s="1"/>
  <c r="J58" i="2" s="1"/>
  <c r="R93" i="2"/>
  <c r="T126" i="2"/>
  <c r="P140" i="2"/>
  <c r="T140" i="2"/>
  <c r="E81" i="2"/>
  <c r="T115" i="2"/>
  <c r="P126" i="2"/>
  <c r="P194" i="2"/>
  <c r="T194" i="2"/>
  <c r="R140" i="2"/>
  <c r="BK194" i="2"/>
  <c r="J194" i="2" s="1"/>
  <c r="J69" i="2" s="1"/>
  <c r="P92" i="2"/>
  <c r="R98" i="2"/>
  <c r="R115" i="2"/>
  <c r="R152" i="2"/>
  <c r="BK187" i="2"/>
  <c r="J187" i="2" s="1"/>
  <c r="J68" i="2" s="1"/>
  <c r="BK152" i="2"/>
  <c r="J152" i="2" s="1"/>
  <c r="J67" i="2" s="1"/>
  <c r="BK140" i="2"/>
  <c r="J140" i="2" s="1"/>
  <c r="J66" i="2" s="1"/>
  <c r="BK115" i="2"/>
  <c r="J115" i="2" s="1"/>
  <c r="J60" i="2" s="1"/>
  <c r="BK98" i="2"/>
  <c r="J98" i="2" s="1"/>
  <c r="J59" i="2" s="1"/>
  <c r="J137" i="2"/>
  <c r="BE137" i="2" s="1"/>
  <c r="F32" i="2"/>
  <c r="BB52" i="1" s="1"/>
  <c r="BB51" i="1" s="1"/>
  <c r="AX51" i="1" s="1"/>
  <c r="F33" i="2"/>
  <c r="BC52" i="1" s="1"/>
  <c r="BC51" i="1" s="1"/>
  <c r="AY51" i="1" s="1"/>
  <c r="J31" i="2"/>
  <c r="AW52" i="1" s="1"/>
  <c r="F34" i="2"/>
  <c r="BD52" i="1" s="1"/>
  <c r="BD51" i="1" s="1"/>
  <c r="W30" i="1" s="1"/>
  <c r="J213" i="2"/>
  <c r="J71" i="2" s="1"/>
  <c r="BK212" i="2"/>
  <c r="J212" i="2" s="1"/>
  <c r="J70" i="2" s="1"/>
  <c r="J49" i="2"/>
  <c r="F52" i="2"/>
  <c r="F31" i="2"/>
  <c r="BA52" i="1" s="1"/>
  <c r="BA51" i="1" s="1"/>
  <c r="T92" i="2" l="1"/>
  <c r="T125" i="2"/>
  <c r="R125" i="2"/>
  <c r="T91" i="2"/>
  <c r="R92" i="2"/>
  <c r="P125" i="2"/>
  <c r="P91" i="2" s="1"/>
  <c r="AU52" i="1" s="1"/>
  <c r="AU51" i="1" s="1"/>
  <c r="R91" i="2"/>
  <c r="BK125" i="2"/>
  <c r="J62" i="2" s="1"/>
  <c r="BK92" i="2"/>
  <c r="J92" i="2" s="1"/>
  <c r="J57" i="2" s="1"/>
  <c r="F30" i="2"/>
  <c r="AZ52" i="1" s="1"/>
  <c r="AZ51" i="1" s="1"/>
  <c r="W26" i="1" s="1"/>
  <c r="J30" i="2"/>
  <c r="AV52" i="1" s="1"/>
  <c r="AT52" i="1" s="1"/>
  <c r="W28" i="1"/>
  <c r="W29" i="1"/>
  <c r="W27" i="1"/>
  <c r="AW51" i="1"/>
  <c r="AK27" i="1" s="1"/>
  <c r="BK91" i="2" l="1"/>
  <c r="J56" i="2" s="1"/>
  <c r="AV51" i="1"/>
  <c r="AT51" i="1" s="1"/>
  <c r="J27" i="2" l="1"/>
  <c r="AG52" i="1" s="1"/>
  <c r="AK26" i="1"/>
  <c r="J36" i="2" l="1"/>
  <c r="AN52" i="1"/>
  <c r="AG51" i="1"/>
  <c r="AN51" i="1" l="1"/>
  <c r="AK23" i="1"/>
  <c r="AK32" i="1" s="1"/>
</calcChain>
</file>

<file path=xl/sharedStrings.xml><?xml version="1.0" encoding="utf-8"?>
<sst xmlns="http://schemas.openxmlformats.org/spreadsheetml/2006/main" count="2938" uniqueCount="762">
  <si>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</si>
  <si>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</si>
  <si>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</si>
  <si>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</si>
  <si>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</si>
  <si>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</si>
  <si>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</si>
  <si>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{8221f09b-3b23-449f-9741-0167cd687b87}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</si>
  <si>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</si>
  <si>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</si>
  <si>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</si>
  <si>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</si>
  <si>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</si>
  <si>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</si>
  <si>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</si>
  <si>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</si>
  <si>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Vyslechovamistnost1</t>
  </si>
  <si>
    <t>Stavba:</t>
  </si>
  <si>
    <t>Speciální výslechová místnost se zázemím</t>
  </si>
  <si>
    <t>KSO:</t>
  </si>
  <si>
    <t>CC-CZ:</t>
  </si>
  <si>
    <t>Místo:</t>
  </si>
  <si>
    <t>Třinec- Konská</t>
  </si>
  <si>
    <t>Datum:</t>
  </si>
  <si>
    <t>4. 7. 2018</t>
  </si>
  <si>
    <t>Zadavatel:</t>
  </si>
  <si>
    <t>IČ:</t>
  </si>
  <si>
    <t>Město Třinec</t>
  </si>
  <si>
    <t>DIČ:</t>
  </si>
  <si>
    <t>Uchazeč:</t>
  </si>
  <si>
    <t xml:space="preserve"> </t>
  </si>
  <si>
    <t>Projektant:</t>
  </si>
  <si>
    <t>Fiala Architects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</si>
  <si>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</si>
  <si>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</si>
  <si>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</si>
  <si>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</si>
  <si>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</si>
  <si>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</si>
  <si>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</si>
  <si>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</si>
  <si>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</si>
  <si>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</si>
  <si>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</si>
  <si>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</si>
  <si>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</si>
  <si>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</si>
  <si>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</si>
  <si>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</si>
  <si>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</si>
  <si>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</si>
  <si>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</si>
  <si>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</si>
  <si>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</si>
  <si>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</si>
  <si>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</si>
  <si>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</si>
  <si>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</si>
  <si>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</si>
  <si>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</si>
  <si>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</si>
  <si>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</si>
  <si>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</si>
  <si>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</si>
  <si>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</si>
  <si>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</si>
  <si>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</si>
  <si>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</si>
  <si>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</si>
  <si>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</si>
  <si>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</si>
  <si>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</si>
  <si>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</si>
  <si>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</si>
  <si>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</si>
  <si>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Speciální výslechová místnost  se zázemím , MŠ Konská 419</t>
  </si>
  <si>
    <t>STA</t>
  </si>
  <si>
    <t>1</t>
  </si>
  <si>
    <t>{a88f6853-6548-43b7-a8c2-14a43809dc9a}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</si>
  <si>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</si>
  <si>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</si>
  <si>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</si>
  <si>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</si>
  <si>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</si>
  <si>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</si>
  <si>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</si>
  <si>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</si>
  <si>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</si>
  <si>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</si>
  <si>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</si>
  <si>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</si>
  <si>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</si>
  <si>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</si>
  <si>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</si>
  <si>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</si>
  <si>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</si>
  <si>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</si>
  <si>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</si>
  <si>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</si>
  <si>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741 - Elektroinstalace - silnoproud</t>
  </si>
  <si>
    <t xml:space="preserve">    742 - Elektroinstalace - slaboproud</t>
  </si>
  <si>
    <t xml:space="preserve">    763 - Konstrukce suché výstavby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</si>
  <si>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</si>
  <si>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</si>
  <si>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</si>
  <si>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</si>
  <si>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VRN4 - Inženýrská činnost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</si>
  <si>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</si>
  <si>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</si>
  <si>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</si>
  <si>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</si>
  <si>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</si>
  <si>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</si>
  <si>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</si>
  <si>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</si>
  <si>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</si>
  <si>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</si>
  <si>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</si>
  <si>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</si>
  <si>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</si>
  <si>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</si>
  <si>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</si>
  <si>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</si>
  <si>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</si>
  <si>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6</t>
  </si>
  <si>
    <t>Úpravy povrchů, podlahy a osazování výplní</t>
  </si>
  <si>
    <t>K</t>
  </si>
  <si>
    <t>612325121</t>
  </si>
  <si>
    <t>Vápenocementová štuková omítka rýh ve stěnách šířky do 150 mm</t>
  </si>
  <si>
    <t>m2</t>
  </si>
  <si>
    <t>CS ÚRS 2018 01</t>
  </si>
  <si>
    <t>4</t>
  </si>
  <si>
    <t>1160613485</t>
  </si>
  <si>
    <t>VV</t>
  </si>
  <si>
    <t>10*0,15</t>
  </si>
  <si>
    <t>Součet</t>
  </si>
  <si>
    <t>612325221</t>
  </si>
  <si>
    <t>Vápenocementová štuková omítka malých ploch do 0,09 m2 na stěnách</t>
  </si>
  <si>
    <t>kus</t>
  </si>
  <si>
    <t>535358872</t>
  </si>
  <si>
    <t>9</t>
  </si>
  <si>
    <t>Ostatní konstrukce a práce, bourání</t>
  </si>
  <si>
    <t>3</t>
  </si>
  <si>
    <t>900001</t>
  </si>
  <si>
    <t>Demontáže  volných kabelů a gárnyží</t>
  </si>
  <si>
    <t>hod</t>
  </si>
  <si>
    <t>1820047582</t>
  </si>
  <si>
    <t>900002</t>
  </si>
  <si>
    <t>Vystěhování  stávajícího nábytku</t>
  </si>
  <si>
    <t>-136062825</t>
  </si>
  <si>
    <t>5</t>
  </si>
  <si>
    <t>949101111</t>
  </si>
  <si>
    <t>Lešení pomocné pro objekty pozemních staveb s lešeňovou podlahou v do 1,9 m zatížení do 150 kg/m2</t>
  </si>
  <si>
    <t>1895250250</t>
  </si>
  <si>
    <t>"A2.11" 25,41</t>
  </si>
  <si>
    <t>952901111</t>
  </si>
  <si>
    <t>Vyčištění budov bytové a občanské výstavby při výšce podlaží do 4 m</t>
  </si>
  <si>
    <t>-314943355</t>
  </si>
  <si>
    <t>"A2.12" 52,96</t>
  </si>
  <si>
    <t>7</t>
  </si>
  <si>
    <t>977151113</t>
  </si>
  <si>
    <t>Jádrové vrty diamantovými korunkami do D 50 mm do stavebních materiálů</t>
  </si>
  <si>
    <t>m</t>
  </si>
  <si>
    <t>-1717109712</t>
  </si>
  <si>
    <t>0,15+0,5</t>
  </si>
  <si>
    <t>8</t>
  </si>
  <si>
    <t>977151116</t>
  </si>
  <si>
    <t>Jádrové vrty diamantovými korunkami do D 80 mm do stavebních materiálů</t>
  </si>
  <si>
    <t>-629946991</t>
  </si>
  <si>
    <t>977151911</t>
  </si>
  <si>
    <t>Příplatek k jádrovým vrtům za práci ve stísněném prostoru</t>
  </si>
  <si>
    <t>1862646710</t>
  </si>
  <si>
    <t>0,15*2+0,5*2</t>
  </si>
  <si>
    <t>997</t>
  </si>
  <si>
    <t>Přesun sutě</t>
  </si>
  <si>
    <t>10</t>
  </si>
  <si>
    <t>997013212</t>
  </si>
  <si>
    <t>Vnitrostaveništní doprava suti a vybouraných hmot pro budovy v do 9 m ručně</t>
  </si>
  <si>
    <t>t</t>
  </si>
  <si>
    <t>-1910409628</t>
  </si>
  <si>
    <t>11</t>
  </si>
  <si>
    <t>997013219</t>
  </si>
  <si>
    <t>Příplatek k vnitrostaveništní dopravě suti a vybouraných hmot za zvětšenou dopravu suti ZKD 10 m</t>
  </si>
  <si>
    <t>-1559470665</t>
  </si>
  <si>
    <t>0,094*5 'Přepočtené koeficientem množství</t>
  </si>
  <si>
    <t>12</t>
  </si>
  <si>
    <t>997013501</t>
  </si>
  <si>
    <t>Odvoz suti a vybouraných hmot na skládku nebo meziskládku do 1 km se složením</t>
  </si>
  <si>
    <t>-264297269</t>
  </si>
  <si>
    <t>13</t>
  </si>
  <si>
    <t>997013509</t>
  </si>
  <si>
    <t>Příplatek k odvozu suti a vybouraných hmot na skládku ZKD 1 km přes 1 km</t>
  </si>
  <si>
    <t>-88760740</t>
  </si>
  <si>
    <t>14</t>
  </si>
  <si>
    <t>997013831</t>
  </si>
  <si>
    <t>Poplatek za uložení na skládce (skládkovné) stavebního odpadu směsného kód odpadu 170 904</t>
  </si>
  <si>
    <t>948931986</t>
  </si>
  <si>
    <t>998</t>
  </si>
  <si>
    <t>Přesun hmot</t>
  </si>
  <si>
    <t>998018002</t>
  </si>
  <si>
    <t>Přesun hmot ruční pro budovy v do 12 m</t>
  </si>
  <si>
    <t>-1213389623</t>
  </si>
  <si>
    <t>PSV</t>
  </si>
  <si>
    <t>Práce a dodávky PSV</t>
  </si>
  <si>
    <t>713</t>
  </si>
  <si>
    <t>Izolace tepelné</t>
  </si>
  <si>
    <t>16</t>
  </si>
  <si>
    <t>713111121</t>
  </si>
  <si>
    <t>Montáž izolace tepelné spodem stropů s uchycením drátem rohoží, pásů, dílců, desek</t>
  </si>
  <si>
    <t>-2136047450</t>
  </si>
  <si>
    <t>6,5*3,835-1,95*1,05-1,05*3,835</t>
  </si>
  <si>
    <t>3,835*(3,35-2,6)</t>
  </si>
  <si>
    <t>(1,95+1,05)*(3,35-2,6)</t>
  </si>
  <si>
    <t>17</t>
  </si>
  <si>
    <t>M</t>
  </si>
  <si>
    <t>63150823</t>
  </si>
  <si>
    <t>pás tepelný pro všechny druhy nezatížených izolací λ=0,039 tl 50mm</t>
  </si>
  <si>
    <t>32</t>
  </si>
  <si>
    <t>-1583604987</t>
  </si>
  <si>
    <t>23,979*1,02 'Přepočtené koeficientem množství</t>
  </si>
  <si>
    <t>18</t>
  </si>
  <si>
    <t>998713102</t>
  </si>
  <si>
    <t>Přesun hmot tonážní pro izolace tepelné v objektech v do 12 m</t>
  </si>
  <si>
    <t>1069181541</t>
  </si>
  <si>
    <t>19</t>
  </si>
  <si>
    <t>998713181</t>
  </si>
  <si>
    <t>Příplatek k přesunu hmot tonážní 713 prováděný bez použití mechanizace</t>
  </si>
  <si>
    <t>456529091</t>
  </si>
  <si>
    <t>741</t>
  </si>
  <si>
    <t>Elektroinstalace - silnoproud</t>
  </si>
  <si>
    <t>20</t>
  </si>
  <si>
    <t>741001</t>
  </si>
  <si>
    <t>kpl</t>
  </si>
  <si>
    <t>-119550035</t>
  </si>
  <si>
    <t>742</t>
  </si>
  <si>
    <t>Elektroinstalace - slaboproud</t>
  </si>
  <si>
    <t>742001</t>
  </si>
  <si>
    <t>-873662830</t>
  </si>
  <si>
    <t>763</t>
  </si>
  <si>
    <t>Konstrukce suché výstavby</t>
  </si>
  <si>
    <t>22</t>
  </si>
  <si>
    <t>763131411</t>
  </si>
  <si>
    <t>SDK podhled desky 1xA 12,5 bez TI dvouvrstvá spodní kce profil CD+UD</t>
  </si>
  <si>
    <t>-964744032</t>
  </si>
  <si>
    <t>23</t>
  </si>
  <si>
    <t>763131713</t>
  </si>
  <si>
    <t>SDK podhled napojení na obvodové konstrukce profilem</t>
  </si>
  <si>
    <t>-847106583</t>
  </si>
  <si>
    <t>6,5*2-1,05*2+3,835*2+0,75*5</t>
  </si>
  <si>
    <t>24</t>
  </si>
  <si>
    <t>763131765</t>
  </si>
  <si>
    <t>Příplatek k SDK podhledu za výšku zavěšení přes 0,5 do 1,0 m</t>
  </si>
  <si>
    <t>1711940727</t>
  </si>
  <si>
    <t>25</t>
  </si>
  <si>
    <t>998763302</t>
  </si>
  <si>
    <t>Přesun hmot tonážní pro sádrokartonové konstrukce v objektech v do 12 m</t>
  </si>
  <si>
    <t>-283861861</t>
  </si>
  <si>
    <t>26</t>
  </si>
  <si>
    <t>998763381</t>
  </si>
  <si>
    <t>Příplatek k přesunu hmot tonážní 763 SDK prováděný bez použití mechanizace</t>
  </si>
  <si>
    <t>-1566214896</t>
  </si>
  <si>
    <t>27</t>
  </si>
  <si>
    <t>776</t>
  </si>
  <si>
    <t>Podlahy povlakové</t>
  </si>
  <si>
    <t>28</t>
  </si>
  <si>
    <t>776111311</t>
  </si>
  <si>
    <t>Vysátí podkladu povlakových podlah</t>
  </si>
  <si>
    <t>-155087142</t>
  </si>
  <si>
    <t>29</t>
  </si>
  <si>
    <t>776212111</t>
  </si>
  <si>
    <t>Volné položení textilních pásů s podlepením spojů páskou</t>
  </si>
  <si>
    <t>1033485517</t>
  </si>
  <si>
    <t>30</t>
  </si>
  <si>
    <t>69751013</t>
  </si>
  <si>
    <t>koberec zátěžový-vysoká zátěž, hmotnost 1890 g/m2 šíře 4 m</t>
  </si>
  <si>
    <t>1744185374</t>
  </si>
  <si>
    <t>78,37*1,1 'Přepočtené koeficientem množství</t>
  </si>
  <si>
    <t>31</t>
  </si>
  <si>
    <t>776410811</t>
  </si>
  <si>
    <t>Odstranění soklíků a lišt pryžových nebo plastových</t>
  </si>
  <si>
    <t>-1729397223</t>
  </si>
  <si>
    <t>"A2.11" 6,5*2+3,835*2-0,8</t>
  </si>
  <si>
    <t>"A2.12" 8,53*2+6,22*2+0,3*2+0,33*2-0,8</t>
  </si>
  <si>
    <t>776421111</t>
  </si>
  <si>
    <t>Montáž obvodových lišt lepením</t>
  </si>
  <si>
    <t>493542299</t>
  </si>
  <si>
    <t>33</t>
  </si>
  <si>
    <t>69751204</t>
  </si>
  <si>
    <t>lišta kobercová 5,5 x 0,9 cm</t>
  </si>
  <si>
    <t>34251268</t>
  </si>
  <si>
    <t>49,83*1,05 'Přepočtené koeficientem množství</t>
  </si>
  <si>
    <t>34</t>
  </si>
  <si>
    <t>69751221</t>
  </si>
  <si>
    <t>roh vnější k liště kobercové</t>
  </si>
  <si>
    <t>339868068</t>
  </si>
  <si>
    <t>"A2.11" 6</t>
  </si>
  <si>
    <t>"A2.12" 14</t>
  </si>
  <si>
    <t>35</t>
  </si>
  <si>
    <t>69751220</t>
  </si>
  <si>
    <t>roh vnitřní k liště kobercové</t>
  </si>
  <si>
    <t>321714592</t>
  </si>
  <si>
    <t>"A2.11" 9</t>
  </si>
  <si>
    <t>"A2.12" 18</t>
  </si>
  <si>
    <t>36</t>
  </si>
  <si>
    <t>776421711</t>
  </si>
  <si>
    <t>Vložení nařezaných pásků z podlahoviny do lišt</t>
  </si>
  <si>
    <t>-1402908033</t>
  </si>
  <si>
    <t>37</t>
  </si>
  <si>
    <t>-1794822132</t>
  </si>
  <si>
    <t>49,83*0,05*1,2</t>
  </si>
  <si>
    <t>38</t>
  </si>
  <si>
    <t>998776102</t>
  </si>
  <si>
    <t>Přesun hmot tonážní pro podlahy povlakové v objektech v do 12 m</t>
  </si>
  <si>
    <t>-1964153678</t>
  </si>
  <si>
    <t>39</t>
  </si>
  <si>
    <t>998776181</t>
  </si>
  <si>
    <t>Příplatek k přesunu hmot tonážní 776 prováděný bez použití mechanizace</t>
  </si>
  <si>
    <t>1482737515</t>
  </si>
  <si>
    <t>783</t>
  </si>
  <si>
    <t>Dokončovací práce - nátěry</t>
  </si>
  <si>
    <t>40</t>
  </si>
  <si>
    <t>783606824</t>
  </si>
  <si>
    <t>Odstranění nátěrů z litinových otopných těles okartáčováním</t>
  </si>
  <si>
    <t>-884917310</t>
  </si>
  <si>
    <t>"A2.11"  20*0,25*3</t>
  </si>
  <si>
    <t>"A2.12"  20*0,25*4</t>
  </si>
  <si>
    <t>41</t>
  </si>
  <si>
    <t>783614141</t>
  </si>
  <si>
    <t>Základní jednonásobný syntetický nátěr litinových otopných těles</t>
  </si>
  <si>
    <t>1707629627</t>
  </si>
  <si>
    <t>42</t>
  </si>
  <si>
    <t>783617147</t>
  </si>
  <si>
    <t>Krycí dvojnásobný syntetický nátěr litinových otopných těles</t>
  </si>
  <si>
    <t>2091444067</t>
  </si>
  <si>
    <t>784</t>
  </si>
  <si>
    <t>Dokončovací práce - malby a tapety</t>
  </si>
  <si>
    <t>43</t>
  </si>
  <si>
    <t>784121001</t>
  </si>
  <si>
    <t>Oškrabání malby v mísnostech výšky do 3,80 m</t>
  </si>
  <si>
    <t>-187225887</t>
  </si>
  <si>
    <t>"A2.11" 1,95*1,05+1,05*3,835</t>
  </si>
  <si>
    <t>"A2.11" (6,5*2+3,835*2)*2,6-0,8*2</t>
  </si>
  <si>
    <t>"A2.11" -(6,5*2-1,05*2-1,95+3,835-1,05)*0,75</t>
  </si>
  <si>
    <t>Mezisoučet</t>
  </si>
  <si>
    <t>"A2.12" (8,53*2+6,22*2+0,3*2+0,33*2+0,2*2+0,15*2*4)*3,35-0,8*2</t>
  </si>
  <si>
    <t>"A2.12" -(0,3+0,33*2+0,39+2,6+8,53-2,62-0,8)*1,47</t>
  </si>
  <si>
    <t>44</t>
  </si>
  <si>
    <t>784181121</t>
  </si>
  <si>
    <t>Hloubková jednonásobná penetrace podkladu v místnostech výšky do 3,80 m</t>
  </si>
  <si>
    <t>-67040969</t>
  </si>
  <si>
    <t>195,863+23,979</t>
  </si>
  <si>
    <t>45</t>
  </si>
  <si>
    <t>784211101</t>
  </si>
  <si>
    <t>Dvojnásobné bílé malby ze směsí za mokra výborně otěruvzdorných v místnostech výšky do 3,80 m</t>
  </si>
  <si>
    <t>-518490681</t>
  </si>
  <si>
    <t>46</t>
  </si>
  <si>
    <t>784211161</t>
  </si>
  <si>
    <t>Příplatek k cenám 2x maleb ze směsí za mokra otěruvzdorných za barevnou malbu v světlém odstínu</t>
  </si>
  <si>
    <t>1145149124</t>
  </si>
  <si>
    <t>VRN</t>
  </si>
  <si>
    <t>Vedlejší rozpočtové náklady</t>
  </si>
  <si>
    <t>VRN4</t>
  </si>
  <si>
    <t>Inženýrská činnost</t>
  </si>
  <si>
    <t>47</t>
  </si>
  <si>
    <t>045002000</t>
  </si>
  <si>
    <t>Kompletační a koordinační činnost</t>
  </si>
  <si>
    <t>1024</t>
  </si>
  <si>
    <t>853024166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</si>
  <si>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</si>
  <si>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</si>
  <si>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</si>
  <si>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</si>
  <si>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</si>
  <si>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</si>
  <si>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</si>
  <si>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</si>
  <si>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</si>
  <si>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</si>
  <si>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</si>
  <si>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</si>
  <si>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</si>
  <si>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</si>
  <si>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</si>
  <si>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</si>
  <si>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</si>
  <si>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</si>
  <si>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</si>
  <si>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</si>
  <si>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</si>
  <si>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</si>
  <si>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</si>
  <si>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</si>
  <si>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</si>
  <si>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</si>
  <si>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</si>
  <si>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</si>
  <si>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</si>
  <si>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</si>
  <si>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</si>
  <si>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</si>
  <si>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</si>
  <si>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</si>
  <si>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</si>
  <si>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</si>
  <si>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</si>
  <si>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</si>
  <si>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</si>
  <si>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</si>
  <si>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</si>
  <si>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</si>
  <si>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</si>
  <si>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</si>
  <si>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</si>
  <si>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</si>
  <si>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</si>
  <si>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</si>
  <si>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</si>
  <si>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</si>
  <si>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</si>
  <si>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</si>
  <si>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</si>
  <si>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</si>
  <si>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</si>
  <si>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</si>
  <si>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</si>
  <si>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</si>
  <si>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</si>
  <si>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</si>
  <si>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</si>
  <si>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</si>
  <si>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</si>
  <si>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</si>
  <si>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</si>
  <si>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</si>
  <si>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</si>
  <si>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</si>
  <si>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</si>
  <si>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</si>
  <si>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</si>
  <si>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</si>
  <si>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</si>
  <si>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</si>
  <si>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</si>
  <si>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</si>
  <si>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</si>
  <si>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</si>
  <si>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</si>
  <si>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</si>
  <si>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</si>
  <si>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</si>
  <si>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</si>
  <si>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</si>
  <si>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</si>
  <si>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</si>
  <si>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</si>
  <si>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</si>
  <si>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</si>
  <si>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</si>
  <si>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</si>
  <si>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</si>
  <si>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</si>
  <si>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</si>
  <si>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</si>
  <si>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</si>
  <si>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</si>
  <si>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</si>
  <si>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</si>
  <si>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</si>
  <si>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</si>
  <si>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</si>
  <si>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</si>
  <si>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</si>
  <si>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</si>
  <si>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</si>
  <si>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</si>
  <si>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</si>
  <si>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</si>
  <si>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</si>
  <si>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</si>
  <si>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</si>
  <si>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</si>
  <si>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</si>
  <si>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</si>
  <si>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</si>
  <si>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</si>
  <si>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</si>
  <si>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</si>
  <si>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</si>
  <si>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</si>
  <si>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</si>
  <si>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</si>
  <si>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</si>
  <si>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</si>
  <si>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</si>
  <si>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</si>
  <si>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</si>
  <si>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</si>
  <si>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</si>
  <si>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</si>
  <si>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</si>
  <si>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</si>
  <si>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</si>
  <si>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</si>
  <si>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</si>
  <si>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</si>
  <si>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</si>
  <si>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</si>
  <si>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</si>
  <si>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</si>
  <si>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</si>
  <si>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</si>
  <si>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</si>
  <si>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</si>
  <si>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</si>
  <si>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</si>
  <si>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</si>
  <si>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</si>
  <si>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</si>
  <si>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</si>
  <si>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</si>
  <si>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</si>
  <si>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</si>
  <si>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</si>
  <si>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</si>
  <si>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</si>
  <si>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</si>
  <si>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</si>
  <si>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</si>
  <si>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</si>
  <si>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</si>
  <si>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</si>
  <si>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</si>
  <si>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</si>
  <si>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</si>
  <si>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</si>
  <si>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</si>
  <si>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</si>
  <si>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</si>
  <si>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</si>
  <si>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</si>
  <si>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</si>
  <si>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</si>
  <si>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</si>
  <si>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</si>
  <si>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</si>
  <si>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</si>
  <si>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</si>
  <si>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</si>
  <si>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</si>
  <si>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</si>
  <si>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</si>
  <si>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1630017262</t>
  </si>
  <si>
    <t>512</t>
  </si>
  <si>
    <t>Hodinová zúčtovací sazba revizní technik</t>
  </si>
  <si>
    <t>HZS4211</t>
  </si>
  <si>
    <t>Hodinové zúčtovací sazby</t>
  </si>
  <si>
    <t>HZS</t>
  </si>
  <si>
    <t>-1319684221</t>
  </si>
  <si>
    <t>KS</t>
  </si>
  <si>
    <t>Sví.nouz. SANDRA 51LED 3h IP65</t>
  </si>
  <si>
    <t>11.026.533</t>
  </si>
  <si>
    <t>-953727005</t>
  </si>
  <si>
    <t>Montáž svítidlo žárovkové bytové nástěnné přisazené 2 zdroje nouzové</t>
  </si>
  <si>
    <t>741370034</t>
  </si>
  <si>
    <t>-1172959622</t>
  </si>
  <si>
    <t>ZARIVKA LINEARNI LF T5 28W/840 CW G5</t>
  </si>
  <si>
    <t>1245947</t>
  </si>
  <si>
    <t>-1750996510</t>
  </si>
  <si>
    <t>SVITIDLO YORK-228-PX-EP 2X28W IP40</t>
  </si>
  <si>
    <t>1135903</t>
  </si>
  <si>
    <t>-945365036</t>
  </si>
  <si>
    <t>Montáž svítidlo zářivkové bytové stropní přisazené 2 zdroje s krytem</t>
  </si>
  <si>
    <t>741371004</t>
  </si>
  <si>
    <t>1315533366</t>
  </si>
  <si>
    <t>PROUDOVY CHRANIC OLI-16B-1N-030AC</t>
  </si>
  <si>
    <t>1168361</t>
  </si>
  <si>
    <t>1373104962</t>
  </si>
  <si>
    <t>PROUDOVY CHRANIC OLI-10B-1N-030AC</t>
  </si>
  <si>
    <t>1168365</t>
  </si>
  <si>
    <t>-359934117</t>
  </si>
  <si>
    <t>Montáž proudových chráničů dvoupólových nn do 25 A bez krytu</t>
  </si>
  <si>
    <t>741321001</t>
  </si>
  <si>
    <t>-758301255</t>
  </si>
  <si>
    <t>přepážka koncová svorkovnice řadové nízkého napětí a průřezem vodiče 4 mm2</t>
  </si>
  <si>
    <t>34562162</t>
  </si>
  <si>
    <t>-1727831580</t>
  </si>
  <si>
    <t>přepážka středová svorkovnice řadové nízkého napětí a průřezem vodiče 4 mm2</t>
  </si>
  <si>
    <t>34562167</t>
  </si>
  <si>
    <t>-1395506842</t>
  </si>
  <si>
    <t>svornice řadová šroubovací s nosnou lištou a průřezem vodiče 4 mm2</t>
  </si>
  <si>
    <t>34561660</t>
  </si>
  <si>
    <t>856418932</t>
  </si>
  <si>
    <t>svěrka koncová řadové svorkovnice lišty 35</t>
  </si>
  <si>
    <t>34562265</t>
  </si>
  <si>
    <t>2055726482</t>
  </si>
  <si>
    <t>Montáž svorkovnice do rozvaděčů - řadová vodič do 6 mm2 se zapojením vodičů</t>
  </si>
  <si>
    <t>741231002</t>
  </si>
  <si>
    <t>-925816974</t>
  </si>
  <si>
    <t>Ukončení vodič izolovaný do 2,5mm2 v rozváděči nebo na přístroji</t>
  </si>
  <si>
    <t>741130001</t>
  </si>
  <si>
    <t>131449970</t>
  </si>
  <si>
    <t>KABEL 1-CXKH-R-J B2CAS1D0 3X2,5</t>
  </si>
  <si>
    <t>1228214</t>
  </si>
  <si>
    <t>852521630</t>
  </si>
  <si>
    <t>KABEL 1-CXKH-R-J B2CAS1D0 3X1,5</t>
  </si>
  <si>
    <t>1203906</t>
  </si>
  <si>
    <t>-1727098936</t>
  </si>
  <si>
    <t>Montáž kabel Cu plný kulatý žíla 3x1,5 až 6 mm2 uložený volně (CYKY)</t>
  </si>
  <si>
    <t>741122211</t>
  </si>
  <si>
    <t>-964553413</t>
  </si>
  <si>
    <t>vodič silový s Cu jádrem 2,50mm2</t>
  </si>
  <si>
    <t>34140824</t>
  </si>
  <si>
    <t>-1526573356</t>
  </si>
  <si>
    <t>Montáž vodič Cu izolovaný drátovací plný žíla 0,35-6 mm2 v rozváděči (CY)</t>
  </si>
  <si>
    <t>741120401</t>
  </si>
  <si>
    <t>1371483251</t>
  </si>
  <si>
    <t>ZASUVKA DVOJNASOBNA 5513A-C02357 B</t>
  </si>
  <si>
    <t>1215381</t>
  </si>
  <si>
    <t>1957766020</t>
  </si>
  <si>
    <t>Montáž zásuvka (polo)zapuštěná bezšroubové připojení 2x(2P+PE) dvojnásobná šikmá</t>
  </si>
  <si>
    <t>741313004</t>
  </si>
  <si>
    <t>-402606420</t>
  </si>
  <si>
    <t>Ovladač TANGO 3558A-A651 B</t>
  </si>
  <si>
    <t>10.071.430</t>
  </si>
  <si>
    <t>1267910871</t>
  </si>
  <si>
    <t>Rámeček TANGO 3901A-B10 B</t>
  </si>
  <si>
    <t>10.071.439</t>
  </si>
  <si>
    <t>158589014</t>
  </si>
  <si>
    <t>Tělo ABB 3559-A01345 spínače č.1</t>
  </si>
  <si>
    <t>10.070.410</t>
  </si>
  <si>
    <t>360773186</t>
  </si>
  <si>
    <t>Montáž vypínač (polo)zapuštěný bezšroubové připojení 1-jednopólový</t>
  </si>
  <si>
    <t>741310101</t>
  </si>
  <si>
    <t>868926972</t>
  </si>
  <si>
    <t>KRABICE LISTOVA LK 80X28 2ZT HB</t>
  </si>
  <si>
    <t>1187250</t>
  </si>
  <si>
    <t>-636045436</t>
  </si>
  <si>
    <t>Montáž krabice přístrojová lištová plastová dvojitá</t>
  </si>
  <si>
    <t>741112072</t>
  </si>
  <si>
    <t>-753426001</t>
  </si>
  <si>
    <t>KRABICE LISTOVA LK 80X16 T</t>
  </si>
  <si>
    <t>1185271</t>
  </si>
  <si>
    <t>1626433055</t>
  </si>
  <si>
    <t>Montáž krabice přístrojová lištová plast jednoduchá</t>
  </si>
  <si>
    <t>741112071</t>
  </si>
  <si>
    <t>132853769</t>
  </si>
  <si>
    <t>KRYT LHD 40X20 OHYBOVY 8633HF BEZHALOG.</t>
  </si>
  <si>
    <t>1145695</t>
  </si>
  <si>
    <t>421715800</t>
  </si>
  <si>
    <t>KRYT LH 20X20 OHYBOVY 8623</t>
  </si>
  <si>
    <t>1199427</t>
  </si>
  <si>
    <t>1760522207</t>
  </si>
  <si>
    <t>KRYT LH 20X20 ROH VNITRNI 8625</t>
  </si>
  <si>
    <t>1211334</t>
  </si>
  <si>
    <t>-2000341255</t>
  </si>
  <si>
    <t xml:space="preserve">Kryt LH 20x20 VNĚJŠÍ ROH 8626 </t>
  </si>
  <si>
    <t>10.153.815</t>
  </si>
  <si>
    <t>-67352034</t>
  </si>
  <si>
    <t>Lišta LHD 40x20 HF vkládací bezh.bílá 2m</t>
  </si>
  <si>
    <t>10.078.266</t>
  </si>
  <si>
    <t>420888296</t>
  </si>
  <si>
    <t>lišta elektroinstalační hranatá bílá 25 x 20</t>
  </si>
  <si>
    <t>34571005</t>
  </si>
  <si>
    <t>1782506437</t>
  </si>
  <si>
    <t>lišta elektroinstalační hranatá bílá 20 x 20</t>
  </si>
  <si>
    <t>34571004</t>
  </si>
  <si>
    <t>1070936987</t>
  </si>
  <si>
    <t>Montáž lišta a kanálek vkládací šířky do 60 mm s víčkem</t>
  </si>
  <si>
    <t>741110511</t>
  </si>
  <si>
    <t>1760876936</t>
  </si>
  <si>
    <t>trubka elektroinstalační ohebná z PVC (ČSN) 2313</t>
  </si>
  <si>
    <t>34571061</t>
  </si>
  <si>
    <t>734018106</t>
  </si>
  <si>
    <t>Montáž trubka plastová ohebná D přes 11 do 23 mm uložená volně</t>
  </si>
  <si>
    <t>741110051</t>
  </si>
  <si>
    <t>835195663</t>
  </si>
  <si>
    <t>Dodání a osazení hmoždinek profilu 6 až 8 mm do zdiva z cihel</t>
  </si>
  <si>
    <t>953991111</t>
  </si>
  <si>
    <t>Montáž celkem [CZK]</t>
  </si>
  <si>
    <t>Materiál celkem [CZK]</t>
  </si>
  <si>
    <t>J. montáž [CZK]</t>
  </si>
  <si>
    <t>J. materiál [CZK]</t>
  </si>
  <si>
    <t>HZS - Hodinové zúčtovací sazby</t>
  </si>
  <si>
    <t>Montáž [CZK]</t>
  </si>
  <si>
    <t>Materiál [CZK]</t>
  </si>
  <si>
    <t>Montáž</t>
  </si>
  <si>
    <t>Materiál</t>
  </si>
  <si>
    <t>CZ6403301047</t>
  </si>
  <si>
    <t>Petr Kubala</t>
  </si>
  <si>
    <t>623 11 832</t>
  </si>
  <si>
    <t>{bf0288a0-4035-4f8a-ae84-638af1c9f24f}</t>
  </si>
  <si>
    <t>Celkem bez DPH</t>
  </si>
  <si>
    <t>Podružný materiál</t>
  </si>
  <si>
    <t>Oživení systému, naprogramování, nastavení LAN sítě, komunikačních protokolů dle požadavků investora, koordinace s IT oddělením, předání uživateli</t>
  </si>
  <si>
    <t>Mini PC Intel NUC Kit NUC7CJYH, klávesnice, myš</t>
  </si>
  <si>
    <t>Switch 5-ti portový LAN 10/100 Mb/s</t>
  </si>
  <si>
    <t>Rack příslušenství -2x Police, Din Lišta, zásuvková lišta, patch kabely</t>
  </si>
  <si>
    <t>Rozvaděč 19" Rack 15U, 600x600, RMA-15-A66-CAX-A1</t>
  </si>
  <si>
    <t>Monitor (TV) HDMI,VGA vstup, 32´´ obsluha, typ 32MP58HQ-P</t>
  </si>
  <si>
    <t>Monitor (TV) HDMI vstup, 55´´, typ  55UJ635V</t>
  </si>
  <si>
    <t>Sluchátka pro obsluhu, typ Sony MDR-7506</t>
  </si>
  <si>
    <t>Sluchátka k přenosnému přijímači, typ Reloop INP-9 Smart</t>
  </si>
  <si>
    <t>Přijímač přenosný k soupravě, typ Sennheiser EK 300 IEM G3</t>
  </si>
  <si>
    <t>Přenosová souprava Profi, Mic. a Přijímač, typ Sennheiser EW 145 G3</t>
  </si>
  <si>
    <t>Aktivní reprobox, typ SkyTec JPA12</t>
  </si>
  <si>
    <t>Mixážní pult, Phantom napájení Mic, typ Behringer Xenix 1202</t>
  </si>
  <si>
    <t>Mikrofon studiový, kondenzátorový, typ RH Sound HSMC001W</t>
  </si>
  <si>
    <t>Napajecí zdroje pro kamery, typ   ALI1520</t>
  </si>
  <si>
    <t>Ovládací panel ke kamerám PTZ, typ WTX 1200</t>
  </si>
  <si>
    <t>HDD do DVR, 1TB, typ WD20SPZX</t>
  </si>
  <si>
    <t>DVRekordér , 4x1080i, Zvuk, typ EYEON- XPM04C</t>
  </si>
  <si>
    <t>Otočná HD PTZ kamera, 4xoptický Zoom, typ Dahua SD22204I</t>
  </si>
  <si>
    <t>Sekání drážek ve zdivu 50/50 mm a zaplnění rýh maltou</t>
  </si>
  <si>
    <t>HZS - MĚŘENÍ STRUKTUROVANÉ KABELÁŽE - protokol, oprava zapojení</t>
  </si>
  <si>
    <t>HZS - koordinační činnost, zapojení pracoviště</t>
  </si>
  <si>
    <t>ks</t>
  </si>
  <si>
    <t>Ekvipotenciální svorkovnice Dehn K 275</t>
  </si>
  <si>
    <t>CYA 6 mm2 zž</t>
  </si>
  <si>
    <t>CYA 4 mm2 zž</t>
  </si>
  <si>
    <t>Utěsnění kabelů při průchodu stavebními konstrukcemi - dodávka stavby</t>
  </si>
  <si>
    <t>Kabel audio včetně zlacených konektorů RCA, 20 m</t>
  </si>
  <si>
    <t>Kabel systémový včetně konektorů XLR_F - XLR_M</t>
  </si>
  <si>
    <t>Kabel systémový propojovací včetně konektorů USB 6 m</t>
  </si>
  <si>
    <t>Kabel systémový včetně konektorů HDMI 20 M, typ KPHDMER</t>
  </si>
  <si>
    <t>Kabel systémový propojovací včetně konektorů JACK6,3 - XLR_M</t>
  </si>
  <si>
    <t>Kabel koaxiální RG58 včetně ukončení konektory BNC</t>
  </si>
  <si>
    <t>Kabel JYTY 2x1  mm</t>
  </si>
  <si>
    <t>Kabel CYH 2x1,5  mm2</t>
  </si>
  <si>
    <t>Zásuvka   2xRJ 45 CAT 6, pod omítku,  na omítku na lištovou krabici, včetně ukončení zářezem, certifikace systému</t>
  </si>
  <si>
    <t>Kabel datový  UTP 4P CAT 6, certfikovaný systém se zásuvkami a PATH panely a ukončení UTP kabelu</t>
  </si>
  <si>
    <r>
      <t xml:space="preserve">Kabely
</t>
    </r>
    <r>
      <rPr>
        <sz val="9"/>
        <rFont val="Arial CE"/>
        <family val="2"/>
        <charset val="238"/>
      </rPr>
      <t>včetně upevnění, ukončení v rozváděči, v datových rozvaděčích, v krabicích, na zařízení, včetně ukončení zářezem, vývodkou, svarem.
Vodiče pro hlavní a doplňující pospojování včetně ukončení</t>
    </r>
  </si>
  <si>
    <t>Lišta vkládací bílá 40/20 mm</t>
  </si>
  <si>
    <t>Lišta vkládací bílá 20/20 mm</t>
  </si>
  <si>
    <t>Nosná ocelová konstrukce,  do 50 kg, včetně bílého nátěru</t>
  </si>
  <si>
    <t>Nosná ocelová konstrukce,  do   5 kg, včetně bílého nátěru, včetně konstrukcí pro závěsný mikrofon</t>
  </si>
  <si>
    <t>kg</t>
  </si>
  <si>
    <t>Všeobecná nosná konstrukce, upevnění lišt, elektroinstalačního materiálu, včetně nátěru, OK pro upevnění techniky</t>
  </si>
  <si>
    <t xml:space="preserve">Krabice KO 125 </t>
  </si>
  <si>
    <t>Krabice přístrojová lištová</t>
  </si>
  <si>
    <t>Krabice přístrojová pod omítku</t>
  </si>
  <si>
    <t>Trubka PVC  pod omítku, typ 1429</t>
  </si>
  <si>
    <t>Trubka PVC  pod omítku, typ 1421</t>
  </si>
  <si>
    <r>
      <t xml:space="preserve">Montážní materiál
</t>
    </r>
    <r>
      <rPr>
        <sz val="9"/>
        <rFont val="Arial CE"/>
        <family val="2"/>
        <charset val="238"/>
      </rPr>
      <t>vodorovný i svislý, včetně uložení a upevnění vodorovného i svislého, včetně vývodek pro trubky</t>
    </r>
  </si>
  <si>
    <r>
      <t xml:space="preserve">Slaboproud </t>
    </r>
    <r>
      <rPr>
        <sz val="10"/>
        <rFont val="Arial CE"/>
        <charset val="238"/>
      </rPr>
      <t>- materiály budou před objednáním vzorkovány</t>
    </r>
  </si>
  <si>
    <t>Výměra</t>
  </si>
  <si>
    <t>Zkrácený popis</t>
  </si>
  <si>
    <t>KCN</t>
  </si>
  <si>
    <t>P.Č.</t>
  </si>
  <si>
    <t xml:space="preserve">Datum: </t>
  </si>
  <si>
    <t xml:space="preserve">D.1.4.2 - Technika prostředí staveb - slaboproudá elektrotechnika </t>
  </si>
  <si>
    <t xml:space="preserve">Část: </t>
  </si>
  <si>
    <t xml:space="preserve">JKSO: </t>
  </si>
  <si>
    <t xml:space="preserve">Město Třinec, Jablunkovská 160, 739 61 Třinec 
</t>
  </si>
  <si>
    <t xml:space="preserve">Investor:  </t>
  </si>
  <si>
    <t xml:space="preserve">Speciální výslechová místnost se zázemím
MŠ Konská 419, Třinec - Konská, 739 61
</t>
  </si>
  <si>
    <t xml:space="preserve">Stavba: </t>
  </si>
  <si>
    <t>D.1.1 - Stavební část</t>
  </si>
  <si>
    <t>Rozpočet - Výkaz výměr - D.1.4 - Elektro SLP</t>
  </si>
  <si>
    <t>D.1.3 - Elektro NN</t>
  </si>
  <si>
    <t>Vnitřní elektroinstalace viz samostatný rozpočet - D.1.3</t>
  </si>
  <si>
    <t>Vnitřní slaboproudé rozvody  viz samostatný rozpočet - D.1.4</t>
  </si>
  <si>
    <t>9. 7. 2018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</si>
</sst>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%"/>
    <numFmt numFmtId="165" formatCode="dd\.mm\.yyyy"/>
    <numFmt numFmtId="166" formatCode="#,##0.00000"/>
    <numFmt numFmtId="167" formatCode="#,##0.000"/>
    <numFmt numFmtId="168" formatCode="#"/>
    <numFmt numFmtId="169" formatCode="#,##0.00\ &quot;Kč&quot;"/>
    <numFmt numFmtId="170" formatCode="#,##0\ [$Kč-405];\-#,##0\ [$Kč-405]"/>
  </numFmts>
  <fonts count="93">
    <font>
      <sz val="8"/>
      <name val="Trebuchet MS"/>
      <family val="2"/>
    </font>
    <font>
      <sz val="11"/>
      <color theme="1"/>
      <name val="Calibri"/>
      <family val="2"/>
      <charset val="238"/>
      <scheme val="minor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color rgb="FF0000A8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10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b/>
      <sz val="11"/>
      <name val="Trebuchet MS"/>
      <family val="2"/>
      <charset val="238"/>
    </font>
    <font>
      <sz val="11"/>
      <color rgb="FF969696"/>
      <name val="Trebuchet MS"/>
      <family val="2"/>
      <charset val="238"/>
    </font>
    <font>
      <sz val="10"/>
      <color theme="1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7"/>
      <color rgb="FF969696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name val="Trebuchet MS"/>
      <family val="2"/>
      <charset val="238"/>
    </font>
    <font>
      <sz val="8"/>
      <name val="Trebuchet MS"/>
      <family val="2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 CE"/>
      <family val="2"/>
      <charset val="238"/>
    </font>
    <font>
      <sz val="9"/>
      <name val="Arial"/>
      <family val="2"/>
      <charset val="238"/>
    </font>
    <font>
      <sz val="9"/>
      <name val="Arial CE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sz val="8"/>
      <name val="Arial CE"/>
      <charset val="238"/>
    </font>
    <font>
      <sz val="10"/>
      <color indexed="9"/>
      <name val="Arial"/>
      <family val="2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b/>
      <sz val="8"/>
      <color indexed="8"/>
      <name val="Arial CE"/>
      <family val="2"/>
      <charset val="238"/>
    </font>
    <font>
      <sz val="9"/>
      <name val="Tahoma"/>
      <family val="2"/>
      <charset val="238"/>
    </font>
    <font>
      <sz val="9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"/>
      <family val="2"/>
    </font>
    <font>
      <b/>
      <sz val="14"/>
      <name val="Arial"/>
      <family val="2"/>
    </font>
    <font>
      <b/>
      <sz val="10"/>
      <color indexed="9"/>
      <name val="Arial CE"/>
      <charset val="238"/>
    </font>
    <font>
      <sz val="8"/>
      <color indexed="8"/>
      <name val=".HelveticaLightTTEE"/>
      <family val="2"/>
      <charset val="2"/>
    </font>
    <font>
      <b/>
      <sz val="10"/>
      <color indexed="8"/>
      <name val="Arial CE"/>
      <charset val="238"/>
    </font>
    <font>
      <b/>
      <sz val="10"/>
      <color indexed="9"/>
      <name val="Arial CE"/>
      <family val="2"/>
      <charset val="238"/>
    </font>
    <font>
      <sz val="10"/>
      <name val="Helv"/>
      <charset val="238"/>
    </font>
    <font>
      <b/>
      <i/>
      <sz val="10"/>
      <color indexed="8"/>
      <name val="Arial CE"/>
      <family val="2"/>
      <charset val="238"/>
    </font>
    <font>
      <b/>
      <sz val="12"/>
      <name val="Trebuchet MS"/>
      <family val="2"/>
      <charset val="238"/>
    </font>
    <font>
      <sz val="8"/>
      <color rgb="FF96969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12"/>
      <color rgb="FF003366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10"/>
      <color rgb="FF003366"/>
      <name val="Trebuchet MS"/>
      <family val="2"/>
      <charset val="238"/>
    </font>
    <font>
      <b/>
      <sz val="8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rgb="FF3366FF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sz val="10"/>
      <name val="Trebuchet MS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17"/>
        <bgColor indexed="57"/>
      </patternFill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2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8">
    <xf numFmtId="0" fontId="0" fillId="0" borderId="0"/>
    <xf numFmtId="0" fontId="43" fillId="0" borderId="0" applyNumberFormat="0" applyFill="0" applyBorder="0" applyAlignment="0" applyProtection="0"/>
    <xf numFmtId="0" fontId="45" fillId="0" borderId="1"/>
    <xf numFmtId="0" fontId="43" fillId="0" borderId="1" applyNumberFormat="0" applyFill="0" applyBorder="0" applyAlignment="0" applyProtection="0"/>
    <xf numFmtId="0" fontId="46" fillId="0" borderId="1"/>
    <xf numFmtId="0" fontId="51" fillId="0" borderId="1"/>
    <xf numFmtId="0" fontId="57" fillId="0" borderId="43" applyProtection="0">
      <alignment horizontal="justify" vertical="center" wrapText="1"/>
    </xf>
    <xf numFmtId="0" fontId="1" fillId="0" borderId="1"/>
    <xf numFmtId="0" fontId="51" fillId="0" borderId="46"/>
    <xf numFmtId="0" fontId="51" fillId="0" borderId="1"/>
    <xf numFmtId="170" fontId="68" fillId="6" borderId="43" applyProtection="0">
      <alignment vertical="center"/>
    </xf>
    <xf numFmtId="0" fontId="46" fillId="0" borderId="1"/>
    <xf numFmtId="0" fontId="46" fillId="0" borderId="1"/>
    <xf numFmtId="0" fontId="69" fillId="0" borderId="47" applyNumberFormat="0" applyFont="0" applyFill="0" applyAlignment="0" applyProtection="0">
      <alignment horizontal="left"/>
    </xf>
    <xf numFmtId="170" fontId="70" fillId="0" borderId="43">
      <alignment vertical="center"/>
      <protection locked="0"/>
    </xf>
    <xf numFmtId="0" fontId="46" fillId="0" borderId="1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70" fillId="0" borderId="43">
      <alignment vertical="center" wrapText="1"/>
      <protection locked="0"/>
    </xf>
    <xf numFmtId="170" fontId="71" fillId="7" borderId="43" applyProtection="0">
      <alignment vertical="center"/>
    </xf>
    <xf numFmtId="0" fontId="72" fillId="0" borderId="1"/>
    <xf numFmtId="170" fontId="73" fillId="8" borderId="43">
      <alignment horizontal="right" vertical="center"/>
      <protection locked="0"/>
    </xf>
    <xf numFmtId="0" fontId="45" fillId="0" borderId="1"/>
    <xf numFmtId="0" fontId="89" fillId="0" borderId="1" applyNumberFormat="0" applyFill="0" applyBorder="0" applyAlignment="0" applyProtection="0"/>
  </cellStyleXfs>
  <cellXfs count="539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7" fillId="0" borderId="0" xfId="0" applyFont="1" applyBorder="1" applyAlignment="1">
      <alignment horizontal="left" vertical="center"/>
    </xf>
    <xf numFmtId="0" fontId="0" fillId="0" borderId="6" xfId="0" applyBorder="1"/>
    <xf numFmtId="0" fontId="16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9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4" fillId="4" borderId="9" xfId="0" applyFont="1" applyFill="1" applyBorder="1" applyAlignment="1">
      <alignment horizontal="left" vertical="center"/>
    </xf>
    <xf numFmtId="0" fontId="0" fillId="4" borderId="10" xfId="0" applyFont="1" applyFill="1" applyBorder="1" applyAlignment="1">
      <alignment vertical="center"/>
    </xf>
    <xf numFmtId="0" fontId="4" fillId="4" borderId="10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3" fillId="5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2" borderId="0" xfId="0" applyFill="1" applyProtection="1"/>
    <xf numFmtId="0" fontId="30" fillId="2" borderId="0" xfId="1" applyFont="1" applyFill="1" applyAlignment="1" applyProtection="1">
      <alignment vertical="center"/>
    </xf>
    <xf numFmtId="0" fontId="43" fillId="2" borderId="0" xfId="1" applyFill="1" applyProtection="1"/>
    <xf numFmtId="165" fontId="3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26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right" vertical="center"/>
    </xf>
    <xf numFmtId="0" fontId="0" fillId="5" borderId="0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left" vertical="center"/>
    </xf>
    <xf numFmtId="0" fontId="4" fillId="5" borderId="10" xfId="0" applyFont="1" applyFill="1" applyBorder="1" applyAlignment="1">
      <alignment horizontal="right" vertical="center"/>
    </xf>
    <xf numFmtId="0" fontId="4" fillId="5" borderId="10" xfId="0" applyFont="1" applyFill="1" applyBorder="1" applyAlignment="1">
      <alignment horizontal="center" vertical="center"/>
    </xf>
    <xf numFmtId="4" fontId="4" fillId="5" borderId="10" xfId="0" applyNumberFormat="1" applyFont="1" applyFill="1" applyBorder="1" applyAlignment="1">
      <alignment vertical="center"/>
    </xf>
    <xf numFmtId="0" fontId="0" fillId="5" borderId="27" xfId="0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0" fontId="3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4" xfId="0" applyFont="1" applyBorder="1" applyAlignment="1">
      <alignment horizontal="left" vertical="center"/>
    </xf>
    <xf numFmtId="0" fontId="7" fillId="0" borderId="24" xfId="0" applyFont="1" applyBorder="1" applyAlignment="1">
      <alignment vertical="center"/>
    </xf>
    <xf numFmtId="4" fontId="7" fillId="0" borderId="24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5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8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9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2" fillId="0" borderId="28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66" fontId="2" fillId="0" borderId="0" xfId="0" applyNumberFormat="1" applyFont="1" applyBorder="1" applyAlignment="1">
      <alignment vertical="center"/>
    </xf>
    <xf numFmtId="166" fontId="2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0" borderId="28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166" fontId="2" fillId="0" borderId="24" xfId="0" applyNumberFormat="1" applyFont="1" applyBorder="1" applyAlignment="1">
      <alignment vertical="center"/>
    </xf>
    <xf numFmtId="166" fontId="2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46" fillId="0" borderId="1" xfId="4"/>
    <xf numFmtId="2" fontId="46" fillId="0" borderId="1" xfId="4" applyNumberFormat="1"/>
    <xf numFmtId="0" fontId="46" fillId="0" borderId="1" xfId="4" applyAlignment="1">
      <alignment horizontal="center"/>
    </xf>
    <xf numFmtId="0" fontId="46" fillId="0" borderId="1" xfId="4" applyBorder="1"/>
    <xf numFmtId="4" fontId="47" fillId="0" borderId="37" xfId="4" applyNumberFormat="1" applyFont="1" applyFill="1" applyBorder="1" applyAlignment="1" applyProtection="1">
      <alignment vertical="center"/>
    </xf>
    <xf numFmtId="2" fontId="49" fillId="0" borderId="40" xfId="4" applyNumberFormat="1" applyFont="1" applyFill="1" applyBorder="1" applyAlignment="1" applyProtection="1"/>
    <xf numFmtId="2" fontId="49" fillId="0" borderId="41" xfId="4" applyNumberFormat="1" applyFont="1" applyFill="1" applyBorder="1" applyAlignment="1" applyProtection="1"/>
    <xf numFmtId="2" fontId="50" fillId="0" borderId="41" xfId="4" applyNumberFormat="1" applyFont="1" applyFill="1" applyBorder="1" applyAlignment="1" applyProtection="1">
      <alignment wrapText="1"/>
    </xf>
    <xf numFmtId="168" fontId="50" fillId="0" borderId="41" xfId="4" applyNumberFormat="1" applyFont="1" applyFill="1" applyBorder="1" applyAlignment="1" applyProtection="1">
      <alignment horizontal="center" wrapText="1"/>
    </xf>
    <xf numFmtId="0" fontId="52" fillId="0" borderId="41" xfId="5" applyFont="1" applyFill="1" applyBorder="1" applyAlignment="1" applyProtection="1">
      <alignment horizontal="justify" vertical="center" wrapText="1"/>
      <protection locked="0"/>
    </xf>
    <xf numFmtId="168" fontId="53" fillId="0" borderId="41" xfId="4" applyNumberFormat="1" applyFont="1" applyFill="1" applyBorder="1" applyAlignment="1" applyProtection="1">
      <alignment horizontal="center" vertical="center" wrapText="1"/>
    </xf>
    <xf numFmtId="3" fontId="53" fillId="0" borderId="42" xfId="4" applyNumberFormat="1" applyFont="1" applyFill="1" applyBorder="1" applyAlignment="1" applyProtection="1">
      <alignment vertical="center" wrapText="1"/>
    </xf>
    <xf numFmtId="169" fontId="54" fillId="0" borderId="1" xfId="4" applyNumberFormat="1" applyFont="1"/>
    <xf numFmtId="0" fontId="49" fillId="0" borderId="41" xfId="4" applyNumberFormat="1" applyFont="1" applyFill="1" applyBorder="1" applyAlignment="1" applyProtection="1">
      <alignment horizontal="center"/>
    </xf>
    <xf numFmtId="0" fontId="50" fillId="0" borderId="41" xfId="5" applyFont="1" applyFill="1" applyBorder="1" applyAlignment="1" applyProtection="1">
      <alignment horizontal="justify" vertical="center" wrapText="1"/>
      <protection locked="0"/>
    </xf>
    <xf numFmtId="0" fontId="55" fillId="0" borderId="41" xfId="5" applyFont="1" applyFill="1" applyBorder="1" applyAlignment="1" applyProtection="1">
      <alignment horizontal="justify" vertical="center" wrapText="1"/>
      <protection locked="0"/>
    </xf>
    <xf numFmtId="168" fontId="56" fillId="0" borderId="41" xfId="4" applyNumberFormat="1" applyFont="1" applyFill="1" applyBorder="1" applyAlignment="1" applyProtection="1">
      <alignment horizontal="center" vertical="center" wrapText="1"/>
    </xf>
    <xf numFmtId="0" fontId="47" fillId="0" borderId="41" xfId="4" applyNumberFormat="1" applyFont="1" applyFill="1" applyBorder="1" applyAlignment="1" applyProtection="1">
      <alignment vertical="center"/>
    </xf>
    <xf numFmtId="2" fontId="46" fillId="0" borderId="1" xfId="4" applyNumberFormat="1" applyBorder="1"/>
    <xf numFmtId="0" fontId="58" fillId="0" borderId="44" xfId="6" applyFont="1" applyFill="1" applyBorder="1" applyAlignment="1" applyProtection="1">
      <alignment horizontal="left" vertical="center" wrapText="1"/>
      <protection locked="0"/>
    </xf>
    <xf numFmtId="0" fontId="59" fillId="0" borderId="45" xfId="7" applyFont="1" applyBorder="1"/>
    <xf numFmtId="2" fontId="60" fillId="0" borderId="1" xfId="4" applyNumberFormat="1" applyFont="1"/>
    <xf numFmtId="0" fontId="61" fillId="0" borderId="41" xfId="5" applyFont="1" applyFill="1" applyBorder="1" applyAlignment="1" applyProtection="1">
      <alignment horizontal="justify" vertical="center" wrapText="1"/>
      <protection locked="0"/>
    </xf>
    <xf numFmtId="2" fontId="62" fillId="0" borderId="41" xfId="4" applyNumberFormat="1" applyFont="1" applyFill="1" applyBorder="1" applyAlignment="1" applyProtection="1"/>
    <xf numFmtId="0" fontId="62" fillId="0" borderId="41" xfId="4" applyNumberFormat="1" applyFont="1" applyFill="1" applyBorder="1" applyAlignment="1" applyProtection="1">
      <alignment horizontal="center"/>
    </xf>
    <xf numFmtId="167" fontId="50" fillId="0" borderId="41" xfId="4" applyNumberFormat="1" applyFont="1" applyFill="1" applyBorder="1" applyAlignment="1" applyProtection="1">
      <alignment wrapText="1"/>
    </xf>
    <xf numFmtId="0" fontId="63" fillId="0" borderId="41" xfId="4" applyNumberFormat="1" applyFont="1" applyFill="1" applyBorder="1" applyAlignment="1" applyProtection="1">
      <alignment horizontal="center"/>
    </xf>
    <xf numFmtId="0" fontId="63" fillId="0" borderId="41" xfId="4" applyNumberFormat="1" applyFont="1" applyFill="1" applyBorder="1" applyAlignment="1" applyProtection="1"/>
    <xf numFmtId="0" fontId="52" fillId="0" borderId="41" xfId="5" applyFont="1" applyFill="1" applyBorder="1" applyAlignment="1" applyProtection="1">
      <alignment horizontal="left" vertical="center" wrapText="1"/>
      <protection locked="0"/>
    </xf>
    <xf numFmtId="0" fontId="52" fillId="0" borderId="41" xfId="5" applyFont="1" applyFill="1" applyBorder="1" applyAlignment="1" applyProtection="1">
      <alignment horizontal="left" vertical="center" wrapText="1" shrinkToFit="1"/>
      <protection locked="0"/>
    </xf>
    <xf numFmtId="0" fontId="52" fillId="0" borderId="41" xfId="8" applyFont="1" applyFill="1" applyBorder="1" applyAlignment="1" applyProtection="1">
      <alignment horizontal="justify" vertical="center" wrapText="1"/>
      <protection locked="0"/>
    </xf>
    <xf numFmtId="0" fontId="47" fillId="0" borderId="41" xfId="4" applyNumberFormat="1" applyFont="1" applyFill="1" applyBorder="1" applyAlignment="1" applyProtection="1">
      <alignment horizontal="center"/>
    </xf>
    <xf numFmtId="0" fontId="63" fillId="0" borderId="42" xfId="4" applyNumberFormat="1" applyFont="1" applyFill="1" applyBorder="1" applyAlignment="1" applyProtection="1"/>
    <xf numFmtId="2" fontId="63" fillId="0" borderId="40" xfId="4" applyNumberFormat="1" applyFont="1" applyFill="1" applyBorder="1" applyAlignment="1" applyProtection="1">
      <alignment vertical="center"/>
    </xf>
    <xf numFmtId="2" fontId="63" fillId="0" borderId="41" xfId="4" applyNumberFormat="1" applyFont="1" applyFill="1" applyBorder="1" applyAlignment="1" applyProtection="1">
      <alignment vertical="center"/>
    </xf>
    <xf numFmtId="2" fontId="53" fillId="0" borderId="41" xfId="4" applyNumberFormat="1" applyFont="1" applyFill="1" applyBorder="1" applyAlignment="1" applyProtection="1">
      <alignment vertical="center" wrapText="1"/>
    </xf>
    <xf numFmtId="0" fontId="56" fillId="0" borderId="41" xfId="5" applyFont="1" applyFill="1" applyBorder="1" applyAlignment="1" applyProtection="1">
      <alignment horizontal="justify" vertical="center" wrapText="1"/>
      <protection locked="0"/>
    </xf>
    <xf numFmtId="2" fontId="64" fillId="0" borderId="33" xfId="4" applyNumberFormat="1" applyFont="1" applyFill="1" applyBorder="1" applyAlignment="1" applyProtection="1">
      <alignment vertical="center"/>
    </xf>
    <xf numFmtId="2" fontId="64" fillId="0" borderId="1" xfId="4" applyNumberFormat="1" applyFont="1" applyFill="1" applyBorder="1" applyAlignment="1" applyProtection="1">
      <alignment vertical="center"/>
    </xf>
    <xf numFmtId="0" fontId="64" fillId="0" borderId="1" xfId="4" applyNumberFormat="1" applyFont="1" applyFill="1" applyBorder="1" applyAlignment="1" applyProtection="1">
      <alignment horizontal="center" vertical="center"/>
    </xf>
    <xf numFmtId="168" fontId="65" fillId="0" borderId="1" xfId="4" applyNumberFormat="1" applyFont="1" applyFill="1" applyBorder="1" applyAlignment="1" applyProtection="1">
      <alignment vertical="center" wrapText="1"/>
    </xf>
    <xf numFmtId="0" fontId="64" fillId="0" borderId="1" xfId="4" applyNumberFormat="1" applyFont="1" applyFill="1" applyBorder="1" applyAlignment="1" applyProtection="1">
      <alignment vertical="center"/>
    </xf>
    <xf numFmtId="0" fontId="64" fillId="0" borderId="32" xfId="4" applyNumberFormat="1" applyFont="1" applyFill="1" applyBorder="1" applyAlignment="1" applyProtection="1">
      <alignment vertical="center"/>
    </xf>
    <xf numFmtId="0" fontId="46" fillId="0" borderId="31" xfId="4" applyNumberFormat="1" applyFont="1" applyFill="1" applyBorder="1" applyAlignment="1" applyProtection="1"/>
    <xf numFmtId="0" fontId="46" fillId="0" borderId="30" xfId="4" applyNumberFormat="1" applyFont="1" applyFill="1" applyBorder="1" applyAlignment="1" applyProtection="1"/>
    <xf numFmtId="2" fontId="46" fillId="0" borderId="30" xfId="4" applyNumberFormat="1" applyFont="1" applyFill="1" applyBorder="1" applyAlignment="1" applyProtection="1"/>
    <xf numFmtId="0" fontId="46" fillId="0" borderId="30" xfId="4" applyNumberFormat="1" applyFont="1" applyFill="1" applyBorder="1" applyAlignment="1" applyProtection="1">
      <alignment horizontal="center"/>
    </xf>
    <xf numFmtId="0" fontId="46" fillId="0" borderId="29" xfId="4" applyNumberFormat="1" applyFont="1" applyFill="1" applyBorder="1" applyAlignment="1" applyProtection="1"/>
    <xf numFmtId="0" fontId="63" fillId="0" borderId="40" xfId="4" applyNumberFormat="1" applyFont="1" applyFill="1" applyBorder="1" applyAlignment="1" applyProtection="1">
      <alignment horizontal="center" vertical="center"/>
    </xf>
    <xf numFmtId="0" fontId="63" fillId="0" borderId="41" xfId="4" applyNumberFormat="1" applyFont="1" applyFill="1" applyBorder="1" applyAlignment="1" applyProtection="1">
      <alignment horizontal="center" vertical="center" wrapText="1"/>
    </xf>
    <xf numFmtId="2" fontId="63" fillId="0" borderId="41" xfId="4" applyNumberFormat="1" applyFont="1" applyFill="1" applyBorder="1" applyAlignment="1" applyProtection="1">
      <alignment horizontal="center" vertical="center"/>
    </xf>
    <xf numFmtId="0" fontId="63" fillId="0" borderId="41" xfId="4" applyNumberFormat="1" applyFont="1" applyFill="1" applyBorder="1" applyAlignment="1" applyProtection="1">
      <alignment horizontal="center" vertical="center"/>
    </xf>
    <xf numFmtId="0" fontId="63" fillId="0" borderId="42" xfId="4" applyNumberFormat="1" applyFont="1" applyFill="1" applyBorder="1" applyAlignment="1" applyProtection="1">
      <alignment horizontal="center" vertical="center"/>
    </xf>
    <xf numFmtId="0" fontId="46" fillId="0" borderId="33" xfId="4" applyNumberFormat="1" applyFont="1" applyFill="1" applyBorder="1" applyAlignment="1" applyProtection="1"/>
    <xf numFmtId="0" fontId="46" fillId="0" borderId="1" xfId="4" applyNumberFormat="1" applyFont="1" applyFill="1" applyBorder="1" applyAlignment="1" applyProtection="1"/>
    <xf numFmtId="2" fontId="46" fillId="0" borderId="1" xfId="4" applyNumberFormat="1" applyFont="1" applyFill="1" applyBorder="1" applyAlignment="1" applyProtection="1"/>
    <xf numFmtId="0" fontId="46" fillId="0" borderId="1" xfId="4" applyNumberFormat="1" applyFont="1" applyFill="1" applyBorder="1" applyAlignment="1" applyProtection="1">
      <alignment horizontal="center"/>
    </xf>
    <xf numFmtId="0" fontId="46" fillId="0" borderId="32" xfId="4" applyNumberFormat="1" applyFont="1" applyFill="1" applyBorder="1" applyAlignment="1" applyProtection="1"/>
    <xf numFmtId="0" fontId="46" fillId="0" borderId="36" xfId="4" applyNumberFormat="1" applyFont="1" applyFill="1" applyBorder="1" applyAlignment="1" applyProtection="1"/>
    <xf numFmtId="14" fontId="53" fillId="0" borderId="34" xfId="4" applyNumberFormat="1" applyFont="1" applyFill="1" applyBorder="1" applyAlignment="1" applyProtection="1"/>
    <xf numFmtId="2" fontId="53" fillId="0" borderId="34" xfId="4" applyNumberFormat="1" applyFont="1" applyFill="1" applyBorder="1" applyAlignment="1" applyProtection="1"/>
    <xf numFmtId="0" fontId="63" fillId="0" borderId="34" xfId="4" applyNumberFormat="1" applyFont="1" applyFill="1" applyBorder="1" applyAlignment="1" applyProtection="1">
      <alignment horizontal="center"/>
    </xf>
    <xf numFmtId="0" fontId="47" fillId="0" borderId="34" xfId="4" applyNumberFormat="1" applyFont="1" applyFill="1" applyBorder="1" applyAlignment="1" applyProtection="1"/>
    <xf numFmtId="0" fontId="56" fillId="0" borderId="35" xfId="4" applyNumberFormat="1" applyFont="1" applyFill="1" applyBorder="1" applyAlignment="1" applyProtection="1"/>
    <xf numFmtId="0" fontId="53" fillId="0" borderId="1" xfId="4" applyNumberFormat="1" applyFont="1" applyFill="1" applyBorder="1" applyAlignment="1" applyProtection="1"/>
    <xf numFmtId="2" fontId="53" fillId="0" borderId="1" xfId="4" applyNumberFormat="1" applyFont="1" applyFill="1" applyBorder="1" applyAlignment="1" applyProtection="1"/>
    <xf numFmtId="0" fontId="63" fillId="0" borderId="1" xfId="4" applyNumberFormat="1" applyFont="1" applyFill="1" applyBorder="1" applyAlignment="1" applyProtection="1">
      <alignment horizontal="center"/>
    </xf>
    <xf numFmtId="0" fontId="47" fillId="0" borderId="1" xfId="4" applyNumberFormat="1" applyFont="1" applyFill="1" applyBorder="1" applyAlignment="1" applyProtection="1"/>
    <xf numFmtId="0" fontId="56" fillId="0" borderId="32" xfId="4" applyNumberFormat="1" applyFont="1" applyFill="1" applyBorder="1" applyAlignment="1" applyProtection="1"/>
    <xf numFmtId="0" fontId="63" fillId="0" borderId="1" xfId="4" applyNumberFormat="1" applyFont="1" applyFill="1" applyBorder="1" applyAlignment="1" applyProtection="1"/>
    <xf numFmtId="2" fontId="63" fillId="0" borderId="1" xfId="4" applyNumberFormat="1" applyFont="1" applyFill="1" applyBorder="1" applyAlignment="1" applyProtection="1"/>
    <xf numFmtId="0" fontId="66" fillId="0" borderId="1" xfId="4" applyFont="1"/>
    <xf numFmtId="0" fontId="66" fillId="0" borderId="1" xfId="4" applyFont="1" applyBorder="1"/>
    <xf numFmtId="0" fontId="45" fillId="0" borderId="1" xfId="26"/>
    <xf numFmtId="0" fontId="0" fillId="0" borderId="1" xfId="26" applyFont="1" applyAlignment="1">
      <alignment vertical="center"/>
    </xf>
    <xf numFmtId="0" fontId="0" fillId="0" borderId="5" xfId="26" applyFont="1" applyBorder="1" applyAlignment="1">
      <alignment vertical="center"/>
    </xf>
    <xf numFmtId="0" fontId="0" fillId="0" borderId="13" xfId="26" applyFont="1" applyBorder="1" applyAlignment="1">
      <alignment vertical="center"/>
    </xf>
    <xf numFmtId="0" fontId="0" fillId="0" borderId="12" xfId="26" applyFont="1" applyBorder="1" applyAlignment="1">
      <alignment vertical="center"/>
    </xf>
    <xf numFmtId="0" fontId="0" fillId="0" borderId="1" xfId="26" applyFont="1" applyAlignment="1">
      <alignment horizontal="left" vertical="center"/>
    </xf>
    <xf numFmtId="4" fontId="0" fillId="0" borderId="1" xfId="26" applyNumberFormat="1" applyFont="1" applyAlignment="1">
      <alignment vertical="center"/>
    </xf>
    <xf numFmtId="166" fontId="75" fillId="0" borderId="25" xfId="26" applyNumberFormat="1" applyFont="1" applyBorder="1" applyAlignment="1">
      <alignment vertical="center"/>
    </xf>
    <xf numFmtId="166" fontId="75" fillId="0" borderId="24" xfId="26" applyNumberFormat="1" applyFont="1" applyBorder="1" applyAlignment="1">
      <alignment vertical="center"/>
    </xf>
    <xf numFmtId="4" fontId="75" fillId="0" borderId="24" xfId="26" applyNumberFormat="1" applyFont="1" applyBorder="1" applyAlignment="1">
      <alignment vertical="center"/>
    </xf>
    <xf numFmtId="0" fontId="75" fillId="0" borderId="24" xfId="26" applyFont="1" applyBorder="1" applyAlignment="1">
      <alignment horizontal="center" vertical="center"/>
    </xf>
    <xf numFmtId="0" fontId="75" fillId="0" borderId="28" xfId="26" applyFont="1" applyBorder="1" applyAlignment="1">
      <alignment horizontal="left" vertical="center"/>
    </xf>
    <xf numFmtId="0" fontId="0" fillId="0" borderId="28" xfId="26" applyFont="1" applyBorder="1" applyAlignment="1" applyProtection="1">
      <alignment horizontal="left" vertical="center" wrapText="1"/>
      <protection locked="0"/>
    </xf>
    <xf numFmtId="4" fontId="0" fillId="0" borderId="28" xfId="26" applyNumberFormat="1" applyFont="1" applyBorder="1" applyAlignment="1" applyProtection="1">
      <alignment vertical="center"/>
      <protection locked="0"/>
    </xf>
    <xf numFmtId="167" fontId="0" fillId="0" borderId="28" xfId="26" applyNumberFormat="1" applyFont="1" applyBorder="1" applyAlignment="1" applyProtection="1">
      <alignment vertical="center"/>
      <protection locked="0"/>
    </xf>
    <xf numFmtId="0" fontId="0" fillId="0" borderId="28" xfId="26" applyFont="1" applyBorder="1" applyAlignment="1" applyProtection="1">
      <alignment horizontal="center" vertical="center" wrapText="1"/>
      <protection locked="0"/>
    </xf>
    <xf numFmtId="49" fontId="0" fillId="0" borderId="28" xfId="26" applyNumberFormat="1" applyFont="1" applyBorder="1" applyAlignment="1" applyProtection="1">
      <alignment horizontal="left" vertical="center" wrapText="1"/>
      <protection locked="0"/>
    </xf>
    <xf numFmtId="0" fontId="0" fillId="0" borderId="28" xfId="26" applyFont="1" applyBorder="1" applyAlignment="1" applyProtection="1">
      <alignment horizontal="center" vertical="center"/>
      <protection locked="0"/>
    </xf>
    <xf numFmtId="0" fontId="0" fillId="0" borderId="5" xfId="26" applyFont="1" applyBorder="1" applyAlignment="1" applyProtection="1">
      <alignment vertical="center"/>
      <protection locked="0"/>
    </xf>
    <xf numFmtId="0" fontId="76" fillId="0" borderId="1" xfId="26" applyFont="1" applyAlignment="1"/>
    <xf numFmtId="4" fontId="76" fillId="0" borderId="1" xfId="26" applyNumberFormat="1" applyFont="1" applyAlignment="1">
      <alignment vertical="center"/>
    </xf>
    <xf numFmtId="0" fontId="76" fillId="0" borderId="1" xfId="26" applyFont="1" applyAlignment="1">
      <alignment horizontal="left"/>
    </xf>
    <xf numFmtId="0" fontId="76" fillId="0" borderId="1" xfId="26" applyFont="1" applyAlignment="1">
      <alignment horizontal="center"/>
    </xf>
    <xf numFmtId="166" fontId="76" fillId="0" borderId="19" xfId="26" applyNumberFormat="1" applyFont="1" applyBorder="1" applyAlignment="1"/>
    <xf numFmtId="0" fontId="76" fillId="0" borderId="1" xfId="26" applyFont="1" applyBorder="1" applyAlignment="1"/>
    <xf numFmtId="166" fontId="76" fillId="0" borderId="1" xfId="26" applyNumberFormat="1" applyFont="1" applyBorder="1" applyAlignment="1"/>
    <xf numFmtId="4" fontId="76" fillId="0" borderId="1" xfId="26" applyNumberFormat="1" applyFont="1" applyBorder="1" applyAlignment="1"/>
    <xf numFmtId="0" fontId="76" fillId="0" borderId="18" xfId="26" applyFont="1" applyBorder="1" applyAlignment="1"/>
    <xf numFmtId="0" fontId="76" fillId="0" borderId="5" xfId="26" applyFont="1" applyBorder="1" applyAlignment="1"/>
    <xf numFmtId="4" fontId="77" fillId="0" borderId="1" xfId="26" applyNumberFormat="1" applyFont="1" applyAlignment="1"/>
    <xf numFmtId="0" fontId="77" fillId="0" borderId="1" xfId="26" applyFont="1" applyAlignment="1">
      <alignment horizontal="left"/>
    </xf>
    <xf numFmtId="166" fontId="75" fillId="0" borderId="19" xfId="26" applyNumberFormat="1" applyFont="1" applyBorder="1" applyAlignment="1">
      <alignment vertical="center"/>
    </xf>
    <xf numFmtId="166" fontId="75" fillId="0" borderId="1" xfId="26" applyNumberFormat="1" applyFont="1" applyBorder="1" applyAlignment="1">
      <alignment vertical="center"/>
    </xf>
    <xf numFmtId="4" fontId="75" fillId="0" borderId="1" xfId="26" applyNumberFormat="1" applyFont="1" applyBorder="1" applyAlignment="1">
      <alignment vertical="center"/>
    </xf>
    <xf numFmtId="0" fontId="75" fillId="0" borderId="1" xfId="26" applyFont="1" applyBorder="1" applyAlignment="1">
      <alignment horizontal="center" vertical="center"/>
    </xf>
    <xf numFmtId="0" fontId="78" fillId="0" borderId="28" xfId="26" applyFont="1" applyBorder="1" applyAlignment="1">
      <alignment horizontal="left" vertical="center"/>
    </xf>
    <xf numFmtId="0" fontId="78" fillId="0" borderId="5" xfId="26" applyFont="1" applyBorder="1" applyAlignment="1">
      <alignment vertical="center"/>
    </xf>
    <xf numFmtId="0" fontId="78" fillId="0" borderId="28" xfId="26" applyFont="1" applyBorder="1" applyAlignment="1" applyProtection="1">
      <alignment horizontal="left" vertical="center" wrapText="1"/>
      <protection locked="0"/>
    </xf>
    <xf numFmtId="4" fontId="78" fillId="0" borderId="28" xfId="26" applyNumberFormat="1" applyFont="1" applyBorder="1" applyAlignment="1" applyProtection="1">
      <alignment vertical="center"/>
      <protection locked="0"/>
    </xf>
    <xf numFmtId="0" fontId="78" fillId="0" borderId="28" xfId="26" applyFont="1" applyBorder="1" applyAlignment="1" applyProtection="1">
      <alignment vertical="center"/>
      <protection locked="0"/>
    </xf>
    <xf numFmtId="167" fontId="78" fillId="0" borderId="28" xfId="26" applyNumberFormat="1" applyFont="1" applyBorder="1" applyAlignment="1" applyProtection="1">
      <alignment vertical="center"/>
      <protection locked="0"/>
    </xf>
    <xf numFmtId="0" fontId="78" fillId="0" borderId="28" xfId="26" applyFont="1" applyBorder="1" applyAlignment="1" applyProtection="1">
      <alignment horizontal="center" vertical="center" wrapText="1"/>
      <protection locked="0"/>
    </xf>
    <xf numFmtId="49" fontId="78" fillId="0" borderId="28" xfId="26" applyNumberFormat="1" applyFont="1" applyBorder="1" applyAlignment="1" applyProtection="1">
      <alignment horizontal="left" vertical="center" wrapText="1"/>
      <protection locked="0"/>
    </xf>
    <xf numFmtId="0" fontId="78" fillId="0" borderId="28" xfId="26" applyFont="1" applyBorder="1" applyAlignment="1" applyProtection="1">
      <alignment horizontal="center" vertical="center"/>
      <protection locked="0"/>
    </xf>
    <xf numFmtId="4" fontId="79" fillId="0" borderId="1" xfId="26" applyNumberFormat="1" applyFont="1" applyAlignment="1"/>
    <xf numFmtId="0" fontId="79" fillId="0" borderId="1" xfId="26" applyFont="1" applyAlignment="1">
      <alignment horizontal="left"/>
    </xf>
    <xf numFmtId="4" fontId="80" fillId="0" borderId="1" xfId="26" applyNumberFormat="1" applyFont="1" applyAlignment="1">
      <alignment vertical="center"/>
    </xf>
    <xf numFmtId="166" fontId="81" fillId="0" borderId="17" xfId="26" applyNumberFormat="1" applyFont="1" applyBorder="1" applyAlignment="1"/>
    <xf numFmtId="0" fontId="0" fillId="0" borderId="16" xfId="26" applyFont="1" applyBorder="1" applyAlignment="1">
      <alignment vertical="center"/>
    </xf>
    <xf numFmtId="166" fontId="81" fillId="0" borderId="16" xfId="26" applyNumberFormat="1" applyFont="1" applyBorder="1" applyAlignment="1"/>
    <xf numFmtId="4" fontId="81" fillId="0" borderId="16" xfId="26" applyNumberFormat="1" applyFont="1" applyBorder="1" applyAlignment="1"/>
    <xf numFmtId="0" fontId="0" fillId="0" borderId="15" xfId="26" applyFont="1" applyBorder="1" applyAlignment="1">
      <alignment vertical="center"/>
    </xf>
    <xf numFmtId="4" fontId="82" fillId="0" borderId="1" xfId="26" applyNumberFormat="1" applyFont="1" applyAlignment="1"/>
    <xf numFmtId="0" fontId="82" fillId="0" borderId="1" xfId="26" applyFont="1" applyAlignment="1">
      <alignment horizontal="left" vertical="center"/>
    </xf>
    <xf numFmtId="0" fontId="0" fillId="0" borderId="1" xfId="26" applyFont="1" applyAlignment="1">
      <alignment horizontal="center" vertical="center" wrapText="1"/>
    </xf>
    <xf numFmtId="0" fontId="83" fillId="0" borderId="22" xfId="26" applyFont="1" applyBorder="1" applyAlignment="1">
      <alignment horizontal="center" vertical="center" wrapText="1"/>
    </xf>
    <xf numFmtId="0" fontId="83" fillId="0" borderId="21" xfId="26" applyFont="1" applyBorder="1" applyAlignment="1">
      <alignment horizontal="center" vertical="center" wrapText="1"/>
    </xf>
    <xf numFmtId="0" fontId="83" fillId="0" borderId="20" xfId="26" applyFont="1" applyBorder="1" applyAlignment="1">
      <alignment horizontal="center" vertical="center" wrapText="1"/>
    </xf>
    <xf numFmtId="0" fontId="0" fillId="0" borderId="5" xfId="26" applyFont="1" applyBorder="1" applyAlignment="1">
      <alignment horizontal="center" vertical="center" wrapText="1"/>
    </xf>
    <xf numFmtId="0" fontId="84" fillId="5" borderId="22" xfId="26" applyFont="1" applyFill="1" applyBorder="1" applyAlignment="1">
      <alignment horizontal="center" vertical="center" wrapText="1"/>
    </xf>
    <xf numFmtId="0" fontId="84" fillId="5" borderId="21" xfId="26" applyFont="1" applyFill="1" applyBorder="1" applyAlignment="1">
      <alignment horizontal="center" vertical="center" wrapText="1"/>
    </xf>
    <xf numFmtId="0" fontId="84" fillId="5" borderId="20" xfId="26" applyFont="1" applyFill="1" applyBorder="1" applyAlignment="1">
      <alignment horizontal="center" vertical="center" wrapText="1"/>
    </xf>
    <xf numFmtId="0" fontId="84" fillId="0" borderId="1" xfId="26" applyFont="1" applyAlignment="1">
      <alignment horizontal="left" vertical="center"/>
    </xf>
    <xf numFmtId="0" fontId="83" fillId="0" borderId="1" xfId="26" applyFont="1" applyAlignment="1">
      <alignment horizontal="left" vertical="center"/>
    </xf>
    <xf numFmtId="165" fontId="84" fillId="0" borderId="1" xfId="26" applyNumberFormat="1" applyFont="1" applyAlignment="1">
      <alignment horizontal="left" vertical="center"/>
    </xf>
    <xf numFmtId="0" fontId="85" fillId="0" borderId="1" xfId="26" applyFont="1" applyAlignment="1">
      <alignment horizontal="left" vertical="center"/>
    </xf>
    <xf numFmtId="0" fontId="0" fillId="0" borderId="3" xfId="26" applyFont="1" applyBorder="1" applyAlignment="1">
      <alignment vertical="center"/>
    </xf>
    <xf numFmtId="0" fontId="0" fillId="0" borderId="2" xfId="26" applyFont="1" applyBorder="1" applyAlignment="1">
      <alignment vertical="center"/>
    </xf>
    <xf numFmtId="0" fontId="0" fillId="0" borderId="14" xfId="26" applyFont="1" applyBorder="1" applyAlignment="1">
      <alignment vertical="center"/>
    </xf>
    <xf numFmtId="0" fontId="0" fillId="0" borderId="6" xfId="26" applyFont="1" applyBorder="1" applyAlignment="1">
      <alignment vertical="center"/>
    </xf>
    <xf numFmtId="0" fontId="0" fillId="0" borderId="1" xfId="26" applyFont="1" applyBorder="1" applyAlignment="1">
      <alignment vertical="center"/>
    </xf>
    <xf numFmtId="0" fontId="77" fillId="0" borderId="1" xfId="26" applyFont="1" applyAlignment="1">
      <alignment vertical="center"/>
    </xf>
    <xf numFmtId="0" fontId="77" fillId="0" borderId="6" xfId="26" applyFont="1" applyBorder="1" applyAlignment="1">
      <alignment vertical="center"/>
    </xf>
    <xf numFmtId="4" fontId="77" fillId="0" borderId="24" xfId="26" applyNumberFormat="1" applyFont="1" applyBorder="1" applyAlignment="1">
      <alignment vertical="center"/>
    </xf>
    <xf numFmtId="0" fontId="77" fillId="0" borderId="24" xfId="26" applyFont="1" applyBorder="1" applyAlignment="1">
      <alignment vertical="center"/>
    </xf>
    <xf numFmtId="0" fontId="77" fillId="0" borderId="24" xfId="26" applyFont="1" applyBorder="1" applyAlignment="1">
      <alignment horizontal="left" vertical="center"/>
    </xf>
    <xf numFmtId="0" fontId="77" fillId="0" borderId="1" xfId="26" applyFont="1" applyBorder="1" applyAlignment="1">
      <alignment vertical="center"/>
    </xf>
    <xf numFmtId="0" fontId="77" fillId="0" borderId="5" xfId="26" applyFont="1" applyBorder="1" applyAlignment="1">
      <alignment vertical="center"/>
    </xf>
    <xf numFmtId="0" fontId="79" fillId="0" borderId="1" xfId="26" applyFont="1" applyAlignment="1">
      <alignment vertical="center"/>
    </xf>
    <xf numFmtId="0" fontId="79" fillId="0" borderId="6" xfId="26" applyFont="1" applyBorder="1" applyAlignment="1">
      <alignment vertical="center"/>
    </xf>
    <xf numFmtId="4" fontId="79" fillId="0" borderId="24" xfId="26" applyNumberFormat="1" applyFont="1" applyBorder="1" applyAlignment="1">
      <alignment vertical="center"/>
    </xf>
    <xf numFmtId="0" fontId="79" fillId="0" borderId="24" xfId="26" applyFont="1" applyBorder="1" applyAlignment="1">
      <alignment vertical="center"/>
    </xf>
    <xf numFmtId="0" fontId="79" fillId="0" borderId="24" xfId="26" applyFont="1" applyBorder="1" applyAlignment="1">
      <alignment horizontal="left" vertical="center"/>
    </xf>
    <xf numFmtId="0" fontId="79" fillId="0" borderId="1" xfId="26" applyFont="1" applyBorder="1" applyAlignment="1">
      <alignment vertical="center"/>
    </xf>
    <xf numFmtId="0" fontId="79" fillId="0" borderId="5" xfId="26" applyFont="1" applyBorder="1" applyAlignment="1">
      <alignment vertical="center"/>
    </xf>
    <xf numFmtId="4" fontId="82" fillId="0" borderId="1" xfId="26" applyNumberFormat="1" applyFont="1" applyBorder="1" applyAlignment="1">
      <alignment vertical="center"/>
    </xf>
    <xf numFmtId="0" fontId="86" fillId="0" borderId="1" xfId="26" applyFont="1" applyBorder="1" applyAlignment="1">
      <alignment horizontal="left" vertical="center"/>
    </xf>
    <xf numFmtId="0" fontId="0" fillId="5" borderId="6" xfId="26" applyFont="1" applyFill="1" applyBorder="1" applyAlignment="1">
      <alignment vertical="center"/>
    </xf>
    <xf numFmtId="0" fontId="84" fillId="5" borderId="1" xfId="26" applyFont="1" applyFill="1" applyBorder="1" applyAlignment="1">
      <alignment horizontal="right" vertical="center"/>
    </xf>
    <xf numFmtId="0" fontId="0" fillId="5" borderId="1" xfId="26" applyFont="1" applyFill="1" applyBorder="1" applyAlignment="1">
      <alignment vertical="center"/>
    </xf>
    <xf numFmtId="0" fontId="84" fillId="5" borderId="1" xfId="26" applyFont="1" applyFill="1" applyBorder="1" applyAlignment="1">
      <alignment horizontal="left" vertical="center"/>
    </xf>
    <xf numFmtId="0" fontId="84" fillId="0" borderId="1" xfId="26" applyFont="1" applyBorder="1" applyAlignment="1">
      <alignment horizontal="left" vertical="center"/>
    </xf>
    <xf numFmtId="0" fontId="83" fillId="0" borderId="1" xfId="26" applyFont="1" applyBorder="1" applyAlignment="1">
      <alignment horizontal="left" vertical="center"/>
    </xf>
    <xf numFmtId="165" fontId="84" fillId="0" borderId="1" xfId="26" applyNumberFormat="1" applyFont="1" applyBorder="1" applyAlignment="1">
      <alignment horizontal="left" vertical="center"/>
    </xf>
    <xf numFmtId="0" fontId="85" fillId="0" borderId="1" xfId="26" applyFont="1" applyBorder="1" applyAlignment="1">
      <alignment horizontal="left" vertical="center"/>
    </xf>
    <xf numFmtId="0" fontId="0" fillId="0" borderId="4" xfId="26" applyFont="1" applyBorder="1" applyAlignment="1">
      <alignment vertical="center"/>
    </xf>
    <xf numFmtId="0" fontId="0" fillId="5" borderId="27" xfId="26" applyFont="1" applyFill="1" applyBorder="1" applyAlignment="1">
      <alignment vertical="center"/>
    </xf>
    <xf numFmtId="4" fontId="74" fillId="5" borderId="10" xfId="26" applyNumberFormat="1" applyFont="1" applyFill="1" applyBorder="1" applyAlignment="1">
      <alignment vertical="center"/>
    </xf>
    <xf numFmtId="0" fontId="0" fillId="5" borderId="10" xfId="26" applyFont="1" applyFill="1" applyBorder="1" applyAlignment="1">
      <alignment vertical="center"/>
    </xf>
    <xf numFmtId="0" fontId="74" fillId="5" borderId="10" xfId="26" applyFont="1" applyFill="1" applyBorder="1" applyAlignment="1">
      <alignment horizontal="center" vertical="center"/>
    </xf>
    <xf numFmtId="0" fontId="74" fillId="5" borderId="10" xfId="26" applyFont="1" applyFill="1" applyBorder="1" applyAlignment="1">
      <alignment horizontal="right" vertical="center"/>
    </xf>
    <xf numFmtId="0" fontId="74" fillId="5" borderId="9" xfId="26" applyFont="1" applyFill="1" applyBorder="1" applyAlignment="1">
      <alignment horizontal="left" vertical="center"/>
    </xf>
    <xf numFmtId="164" fontId="75" fillId="0" borderId="1" xfId="26" applyNumberFormat="1" applyFont="1" applyBorder="1" applyAlignment="1">
      <alignment horizontal="right" vertical="center"/>
    </xf>
    <xf numFmtId="0" fontId="75" fillId="0" borderId="1" xfId="26" applyFont="1" applyBorder="1" applyAlignment="1">
      <alignment horizontal="left" vertical="center"/>
    </xf>
    <xf numFmtId="0" fontId="75" fillId="0" borderId="1" xfId="26" applyFont="1" applyBorder="1" applyAlignment="1">
      <alignment horizontal="right" vertical="center"/>
    </xf>
    <xf numFmtId="0" fontId="0" fillId="0" borderId="26" xfId="26" applyFont="1" applyBorder="1" applyAlignment="1">
      <alignment vertical="center"/>
    </xf>
    <xf numFmtId="0" fontId="87" fillId="0" borderId="1" xfId="26" applyFont="1" applyBorder="1" applyAlignment="1">
      <alignment horizontal="left" vertical="center"/>
    </xf>
    <xf numFmtId="4" fontId="83" fillId="0" borderId="1" xfId="26" applyNumberFormat="1" applyFont="1" applyBorder="1" applyAlignment="1">
      <alignment vertical="center"/>
    </xf>
    <xf numFmtId="0" fontId="0" fillId="0" borderId="1" xfId="26" applyFont="1" applyAlignment="1">
      <alignment vertical="center" wrapText="1"/>
    </xf>
    <xf numFmtId="0" fontId="0" fillId="0" borderId="6" xfId="26" applyFont="1" applyBorder="1" applyAlignment="1">
      <alignment vertical="center" wrapText="1"/>
    </xf>
    <xf numFmtId="0" fontId="0" fillId="0" borderId="1" xfId="26" applyFont="1" applyBorder="1" applyAlignment="1">
      <alignment vertical="center" wrapText="1"/>
    </xf>
    <xf numFmtId="0" fontId="0" fillId="0" borderId="5" xfId="26" applyFont="1" applyBorder="1" applyAlignment="1">
      <alignment vertical="center" wrapText="1"/>
    </xf>
    <xf numFmtId="0" fontId="45" fillId="0" borderId="6" xfId="26" applyBorder="1"/>
    <xf numFmtId="0" fontId="45" fillId="0" borderId="1" xfId="26" applyBorder="1"/>
    <xf numFmtId="0" fontId="45" fillId="0" borderId="5" xfId="26" applyBorder="1"/>
    <xf numFmtId="0" fontId="88" fillId="0" borderId="1" xfId="26" applyFont="1" applyAlignment="1">
      <alignment horizontal="left" vertical="center"/>
    </xf>
    <xf numFmtId="0" fontId="45" fillId="0" borderId="4" xfId="26" applyBorder="1"/>
    <xf numFmtId="0" fontId="45" fillId="0" borderId="3" xfId="26" applyBorder="1"/>
    <xf numFmtId="0" fontId="45" fillId="0" borderId="2" xfId="26" applyBorder="1"/>
    <xf numFmtId="0" fontId="45" fillId="2" borderId="1" xfId="26" applyFill="1"/>
    <xf numFmtId="0" fontId="89" fillId="2" borderId="1" xfId="27" applyFill="1" applyProtection="1"/>
    <xf numFmtId="0" fontId="90" fillId="2" borderId="1" xfId="27" applyFont="1" applyFill="1" applyAlignment="1" applyProtection="1">
      <alignment vertical="center"/>
    </xf>
    <xf numFmtId="0" fontId="91" fillId="2" borderId="1" xfId="26" applyFont="1" applyFill="1" applyAlignment="1" applyProtection="1">
      <alignment horizontal="left" vertical="center"/>
    </xf>
    <xf numFmtId="0" fontId="92" fillId="2" borderId="1" xfId="26" applyFont="1" applyFill="1" applyAlignment="1" applyProtection="1">
      <alignment vertical="center"/>
    </xf>
    <xf numFmtId="0" fontId="45" fillId="2" borderId="1" xfId="26" applyFill="1" applyProtection="1"/>
    <xf numFmtId="0" fontId="16" fillId="3" borderId="0" xfId="0" applyFont="1" applyFill="1" applyAlignment="1">
      <alignment horizontal="center" vertical="center"/>
    </xf>
    <xf numFmtId="0" fontId="0" fillId="0" borderId="0" xfId="0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right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0" fontId="4" fillId="4" borderId="10" xfId="0" applyFont="1" applyFill="1" applyBorder="1" applyAlignment="1">
      <alignment horizontal="left" vertical="center"/>
    </xf>
    <xf numFmtId="0" fontId="0" fillId="4" borderId="10" xfId="0" applyFont="1" applyFill="1" applyBorder="1" applyAlignment="1">
      <alignment vertical="center"/>
    </xf>
    <xf numFmtId="4" fontId="4" fillId="4" borderId="10" xfId="0" applyNumberFormat="1" applyFont="1" applyFill="1" applyBorder="1" applyAlignment="1">
      <alignment vertical="center"/>
    </xf>
    <xf numFmtId="0" fontId="0" fillId="4" borderId="11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/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4" fontId="19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2" borderId="0" xfId="1" applyFont="1" applyFill="1" applyAlignment="1" applyProtection="1">
      <alignment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74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74" fillId="0" borderId="1" xfId="26" applyFont="1" applyAlignment="1">
      <alignment horizontal="left" vertical="center" wrapText="1"/>
    </xf>
    <xf numFmtId="0" fontId="0" fillId="0" borderId="1" xfId="26" applyFont="1" applyAlignment="1">
      <alignment vertical="center"/>
    </xf>
    <xf numFmtId="0" fontId="90" fillId="2" borderId="1" xfId="27" applyFont="1" applyFill="1" applyAlignment="1" applyProtection="1">
      <alignment vertical="center"/>
    </xf>
    <xf numFmtId="0" fontId="88" fillId="3" borderId="1" xfId="26" applyFont="1" applyFill="1" applyAlignment="1">
      <alignment horizontal="center" vertical="center"/>
    </xf>
    <xf numFmtId="0" fontId="45" fillId="0" borderId="1" xfId="26"/>
    <xf numFmtId="0" fontId="74" fillId="0" borderId="1" xfId="26" applyFont="1" applyBorder="1" applyAlignment="1">
      <alignment horizontal="left" vertical="center" wrapText="1"/>
    </xf>
    <xf numFmtId="0" fontId="0" fillId="0" borderId="1" xfId="26" applyFont="1" applyBorder="1" applyAlignment="1">
      <alignment vertical="center"/>
    </xf>
    <xf numFmtId="0" fontId="84" fillId="0" borderId="1" xfId="26" applyFont="1" applyBorder="1" applyAlignment="1">
      <alignment horizontal="left" vertical="center" wrapText="1"/>
    </xf>
    <xf numFmtId="0" fontId="0" fillId="0" borderId="1" xfId="26" applyFont="1" applyBorder="1" applyAlignment="1">
      <alignment horizontal="left" vertical="center"/>
    </xf>
    <xf numFmtId="168" fontId="48" fillId="0" borderId="39" xfId="4" applyNumberFormat="1" applyFont="1" applyFill="1" applyBorder="1" applyAlignment="1" applyProtection="1">
      <alignment vertical="center" wrapText="1"/>
    </xf>
    <xf numFmtId="168" fontId="48" fillId="0" borderId="38" xfId="4" applyNumberFormat="1" applyFont="1" applyFill="1" applyBorder="1" applyAlignment="1" applyProtection="1">
      <alignment vertical="center" wrapText="1"/>
    </xf>
    <xf numFmtId="0" fontId="67" fillId="0" borderId="29" xfId="4" applyNumberFormat="1" applyFont="1" applyFill="1" applyBorder="1" applyAlignment="1" applyProtection="1"/>
    <xf numFmtId="0" fontId="67" fillId="0" borderId="30" xfId="4" applyNumberFormat="1" applyFont="1" applyFill="1" applyBorder="1" applyAlignment="1" applyProtection="1"/>
    <xf numFmtId="0" fontId="67" fillId="0" borderId="31" xfId="4" applyNumberFormat="1" applyFont="1" applyFill="1" applyBorder="1" applyAlignment="1" applyProtection="1"/>
    <xf numFmtId="0" fontId="56" fillId="0" borderId="1" xfId="4" applyNumberFormat="1" applyFont="1" applyFill="1" applyBorder="1" applyAlignment="1" applyProtection="1">
      <alignment horizontal="left" vertical="top" wrapText="1"/>
    </xf>
    <xf numFmtId="0" fontId="46" fillId="0" borderId="1" xfId="4" applyAlignment="1">
      <alignment horizontal="left" vertical="top" wrapText="1"/>
    </xf>
    <xf numFmtId="0" fontId="46" fillId="0" borderId="1" xfId="4" applyAlignment="1">
      <alignment horizontal="left" vertical="top"/>
    </xf>
    <xf numFmtId="0" fontId="63" fillId="0" borderId="34" xfId="4" applyNumberFormat="1" applyFont="1" applyFill="1" applyBorder="1" applyAlignment="1" applyProtection="1">
      <alignment wrapText="1"/>
    </xf>
    <xf numFmtId="0" fontId="46" fillId="0" borderId="34" xfId="4" applyBorder="1" applyAlignment="1">
      <alignment wrapText="1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9" fillId="0" borderId="1" xfId="0" applyFont="1" applyBorder="1" applyAlignment="1" applyProtection="1">
      <alignment horizontal="left" vertical="top"/>
      <protection locked="0"/>
    </xf>
  </cellXfs>
  <cellStyles count="28">
    <cellStyle name="_x000d__x000a_JournalTemplate=C:\COMFO\CTALK\JOURSTD.TPL_x000d__x000a_LbStateAddress=3 3 0 251 1 89 2 311_x000d__x000a_LbStateJou" xfId="9"/>
    <cellStyle name="balicek" xfId="10"/>
    <cellStyle name="Excel Built-in Normal" xfId="11"/>
    <cellStyle name="Excel Built-in Normal 1" xfId="12"/>
    <cellStyle name="Hypertextový odkaz" xfId="1" builtinId="8"/>
    <cellStyle name="Hypertextový odkaz 2" xfId="3"/>
    <cellStyle name="Hypertextový odkaz 3" xfId="27"/>
    <cellStyle name="lehký dolní okraj" xfId="13"/>
    <cellStyle name="nor.cena" xfId="14"/>
    <cellStyle name="Normální" xfId="0" builtinId="0" customBuiltin="1"/>
    <cellStyle name="Normální 10" xfId="7"/>
    <cellStyle name="normální 11" xfId="15"/>
    <cellStyle name="Normální 12" xfId="26"/>
    <cellStyle name="Normální 2" xfId="2"/>
    <cellStyle name="Normální 3" xfId="4"/>
    <cellStyle name="Normální 4" xfId="16"/>
    <cellStyle name="Normální 5" xfId="17"/>
    <cellStyle name="Normální 6" xfId="18"/>
    <cellStyle name="Normální 7" xfId="19"/>
    <cellStyle name="Normální 8" xfId="20"/>
    <cellStyle name="Normální 9" xfId="21"/>
    <cellStyle name="normální_SP 02.01" xfId="8"/>
    <cellStyle name="normální_Výkaz výměr" xfId="5"/>
    <cellStyle name="polozka" xfId="22"/>
    <cellStyle name="popis polozky" xfId="6"/>
    <cellStyle name="snizeni" xfId="23"/>
    <cellStyle name="Styl 1" xfId="24"/>
    <cellStyle name="výprodej" xfId="2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17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469" t="s">
        <v>8</v>
      </c>
      <c r="AS2" s="470"/>
      <c r="AT2" s="470"/>
      <c r="AU2" s="470"/>
      <c r="AV2" s="470"/>
      <c r="AW2" s="470"/>
      <c r="AX2" s="470"/>
      <c r="AY2" s="470"/>
      <c r="AZ2" s="470"/>
      <c r="BA2" s="470"/>
      <c r="BB2" s="470"/>
      <c r="BC2" s="470"/>
      <c r="BD2" s="470"/>
      <c r="BE2" s="470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S4" s="23" t="s">
        <v>14</v>
      </c>
    </row>
    <row r="5" spans="1:74" ht="14.45" customHeight="1">
      <c r="B5" s="27"/>
      <c r="C5" s="28"/>
      <c r="D5" s="32" t="s">
        <v>15</v>
      </c>
      <c r="E5" s="28"/>
      <c r="F5" s="28"/>
      <c r="G5" s="28"/>
      <c r="H5" s="28"/>
      <c r="I5" s="28"/>
      <c r="J5" s="28"/>
      <c r="K5" s="495" t="s">
        <v>16</v>
      </c>
      <c r="L5" s="496"/>
      <c r="M5" s="496"/>
      <c r="N5" s="496"/>
      <c r="O5" s="496"/>
      <c r="P5" s="496"/>
      <c r="Q5" s="496"/>
      <c r="R5" s="496"/>
      <c r="S5" s="496"/>
      <c r="T5" s="496"/>
      <c r="U5" s="496"/>
      <c r="V5" s="496"/>
      <c r="W5" s="496"/>
      <c r="X5" s="496"/>
      <c r="Y5" s="496"/>
      <c r="Z5" s="496"/>
      <c r="AA5" s="496"/>
      <c r="AB5" s="496"/>
      <c r="AC5" s="496"/>
      <c r="AD5" s="496"/>
      <c r="AE5" s="496"/>
      <c r="AF5" s="496"/>
      <c r="AG5" s="496"/>
      <c r="AH5" s="496"/>
      <c r="AI5" s="496"/>
      <c r="AJ5" s="496"/>
      <c r="AK5" s="496"/>
      <c r="AL5" s="496"/>
      <c r="AM5" s="496"/>
      <c r="AN5" s="496"/>
      <c r="AO5" s="496"/>
      <c r="AP5" s="28"/>
      <c r="AQ5" s="30"/>
      <c r="BS5" s="23" t="s">
        <v>9</v>
      </c>
    </row>
    <row r="6" spans="1:74" ht="36.950000000000003" customHeight="1">
      <c r="B6" s="27"/>
      <c r="C6" s="28"/>
      <c r="D6" s="34" t="s">
        <v>17</v>
      </c>
      <c r="E6" s="28"/>
      <c r="F6" s="28"/>
      <c r="G6" s="28"/>
      <c r="H6" s="28"/>
      <c r="I6" s="28"/>
      <c r="J6" s="28"/>
      <c r="K6" s="497" t="s">
        <v>18</v>
      </c>
      <c r="L6" s="496"/>
      <c r="M6" s="496"/>
      <c r="N6" s="496"/>
      <c r="O6" s="496"/>
      <c r="P6" s="496"/>
      <c r="Q6" s="496"/>
      <c r="R6" s="496"/>
      <c r="S6" s="496"/>
      <c r="T6" s="496"/>
      <c r="U6" s="496"/>
      <c r="V6" s="496"/>
      <c r="W6" s="496"/>
      <c r="X6" s="496"/>
      <c r="Y6" s="496"/>
      <c r="Z6" s="496"/>
      <c r="AA6" s="496"/>
      <c r="AB6" s="496"/>
      <c r="AC6" s="496"/>
      <c r="AD6" s="496"/>
      <c r="AE6" s="496"/>
      <c r="AF6" s="496"/>
      <c r="AG6" s="496"/>
      <c r="AH6" s="496"/>
      <c r="AI6" s="496"/>
      <c r="AJ6" s="496"/>
      <c r="AK6" s="496"/>
      <c r="AL6" s="496"/>
      <c r="AM6" s="496"/>
      <c r="AN6" s="496"/>
      <c r="AO6" s="496"/>
      <c r="AP6" s="28"/>
      <c r="AQ6" s="30"/>
      <c r="BS6" s="23" t="s">
        <v>9</v>
      </c>
    </row>
    <row r="7" spans="1:74" ht="14.45" customHeight="1">
      <c r="B7" s="27"/>
      <c r="C7" s="28"/>
      <c r="D7" s="35" t="s">
        <v>19</v>
      </c>
      <c r="E7" s="28"/>
      <c r="F7" s="28"/>
      <c r="G7" s="28"/>
      <c r="H7" s="28"/>
      <c r="I7" s="28"/>
      <c r="J7" s="28"/>
      <c r="K7" s="33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5" t="s">
        <v>20</v>
      </c>
      <c r="AL7" s="28"/>
      <c r="AM7" s="28"/>
      <c r="AN7" s="33" t="s">
        <v>5</v>
      </c>
      <c r="AO7" s="28"/>
      <c r="AP7" s="28"/>
      <c r="AQ7" s="30"/>
      <c r="BS7" s="23" t="s">
        <v>9</v>
      </c>
    </row>
    <row r="8" spans="1:74" ht="14.45" customHeight="1">
      <c r="B8" s="27"/>
      <c r="C8" s="28"/>
      <c r="D8" s="35" t="s">
        <v>21</v>
      </c>
      <c r="E8" s="28"/>
      <c r="F8" s="28"/>
      <c r="G8" s="28"/>
      <c r="H8" s="28"/>
      <c r="I8" s="28"/>
      <c r="J8" s="28"/>
      <c r="K8" s="33" t="s">
        <v>22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5" t="s">
        <v>23</v>
      </c>
      <c r="AL8" s="28"/>
      <c r="AM8" s="28"/>
      <c r="AN8" s="33" t="s">
        <v>24</v>
      </c>
      <c r="AO8" s="28"/>
      <c r="AP8" s="28"/>
      <c r="AQ8" s="30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S9" s="23" t="s">
        <v>9</v>
      </c>
    </row>
    <row r="10" spans="1:74" ht="14.45" customHeight="1">
      <c r="B10" s="27"/>
      <c r="C10" s="28"/>
      <c r="D10" s="35" t="s">
        <v>25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5" t="s">
        <v>26</v>
      </c>
      <c r="AL10" s="28"/>
      <c r="AM10" s="28"/>
      <c r="AN10" s="33" t="s">
        <v>5</v>
      </c>
      <c r="AO10" s="28"/>
      <c r="AP10" s="28"/>
      <c r="AQ10" s="30"/>
      <c r="BS10" s="23" t="s">
        <v>9</v>
      </c>
    </row>
    <row r="11" spans="1:74" ht="18.399999999999999" customHeight="1">
      <c r="B11" s="27"/>
      <c r="C11" s="28"/>
      <c r="D11" s="28"/>
      <c r="E11" s="33" t="s">
        <v>27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5" t="s">
        <v>28</v>
      </c>
      <c r="AL11" s="28"/>
      <c r="AM11" s="28"/>
      <c r="AN11" s="33" t="s">
        <v>5</v>
      </c>
      <c r="AO11" s="28"/>
      <c r="AP11" s="28"/>
      <c r="AQ11" s="30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S12" s="23" t="s">
        <v>9</v>
      </c>
    </row>
    <row r="13" spans="1:74" ht="14.45" customHeight="1">
      <c r="B13" s="27"/>
      <c r="C13" s="28"/>
      <c r="D13" s="35" t="s">
        <v>29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5" t="s">
        <v>26</v>
      </c>
      <c r="AL13" s="28"/>
      <c r="AM13" s="28"/>
      <c r="AN13" s="33" t="s">
        <v>5</v>
      </c>
      <c r="AO13" s="28"/>
      <c r="AP13" s="28"/>
      <c r="AQ13" s="30"/>
      <c r="BS13" s="23" t="s">
        <v>9</v>
      </c>
    </row>
    <row r="14" spans="1:74" ht="15">
      <c r="B14" s="27"/>
      <c r="C14" s="28"/>
      <c r="D14" s="28"/>
      <c r="E14" s="33" t="s">
        <v>30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35" t="s">
        <v>28</v>
      </c>
      <c r="AL14" s="28"/>
      <c r="AM14" s="28"/>
      <c r="AN14" s="33" t="s">
        <v>5</v>
      </c>
      <c r="AO14" s="28"/>
      <c r="AP14" s="28"/>
      <c r="AQ14" s="30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S15" s="23" t="s">
        <v>6</v>
      </c>
    </row>
    <row r="16" spans="1:74" ht="14.45" customHeight="1">
      <c r="B16" s="27"/>
      <c r="C16" s="28"/>
      <c r="D16" s="35" t="s">
        <v>31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5" t="s">
        <v>26</v>
      </c>
      <c r="AL16" s="28"/>
      <c r="AM16" s="28"/>
      <c r="AN16" s="33" t="s">
        <v>5</v>
      </c>
      <c r="AO16" s="28"/>
      <c r="AP16" s="28"/>
      <c r="AQ16" s="30"/>
      <c r="BS16" s="23" t="s">
        <v>6</v>
      </c>
    </row>
    <row r="17" spans="2:71" ht="18.399999999999999" customHeight="1">
      <c r="B17" s="27"/>
      <c r="C17" s="28"/>
      <c r="D17" s="28"/>
      <c r="E17" s="33" t="s">
        <v>32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5" t="s">
        <v>28</v>
      </c>
      <c r="AL17" s="28"/>
      <c r="AM17" s="28"/>
      <c r="AN17" s="33" t="s">
        <v>5</v>
      </c>
      <c r="AO17" s="28"/>
      <c r="AP17" s="28"/>
      <c r="AQ17" s="30"/>
      <c r="BS17" s="23" t="s">
        <v>33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S18" s="23" t="s">
        <v>9</v>
      </c>
    </row>
    <row r="19" spans="2:71" ht="14.45" customHeight="1">
      <c r="B19" s="27"/>
      <c r="C19" s="28"/>
      <c r="D19" s="35" t="s">
        <v>34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S19" s="23" t="s">
        <v>9</v>
      </c>
    </row>
    <row r="20" spans="2:71" ht="16.5" customHeight="1">
      <c r="B20" s="27"/>
      <c r="C20" s="28"/>
      <c r="D20" s="28"/>
      <c r="E20" s="498" t="s">
        <v>5</v>
      </c>
      <c r="F20" s="498"/>
      <c r="G20" s="498"/>
      <c r="H20" s="498"/>
      <c r="I20" s="498"/>
      <c r="J20" s="498"/>
      <c r="K20" s="498"/>
      <c r="L20" s="498"/>
      <c r="M20" s="498"/>
      <c r="N20" s="498"/>
      <c r="O20" s="498"/>
      <c r="P20" s="498"/>
      <c r="Q20" s="498"/>
      <c r="R20" s="498"/>
      <c r="S20" s="498"/>
      <c r="T20" s="498"/>
      <c r="U20" s="498"/>
      <c r="V20" s="498"/>
      <c r="W20" s="498"/>
      <c r="X20" s="498"/>
      <c r="Y20" s="498"/>
      <c r="Z20" s="498"/>
      <c r="AA20" s="498"/>
      <c r="AB20" s="498"/>
      <c r="AC20" s="498"/>
      <c r="AD20" s="498"/>
      <c r="AE20" s="498"/>
      <c r="AF20" s="498"/>
      <c r="AG20" s="498"/>
      <c r="AH20" s="498"/>
      <c r="AI20" s="498"/>
      <c r="AJ20" s="498"/>
      <c r="AK20" s="498"/>
      <c r="AL20" s="498"/>
      <c r="AM20" s="498"/>
      <c r="AN20" s="498"/>
      <c r="AO20" s="28"/>
      <c r="AP20" s="28"/>
      <c r="AQ20" s="30"/>
      <c r="BS20" s="23" t="s">
        <v>33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</row>
    <row r="22" spans="2:71" ht="6.95" customHeight="1">
      <c r="B22" s="27"/>
      <c r="C22" s="28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28"/>
      <c r="AQ22" s="30"/>
    </row>
    <row r="23" spans="2:71" s="1" customFormat="1" ht="25.9" customHeight="1">
      <c r="B23" s="37"/>
      <c r="C23" s="38"/>
      <c r="D23" s="39" t="s">
        <v>35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99">
        <f>ROUND(AG51,2)</f>
        <v>0</v>
      </c>
      <c r="AL23" s="500"/>
      <c r="AM23" s="500"/>
      <c r="AN23" s="500"/>
      <c r="AO23" s="500"/>
      <c r="AP23" s="38"/>
      <c r="AQ23" s="41"/>
    </row>
    <row r="24" spans="2:71" s="1" customFormat="1" ht="6.95" customHeight="1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41"/>
    </row>
    <row r="25" spans="2:71" s="1" customFormat="1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501" t="s">
        <v>36</v>
      </c>
      <c r="M25" s="501"/>
      <c r="N25" s="501"/>
      <c r="O25" s="501"/>
      <c r="P25" s="38"/>
      <c r="Q25" s="38"/>
      <c r="R25" s="38"/>
      <c r="S25" s="38"/>
      <c r="T25" s="38"/>
      <c r="U25" s="38"/>
      <c r="V25" s="38"/>
      <c r="W25" s="501" t="s">
        <v>37</v>
      </c>
      <c r="X25" s="501"/>
      <c r="Y25" s="501"/>
      <c r="Z25" s="501"/>
      <c r="AA25" s="501"/>
      <c r="AB25" s="501"/>
      <c r="AC25" s="501"/>
      <c r="AD25" s="501"/>
      <c r="AE25" s="501"/>
      <c r="AF25" s="38"/>
      <c r="AG25" s="38"/>
      <c r="AH25" s="38"/>
      <c r="AI25" s="38"/>
      <c r="AJ25" s="38"/>
      <c r="AK25" s="501" t="s">
        <v>38</v>
      </c>
      <c r="AL25" s="501"/>
      <c r="AM25" s="501"/>
      <c r="AN25" s="501"/>
      <c r="AO25" s="501"/>
      <c r="AP25" s="38"/>
      <c r="AQ25" s="41"/>
    </row>
    <row r="26" spans="2:71" s="2" customFormat="1" ht="14.45" customHeight="1">
      <c r="B26" s="43"/>
      <c r="C26" s="44"/>
      <c r="D26" s="45" t="s">
        <v>39</v>
      </c>
      <c r="E26" s="44"/>
      <c r="F26" s="45" t="s">
        <v>40</v>
      </c>
      <c r="G26" s="44"/>
      <c r="H26" s="44"/>
      <c r="I26" s="44"/>
      <c r="J26" s="44"/>
      <c r="K26" s="44"/>
      <c r="L26" s="488">
        <v>0.21</v>
      </c>
      <c r="M26" s="489"/>
      <c r="N26" s="489"/>
      <c r="O26" s="489"/>
      <c r="P26" s="44"/>
      <c r="Q26" s="44"/>
      <c r="R26" s="44"/>
      <c r="S26" s="44"/>
      <c r="T26" s="44"/>
      <c r="U26" s="44"/>
      <c r="V26" s="44"/>
      <c r="W26" s="490">
        <f>ROUND(AZ51,2)</f>
        <v>0</v>
      </c>
      <c r="X26" s="489"/>
      <c r="Y26" s="489"/>
      <c r="Z26" s="489"/>
      <c r="AA26" s="489"/>
      <c r="AB26" s="489"/>
      <c r="AC26" s="489"/>
      <c r="AD26" s="489"/>
      <c r="AE26" s="489"/>
      <c r="AF26" s="44"/>
      <c r="AG26" s="44"/>
      <c r="AH26" s="44"/>
      <c r="AI26" s="44"/>
      <c r="AJ26" s="44"/>
      <c r="AK26" s="490">
        <f>ROUND(AV51,2)</f>
        <v>0</v>
      </c>
      <c r="AL26" s="489"/>
      <c r="AM26" s="489"/>
      <c r="AN26" s="489"/>
      <c r="AO26" s="489"/>
      <c r="AP26" s="44"/>
      <c r="AQ26" s="46"/>
    </row>
    <row r="27" spans="2:71" s="2" customFormat="1" ht="14.45" customHeight="1">
      <c r="B27" s="43"/>
      <c r="C27" s="44"/>
      <c r="D27" s="44"/>
      <c r="E27" s="44"/>
      <c r="F27" s="45" t="s">
        <v>41</v>
      </c>
      <c r="G27" s="44"/>
      <c r="H27" s="44"/>
      <c r="I27" s="44"/>
      <c r="J27" s="44"/>
      <c r="K27" s="44"/>
      <c r="L27" s="488">
        <v>0.15</v>
      </c>
      <c r="M27" s="489"/>
      <c r="N27" s="489"/>
      <c r="O27" s="489"/>
      <c r="P27" s="44"/>
      <c r="Q27" s="44"/>
      <c r="R27" s="44"/>
      <c r="S27" s="44"/>
      <c r="T27" s="44"/>
      <c r="U27" s="44"/>
      <c r="V27" s="44"/>
      <c r="W27" s="490">
        <f>ROUND(BA51,2)</f>
        <v>0</v>
      </c>
      <c r="X27" s="489"/>
      <c r="Y27" s="489"/>
      <c r="Z27" s="489"/>
      <c r="AA27" s="489"/>
      <c r="AB27" s="489"/>
      <c r="AC27" s="489"/>
      <c r="AD27" s="489"/>
      <c r="AE27" s="489"/>
      <c r="AF27" s="44"/>
      <c r="AG27" s="44"/>
      <c r="AH27" s="44"/>
      <c r="AI27" s="44"/>
      <c r="AJ27" s="44"/>
      <c r="AK27" s="490">
        <f>ROUND(AW51,2)</f>
        <v>0</v>
      </c>
      <c r="AL27" s="489"/>
      <c r="AM27" s="489"/>
      <c r="AN27" s="489"/>
      <c r="AO27" s="489"/>
      <c r="AP27" s="44"/>
      <c r="AQ27" s="46"/>
    </row>
    <row r="28" spans="2:71" s="2" customFormat="1" ht="14.45" hidden="1" customHeight="1">
      <c r="B28" s="43"/>
      <c r="C28" s="44"/>
      <c r="D28" s="44"/>
      <c r="E28" s="44"/>
      <c r="F28" s="45" t="s">
        <v>42</v>
      </c>
      <c r="G28" s="44"/>
      <c r="H28" s="44"/>
      <c r="I28" s="44"/>
      <c r="J28" s="44"/>
      <c r="K28" s="44"/>
      <c r="L28" s="488">
        <v>0.21</v>
      </c>
      <c r="M28" s="489"/>
      <c r="N28" s="489"/>
      <c r="O28" s="489"/>
      <c r="P28" s="44"/>
      <c r="Q28" s="44"/>
      <c r="R28" s="44"/>
      <c r="S28" s="44"/>
      <c r="T28" s="44"/>
      <c r="U28" s="44"/>
      <c r="V28" s="44"/>
      <c r="W28" s="490">
        <f>ROUND(BB51,2)</f>
        <v>0</v>
      </c>
      <c r="X28" s="489"/>
      <c r="Y28" s="489"/>
      <c r="Z28" s="489"/>
      <c r="AA28" s="489"/>
      <c r="AB28" s="489"/>
      <c r="AC28" s="489"/>
      <c r="AD28" s="489"/>
      <c r="AE28" s="489"/>
      <c r="AF28" s="44"/>
      <c r="AG28" s="44"/>
      <c r="AH28" s="44"/>
      <c r="AI28" s="44"/>
      <c r="AJ28" s="44"/>
      <c r="AK28" s="490">
        <v>0</v>
      </c>
      <c r="AL28" s="489"/>
      <c r="AM28" s="489"/>
      <c r="AN28" s="489"/>
      <c r="AO28" s="489"/>
      <c r="AP28" s="44"/>
      <c r="AQ28" s="46"/>
    </row>
    <row r="29" spans="2:71" s="2" customFormat="1" ht="14.45" hidden="1" customHeight="1">
      <c r="B29" s="43"/>
      <c r="C29" s="44"/>
      <c r="D29" s="44"/>
      <c r="E29" s="44"/>
      <c r="F29" s="45" t="s">
        <v>43</v>
      </c>
      <c r="G29" s="44"/>
      <c r="H29" s="44"/>
      <c r="I29" s="44"/>
      <c r="J29" s="44"/>
      <c r="K29" s="44"/>
      <c r="L29" s="488">
        <v>0.15</v>
      </c>
      <c r="M29" s="489"/>
      <c r="N29" s="489"/>
      <c r="O29" s="489"/>
      <c r="P29" s="44"/>
      <c r="Q29" s="44"/>
      <c r="R29" s="44"/>
      <c r="S29" s="44"/>
      <c r="T29" s="44"/>
      <c r="U29" s="44"/>
      <c r="V29" s="44"/>
      <c r="W29" s="490">
        <f>ROUND(BC51,2)</f>
        <v>0</v>
      </c>
      <c r="X29" s="489"/>
      <c r="Y29" s="489"/>
      <c r="Z29" s="489"/>
      <c r="AA29" s="489"/>
      <c r="AB29" s="489"/>
      <c r="AC29" s="489"/>
      <c r="AD29" s="489"/>
      <c r="AE29" s="489"/>
      <c r="AF29" s="44"/>
      <c r="AG29" s="44"/>
      <c r="AH29" s="44"/>
      <c r="AI29" s="44"/>
      <c r="AJ29" s="44"/>
      <c r="AK29" s="490">
        <v>0</v>
      </c>
      <c r="AL29" s="489"/>
      <c r="AM29" s="489"/>
      <c r="AN29" s="489"/>
      <c r="AO29" s="489"/>
      <c r="AP29" s="44"/>
      <c r="AQ29" s="46"/>
    </row>
    <row r="30" spans="2:71" s="2" customFormat="1" ht="14.45" hidden="1" customHeight="1">
      <c r="B30" s="43"/>
      <c r="C30" s="44"/>
      <c r="D30" s="44"/>
      <c r="E30" s="44"/>
      <c r="F30" s="45" t="s">
        <v>44</v>
      </c>
      <c r="G30" s="44"/>
      <c r="H30" s="44"/>
      <c r="I30" s="44"/>
      <c r="J30" s="44"/>
      <c r="K30" s="44"/>
      <c r="L30" s="488">
        <v>0</v>
      </c>
      <c r="M30" s="489"/>
      <c r="N30" s="489"/>
      <c r="O30" s="489"/>
      <c r="P30" s="44"/>
      <c r="Q30" s="44"/>
      <c r="R30" s="44"/>
      <c r="S30" s="44"/>
      <c r="T30" s="44"/>
      <c r="U30" s="44"/>
      <c r="V30" s="44"/>
      <c r="W30" s="490">
        <f>ROUND(BD51,2)</f>
        <v>0</v>
      </c>
      <c r="X30" s="489"/>
      <c r="Y30" s="489"/>
      <c r="Z30" s="489"/>
      <c r="AA30" s="489"/>
      <c r="AB30" s="489"/>
      <c r="AC30" s="489"/>
      <c r="AD30" s="489"/>
      <c r="AE30" s="489"/>
      <c r="AF30" s="44"/>
      <c r="AG30" s="44"/>
      <c r="AH30" s="44"/>
      <c r="AI30" s="44"/>
      <c r="AJ30" s="44"/>
      <c r="AK30" s="490">
        <v>0</v>
      </c>
      <c r="AL30" s="489"/>
      <c r="AM30" s="489"/>
      <c r="AN30" s="489"/>
      <c r="AO30" s="489"/>
      <c r="AP30" s="44"/>
      <c r="AQ30" s="46"/>
    </row>
    <row r="31" spans="2:71" s="1" customFormat="1" ht="6.95" customHeight="1"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41"/>
    </row>
    <row r="32" spans="2:71" s="1" customFormat="1" ht="25.9" customHeight="1">
      <c r="B32" s="37"/>
      <c r="C32" s="47"/>
      <c r="D32" s="48" t="s">
        <v>45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50" t="s">
        <v>46</v>
      </c>
      <c r="U32" s="49"/>
      <c r="V32" s="49"/>
      <c r="W32" s="49"/>
      <c r="X32" s="491" t="s">
        <v>47</v>
      </c>
      <c r="Y32" s="492"/>
      <c r="Z32" s="492"/>
      <c r="AA32" s="492"/>
      <c r="AB32" s="492"/>
      <c r="AC32" s="49"/>
      <c r="AD32" s="49"/>
      <c r="AE32" s="49"/>
      <c r="AF32" s="49"/>
      <c r="AG32" s="49"/>
      <c r="AH32" s="49"/>
      <c r="AI32" s="49"/>
      <c r="AJ32" s="49"/>
      <c r="AK32" s="493">
        <f>SUM(AK23:AK30)</f>
        <v>0</v>
      </c>
      <c r="AL32" s="492"/>
      <c r="AM32" s="492"/>
      <c r="AN32" s="492"/>
      <c r="AO32" s="494"/>
      <c r="AP32" s="47"/>
      <c r="AQ32" s="51"/>
    </row>
    <row r="33" spans="2:56" s="1" customFormat="1" ht="6.95" customHeight="1"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41"/>
    </row>
    <row r="34" spans="2:56" s="1" customFormat="1" ht="6.95" customHeight="1">
      <c r="B34" s="52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4"/>
    </row>
    <row r="38" spans="2:56" s="1" customFormat="1" ht="6.95" customHeight="1"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37"/>
    </row>
    <row r="39" spans="2:56" s="1" customFormat="1" ht="36.950000000000003" customHeight="1">
      <c r="B39" s="37"/>
      <c r="C39" s="57" t="s">
        <v>48</v>
      </c>
      <c r="AR39" s="37"/>
    </row>
    <row r="40" spans="2:56" s="1" customFormat="1" ht="6.95" customHeight="1">
      <c r="B40" s="37"/>
      <c r="AR40" s="37"/>
    </row>
    <row r="41" spans="2:56" s="3" customFormat="1" ht="14.45" customHeight="1">
      <c r="B41" s="58"/>
      <c r="C41" s="59" t="s">
        <v>15</v>
      </c>
      <c r="L41" s="3" t="str">
        <f>K5</f>
        <v>Vyslechovamistnost1</v>
      </c>
      <c r="AR41" s="58"/>
    </row>
    <row r="42" spans="2:56" s="4" customFormat="1" ht="36.950000000000003" customHeight="1">
      <c r="B42" s="60"/>
      <c r="C42" s="61" t="s">
        <v>17</v>
      </c>
      <c r="L42" s="476" t="str">
        <f>K6</f>
        <v>Speciální výslechová místnost se zázemím</v>
      </c>
      <c r="M42" s="477"/>
      <c r="N42" s="477"/>
      <c r="O42" s="477"/>
      <c r="P42" s="477"/>
      <c r="Q42" s="477"/>
      <c r="R42" s="477"/>
      <c r="S42" s="477"/>
      <c r="T42" s="477"/>
      <c r="U42" s="477"/>
      <c r="V42" s="477"/>
      <c r="W42" s="477"/>
      <c r="X42" s="477"/>
      <c r="Y42" s="477"/>
      <c r="Z42" s="477"/>
      <c r="AA42" s="477"/>
      <c r="AB42" s="477"/>
      <c r="AC42" s="477"/>
      <c r="AD42" s="477"/>
      <c r="AE42" s="477"/>
      <c r="AF42" s="477"/>
      <c r="AG42" s="477"/>
      <c r="AH42" s="477"/>
      <c r="AI42" s="477"/>
      <c r="AJ42" s="477"/>
      <c r="AK42" s="477"/>
      <c r="AL42" s="477"/>
      <c r="AM42" s="477"/>
      <c r="AN42" s="477"/>
      <c r="AO42" s="477"/>
      <c r="AR42" s="60"/>
    </row>
    <row r="43" spans="2:56" s="1" customFormat="1" ht="6.95" customHeight="1">
      <c r="B43" s="37"/>
      <c r="AR43" s="37"/>
    </row>
    <row r="44" spans="2:56" s="1" customFormat="1" ht="15">
      <c r="B44" s="37"/>
      <c r="C44" s="59" t="s">
        <v>21</v>
      </c>
      <c r="L44" s="62" t="str">
        <f>IF(K8="","",K8)</f>
        <v>Třinec- Konská</v>
      </c>
      <c r="AI44" s="59" t="s">
        <v>23</v>
      </c>
      <c r="AM44" s="478" t="str">
        <f>IF(AN8= "","",AN8)</f>
        <v>4. 7. 2018</v>
      </c>
      <c r="AN44" s="478"/>
      <c r="AR44" s="37"/>
    </row>
    <row r="45" spans="2:56" s="1" customFormat="1" ht="6.95" customHeight="1">
      <c r="B45" s="37"/>
      <c r="AR45" s="37"/>
    </row>
    <row r="46" spans="2:56" s="1" customFormat="1" ht="15">
      <c r="B46" s="37"/>
      <c r="C46" s="59" t="s">
        <v>25</v>
      </c>
      <c r="L46" s="3" t="str">
        <f>IF(E11= "","",E11)</f>
        <v>Město Třinec</v>
      </c>
      <c r="AI46" s="59" t="s">
        <v>31</v>
      </c>
      <c r="AM46" s="479" t="str">
        <f>IF(E17="","",E17)</f>
        <v>Fiala Architects</v>
      </c>
      <c r="AN46" s="479"/>
      <c r="AO46" s="479"/>
      <c r="AP46" s="479"/>
      <c r="AR46" s="37"/>
      <c r="AS46" s="480" t="s">
        <v>49</v>
      </c>
      <c r="AT46" s="481"/>
      <c r="AU46" s="64"/>
      <c r="AV46" s="64"/>
      <c r="AW46" s="64"/>
      <c r="AX46" s="64"/>
      <c r="AY46" s="64"/>
      <c r="AZ46" s="64"/>
      <c r="BA46" s="64"/>
      <c r="BB46" s="64"/>
      <c r="BC46" s="64"/>
      <c r="BD46" s="65"/>
    </row>
    <row r="47" spans="2:56" s="1" customFormat="1" ht="15">
      <c r="B47" s="37"/>
      <c r="C47" s="59" t="s">
        <v>29</v>
      </c>
      <c r="L47" s="3" t="str">
        <f>IF(E14="","",E14)</f>
        <v xml:space="preserve"> </v>
      </c>
      <c r="AR47" s="37"/>
      <c r="AS47" s="482"/>
      <c r="AT47" s="483"/>
      <c r="AU47" s="38"/>
      <c r="AV47" s="38"/>
      <c r="AW47" s="38"/>
      <c r="AX47" s="38"/>
      <c r="AY47" s="38"/>
      <c r="AZ47" s="38"/>
      <c r="BA47" s="38"/>
      <c r="BB47" s="38"/>
      <c r="BC47" s="38"/>
      <c r="BD47" s="66"/>
    </row>
    <row r="48" spans="2:56" s="1" customFormat="1" ht="10.9" customHeight="1">
      <c r="B48" s="37"/>
      <c r="AR48" s="37"/>
      <c r="AS48" s="482"/>
      <c r="AT48" s="483"/>
      <c r="AU48" s="38"/>
      <c r="AV48" s="38"/>
      <c r="AW48" s="38"/>
      <c r="AX48" s="38"/>
      <c r="AY48" s="38"/>
      <c r="AZ48" s="38"/>
      <c r="BA48" s="38"/>
      <c r="BB48" s="38"/>
      <c r="BC48" s="38"/>
      <c r="BD48" s="66"/>
    </row>
    <row r="49" spans="1:91" s="1" customFormat="1" ht="29.25" customHeight="1">
      <c r="B49" s="37"/>
      <c r="C49" s="484" t="s">
        <v>50</v>
      </c>
      <c r="D49" s="485"/>
      <c r="E49" s="485"/>
      <c r="F49" s="485"/>
      <c r="G49" s="485"/>
      <c r="H49" s="67"/>
      <c r="I49" s="486" t="s">
        <v>51</v>
      </c>
      <c r="J49" s="485"/>
      <c r="K49" s="485"/>
      <c r="L49" s="485"/>
      <c r="M49" s="485"/>
      <c r="N49" s="485"/>
      <c r="O49" s="485"/>
      <c r="P49" s="485"/>
      <c r="Q49" s="485"/>
      <c r="R49" s="485"/>
      <c r="S49" s="485"/>
      <c r="T49" s="485"/>
      <c r="U49" s="485"/>
      <c r="V49" s="485"/>
      <c r="W49" s="485"/>
      <c r="X49" s="485"/>
      <c r="Y49" s="485"/>
      <c r="Z49" s="485"/>
      <c r="AA49" s="485"/>
      <c r="AB49" s="485"/>
      <c r="AC49" s="485"/>
      <c r="AD49" s="485"/>
      <c r="AE49" s="485"/>
      <c r="AF49" s="485"/>
      <c r="AG49" s="487" t="s">
        <v>52</v>
      </c>
      <c r="AH49" s="485"/>
      <c r="AI49" s="485"/>
      <c r="AJ49" s="485"/>
      <c r="AK49" s="485"/>
      <c r="AL49" s="485"/>
      <c r="AM49" s="485"/>
      <c r="AN49" s="486" t="s">
        <v>53</v>
      </c>
      <c r="AO49" s="485"/>
      <c r="AP49" s="485"/>
      <c r="AQ49" s="68" t="s">
        <v>54</v>
      </c>
      <c r="AR49" s="37"/>
      <c r="AS49" s="69" t="s">
        <v>55</v>
      </c>
      <c r="AT49" s="70" t="s">
        <v>56</v>
      </c>
      <c r="AU49" s="70" t="s">
        <v>57</v>
      </c>
      <c r="AV49" s="70" t="s">
        <v>58</v>
      </c>
      <c r="AW49" s="70" t="s">
        <v>59</v>
      </c>
      <c r="AX49" s="70" t="s">
        <v>60</v>
      </c>
      <c r="AY49" s="70" t="s">
        <v>61</v>
      </c>
      <c r="AZ49" s="70" t="s">
        <v>62</v>
      </c>
      <c r="BA49" s="70" t="s">
        <v>63</v>
      </c>
      <c r="BB49" s="70" t="s">
        <v>64</v>
      </c>
      <c r="BC49" s="70" t="s">
        <v>65</v>
      </c>
      <c r="BD49" s="71" t="s">
        <v>66</v>
      </c>
    </row>
    <row r="50" spans="1:91" s="1" customFormat="1" ht="10.9" customHeight="1">
      <c r="B50" s="37"/>
      <c r="AR50" s="37"/>
      <c r="AS50" s="72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5"/>
    </row>
    <row r="51" spans="1:91" s="4" customFormat="1" ht="32.450000000000003" customHeight="1">
      <c r="B51" s="60"/>
      <c r="C51" s="73" t="s">
        <v>67</v>
      </c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474">
        <f>ROUND(AG52,2)</f>
        <v>0</v>
      </c>
      <c r="AH51" s="474"/>
      <c r="AI51" s="474"/>
      <c r="AJ51" s="474"/>
      <c r="AK51" s="474"/>
      <c r="AL51" s="474"/>
      <c r="AM51" s="474"/>
      <c r="AN51" s="475">
        <f>SUM(AG51,AT51)</f>
        <v>0</v>
      </c>
      <c r="AO51" s="475"/>
      <c r="AP51" s="475"/>
      <c r="AQ51" s="75" t="s">
        <v>5</v>
      </c>
      <c r="AR51" s="60"/>
      <c r="AS51" s="76">
        <f>ROUND(AS52,2)</f>
        <v>0</v>
      </c>
      <c r="AT51" s="77">
        <f>ROUND(SUM(AV51:AW51),2)</f>
        <v>0</v>
      </c>
      <c r="AU51" s="78" t="e">
        <f>ROUND(AU52,5)</f>
        <v>#REF!</v>
      </c>
      <c r="AV51" s="77">
        <f>ROUND(AZ51*L26,2)</f>
        <v>0</v>
      </c>
      <c r="AW51" s="77">
        <f>ROUND(BA51*L27,2)</f>
        <v>0</v>
      </c>
      <c r="AX51" s="77">
        <f>ROUND(BB51*L26,2)</f>
        <v>0</v>
      </c>
      <c r="AY51" s="77">
        <f>ROUND(BC51*L27,2)</f>
        <v>0</v>
      </c>
      <c r="AZ51" s="77">
        <f>ROUND(AZ52,2)</f>
        <v>0</v>
      </c>
      <c r="BA51" s="77">
        <f>ROUND(BA52,2)</f>
        <v>0</v>
      </c>
      <c r="BB51" s="77">
        <f>ROUND(BB52,2)</f>
        <v>0</v>
      </c>
      <c r="BC51" s="77">
        <f>ROUND(BC52,2)</f>
        <v>0</v>
      </c>
      <c r="BD51" s="79">
        <f>ROUND(BD52,2)</f>
        <v>0</v>
      </c>
      <c r="BS51" s="61" t="s">
        <v>68</v>
      </c>
      <c r="BT51" s="61" t="s">
        <v>69</v>
      </c>
      <c r="BU51" s="80" t="s">
        <v>70</v>
      </c>
      <c r="BV51" s="61" t="s">
        <v>71</v>
      </c>
      <c r="BW51" s="61" t="s">
        <v>7</v>
      </c>
      <c r="BX51" s="61" t="s">
        <v>72</v>
      </c>
      <c r="CL51" s="61" t="s">
        <v>5</v>
      </c>
    </row>
    <row r="52" spans="1:91" s="5" customFormat="1" ht="31.5" customHeight="1">
      <c r="A52" s="81" t="s">
        <v>73</v>
      </c>
      <c r="B52" s="82"/>
      <c r="C52" s="83"/>
      <c r="D52" s="473" t="s">
        <v>74</v>
      </c>
      <c r="E52" s="473"/>
      <c r="F52" s="473"/>
      <c r="G52" s="473"/>
      <c r="H52" s="473"/>
      <c r="I52" s="84"/>
      <c r="J52" s="473" t="s">
        <v>75</v>
      </c>
      <c r="K52" s="473"/>
      <c r="L52" s="473"/>
      <c r="M52" s="473"/>
      <c r="N52" s="473"/>
      <c r="O52" s="473"/>
      <c r="P52" s="473"/>
      <c r="Q52" s="473"/>
      <c r="R52" s="473"/>
      <c r="S52" s="473"/>
      <c r="T52" s="473"/>
      <c r="U52" s="473"/>
      <c r="V52" s="473"/>
      <c r="W52" s="473"/>
      <c r="X52" s="473"/>
      <c r="Y52" s="473"/>
      <c r="Z52" s="473"/>
      <c r="AA52" s="473"/>
      <c r="AB52" s="473"/>
      <c r="AC52" s="473"/>
      <c r="AD52" s="473"/>
      <c r="AE52" s="473"/>
      <c r="AF52" s="473"/>
      <c r="AG52" s="471">
        <f>'D.1.1 - Stavební část'!J27</f>
        <v>0</v>
      </c>
      <c r="AH52" s="472"/>
      <c r="AI52" s="472"/>
      <c r="AJ52" s="472"/>
      <c r="AK52" s="472"/>
      <c r="AL52" s="472"/>
      <c r="AM52" s="472"/>
      <c r="AN52" s="471">
        <f>SUM(AG52,AT52)</f>
        <v>0</v>
      </c>
      <c r="AO52" s="472"/>
      <c r="AP52" s="472"/>
      <c r="AQ52" s="85" t="s">
        <v>76</v>
      </c>
      <c r="AR52" s="82"/>
      <c r="AS52" s="86">
        <v>0</v>
      </c>
      <c r="AT52" s="87">
        <f>ROUND(SUM(AV52:AW52),2)</f>
        <v>0</v>
      </c>
      <c r="AU52" s="88" t="e">
        <f>'D.1.1 - Stavební část'!P91</f>
        <v>#REF!</v>
      </c>
      <c r="AV52" s="87">
        <f>'D.1.1 - Stavební část'!J30</f>
        <v>0</v>
      </c>
      <c r="AW52" s="87">
        <f>'D.1.1 - Stavební část'!J31</f>
        <v>0</v>
      </c>
      <c r="AX52" s="87">
        <f>'D.1.1 - Stavební část'!J32</f>
        <v>0</v>
      </c>
      <c r="AY52" s="87">
        <f>'D.1.1 - Stavební část'!J33</f>
        <v>0</v>
      </c>
      <c r="AZ52" s="87">
        <f>'D.1.1 - Stavební část'!F30</f>
        <v>0</v>
      </c>
      <c r="BA52" s="87">
        <f>'D.1.1 - Stavební část'!F31</f>
        <v>0</v>
      </c>
      <c r="BB52" s="87">
        <f>'D.1.1 - Stavební část'!F32</f>
        <v>0</v>
      </c>
      <c r="BC52" s="87">
        <f>'D.1.1 - Stavební část'!F33</f>
        <v>0</v>
      </c>
      <c r="BD52" s="89">
        <f>'D.1.1 - Stavební část'!F34</f>
        <v>0</v>
      </c>
      <c r="BT52" s="90" t="s">
        <v>77</v>
      </c>
      <c r="BV52" s="90" t="s">
        <v>71</v>
      </c>
      <c r="BW52" s="90" t="s">
        <v>78</v>
      </c>
      <c r="BX52" s="90" t="s">
        <v>7</v>
      </c>
      <c r="CL52" s="90" t="s">
        <v>5</v>
      </c>
      <c r="CM52" s="90" t="s">
        <v>79</v>
      </c>
    </row>
    <row r="53" spans="1:91" s="1" customFormat="1" ht="30" customHeight="1">
      <c r="B53" s="37"/>
      <c r="AR53" s="37"/>
    </row>
    <row r="54" spans="1:91" s="1" customFormat="1" ht="6.95" customHeight="1">
      <c r="B54" s="52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37"/>
    </row>
  </sheetData>
  <mergeCells count="39">
    <mergeCell ref="K5:AO5"/>
    <mergeCell ref="K6:AO6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W30:AE30"/>
    <mergeCell ref="AK30:AO30"/>
    <mergeCell ref="X32:AB32"/>
    <mergeCell ref="AK32:AO32"/>
    <mergeCell ref="L28:O28"/>
    <mergeCell ref="W28:AE28"/>
    <mergeCell ref="AK28:AO28"/>
    <mergeCell ref="L29:O29"/>
    <mergeCell ref="W29:AE29"/>
    <mergeCell ref="AK29:AO29"/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</mergeCells>
  <hyperlinks>
    <hyperlink ref="K1:S1" location="C2" display="1) Rekapitulace stavby"/>
    <hyperlink ref="W1:AI1" location="C51" display="2) Rekapitulace objektů stavby a soupisů prací"/>
    <hyperlink ref="A52" location="'001 - Speciální výslechov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15"/>
  <sheetViews>
    <sheetView showGridLines="0" tabSelected="1" workbookViewId="0">
      <pane ySplit="1" topLeftCell="A113" activePane="bottomLeft" state="frozen"/>
      <selection pane="bottomLeft" activeCell="F152" sqref="F15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4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91"/>
      <c r="B1" s="16"/>
      <c r="C1" s="16"/>
      <c r="D1" s="17" t="s">
        <v>1</v>
      </c>
      <c r="E1" s="16"/>
      <c r="F1" s="92" t="s">
        <v>80</v>
      </c>
      <c r="G1" s="506" t="s">
        <v>81</v>
      </c>
      <c r="H1" s="506"/>
      <c r="I1" s="16"/>
      <c r="J1" s="92" t="s">
        <v>82</v>
      </c>
      <c r="K1" s="17" t="s">
        <v>83</v>
      </c>
      <c r="L1" s="92" t="s">
        <v>84</v>
      </c>
      <c r="M1" s="92"/>
      <c r="N1" s="92"/>
      <c r="O1" s="92"/>
      <c r="P1" s="92"/>
      <c r="Q1" s="92"/>
      <c r="R1" s="92"/>
      <c r="S1" s="92"/>
      <c r="T1" s="92"/>
      <c r="U1" s="93"/>
      <c r="V1" s="93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469" t="s">
        <v>8</v>
      </c>
      <c r="M2" s="470"/>
      <c r="N2" s="470"/>
      <c r="O2" s="470"/>
      <c r="P2" s="470"/>
      <c r="Q2" s="470"/>
      <c r="R2" s="470"/>
      <c r="S2" s="470"/>
      <c r="T2" s="470"/>
      <c r="U2" s="470"/>
      <c r="V2" s="470"/>
      <c r="AT2" s="23" t="s">
        <v>78</v>
      </c>
    </row>
    <row r="3" spans="1:70" ht="6.95" customHeight="1">
      <c r="B3" s="24"/>
      <c r="C3" s="25"/>
      <c r="D3" s="25"/>
      <c r="E3" s="25"/>
      <c r="F3" s="25"/>
      <c r="G3" s="25"/>
      <c r="H3" s="25"/>
      <c r="I3" s="25"/>
      <c r="J3" s="25"/>
      <c r="K3" s="26"/>
      <c r="AT3" s="23" t="s">
        <v>79</v>
      </c>
    </row>
    <row r="4" spans="1:70" ht="36.950000000000003" customHeight="1">
      <c r="B4" s="27"/>
      <c r="C4" s="28"/>
      <c r="D4" s="29" t="s">
        <v>85</v>
      </c>
      <c r="E4" s="28"/>
      <c r="F4" s="28"/>
      <c r="G4" s="28"/>
      <c r="H4" s="28"/>
      <c r="I4" s="28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28"/>
      <c r="J5" s="28"/>
      <c r="K5" s="30"/>
    </row>
    <row r="6" spans="1:70" ht="15">
      <c r="B6" s="27"/>
      <c r="C6" s="28"/>
      <c r="D6" s="35" t="s">
        <v>17</v>
      </c>
      <c r="E6" s="28"/>
      <c r="F6" s="28"/>
      <c r="G6" s="28"/>
      <c r="H6" s="28"/>
      <c r="I6" s="28"/>
      <c r="J6" s="28"/>
      <c r="K6" s="30"/>
    </row>
    <row r="7" spans="1:70" ht="16.5" customHeight="1">
      <c r="B7" s="27"/>
      <c r="C7" s="28"/>
      <c r="D7" s="28"/>
      <c r="E7" s="507" t="str">
        <f>'Rekapitulace stavby'!K6</f>
        <v>Speciální výslechová místnost se zázemím</v>
      </c>
      <c r="F7" s="508"/>
      <c r="G7" s="508"/>
      <c r="H7" s="508"/>
      <c r="I7" s="28"/>
      <c r="J7" s="28"/>
      <c r="K7" s="30"/>
    </row>
    <row r="8" spans="1:70" s="1" customFormat="1" ht="15">
      <c r="B8" s="37"/>
      <c r="C8" s="38"/>
      <c r="D8" s="35" t="s">
        <v>86</v>
      </c>
      <c r="E8" s="38"/>
      <c r="F8" s="38"/>
      <c r="G8" s="38"/>
      <c r="H8" s="38"/>
      <c r="I8" s="38"/>
      <c r="J8" s="38"/>
      <c r="K8" s="41"/>
    </row>
    <row r="9" spans="1:70" s="1" customFormat="1" ht="36.950000000000003" customHeight="1">
      <c r="B9" s="37"/>
      <c r="C9" s="38"/>
      <c r="D9" s="38"/>
      <c r="E9" s="509" t="s">
        <v>756</v>
      </c>
      <c r="F9" s="510"/>
      <c r="G9" s="510"/>
      <c r="H9" s="510"/>
      <c r="I9" s="38"/>
      <c r="J9" s="38"/>
      <c r="K9" s="41"/>
    </row>
    <row r="10" spans="1:70" s="1" customFormat="1">
      <c r="B10" s="37"/>
      <c r="C10" s="38"/>
      <c r="D10" s="38"/>
      <c r="E10" s="38"/>
      <c r="F10" s="38"/>
      <c r="G10" s="38"/>
      <c r="H10" s="38"/>
      <c r="I10" s="38"/>
      <c r="J10" s="38"/>
      <c r="K10" s="41"/>
    </row>
    <row r="11" spans="1:70" s="1" customFormat="1" ht="14.45" customHeight="1">
      <c r="B11" s="37"/>
      <c r="C11" s="38"/>
      <c r="D11" s="35" t="s">
        <v>19</v>
      </c>
      <c r="E11" s="38"/>
      <c r="F11" s="33" t="s">
        <v>5</v>
      </c>
      <c r="G11" s="38"/>
      <c r="H11" s="38"/>
      <c r="I11" s="35" t="s">
        <v>20</v>
      </c>
      <c r="J11" s="33" t="s">
        <v>5</v>
      </c>
      <c r="K11" s="41"/>
    </row>
    <row r="12" spans="1:70" s="1" customFormat="1" ht="14.45" customHeight="1">
      <c r="B12" s="37"/>
      <c r="C12" s="38"/>
      <c r="D12" s="35" t="s">
        <v>21</v>
      </c>
      <c r="E12" s="38"/>
      <c r="F12" s="33" t="s">
        <v>22</v>
      </c>
      <c r="G12" s="38"/>
      <c r="H12" s="38"/>
      <c r="I12" s="35" t="s">
        <v>23</v>
      </c>
      <c r="J12" s="94" t="str">
        <f>'Rekapitulace stavby'!AN8</f>
        <v>4. 7. 2018</v>
      </c>
      <c r="K12" s="41"/>
    </row>
    <row r="13" spans="1:70" s="1" customFormat="1" ht="10.9" customHeight="1">
      <c r="B13" s="37"/>
      <c r="C13" s="38"/>
      <c r="D13" s="38"/>
      <c r="E13" s="38"/>
      <c r="F13" s="38"/>
      <c r="G13" s="38"/>
      <c r="H13" s="38"/>
      <c r="I13" s="38"/>
      <c r="J13" s="38"/>
      <c r="K13" s="41"/>
    </row>
    <row r="14" spans="1:70" s="1" customFormat="1" ht="14.45" customHeight="1">
      <c r="B14" s="37"/>
      <c r="C14" s="38"/>
      <c r="D14" s="35" t="s">
        <v>25</v>
      </c>
      <c r="E14" s="38"/>
      <c r="F14" s="38"/>
      <c r="G14" s="38"/>
      <c r="H14" s="38"/>
      <c r="I14" s="35" t="s">
        <v>26</v>
      </c>
      <c r="J14" s="33" t="s">
        <v>5</v>
      </c>
      <c r="K14" s="41"/>
    </row>
    <row r="15" spans="1:70" s="1" customFormat="1" ht="18" customHeight="1">
      <c r="B15" s="37"/>
      <c r="C15" s="38"/>
      <c r="D15" s="38"/>
      <c r="E15" s="33" t="s">
        <v>27</v>
      </c>
      <c r="F15" s="38"/>
      <c r="G15" s="38"/>
      <c r="H15" s="38"/>
      <c r="I15" s="35" t="s">
        <v>28</v>
      </c>
      <c r="J15" s="33" t="s">
        <v>5</v>
      </c>
      <c r="K15" s="41"/>
    </row>
    <row r="16" spans="1:70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41"/>
    </row>
    <row r="17" spans="2:11" s="1" customFormat="1" ht="14.45" customHeight="1">
      <c r="B17" s="37"/>
      <c r="C17" s="38"/>
      <c r="D17" s="35" t="s">
        <v>29</v>
      </c>
      <c r="E17" s="38"/>
      <c r="F17" s="38"/>
      <c r="G17" s="38"/>
      <c r="H17" s="38"/>
      <c r="I17" s="35" t="s">
        <v>26</v>
      </c>
      <c r="J17" s="33" t="str">
        <f>IF('Rekapitulace stavby'!AN13="Vyplň údaj","",IF('Rekapitulace stavby'!AN13="","",'Rekapitulace stavby'!AN13))</f>
        <v/>
      </c>
      <c r="K17" s="41"/>
    </row>
    <row r="18" spans="2:11" s="1" customFormat="1" ht="18" customHeight="1">
      <c r="B18" s="37"/>
      <c r="C18" s="38"/>
      <c r="D18" s="38"/>
      <c r="E18" s="33" t="str">
        <f>IF('Rekapitulace stavby'!E14="Vyplň údaj","",IF('Rekapitulace stavby'!E14="","",'Rekapitulace stavby'!E14))</f>
        <v xml:space="preserve"> </v>
      </c>
      <c r="F18" s="38"/>
      <c r="G18" s="38"/>
      <c r="H18" s="38"/>
      <c r="I18" s="35" t="s">
        <v>28</v>
      </c>
      <c r="J18" s="33" t="str">
        <f>IF('Rekapitulace stavby'!AN14="Vyplň údaj","",IF('Rekapitulace stavby'!AN14="","",'Rekapitulace stavby'!AN14))</f>
        <v/>
      </c>
      <c r="K18" s="41"/>
    </row>
    <row r="19" spans="2:11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41"/>
    </row>
    <row r="20" spans="2:11" s="1" customFormat="1" ht="14.45" customHeight="1">
      <c r="B20" s="37"/>
      <c r="C20" s="38"/>
      <c r="D20" s="35" t="s">
        <v>31</v>
      </c>
      <c r="E20" s="38"/>
      <c r="F20" s="38"/>
      <c r="G20" s="38"/>
      <c r="H20" s="38"/>
      <c r="I20" s="35" t="s">
        <v>26</v>
      </c>
      <c r="J20" s="33" t="s">
        <v>5</v>
      </c>
      <c r="K20" s="41"/>
    </row>
    <row r="21" spans="2:11" s="1" customFormat="1" ht="18" customHeight="1">
      <c r="B21" s="37"/>
      <c r="C21" s="38"/>
      <c r="D21" s="38"/>
      <c r="E21" s="33" t="s">
        <v>32</v>
      </c>
      <c r="F21" s="38"/>
      <c r="G21" s="38"/>
      <c r="H21" s="38"/>
      <c r="I21" s="35" t="s">
        <v>28</v>
      </c>
      <c r="J21" s="33" t="s">
        <v>5</v>
      </c>
      <c r="K21" s="41"/>
    </row>
    <row r="22" spans="2:11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41"/>
    </row>
    <row r="23" spans="2:11" s="1" customFormat="1" ht="14.45" customHeight="1">
      <c r="B23" s="37"/>
      <c r="C23" s="38"/>
      <c r="D23" s="35" t="s">
        <v>34</v>
      </c>
      <c r="E23" s="38"/>
      <c r="F23" s="38"/>
      <c r="G23" s="38"/>
      <c r="H23" s="38"/>
      <c r="I23" s="38"/>
      <c r="J23" s="38"/>
      <c r="K23" s="41"/>
    </row>
    <row r="24" spans="2:11" s="6" customFormat="1" ht="16.5" customHeight="1">
      <c r="B24" s="95"/>
      <c r="C24" s="96"/>
      <c r="D24" s="96"/>
      <c r="E24" s="498" t="s">
        <v>5</v>
      </c>
      <c r="F24" s="498"/>
      <c r="G24" s="498"/>
      <c r="H24" s="498"/>
      <c r="I24" s="96"/>
      <c r="J24" s="96"/>
      <c r="K24" s="97"/>
    </row>
    <row r="25" spans="2:11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41"/>
    </row>
    <row r="26" spans="2:11" s="1" customFormat="1" ht="6.95" customHeight="1">
      <c r="B26" s="37"/>
      <c r="C26" s="38"/>
      <c r="D26" s="64"/>
      <c r="E26" s="64"/>
      <c r="F26" s="64"/>
      <c r="G26" s="64"/>
      <c r="H26" s="64"/>
      <c r="I26" s="64"/>
      <c r="J26" s="64"/>
      <c r="K26" s="98"/>
    </row>
    <row r="27" spans="2:11" s="1" customFormat="1" ht="25.35" customHeight="1">
      <c r="B27" s="37"/>
      <c r="C27" s="38"/>
      <c r="D27" s="99" t="s">
        <v>35</v>
      </c>
      <c r="E27" s="38"/>
      <c r="F27" s="38"/>
      <c r="G27" s="38"/>
      <c r="H27" s="38"/>
      <c r="I27" s="38"/>
      <c r="J27" s="100">
        <f>ROUND(J91,2)</f>
        <v>0</v>
      </c>
      <c r="K27" s="41"/>
    </row>
    <row r="28" spans="2:11" s="1" customFormat="1" ht="6.95" customHeight="1">
      <c r="B28" s="37"/>
      <c r="C28" s="38"/>
      <c r="D28" s="64"/>
      <c r="E28" s="64"/>
      <c r="F28" s="64"/>
      <c r="G28" s="64"/>
      <c r="H28" s="64"/>
      <c r="I28" s="64"/>
      <c r="J28" s="64"/>
      <c r="K28" s="98"/>
    </row>
    <row r="29" spans="2:11" s="1" customFormat="1" ht="14.45" customHeight="1">
      <c r="B29" s="37"/>
      <c r="C29" s="38"/>
      <c r="D29" s="38"/>
      <c r="E29" s="38"/>
      <c r="F29" s="42" t="s">
        <v>37</v>
      </c>
      <c r="G29" s="38"/>
      <c r="H29" s="38"/>
      <c r="I29" s="42" t="s">
        <v>36</v>
      </c>
      <c r="J29" s="42" t="s">
        <v>38</v>
      </c>
      <c r="K29" s="41"/>
    </row>
    <row r="30" spans="2:11" s="1" customFormat="1" ht="14.45" customHeight="1">
      <c r="B30" s="37"/>
      <c r="C30" s="38"/>
      <c r="D30" s="45" t="s">
        <v>39</v>
      </c>
      <c r="E30" s="45" t="s">
        <v>40</v>
      </c>
      <c r="F30" s="101">
        <f>ROUND(SUM(BE91:BE214), 2)</f>
        <v>0</v>
      </c>
      <c r="G30" s="38"/>
      <c r="H30" s="38"/>
      <c r="I30" s="102">
        <v>0.21</v>
      </c>
      <c r="J30" s="101">
        <f>ROUND(ROUND((SUM(BE91:BE214)), 2)*I30, 2)</f>
        <v>0</v>
      </c>
      <c r="K30" s="41"/>
    </row>
    <row r="31" spans="2:11" s="1" customFormat="1" ht="14.45" customHeight="1">
      <c r="B31" s="37"/>
      <c r="C31" s="38"/>
      <c r="D31" s="38"/>
      <c r="E31" s="45" t="s">
        <v>41</v>
      </c>
      <c r="F31" s="101">
        <f>ROUND(SUM(BF91:BF214), 2)</f>
        <v>0</v>
      </c>
      <c r="G31" s="38"/>
      <c r="H31" s="38"/>
      <c r="I31" s="102">
        <v>0.15</v>
      </c>
      <c r="J31" s="101">
        <f>ROUND(ROUND((SUM(BF91:BF214)), 2)*I31, 2)</f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42</v>
      </c>
      <c r="F32" s="101">
        <f>ROUND(SUM(BG91:BG214), 2)</f>
        <v>0</v>
      </c>
      <c r="G32" s="38"/>
      <c r="H32" s="38"/>
      <c r="I32" s="102">
        <v>0.21</v>
      </c>
      <c r="J32" s="101">
        <v>0</v>
      </c>
      <c r="K32" s="41"/>
    </row>
    <row r="33" spans="2:11" s="1" customFormat="1" ht="14.45" hidden="1" customHeight="1">
      <c r="B33" s="37"/>
      <c r="C33" s="38"/>
      <c r="D33" s="38"/>
      <c r="E33" s="45" t="s">
        <v>43</v>
      </c>
      <c r="F33" s="101">
        <f>ROUND(SUM(BH91:BH214), 2)</f>
        <v>0</v>
      </c>
      <c r="G33" s="38"/>
      <c r="H33" s="38"/>
      <c r="I33" s="102">
        <v>0.15</v>
      </c>
      <c r="J33" s="101">
        <v>0</v>
      </c>
      <c r="K33" s="41"/>
    </row>
    <row r="34" spans="2:11" s="1" customFormat="1" ht="14.45" hidden="1" customHeight="1">
      <c r="B34" s="37"/>
      <c r="C34" s="38"/>
      <c r="D34" s="38"/>
      <c r="E34" s="45" t="s">
        <v>44</v>
      </c>
      <c r="F34" s="101">
        <f>ROUND(SUM(BI91:BI214), 2)</f>
        <v>0</v>
      </c>
      <c r="G34" s="38"/>
      <c r="H34" s="38"/>
      <c r="I34" s="102">
        <v>0</v>
      </c>
      <c r="J34" s="101">
        <v>0</v>
      </c>
      <c r="K34" s="41"/>
    </row>
    <row r="35" spans="2:11" s="1" customFormat="1" ht="6.95" customHeight="1">
      <c r="B35" s="37"/>
      <c r="C35" s="38"/>
      <c r="D35" s="38"/>
      <c r="E35" s="38"/>
      <c r="F35" s="38"/>
      <c r="G35" s="38"/>
      <c r="H35" s="38"/>
      <c r="I35" s="38"/>
      <c r="J35" s="38"/>
      <c r="K35" s="41"/>
    </row>
    <row r="36" spans="2:11" s="1" customFormat="1" ht="25.35" customHeight="1">
      <c r="B36" s="37"/>
      <c r="C36" s="103"/>
      <c r="D36" s="104" t="s">
        <v>45</v>
      </c>
      <c r="E36" s="67"/>
      <c r="F36" s="67"/>
      <c r="G36" s="105" t="s">
        <v>46</v>
      </c>
      <c r="H36" s="106" t="s">
        <v>47</v>
      </c>
      <c r="I36" s="67"/>
      <c r="J36" s="107">
        <f>SUM(J27:J34)</f>
        <v>0</v>
      </c>
      <c r="K36" s="108"/>
    </row>
    <row r="37" spans="2:11" s="1" customFormat="1" ht="14.45" customHeight="1">
      <c r="B37" s="52"/>
      <c r="C37" s="53"/>
      <c r="D37" s="53"/>
      <c r="E37" s="53"/>
      <c r="F37" s="53"/>
      <c r="G37" s="53"/>
      <c r="H37" s="53"/>
      <c r="I37" s="53"/>
      <c r="J37" s="53"/>
      <c r="K37" s="54"/>
    </row>
    <row r="41" spans="2:11" s="1" customFormat="1" ht="6.95" customHeight="1">
      <c r="B41" s="55"/>
      <c r="C41" s="56"/>
      <c r="D41" s="56"/>
      <c r="E41" s="56"/>
      <c r="F41" s="56"/>
      <c r="G41" s="56"/>
      <c r="H41" s="56"/>
      <c r="I41" s="56"/>
      <c r="J41" s="56"/>
      <c r="K41" s="109"/>
    </row>
    <row r="42" spans="2:11" s="1" customFormat="1" ht="36.950000000000003" customHeight="1">
      <c r="B42" s="37"/>
      <c r="C42" s="29" t="s">
        <v>87</v>
      </c>
      <c r="D42" s="38"/>
      <c r="E42" s="38"/>
      <c r="F42" s="38"/>
      <c r="G42" s="38"/>
      <c r="H42" s="38"/>
      <c r="I42" s="38"/>
      <c r="J42" s="38"/>
      <c r="K42" s="41"/>
    </row>
    <row r="43" spans="2:11" s="1" customFormat="1" ht="6.95" customHeight="1">
      <c r="B43" s="37"/>
      <c r="C43" s="38"/>
      <c r="D43" s="38"/>
      <c r="E43" s="38"/>
      <c r="F43" s="38"/>
      <c r="G43" s="38"/>
      <c r="H43" s="38"/>
      <c r="I43" s="38"/>
      <c r="J43" s="38"/>
      <c r="K43" s="41"/>
    </row>
    <row r="44" spans="2:11" s="1" customFormat="1" ht="14.45" customHeight="1">
      <c r="B44" s="37"/>
      <c r="C44" s="35" t="s">
        <v>17</v>
      </c>
      <c r="D44" s="38"/>
      <c r="E44" s="38"/>
      <c r="F44" s="38"/>
      <c r="G44" s="38"/>
      <c r="H44" s="38"/>
      <c r="I44" s="38"/>
      <c r="J44" s="38"/>
      <c r="K44" s="41"/>
    </row>
    <row r="45" spans="2:11" s="1" customFormat="1" ht="16.5" customHeight="1">
      <c r="B45" s="37"/>
      <c r="C45" s="38"/>
      <c r="D45" s="38"/>
      <c r="E45" s="507" t="str">
        <f>E7</f>
        <v>Speciální výslechová místnost se zázemím</v>
      </c>
      <c r="F45" s="508"/>
      <c r="G45" s="508"/>
      <c r="H45" s="508"/>
      <c r="I45" s="38"/>
      <c r="J45" s="38"/>
      <c r="K45" s="41"/>
    </row>
    <row r="46" spans="2:11" s="1" customFormat="1" ht="14.45" customHeight="1">
      <c r="B46" s="37"/>
      <c r="C46" s="35" t="s">
        <v>86</v>
      </c>
      <c r="D46" s="38"/>
      <c r="E46" s="38"/>
      <c r="F46" s="38"/>
      <c r="G46" s="38"/>
      <c r="H46" s="38"/>
      <c r="I46" s="38"/>
      <c r="J46" s="38"/>
      <c r="K46" s="41"/>
    </row>
    <row r="47" spans="2:11" s="1" customFormat="1" ht="17.25" customHeight="1">
      <c r="B47" s="37"/>
      <c r="C47" s="38"/>
      <c r="D47" s="38"/>
      <c r="E47" s="511" t="str">
        <f>E9</f>
        <v>D.1.1 - Stavební část</v>
      </c>
      <c r="F47" s="510"/>
      <c r="G47" s="510"/>
      <c r="H47" s="510"/>
      <c r="I47" s="38"/>
      <c r="J47" s="38"/>
      <c r="K47" s="41"/>
    </row>
    <row r="48" spans="2:11" s="1" customFormat="1" ht="6.95" customHeight="1">
      <c r="B48" s="37"/>
      <c r="C48" s="38"/>
      <c r="D48" s="38"/>
      <c r="E48" s="38"/>
      <c r="F48" s="38"/>
      <c r="G48" s="38"/>
      <c r="H48" s="38"/>
      <c r="I48" s="38"/>
      <c r="J48" s="38"/>
      <c r="K48" s="41"/>
    </row>
    <row r="49" spans="2:47" s="1" customFormat="1" ht="18" customHeight="1">
      <c r="B49" s="37"/>
      <c r="C49" s="35" t="s">
        <v>21</v>
      </c>
      <c r="D49" s="38"/>
      <c r="E49" s="38"/>
      <c r="F49" s="33" t="str">
        <f>F12</f>
        <v>Třinec- Konská</v>
      </c>
      <c r="G49" s="38"/>
      <c r="H49" s="38"/>
      <c r="I49" s="35" t="s">
        <v>23</v>
      </c>
      <c r="J49" s="94" t="str">
        <f>IF(J12="","",J12)</f>
        <v>4. 7. 2018</v>
      </c>
      <c r="K49" s="41"/>
    </row>
    <row r="50" spans="2:47" s="1" customFormat="1" ht="6.95" customHeight="1">
      <c r="B50" s="37"/>
      <c r="C50" s="38"/>
      <c r="D50" s="38"/>
      <c r="E50" s="38"/>
      <c r="F50" s="38"/>
      <c r="G50" s="38"/>
      <c r="H50" s="38"/>
      <c r="I50" s="38"/>
      <c r="J50" s="38"/>
      <c r="K50" s="41"/>
    </row>
    <row r="51" spans="2:47" s="1" customFormat="1" ht="15">
      <c r="B51" s="37"/>
      <c r="C51" s="35" t="s">
        <v>25</v>
      </c>
      <c r="D51" s="38"/>
      <c r="E51" s="38"/>
      <c r="F51" s="33" t="str">
        <f>E15</f>
        <v>Město Třinec</v>
      </c>
      <c r="G51" s="38"/>
      <c r="H51" s="38"/>
      <c r="I51" s="35" t="s">
        <v>31</v>
      </c>
      <c r="J51" s="498" t="str">
        <f>E21</f>
        <v>Fiala Architects</v>
      </c>
      <c r="K51" s="41"/>
    </row>
    <row r="52" spans="2:47" s="1" customFormat="1" ht="14.45" customHeight="1">
      <c r="B52" s="37"/>
      <c r="C52" s="35" t="s">
        <v>29</v>
      </c>
      <c r="D52" s="38"/>
      <c r="E52" s="38"/>
      <c r="F52" s="33" t="str">
        <f>IF(E18="","",E18)</f>
        <v xml:space="preserve"> </v>
      </c>
      <c r="G52" s="38"/>
      <c r="H52" s="38"/>
      <c r="I52" s="38"/>
      <c r="J52" s="502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38"/>
      <c r="J53" s="38"/>
      <c r="K53" s="41"/>
    </row>
    <row r="54" spans="2:47" s="1" customFormat="1" ht="29.25" customHeight="1">
      <c r="B54" s="37"/>
      <c r="C54" s="110" t="s">
        <v>88</v>
      </c>
      <c r="D54" s="103"/>
      <c r="E54" s="103"/>
      <c r="F54" s="103"/>
      <c r="G54" s="103"/>
      <c r="H54" s="103"/>
      <c r="I54" s="103"/>
      <c r="J54" s="111" t="s">
        <v>89</v>
      </c>
      <c r="K54" s="112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38"/>
      <c r="J55" s="38"/>
      <c r="K55" s="41"/>
    </row>
    <row r="56" spans="2:47" s="1" customFormat="1" ht="29.25" customHeight="1">
      <c r="B56" s="37"/>
      <c r="C56" s="113" t="s">
        <v>90</v>
      </c>
      <c r="D56" s="38"/>
      <c r="E56" s="38"/>
      <c r="F56" s="38"/>
      <c r="G56" s="38"/>
      <c r="H56" s="38"/>
      <c r="I56" s="38"/>
      <c r="J56" s="100">
        <f>J91</f>
        <v>0</v>
      </c>
      <c r="K56" s="41"/>
      <c r="AU56" s="23" t="s">
        <v>91</v>
      </c>
    </row>
    <row r="57" spans="2:47" s="7" customFormat="1" ht="24.95" customHeight="1">
      <c r="B57" s="114"/>
      <c r="C57" s="115"/>
      <c r="D57" s="116" t="s">
        <v>92</v>
      </c>
      <c r="E57" s="117"/>
      <c r="F57" s="117"/>
      <c r="G57" s="117"/>
      <c r="H57" s="117"/>
      <c r="I57" s="117"/>
      <c r="J57" s="118">
        <f>J92</f>
        <v>0</v>
      </c>
      <c r="K57" s="119"/>
    </row>
    <row r="58" spans="2:47" s="8" customFormat="1" ht="19.899999999999999" customHeight="1">
      <c r="B58" s="120"/>
      <c r="C58" s="121"/>
      <c r="D58" s="122" t="s">
        <v>93</v>
      </c>
      <c r="E58" s="123"/>
      <c r="F58" s="123"/>
      <c r="G58" s="123"/>
      <c r="H58" s="123"/>
      <c r="I58" s="123"/>
      <c r="J58" s="124">
        <f>J93</f>
        <v>0</v>
      </c>
      <c r="K58" s="125"/>
    </row>
    <row r="59" spans="2:47" s="8" customFormat="1" ht="19.899999999999999" customHeight="1">
      <c r="B59" s="120"/>
      <c r="C59" s="121"/>
      <c r="D59" s="122" t="s">
        <v>94</v>
      </c>
      <c r="E59" s="123"/>
      <c r="F59" s="123"/>
      <c r="G59" s="123"/>
      <c r="H59" s="123"/>
      <c r="I59" s="123"/>
      <c r="J59" s="124">
        <f>J98</f>
        <v>0</v>
      </c>
      <c r="K59" s="125"/>
    </row>
    <row r="60" spans="2:47" s="8" customFormat="1" ht="19.899999999999999" customHeight="1">
      <c r="B60" s="120"/>
      <c r="C60" s="121"/>
      <c r="D60" s="122" t="s">
        <v>95</v>
      </c>
      <c r="E60" s="123"/>
      <c r="F60" s="123"/>
      <c r="G60" s="123"/>
      <c r="H60" s="123"/>
      <c r="I60" s="123"/>
      <c r="J60" s="124">
        <f>J115</f>
        <v>0</v>
      </c>
      <c r="K60" s="125"/>
    </row>
    <row r="61" spans="2:47" s="8" customFormat="1" ht="19.899999999999999" customHeight="1">
      <c r="B61" s="120"/>
      <c r="C61" s="121"/>
      <c r="D61" s="122" t="s">
        <v>96</v>
      </c>
      <c r="E61" s="123"/>
      <c r="F61" s="123"/>
      <c r="G61" s="123"/>
      <c r="H61" s="123"/>
      <c r="I61" s="123"/>
      <c r="J61" s="124">
        <f>J123</f>
        <v>0</v>
      </c>
      <c r="K61" s="125"/>
    </row>
    <row r="62" spans="2:47" s="7" customFormat="1" ht="24.95" customHeight="1">
      <c r="B62" s="114"/>
      <c r="C62" s="115"/>
      <c r="D62" s="116" t="s">
        <v>97</v>
      </c>
      <c r="E62" s="117"/>
      <c r="F62" s="117"/>
      <c r="G62" s="117"/>
      <c r="H62" s="117"/>
      <c r="I62" s="117"/>
      <c r="J62" s="118">
        <f>J125</f>
        <v>0</v>
      </c>
      <c r="K62" s="119"/>
    </row>
    <row r="63" spans="2:47" s="8" customFormat="1" ht="19.899999999999999" customHeight="1">
      <c r="B63" s="120"/>
      <c r="C63" s="121"/>
      <c r="D63" s="122" t="s">
        <v>98</v>
      </c>
      <c r="E63" s="123"/>
      <c r="F63" s="123"/>
      <c r="G63" s="123"/>
      <c r="H63" s="123"/>
      <c r="I63" s="123"/>
      <c r="J63" s="124">
        <f>J126</f>
        <v>0</v>
      </c>
      <c r="K63" s="125"/>
    </row>
    <row r="64" spans="2:47" s="8" customFormat="1" ht="19.899999999999999" customHeight="1">
      <c r="B64" s="120"/>
      <c r="C64" s="121"/>
      <c r="D64" s="122" t="s">
        <v>99</v>
      </c>
      <c r="E64" s="123"/>
      <c r="F64" s="123"/>
      <c r="G64" s="123"/>
      <c r="H64" s="123"/>
      <c r="I64" s="123"/>
      <c r="J64" s="124">
        <f>J136</f>
        <v>0</v>
      </c>
      <c r="K64" s="125"/>
    </row>
    <row r="65" spans="2:12" s="8" customFormat="1" ht="19.899999999999999" customHeight="1">
      <c r="B65" s="120"/>
      <c r="C65" s="121"/>
      <c r="D65" s="122" t="s">
        <v>100</v>
      </c>
      <c r="E65" s="123"/>
      <c r="F65" s="123"/>
      <c r="G65" s="123"/>
      <c r="H65" s="123"/>
      <c r="I65" s="123"/>
      <c r="J65" s="124">
        <f>J138</f>
        <v>0</v>
      </c>
      <c r="K65" s="125"/>
    </row>
    <row r="66" spans="2:12" s="8" customFormat="1" ht="19.899999999999999" customHeight="1">
      <c r="B66" s="120"/>
      <c r="C66" s="121"/>
      <c r="D66" s="122" t="s">
        <v>101</v>
      </c>
      <c r="E66" s="123"/>
      <c r="F66" s="123"/>
      <c r="G66" s="123"/>
      <c r="H66" s="123"/>
      <c r="I66" s="123"/>
      <c r="J66" s="124">
        <f>J140</f>
        <v>0</v>
      </c>
      <c r="K66" s="125"/>
    </row>
    <row r="67" spans="2:12" s="8" customFormat="1" ht="19.899999999999999" customHeight="1">
      <c r="B67" s="120"/>
      <c r="C67" s="121"/>
      <c r="D67" s="122" t="s">
        <v>102</v>
      </c>
      <c r="E67" s="123"/>
      <c r="F67" s="123"/>
      <c r="G67" s="123"/>
      <c r="H67" s="123"/>
      <c r="I67" s="123"/>
      <c r="J67" s="124">
        <f>J152</f>
        <v>0</v>
      </c>
      <c r="K67" s="125"/>
    </row>
    <row r="68" spans="2:12" s="8" customFormat="1" ht="19.899999999999999" customHeight="1">
      <c r="B68" s="120"/>
      <c r="C68" s="121"/>
      <c r="D68" s="122" t="s">
        <v>103</v>
      </c>
      <c r="E68" s="123"/>
      <c r="F68" s="123"/>
      <c r="G68" s="123"/>
      <c r="H68" s="123"/>
      <c r="I68" s="123"/>
      <c r="J68" s="124">
        <f>J187</f>
        <v>0</v>
      </c>
      <c r="K68" s="125"/>
    </row>
    <row r="69" spans="2:12" s="8" customFormat="1" ht="19.899999999999999" customHeight="1">
      <c r="B69" s="120"/>
      <c r="C69" s="121"/>
      <c r="D69" s="122" t="s">
        <v>104</v>
      </c>
      <c r="E69" s="123"/>
      <c r="F69" s="123"/>
      <c r="G69" s="123"/>
      <c r="H69" s="123"/>
      <c r="I69" s="123"/>
      <c r="J69" s="124">
        <f>J194</f>
        <v>0</v>
      </c>
      <c r="K69" s="125"/>
    </row>
    <row r="70" spans="2:12" s="7" customFormat="1" ht="24.95" customHeight="1">
      <c r="B70" s="114"/>
      <c r="C70" s="115"/>
      <c r="D70" s="116" t="s">
        <v>105</v>
      </c>
      <c r="E70" s="117"/>
      <c r="F70" s="117"/>
      <c r="G70" s="117"/>
      <c r="H70" s="117"/>
      <c r="I70" s="117"/>
      <c r="J70" s="118">
        <f>J212</f>
        <v>0</v>
      </c>
      <c r="K70" s="119"/>
    </row>
    <row r="71" spans="2:12" s="8" customFormat="1" ht="19.899999999999999" customHeight="1">
      <c r="B71" s="120"/>
      <c r="C71" s="121"/>
      <c r="D71" s="122" t="s">
        <v>106</v>
      </c>
      <c r="E71" s="123"/>
      <c r="F71" s="123"/>
      <c r="G71" s="123"/>
      <c r="H71" s="123"/>
      <c r="I71" s="123"/>
      <c r="J71" s="124">
        <f>J213</f>
        <v>0</v>
      </c>
      <c r="K71" s="125"/>
    </row>
    <row r="72" spans="2:12" s="1" customFormat="1" ht="21.75" customHeight="1">
      <c r="B72" s="37"/>
      <c r="C72" s="38"/>
      <c r="D72" s="38"/>
      <c r="E72" s="38"/>
      <c r="F72" s="38"/>
      <c r="G72" s="38"/>
      <c r="H72" s="38"/>
      <c r="I72" s="38"/>
      <c r="J72" s="38"/>
      <c r="K72" s="41"/>
    </row>
    <row r="73" spans="2:12" s="1" customFormat="1" ht="6.95" customHeight="1">
      <c r="B73" s="52"/>
      <c r="C73" s="53"/>
      <c r="D73" s="53"/>
      <c r="E73" s="53"/>
      <c r="F73" s="53"/>
      <c r="G73" s="53"/>
      <c r="H73" s="53"/>
      <c r="I73" s="53"/>
      <c r="J73" s="53"/>
      <c r="K73" s="54"/>
    </row>
    <row r="77" spans="2:12" s="1" customFormat="1" ht="6.95" customHeight="1"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37"/>
    </row>
    <row r="78" spans="2:12" s="1" customFormat="1" ht="36.950000000000003" customHeight="1">
      <c r="B78" s="37"/>
      <c r="C78" s="57" t="s">
        <v>107</v>
      </c>
      <c r="L78" s="37"/>
    </row>
    <row r="79" spans="2:12" s="1" customFormat="1" ht="6.95" customHeight="1">
      <c r="B79" s="37"/>
      <c r="L79" s="37"/>
    </row>
    <row r="80" spans="2:12" s="1" customFormat="1" ht="14.45" customHeight="1">
      <c r="B80" s="37"/>
      <c r="C80" s="59" t="s">
        <v>17</v>
      </c>
      <c r="L80" s="37"/>
    </row>
    <row r="81" spans="2:65" s="1" customFormat="1" ht="16.5" customHeight="1">
      <c r="B81" s="37"/>
      <c r="E81" s="503" t="str">
        <f>E7</f>
        <v>Speciální výslechová místnost se zázemím</v>
      </c>
      <c r="F81" s="504"/>
      <c r="G81" s="504"/>
      <c r="H81" s="504"/>
      <c r="L81" s="37"/>
    </row>
    <row r="82" spans="2:65" s="1" customFormat="1" ht="14.45" customHeight="1">
      <c r="B82" s="37"/>
      <c r="C82" s="59" t="s">
        <v>86</v>
      </c>
      <c r="L82" s="37"/>
    </row>
    <row r="83" spans="2:65" s="1" customFormat="1" ht="17.25" customHeight="1">
      <c r="B83" s="37"/>
      <c r="E83" s="476" t="str">
        <f>E9</f>
        <v>D.1.1 - Stavební část</v>
      </c>
      <c r="F83" s="505"/>
      <c r="G83" s="505"/>
      <c r="H83" s="505"/>
      <c r="L83" s="37"/>
    </row>
    <row r="84" spans="2:65" s="1" customFormat="1" ht="6.95" customHeight="1">
      <c r="B84" s="37"/>
      <c r="L84" s="37"/>
    </row>
    <row r="85" spans="2:65" s="1" customFormat="1" ht="18" customHeight="1">
      <c r="B85" s="37"/>
      <c r="C85" s="59" t="s">
        <v>21</v>
      </c>
      <c r="F85" s="126" t="str">
        <f>F12</f>
        <v>Třinec- Konská</v>
      </c>
      <c r="I85" s="59" t="s">
        <v>23</v>
      </c>
      <c r="J85" s="63" t="str">
        <f>IF(J12="","",J12)</f>
        <v>4. 7. 2018</v>
      </c>
      <c r="L85" s="37"/>
    </row>
    <row r="86" spans="2:65" s="1" customFormat="1" ht="6.95" customHeight="1">
      <c r="B86" s="37"/>
      <c r="L86" s="37"/>
    </row>
    <row r="87" spans="2:65" s="1" customFormat="1" ht="15">
      <c r="B87" s="37"/>
      <c r="C87" s="59" t="s">
        <v>25</v>
      </c>
      <c r="F87" s="126" t="str">
        <f>E15</f>
        <v>Město Třinec</v>
      </c>
      <c r="I87" s="59" t="s">
        <v>31</v>
      </c>
      <c r="J87" s="126" t="str">
        <f>E21</f>
        <v>Fiala Architects</v>
      </c>
      <c r="L87" s="37"/>
    </row>
    <row r="88" spans="2:65" s="1" customFormat="1" ht="14.45" customHeight="1">
      <c r="B88" s="37"/>
      <c r="C88" s="59" t="s">
        <v>29</v>
      </c>
      <c r="F88" s="126" t="str">
        <f>IF(E18="","",E18)</f>
        <v xml:space="preserve"> </v>
      </c>
      <c r="L88" s="37"/>
    </row>
    <row r="89" spans="2:65" s="1" customFormat="1" ht="10.35" customHeight="1">
      <c r="B89" s="37"/>
      <c r="L89" s="37"/>
    </row>
    <row r="90" spans="2:65" s="9" customFormat="1" ht="29.25" customHeight="1">
      <c r="B90" s="127"/>
      <c r="C90" s="128" t="s">
        <v>108</v>
      </c>
      <c r="D90" s="129" t="s">
        <v>54</v>
      </c>
      <c r="E90" s="129" t="s">
        <v>50</v>
      </c>
      <c r="F90" s="129" t="s">
        <v>109</v>
      </c>
      <c r="G90" s="129" t="s">
        <v>110</v>
      </c>
      <c r="H90" s="129" t="s">
        <v>111</v>
      </c>
      <c r="I90" s="129" t="s">
        <v>112</v>
      </c>
      <c r="J90" s="129" t="s">
        <v>89</v>
      </c>
      <c r="K90" s="130" t="s">
        <v>113</v>
      </c>
      <c r="L90" s="127"/>
      <c r="M90" s="69" t="s">
        <v>114</v>
      </c>
      <c r="N90" s="70" t="s">
        <v>39</v>
      </c>
      <c r="O90" s="70" t="s">
        <v>115</v>
      </c>
      <c r="P90" s="70" t="s">
        <v>116</v>
      </c>
      <c r="Q90" s="70" t="s">
        <v>117</v>
      </c>
      <c r="R90" s="70" t="s">
        <v>118</v>
      </c>
      <c r="S90" s="70" t="s">
        <v>119</v>
      </c>
      <c r="T90" s="71" t="s">
        <v>120</v>
      </c>
    </row>
    <row r="91" spans="2:65" s="1" customFormat="1" ht="29.25" customHeight="1">
      <c r="B91" s="37"/>
      <c r="C91" s="73" t="s">
        <v>90</v>
      </c>
      <c r="J91" s="131">
        <f>BK89</f>
        <v>0</v>
      </c>
      <c r="L91" s="37"/>
      <c r="M91" s="72"/>
      <c r="N91" s="64"/>
      <c r="O91" s="64"/>
      <c r="P91" s="132" t="e">
        <f>P92+P125+P212</f>
        <v>#REF!</v>
      </c>
      <c r="Q91" s="64"/>
      <c r="R91" s="132" t="e">
        <f>R92+R125+R212</f>
        <v>#REF!</v>
      </c>
      <c r="S91" s="64"/>
      <c r="T91" s="133" t="e">
        <f>T92+T125+T212</f>
        <v>#REF!</v>
      </c>
      <c r="AT91" s="23" t="s">
        <v>68</v>
      </c>
      <c r="AU91" s="23" t="s">
        <v>91</v>
      </c>
      <c r="BK91" s="134" t="e">
        <f>BK92+BK125+BK212</f>
        <v>#REF!</v>
      </c>
    </row>
    <row r="92" spans="2:65" s="10" customFormat="1" ht="37.35" customHeight="1">
      <c r="B92" s="135"/>
      <c r="D92" s="136" t="s">
        <v>68</v>
      </c>
      <c r="E92" s="137" t="s">
        <v>121</v>
      </c>
      <c r="F92" s="137" t="s">
        <v>122</v>
      </c>
      <c r="J92" s="138">
        <f>BK92</f>
        <v>0</v>
      </c>
      <c r="L92" s="135"/>
      <c r="M92" s="139"/>
      <c r="N92" s="140"/>
      <c r="O92" s="140"/>
      <c r="P92" s="141">
        <f>P93+P98+P115+P123</f>
        <v>34.551780000000001</v>
      </c>
      <c r="Q92" s="140"/>
      <c r="R92" s="141">
        <f>R93+R98+R115+R123</f>
        <v>9.9840100000000001E-2</v>
      </c>
      <c r="S92" s="140"/>
      <c r="T92" s="142">
        <f>T93+T98+T115+T123</f>
        <v>1.8200000000000001E-2</v>
      </c>
      <c r="AR92" s="136" t="s">
        <v>77</v>
      </c>
      <c r="AT92" s="143" t="s">
        <v>68</v>
      </c>
      <c r="AU92" s="143" t="s">
        <v>69</v>
      </c>
      <c r="AY92" s="136" t="s">
        <v>123</v>
      </c>
      <c r="BK92" s="144">
        <f>BK93+BK98+BK115+BK123</f>
        <v>0</v>
      </c>
    </row>
    <row r="93" spans="2:65" s="10" customFormat="1" ht="19.899999999999999" customHeight="1">
      <c r="B93" s="135"/>
      <c r="D93" s="136" t="s">
        <v>68</v>
      </c>
      <c r="E93" s="145" t="s">
        <v>124</v>
      </c>
      <c r="F93" s="145" t="s">
        <v>125</v>
      </c>
      <c r="J93" s="146">
        <f>BK93</f>
        <v>0</v>
      </c>
      <c r="L93" s="135"/>
      <c r="M93" s="139"/>
      <c r="N93" s="140"/>
      <c r="O93" s="140"/>
      <c r="P93" s="141">
        <f>SUM(P94:P97)</f>
        <v>4.5605000000000002</v>
      </c>
      <c r="Q93" s="140"/>
      <c r="R93" s="141">
        <f>SUM(R94:R97)</f>
        <v>9.2374999999999999E-2</v>
      </c>
      <c r="S93" s="140"/>
      <c r="T93" s="142">
        <f>SUM(T94:T97)</f>
        <v>0</v>
      </c>
      <c r="AR93" s="136" t="s">
        <v>77</v>
      </c>
      <c r="AT93" s="143" t="s">
        <v>68</v>
      </c>
      <c r="AU93" s="143" t="s">
        <v>77</v>
      </c>
      <c r="AY93" s="136" t="s">
        <v>123</v>
      </c>
      <c r="BK93" s="144">
        <f>SUM(BK94:BK97)</f>
        <v>0</v>
      </c>
    </row>
    <row r="94" spans="2:65" s="1" customFormat="1" ht="16.5" customHeight="1">
      <c r="B94" s="147"/>
      <c r="C94" s="148" t="s">
        <v>77</v>
      </c>
      <c r="D94" s="148" t="s">
        <v>126</v>
      </c>
      <c r="E94" s="149" t="s">
        <v>127</v>
      </c>
      <c r="F94" s="150" t="s">
        <v>128</v>
      </c>
      <c r="G94" s="151" t="s">
        <v>129</v>
      </c>
      <c r="H94" s="152">
        <v>1.5</v>
      </c>
      <c r="I94" s="153">
        <v>0</v>
      </c>
      <c r="J94" s="153">
        <f>ROUND(I94*H94,2)</f>
        <v>0</v>
      </c>
      <c r="K94" s="150" t="s">
        <v>130</v>
      </c>
      <c r="L94" s="37"/>
      <c r="M94" s="154" t="s">
        <v>5</v>
      </c>
      <c r="N94" s="155" t="s">
        <v>40</v>
      </c>
      <c r="O94" s="156">
        <v>1.6910000000000001</v>
      </c>
      <c r="P94" s="156">
        <f>O94*H94</f>
        <v>2.5365000000000002</v>
      </c>
      <c r="Q94" s="156">
        <v>4.1529999999999997E-2</v>
      </c>
      <c r="R94" s="156">
        <f>Q94*H94</f>
        <v>6.2294999999999996E-2</v>
      </c>
      <c r="S94" s="156">
        <v>0</v>
      </c>
      <c r="T94" s="157">
        <f>S94*H94</f>
        <v>0</v>
      </c>
      <c r="AR94" s="23" t="s">
        <v>131</v>
      </c>
      <c r="AT94" s="23" t="s">
        <v>126</v>
      </c>
      <c r="AU94" s="23" t="s">
        <v>79</v>
      </c>
      <c r="AY94" s="23" t="s">
        <v>123</v>
      </c>
      <c r="BE94" s="158">
        <f>IF(N94="základní",J94,0)</f>
        <v>0</v>
      </c>
      <c r="BF94" s="158">
        <f>IF(N94="snížená",J94,0)</f>
        <v>0</v>
      </c>
      <c r="BG94" s="158">
        <f>IF(N94="zákl. přenesená",J94,0)</f>
        <v>0</v>
      </c>
      <c r="BH94" s="158">
        <f>IF(N94="sníž. přenesená",J94,0)</f>
        <v>0</v>
      </c>
      <c r="BI94" s="158">
        <f>IF(N94="nulová",J94,0)</f>
        <v>0</v>
      </c>
      <c r="BJ94" s="23" t="s">
        <v>77</v>
      </c>
      <c r="BK94" s="158">
        <f>ROUND(I94*H94,2)</f>
        <v>0</v>
      </c>
      <c r="BL94" s="23" t="s">
        <v>131</v>
      </c>
      <c r="BM94" s="23" t="s">
        <v>132</v>
      </c>
    </row>
    <row r="95" spans="2:65" s="11" customFormat="1">
      <c r="B95" s="159"/>
      <c r="D95" s="160" t="s">
        <v>133</v>
      </c>
      <c r="E95" s="161" t="s">
        <v>5</v>
      </c>
      <c r="F95" s="162" t="s">
        <v>134</v>
      </c>
      <c r="H95" s="163">
        <v>1.5</v>
      </c>
      <c r="L95" s="159"/>
      <c r="M95" s="164"/>
      <c r="N95" s="165"/>
      <c r="O95" s="165"/>
      <c r="P95" s="165"/>
      <c r="Q95" s="165"/>
      <c r="R95" s="165"/>
      <c r="S95" s="165"/>
      <c r="T95" s="166"/>
      <c r="AT95" s="161" t="s">
        <v>133</v>
      </c>
      <c r="AU95" s="161" t="s">
        <v>79</v>
      </c>
      <c r="AV95" s="11" t="s">
        <v>79</v>
      </c>
      <c r="AW95" s="11" t="s">
        <v>33</v>
      </c>
      <c r="AX95" s="11" t="s">
        <v>69</v>
      </c>
      <c r="AY95" s="161" t="s">
        <v>123</v>
      </c>
    </row>
    <row r="96" spans="2:65" s="12" customFormat="1">
      <c r="B96" s="167"/>
      <c r="D96" s="160" t="s">
        <v>133</v>
      </c>
      <c r="E96" s="168" t="s">
        <v>5</v>
      </c>
      <c r="F96" s="169" t="s">
        <v>135</v>
      </c>
      <c r="H96" s="170">
        <v>1.5</v>
      </c>
      <c r="L96" s="167"/>
      <c r="M96" s="171"/>
      <c r="N96" s="172"/>
      <c r="O96" s="172"/>
      <c r="P96" s="172"/>
      <c r="Q96" s="172"/>
      <c r="R96" s="172"/>
      <c r="S96" s="172"/>
      <c r="T96" s="173"/>
      <c r="AT96" s="168" t="s">
        <v>133</v>
      </c>
      <c r="AU96" s="168" t="s">
        <v>79</v>
      </c>
      <c r="AV96" s="12" t="s">
        <v>131</v>
      </c>
      <c r="AW96" s="12" t="s">
        <v>33</v>
      </c>
      <c r="AX96" s="12" t="s">
        <v>77</v>
      </c>
      <c r="AY96" s="168" t="s">
        <v>123</v>
      </c>
    </row>
    <row r="97" spans="2:65" s="1" customFormat="1" ht="16.5" customHeight="1">
      <c r="B97" s="147"/>
      <c r="C97" s="148" t="s">
        <v>79</v>
      </c>
      <c r="D97" s="148" t="s">
        <v>126</v>
      </c>
      <c r="E97" s="149" t="s">
        <v>136</v>
      </c>
      <c r="F97" s="150" t="s">
        <v>137</v>
      </c>
      <c r="G97" s="151" t="s">
        <v>138</v>
      </c>
      <c r="H97" s="152">
        <v>8</v>
      </c>
      <c r="I97" s="153">
        <v>0</v>
      </c>
      <c r="J97" s="153">
        <f>ROUND(I97*H97,2)</f>
        <v>0</v>
      </c>
      <c r="K97" s="150" t="s">
        <v>130</v>
      </c>
      <c r="L97" s="37"/>
      <c r="M97" s="154" t="s">
        <v>5</v>
      </c>
      <c r="N97" s="155" t="s">
        <v>40</v>
      </c>
      <c r="O97" s="156">
        <v>0.253</v>
      </c>
      <c r="P97" s="156">
        <f>O97*H97</f>
        <v>2.024</v>
      </c>
      <c r="Q97" s="156">
        <v>3.7599999999999999E-3</v>
      </c>
      <c r="R97" s="156">
        <f>Q97*H97</f>
        <v>3.0079999999999999E-2</v>
      </c>
      <c r="S97" s="156">
        <v>0</v>
      </c>
      <c r="T97" s="157">
        <f>S97*H97</f>
        <v>0</v>
      </c>
      <c r="AR97" s="23" t="s">
        <v>131</v>
      </c>
      <c r="AT97" s="23" t="s">
        <v>126</v>
      </c>
      <c r="AU97" s="23" t="s">
        <v>79</v>
      </c>
      <c r="AY97" s="23" t="s">
        <v>123</v>
      </c>
      <c r="BE97" s="158">
        <f>IF(N97="základní",J97,0)</f>
        <v>0</v>
      </c>
      <c r="BF97" s="158">
        <f>IF(N97="snížená",J97,0)</f>
        <v>0</v>
      </c>
      <c r="BG97" s="158">
        <f>IF(N97="zákl. přenesená",J97,0)</f>
        <v>0</v>
      </c>
      <c r="BH97" s="158">
        <f>IF(N97="sníž. přenesená",J97,0)</f>
        <v>0</v>
      </c>
      <c r="BI97" s="158">
        <f>IF(N97="nulová",J97,0)</f>
        <v>0</v>
      </c>
      <c r="BJ97" s="23" t="s">
        <v>77</v>
      </c>
      <c r="BK97" s="158">
        <f>ROUND(I97*H97,2)</f>
        <v>0</v>
      </c>
      <c r="BL97" s="23" t="s">
        <v>131</v>
      </c>
      <c r="BM97" s="23" t="s">
        <v>139</v>
      </c>
    </row>
    <row r="98" spans="2:65" s="10" customFormat="1" ht="29.85" customHeight="1">
      <c r="B98" s="135"/>
      <c r="D98" s="136" t="s">
        <v>68</v>
      </c>
      <c r="E98" s="145" t="s">
        <v>140</v>
      </c>
      <c r="F98" s="145" t="s">
        <v>141</v>
      </c>
      <c r="J98" s="146">
        <f>BK98</f>
        <v>0</v>
      </c>
      <c r="L98" s="135"/>
      <c r="M98" s="139"/>
      <c r="N98" s="140"/>
      <c r="O98" s="140"/>
      <c r="P98" s="141">
        <f>SUM(P99:P114)</f>
        <v>29.042010000000001</v>
      </c>
      <c r="Q98" s="140"/>
      <c r="R98" s="141">
        <f>SUM(R99:R114)</f>
        <v>7.4651000000000006E-3</v>
      </c>
      <c r="S98" s="140"/>
      <c r="T98" s="142">
        <f>SUM(T99:T114)</f>
        <v>1.8200000000000001E-2</v>
      </c>
      <c r="AR98" s="136" t="s">
        <v>77</v>
      </c>
      <c r="AT98" s="143" t="s">
        <v>68</v>
      </c>
      <c r="AU98" s="143" t="s">
        <v>77</v>
      </c>
      <c r="AY98" s="136" t="s">
        <v>123</v>
      </c>
      <c r="BK98" s="144">
        <f>SUM(BK99:BK114)</f>
        <v>0</v>
      </c>
    </row>
    <row r="99" spans="2:65" s="1" customFormat="1" ht="16.5" customHeight="1">
      <c r="B99" s="147"/>
      <c r="C99" s="148" t="s">
        <v>142</v>
      </c>
      <c r="D99" s="148" t="s">
        <v>126</v>
      </c>
      <c r="E99" s="149" t="s">
        <v>143</v>
      </c>
      <c r="F99" s="150" t="s">
        <v>144</v>
      </c>
      <c r="G99" s="151" t="s">
        <v>145</v>
      </c>
      <c r="H99" s="152">
        <v>2</v>
      </c>
      <c r="I99" s="153">
        <v>0</v>
      </c>
      <c r="J99" s="153">
        <f>ROUND(I99*H99,2)</f>
        <v>0</v>
      </c>
      <c r="K99" s="150" t="s">
        <v>5</v>
      </c>
      <c r="L99" s="37"/>
      <c r="M99" s="154" t="s">
        <v>5</v>
      </c>
      <c r="N99" s="155" t="s">
        <v>40</v>
      </c>
      <c r="O99" s="156">
        <v>0</v>
      </c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AR99" s="23" t="s">
        <v>131</v>
      </c>
      <c r="AT99" s="23" t="s">
        <v>126</v>
      </c>
      <c r="AU99" s="23" t="s">
        <v>79</v>
      </c>
      <c r="AY99" s="23" t="s">
        <v>123</v>
      </c>
      <c r="BE99" s="158">
        <f>IF(N99="základní",J99,0)</f>
        <v>0</v>
      </c>
      <c r="BF99" s="158">
        <f>IF(N99="snížená",J99,0)</f>
        <v>0</v>
      </c>
      <c r="BG99" s="158">
        <f>IF(N99="zákl. přenesená",J99,0)</f>
        <v>0</v>
      </c>
      <c r="BH99" s="158">
        <f>IF(N99="sníž. přenesená",J99,0)</f>
        <v>0</v>
      </c>
      <c r="BI99" s="158">
        <f>IF(N99="nulová",J99,0)</f>
        <v>0</v>
      </c>
      <c r="BJ99" s="23" t="s">
        <v>77</v>
      </c>
      <c r="BK99" s="158">
        <f>ROUND(I99*H99,2)</f>
        <v>0</v>
      </c>
      <c r="BL99" s="23" t="s">
        <v>131</v>
      </c>
      <c r="BM99" s="23" t="s">
        <v>146</v>
      </c>
    </row>
    <row r="100" spans="2:65" s="1" customFormat="1" ht="16.5" customHeight="1">
      <c r="B100" s="147"/>
      <c r="C100" s="148" t="s">
        <v>131</v>
      </c>
      <c r="D100" s="148" t="s">
        <v>126</v>
      </c>
      <c r="E100" s="149" t="s">
        <v>147</v>
      </c>
      <c r="F100" s="150" t="s">
        <v>148</v>
      </c>
      <c r="G100" s="151" t="s">
        <v>145</v>
      </c>
      <c r="H100" s="152">
        <v>4</v>
      </c>
      <c r="I100" s="153">
        <v>0</v>
      </c>
      <c r="J100" s="153">
        <f>ROUND(I100*H100,2)</f>
        <v>0</v>
      </c>
      <c r="K100" s="150" t="s">
        <v>5</v>
      </c>
      <c r="L100" s="37"/>
      <c r="M100" s="154" t="s">
        <v>5</v>
      </c>
      <c r="N100" s="155" t="s">
        <v>40</v>
      </c>
      <c r="O100" s="156">
        <v>0</v>
      </c>
      <c r="P100" s="156">
        <f>O100*H100</f>
        <v>0</v>
      </c>
      <c r="Q100" s="156">
        <v>0</v>
      </c>
      <c r="R100" s="156">
        <f>Q100*H100</f>
        <v>0</v>
      </c>
      <c r="S100" s="156">
        <v>0</v>
      </c>
      <c r="T100" s="157">
        <f>S100*H100</f>
        <v>0</v>
      </c>
      <c r="AR100" s="23" t="s">
        <v>131</v>
      </c>
      <c r="AT100" s="23" t="s">
        <v>126</v>
      </c>
      <c r="AU100" s="23" t="s">
        <v>79</v>
      </c>
      <c r="AY100" s="23" t="s">
        <v>123</v>
      </c>
      <c r="BE100" s="158">
        <f>IF(N100="základní",J100,0)</f>
        <v>0</v>
      </c>
      <c r="BF100" s="158">
        <f>IF(N100="snížená",J100,0)</f>
        <v>0</v>
      </c>
      <c r="BG100" s="158">
        <f>IF(N100="zákl. přenesená",J100,0)</f>
        <v>0</v>
      </c>
      <c r="BH100" s="158">
        <f>IF(N100="sníž. přenesená",J100,0)</f>
        <v>0</v>
      </c>
      <c r="BI100" s="158">
        <f>IF(N100="nulová",J100,0)</f>
        <v>0</v>
      </c>
      <c r="BJ100" s="23" t="s">
        <v>77</v>
      </c>
      <c r="BK100" s="158">
        <f>ROUND(I100*H100,2)</f>
        <v>0</v>
      </c>
      <c r="BL100" s="23" t="s">
        <v>131</v>
      </c>
      <c r="BM100" s="23" t="s">
        <v>149</v>
      </c>
    </row>
    <row r="101" spans="2:65" s="1" customFormat="1" ht="25.5" customHeight="1">
      <c r="B101" s="147"/>
      <c r="C101" s="148" t="s">
        <v>150</v>
      </c>
      <c r="D101" s="148" t="s">
        <v>126</v>
      </c>
      <c r="E101" s="149" t="s">
        <v>151</v>
      </c>
      <c r="F101" s="150" t="s">
        <v>152</v>
      </c>
      <c r="G101" s="151" t="s">
        <v>129</v>
      </c>
      <c r="H101" s="152">
        <v>25.41</v>
      </c>
      <c r="I101" s="153">
        <v>0</v>
      </c>
      <c r="J101" s="153">
        <f>ROUND(I101*H101,2)</f>
        <v>0</v>
      </c>
      <c r="K101" s="150" t="s">
        <v>130</v>
      </c>
      <c r="L101" s="37"/>
      <c r="M101" s="154" t="s">
        <v>5</v>
      </c>
      <c r="N101" s="155" t="s">
        <v>40</v>
      </c>
      <c r="O101" s="156">
        <v>0.105</v>
      </c>
      <c r="P101" s="156">
        <f>O101*H101</f>
        <v>2.66805</v>
      </c>
      <c r="Q101" s="156">
        <v>1.2999999999999999E-4</v>
      </c>
      <c r="R101" s="156">
        <f>Q101*H101</f>
        <v>3.3032999999999999E-3</v>
      </c>
      <c r="S101" s="156">
        <v>0</v>
      </c>
      <c r="T101" s="157">
        <f>S101*H101</f>
        <v>0</v>
      </c>
      <c r="AR101" s="23" t="s">
        <v>131</v>
      </c>
      <c r="AT101" s="23" t="s">
        <v>126</v>
      </c>
      <c r="AU101" s="23" t="s">
        <v>79</v>
      </c>
      <c r="AY101" s="23" t="s">
        <v>123</v>
      </c>
      <c r="BE101" s="158">
        <f>IF(N101="základní",J101,0)</f>
        <v>0</v>
      </c>
      <c r="BF101" s="158">
        <f>IF(N101="snížená",J101,0)</f>
        <v>0</v>
      </c>
      <c r="BG101" s="158">
        <f>IF(N101="zákl. přenesená",J101,0)</f>
        <v>0</v>
      </c>
      <c r="BH101" s="158">
        <f>IF(N101="sníž. přenesená",J101,0)</f>
        <v>0</v>
      </c>
      <c r="BI101" s="158">
        <f>IF(N101="nulová",J101,0)</f>
        <v>0</v>
      </c>
      <c r="BJ101" s="23" t="s">
        <v>77</v>
      </c>
      <c r="BK101" s="158">
        <f>ROUND(I101*H101,2)</f>
        <v>0</v>
      </c>
      <c r="BL101" s="23" t="s">
        <v>131</v>
      </c>
      <c r="BM101" s="23" t="s">
        <v>153</v>
      </c>
    </row>
    <row r="102" spans="2:65" s="11" customFormat="1">
      <c r="B102" s="159"/>
      <c r="D102" s="160" t="s">
        <v>133</v>
      </c>
      <c r="E102" s="161" t="s">
        <v>5</v>
      </c>
      <c r="F102" s="162" t="s">
        <v>154</v>
      </c>
      <c r="H102" s="163">
        <v>25.41</v>
      </c>
      <c r="L102" s="159"/>
      <c r="M102" s="164"/>
      <c r="N102" s="165"/>
      <c r="O102" s="165"/>
      <c r="P102" s="165"/>
      <c r="Q102" s="165"/>
      <c r="R102" s="165"/>
      <c r="S102" s="165"/>
      <c r="T102" s="166"/>
      <c r="AT102" s="161" t="s">
        <v>133</v>
      </c>
      <c r="AU102" s="161" t="s">
        <v>79</v>
      </c>
      <c r="AV102" s="11" t="s">
        <v>79</v>
      </c>
      <c r="AW102" s="11" t="s">
        <v>33</v>
      </c>
      <c r="AX102" s="11" t="s">
        <v>69</v>
      </c>
      <c r="AY102" s="161" t="s">
        <v>123</v>
      </c>
    </row>
    <row r="103" spans="2:65" s="12" customFormat="1">
      <c r="B103" s="167"/>
      <c r="D103" s="160" t="s">
        <v>133</v>
      </c>
      <c r="E103" s="168" t="s">
        <v>5</v>
      </c>
      <c r="F103" s="169" t="s">
        <v>135</v>
      </c>
      <c r="H103" s="170">
        <v>25.41</v>
      </c>
      <c r="L103" s="167"/>
      <c r="M103" s="171"/>
      <c r="N103" s="172"/>
      <c r="O103" s="172"/>
      <c r="P103" s="172"/>
      <c r="Q103" s="172"/>
      <c r="R103" s="172"/>
      <c r="S103" s="172"/>
      <c r="T103" s="173"/>
      <c r="AT103" s="168" t="s">
        <v>133</v>
      </c>
      <c r="AU103" s="168" t="s">
        <v>79</v>
      </c>
      <c r="AV103" s="12" t="s">
        <v>131</v>
      </c>
      <c r="AW103" s="12" t="s">
        <v>33</v>
      </c>
      <c r="AX103" s="12" t="s">
        <v>77</v>
      </c>
      <c r="AY103" s="168" t="s">
        <v>123</v>
      </c>
    </row>
    <row r="104" spans="2:65" s="1" customFormat="1" ht="16.5" customHeight="1">
      <c r="B104" s="147"/>
      <c r="C104" s="148" t="s">
        <v>124</v>
      </c>
      <c r="D104" s="148" t="s">
        <v>126</v>
      </c>
      <c r="E104" s="149" t="s">
        <v>155</v>
      </c>
      <c r="F104" s="150" t="s">
        <v>156</v>
      </c>
      <c r="G104" s="151" t="s">
        <v>129</v>
      </c>
      <c r="H104" s="152">
        <v>78.37</v>
      </c>
      <c r="I104" s="153">
        <v>0</v>
      </c>
      <c r="J104" s="153">
        <f>ROUND(I104*H104,2)</f>
        <v>0</v>
      </c>
      <c r="K104" s="150" t="s">
        <v>130</v>
      </c>
      <c r="L104" s="37"/>
      <c r="M104" s="154" t="s">
        <v>5</v>
      </c>
      <c r="N104" s="155" t="s">
        <v>40</v>
      </c>
      <c r="O104" s="156">
        <v>0.308</v>
      </c>
      <c r="P104" s="156">
        <f>O104*H104</f>
        <v>24.13796</v>
      </c>
      <c r="Q104" s="156">
        <v>4.0000000000000003E-5</v>
      </c>
      <c r="R104" s="156">
        <f>Q104*H104</f>
        <v>3.1348000000000005E-3</v>
      </c>
      <c r="S104" s="156">
        <v>0</v>
      </c>
      <c r="T104" s="157">
        <f>S104*H104</f>
        <v>0</v>
      </c>
      <c r="AR104" s="23" t="s">
        <v>131</v>
      </c>
      <c r="AT104" s="23" t="s">
        <v>126</v>
      </c>
      <c r="AU104" s="23" t="s">
        <v>79</v>
      </c>
      <c r="AY104" s="23" t="s">
        <v>123</v>
      </c>
      <c r="BE104" s="158">
        <f>IF(N104="základní",J104,0)</f>
        <v>0</v>
      </c>
      <c r="BF104" s="158">
        <f>IF(N104="snížená",J104,0)</f>
        <v>0</v>
      </c>
      <c r="BG104" s="158">
        <f>IF(N104="zákl. přenesená",J104,0)</f>
        <v>0</v>
      </c>
      <c r="BH104" s="158">
        <f>IF(N104="sníž. přenesená",J104,0)</f>
        <v>0</v>
      </c>
      <c r="BI104" s="158">
        <f>IF(N104="nulová",J104,0)</f>
        <v>0</v>
      </c>
      <c r="BJ104" s="23" t="s">
        <v>77</v>
      </c>
      <c r="BK104" s="158">
        <f>ROUND(I104*H104,2)</f>
        <v>0</v>
      </c>
      <c r="BL104" s="23" t="s">
        <v>131</v>
      </c>
      <c r="BM104" s="23" t="s">
        <v>157</v>
      </c>
    </row>
    <row r="105" spans="2:65" s="11" customFormat="1">
      <c r="B105" s="159"/>
      <c r="D105" s="160" t="s">
        <v>133</v>
      </c>
      <c r="E105" s="161" t="s">
        <v>5</v>
      </c>
      <c r="F105" s="162" t="s">
        <v>154</v>
      </c>
      <c r="H105" s="163">
        <v>25.41</v>
      </c>
      <c r="L105" s="159"/>
      <c r="M105" s="164"/>
      <c r="N105" s="165"/>
      <c r="O105" s="165"/>
      <c r="P105" s="165"/>
      <c r="Q105" s="165"/>
      <c r="R105" s="165"/>
      <c r="S105" s="165"/>
      <c r="T105" s="166"/>
      <c r="AT105" s="161" t="s">
        <v>133</v>
      </c>
      <c r="AU105" s="161" t="s">
        <v>79</v>
      </c>
      <c r="AV105" s="11" t="s">
        <v>79</v>
      </c>
      <c r="AW105" s="11" t="s">
        <v>33</v>
      </c>
      <c r="AX105" s="11" t="s">
        <v>69</v>
      </c>
      <c r="AY105" s="161" t="s">
        <v>123</v>
      </c>
    </row>
    <row r="106" spans="2:65" s="11" customFormat="1">
      <c r="B106" s="159"/>
      <c r="D106" s="160" t="s">
        <v>133</v>
      </c>
      <c r="E106" s="161" t="s">
        <v>5</v>
      </c>
      <c r="F106" s="162" t="s">
        <v>158</v>
      </c>
      <c r="H106" s="163">
        <v>52.96</v>
      </c>
      <c r="L106" s="159"/>
      <c r="M106" s="164"/>
      <c r="N106" s="165"/>
      <c r="O106" s="165"/>
      <c r="P106" s="165"/>
      <c r="Q106" s="165"/>
      <c r="R106" s="165"/>
      <c r="S106" s="165"/>
      <c r="T106" s="166"/>
      <c r="AT106" s="161" t="s">
        <v>133</v>
      </c>
      <c r="AU106" s="161" t="s">
        <v>79</v>
      </c>
      <c r="AV106" s="11" t="s">
        <v>79</v>
      </c>
      <c r="AW106" s="11" t="s">
        <v>33</v>
      </c>
      <c r="AX106" s="11" t="s">
        <v>69</v>
      </c>
      <c r="AY106" s="161" t="s">
        <v>123</v>
      </c>
    </row>
    <row r="107" spans="2:65" s="12" customFormat="1">
      <c r="B107" s="167"/>
      <c r="D107" s="160" t="s">
        <v>133</v>
      </c>
      <c r="E107" s="168" t="s">
        <v>5</v>
      </c>
      <c r="F107" s="169" t="s">
        <v>135</v>
      </c>
      <c r="H107" s="170">
        <v>78.37</v>
      </c>
      <c r="L107" s="167"/>
      <c r="M107" s="171"/>
      <c r="N107" s="172"/>
      <c r="O107" s="172"/>
      <c r="P107" s="172"/>
      <c r="Q107" s="172"/>
      <c r="R107" s="172"/>
      <c r="S107" s="172"/>
      <c r="T107" s="173"/>
      <c r="AT107" s="168" t="s">
        <v>133</v>
      </c>
      <c r="AU107" s="168" t="s">
        <v>79</v>
      </c>
      <c r="AV107" s="12" t="s">
        <v>131</v>
      </c>
      <c r="AW107" s="12" t="s">
        <v>33</v>
      </c>
      <c r="AX107" s="12" t="s">
        <v>77</v>
      </c>
      <c r="AY107" s="168" t="s">
        <v>123</v>
      </c>
    </row>
    <row r="108" spans="2:65" s="1" customFormat="1" ht="16.5" customHeight="1">
      <c r="B108" s="147"/>
      <c r="C108" s="148" t="s">
        <v>159</v>
      </c>
      <c r="D108" s="148" t="s">
        <v>126</v>
      </c>
      <c r="E108" s="149" t="s">
        <v>160</v>
      </c>
      <c r="F108" s="150" t="s">
        <v>161</v>
      </c>
      <c r="G108" s="151" t="s">
        <v>162</v>
      </c>
      <c r="H108" s="152">
        <v>0.65</v>
      </c>
      <c r="I108" s="153">
        <v>0</v>
      </c>
      <c r="J108" s="153">
        <f>ROUND(I108*H108,2)</f>
        <v>0</v>
      </c>
      <c r="K108" s="150" t="s">
        <v>130</v>
      </c>
      <c r="L108" s="37"/>
      <c r="M108" s="154" t="s">
        <v>5</v>
      </c>
      <c r="N108" s="155" t="s">
        <v>40</v>
      </c>
      <c r="O108" s="156">
        <v>0.6</v>
      </c>
      <c r="P108" s="156">
        <f>O108*H108</f>
        <v>0.39</v>
      </c>
      <c r="Q108" s="156">
        <v>7.3999999999999999E-4</v>
      </c>
      <c r="R108" s="156">
        <f>Q108*H108</f>
        <v>4.8100000000000004E-4</v>
      </c>
      <c r="S108" s="156">
        <v>8.0000000000000002E-3</v>
      </c>
      <c r="T108" s="157">
        <f>S108*H108</f>
        <v>5.2000000000000006E-3</v>
      </c>
      <c r="AR108" s="23" t="s">
        <v>131</v>
      </c>
      <c r="AT108" s="23" t="s">
        <v>126</v>
      </c>
      <c r="AU108" s="23" t="s">
        <v>79</v>
      </c>
      <c r="AY108" s="23" t="s">
        <v>123</v>
      </c>
      <c r="BE108" s="158">
        <f>IF(N108="základní",J108,0)</f>
        <v>0</v>
      </c>
      <c r="BF108" s="158">
        <f>IF(N108="snížená",J108,0)</f>
        <v>0</v>
      </c>
      <c r="BG108" s="158">
        <f>IF(N108="zákl. přenesená",J108,0)</f>
        <v>0</v>
      </c>
      <c r="BH108" s="158">
        <f>IF(N108="sníž. přenesená",J108,0)</f>
        <v>0</v>
      </c>
      <c r="BI108" s="158">
        <f>IF(N108="nulová",J108,0)</f>
        <v>0</v>
      </c>
      <c r="BJ108" s="23" t="s">
        <v>77</v>
      </c>
      <c r="BK108" s="158">
        <f>ROUND(I108*H108,2)</f>
        <v>0</v>
      </c>
      <c r="BL108" s="23" t="s">
        <v>131</v>
      </c>
      <c r="BM108" s="23" t="s">
        <v>163</v>
      </c>
    </row>
    <row r="109" spans="2:65" s="11" customFormat="1">
      <c r="B109" s="159"/>
      <c r="D109" s="160" t="s">
        <v>133</v>
      </c>
      <c r="E109" s="161" t="s">
        <v>5</v>
      </c>
      <c r="F109" s="162" t="s">
        <v>164</v>
      </c>
      <c r="H109" s="163">
        <v>0.65</v>
      </c>
      <c r="L109" s="159"/>
      <c r="M109" s="164"/>
      <c r="N109" s="165"/>
      <c r="O109" s="165"/>
      <c r="P109" s="165"/>
      <c r="Q109" s="165"/>
      <c r="R109" s="165"/>
      <c r="S109" s="165"/>
      <c r="T109" s="166"/>
      <c r="AT109" s="161" t="s">
        <v>133</v>
      </c>
      <c r="AU109" s="161" t="s">
        <v>79</v>
      </c>
      <c r="AV109" s="11" t="s">
        <v>79</v>
      </c>
      <c r="AW109" s="11" t="s">
        <v>33</v>
      </c>
      <c r="AX109" s="11" t="s">
        <v>69</v>
      </c>
      <c r="AY109" s="161" t="s">
        <v>123</v>
      </c>
    </row>
    <row r="110" spans="2:65" s="12" customFormat="1">
      <c r="B110" s="167"/>
      <c r="D110" s="160" t="s">
        <v>133</v>
      </c>
      <c r="E110" s="168" t="s">
        <v>5</v>
      </c>
      <c r="F110" s="169" t="s">
        <v>135</v>
      </c>
      <c r="H110" s="170">
        <v>0.65</v>
      </c>
      <c r="L110" s="167"/>
      <c r="M110" s="171"/>
      <c r="N110" s="172"/>
      <c r="O110" s="172"/>
      <c r="P110" s="172"/>
      <c r="Q110" s="172"/>
      <c r="R110" s="172"/>
      <c r="S110" s="172"/>
      <c r="T110" s="173"/>
      <c r="AT110" s="168" t="s">
        <v>133</v>
      </c>
      <c r="AU110" s="168" t="s">
        <v>79</v>
      </c>
      <c r="AV110" s="12" t="s">
        <v>131</v>
      </c>
      <c r="AW110" s="12" t="s">
        <v>33</v>
      </c>
      <c r="AX110" s="12" t="s">
        <v>77</v>
      </c>
      <c r="AY110" s="168" t="s">
        <v>123</v>
      </c>
    </row>
    <row r="111" spans="2:65" s="1" customFormat="1" ht="16.5" customHeight="1">
      <c r="B111" s="147"/>
      <c r="C111" s="148" t="s">
        <v>165</v>
      </c>
      <c r="D111" s="148" t="s">
        <v>126</v>
      </c>
      <c r="E111" s="149" t="s">
        <v>166</v>
      </c>
      <c r="F111" s="150" t="s">
        <v>167</v>
      </c>
      <c r="G111" s="151" t="s">
        <v>162</v>
      </c>
      <c r="H111" s="152">
        <v>0.65</v>
      </c>
      <c r="I111" s="153">
        <v>0</v>
      </c>
      <c r="J111" s="153">
        <f>ROUND(I111*H111,2)</f>
        <v>0</v>
      </c>
      <c r="K111" s="150" t="s">
        <v>130</v>
      </c>
      <c r="L111" s="37"/>
      <c r="M111" s="154" t="s">
        <v>5</v>
      </c>
      <c r="N111" s="155" t="s">
        <v>40</v>
      </c>
      <c r="O111" s="156">
        <v>1</v>
      </c>
      <c r="P111" s="156">
        <f>O111*H111</f>
        <v>0.65</v>
      </c>
      <c r="Q111" s="156">
        <v>8.4000000000000003E-4</v>
      </c>
      <c r="R111" s="156">
        <f>Q111*H111</f>
        <v>5.4600000000000004E-4</v>
      </c>
      <c r="S111" s="156">
        <v>0.02</v>
      </c>
      <c r="T111" s="157">
        <f>S111*H111</f>
        <v>1.3000000000000001E-2</v>
      </c>
      <c r="AR111" s="23" t="s">
        <v>131</v>
      </c>
      <c r="AT111" s="23" t="s">
        <v>126</v>
      </c>
      <c r="AU111" s="23" t="s">
        <v>79</v>
      </c>
      <c r="AY111" s="23" t="s">
        <v>123</v>
      </c>
      <c r="BE111" s="158">
        <f>IF(N111="základní",J111,0)</f>
        <v>0</v>
      </c>
      <c r="BF111" s="158">
        <f>IF(N111="snížená",J111,0)</f>
        <v>0</v>
      </c>
      <c r="BG111" s="158">
        <f>IF(N111="zákl. přenesená",J111,0)</f>
        <v>0</v>
      </c>
      <c r="BH111" s="158">
        <f>IF(N111="sníž. přenesená",J111,0)</f>
        <v>0</v>
      </c>
      <c r="BI111" s="158">
        <f>IF(N111="nulová",J111,0)</f>
        <v>0</v>
      </c>
      <c r="BJ111" s="23" t="s">
        <v>77</v>
      </c>
      <c r="BK111" s="158">
        <f>ROUND(I111*H111,2)</f>
        <v>0</v>
      </c>
      <c r="BL111" s="23" t="s">
        <v>131</v>
      </c>
      <c r="BM111" s="23" t="s">
        <v>168</v>
      </c>
    </row>
    <row r="112" spans="2:65" s="1" customFormat="1" ht="16.5" customHeight="1">
      <c r="B112" s="147"/>
      <c r="C112" s="148" t="s">
        <v>140</v>
      </c>
      <c r="D112" s="148" t="s">
        <v>126</v>
      </c>
      <c r="E112" s="149" t="s">
        <v>169</v>
      </c>
      <c r="F112" s="150" t="s">
        <v>170</v>
      </c>
      <c r="G112" s="151" t="s">
        <v>162</v>
      </c>
      <c r="H112" s="152">
        <v>1.3</v>
      </c>
      <c r="I112" s="153">
        <v>0</v>
      </c>
      <c r="J112" s="153">
        <f>ROUND(I112*H112,2)</f>
        <v>0</v>
      </c>
      <c r="K112" s="150" t="s">
        <v>130</v>
      </c>
      <c r="L112" s="37"/>
      <c r="M112" s="154" t="s">
        <v>5</v>
      </c>
      <c r="N112" s="155" t="s">
        <v>40</v>
      </c>
      <c r="O112" s="156">
        <v>0.92</v>
      </c>
      <c r="P112" s="156">
        <f>O112*H112</f>
        <v>1.1960000000000002</v>
      </c>
      <c r="Q112" s="156">
        <v>0</v>
      </c>
      <c r="R112" s="156">
        <f>Q112*H112</f>
        <v>0</v>
      </c>
      <c r="S112" s="156">
        <v>0</v>
      </c>
      <c r="T112" s="157">
        <f>S112*H112</f>
        <v>0</v>
      </c>
      <c r="AR112" s="23" t="s">
        <v>131</v>
      </c>
      <c r="AT112" s="23" t="s">
        <v>126</v>
      </c>
      <c r="AU112" s="23" t="s">
        <v>79</v>
      </c>
      <c r="AY112" s="23" t="s">
        <v>123</v>
      </c>
      <c r="BE112" s="158">
        <f>IF(N112="základní",J112,0)</f>
        <v>0</v>
      </c>
      <c r="BF112" s="158">
        <f>IF(N112="snížená",J112,0)</f>
        <v>0</v>
      </c>
      <c r="BG112" s="158">
        <f>IF(N112="zákl. přenesená",J112,0)</f>
        <v>0</v>
      </c>
      <c r="BH112" s="158">
        <f>IF(N112="sníž. přenesená",J112,0)</f>
        <v>0</v>
      </c>
      <c r="BI112" s="158">
        <f>IF(N112="nulová",J112,0)</f>
        <v>0</v>
      </c>
      <c r="BJ112" s="23" t="s">
        <v>77</v>
      </c>
      <c r="BK112" s="158">
        <f>ROUND(I112*H112,2)</f>
        <v>0</v>
      </c>
      <c r="BL112" s="23" t="s">
        <v>131</v>
      </c>
      <c r="BM112" s="23" t="s">
        <v>171</v>
      </c>
    </row>
    <row r="113" spans="2:65" s="11" customFormat="1">
      <c r="B113" s="159"/>
      <c r="D113" s="160" t="s">
        <v>133</v>
      </c>
      <c r="E113" s="161" t="s">
        <v>5</v>
      </c>
      <c r="F113" s="162" t="s">
        <v>172</v>
      </c>
      <c r="H113" s="163">
        <v>1.3</v>
      </c>
      <c r="L113" s="159"/>
      <c r="M113" s="164"/>
      <c r="N113" s="165"/>
      <c r="O113" s="165"/>
      <c r="P113" s="165"/>
      <c r="Q113" s="165"/>
      <c r="R113" s="165"/>
      <c r="S113" s="165"/>
      <c r="T113" s="166"/>
      <c r="AT113" s="161" t="s">
        <v>133</v>
      </c>
      <c r="AU113" s="161" t="s">
        <v>79</v>
      </c>
      <c r="AV113" s="11" t="s">
        <v>79</v>
      </c>
      <c r="AW113" s="11" t="s">
        <v>33</v>
      </c>
      <c r="AX113" s="11" t="s">
        <v>69</v>
      </c>
      <c r="AY113" s="161" t="s">
        <v>123</v>
      </c>
    </row>
    <row r="114" spans="2:65" s="12" customFormat="1">
      <c r="B114" s="167"/>
      <c r="D114" s="160" t="s">
        <v>133</v>
      </c>
      <c r="E114" s="168" t="s">
        <v>5</v>
      </c>
      <c r="F114" s="169" t="s">
        <v>135</v>
      </c>
      <c r="H114" s="170">
        <v>1.3</v>
      </c>
      <c r="L114" s="167"/>
      <c r="M114" s="171"/>
      <c r="N114" s="172"/>
      <c r="O114" s="172"/>
      <c r="P114" s="172"/>
      <c r="Q114" s="172"/>
      <c r="R114" s="172"/>
      <c r="S114" s="172"/>
      <c r="T114" s="173"/>
      <c r="AT114" s="168" t="s">
        <v>133</v>
      </c>
      <c r="AU114" s="168" t="s">
        <v>79</v>
      </c>
      <c r="AV114" s="12" t="s">
        <v>131</v>
      </c>
      <c r="AW114" s="12" t="s">
        <v>33</v>
      </c>
      <c r="AX114" s="12" t="s">
        <v>77</v>
      </c>
      <c r="AY114" s="168" t="s">
        <v>123</v>
      </c>
    </row>
    <row r="115" spans="2:65" s="10" customFormat="1" ht="29.85" customHeight="1">
      <c r="B115" s="135"/>
      <c r="D115" s="136" t="s">
        <v>68</v>
      </c>
      <c r="E115" s="145" t="s">
        <v>173</v>
      </c>
      <c r="F115" s="145" t="s">
        <v>174</v>
      </c>
      <c r="J115" s="146">
        <f>BK115</f>
        <v>0</v>
      </c>
      <c r="L115" s="135"/>
      <c r="M115" s="139"/>
      <c r="N115" s="140"/>
      <c r="O115" s="140"/>
      <c r="P115" s="141">
        <f>SUM(P116:P122)</f>
        <v>0.53627000000000014</v>
      </c>
      <c r="Q115" s="140"/>
      <c r="R115" s="141">
        <f>SUM(R116:R122)</f>
        <v>0</v>
      </c>
      <c r="S115" s="140"/>
      <c r="T115" s="142">
        <f>SUM(T116:T122)</f>
        <v>0</v>
      </c>
      <c r="AR115" s="136" t="s">
        <v>77</v>
      </c>
      <c r="AT115" s="143" t="s">
        <v>68</v>
      </c>
      <c r="AU115" s="143" t="s">
        <v>77</v>
      </c>
      <c r="AY115" s="136" t="s">
        <v>123</v>
      </c>
      <c r="BK115" s="144">
        <f>SUM(BK116:BK122)</f>
        <v>0</v>
      </c>
    </row>
    <row r="116" spans="2:65" s="1" customFormat="1" ht="25.5" customHeight="1">
      <c r="B116" s="147"/>
      <c r="C116" s="148" t="s">
        <v>175</v>
      </c>
      <c r="D116" s="148" t="s">
        <v>126</v>
      </c>
      <c r="E116" s="149" t="s">
        <v>176</v>
      </c>
      <c r="F116" s="150" t="s">
        <v>177</v>
      </c>
      <c r="G116" s="151" t="s">
        <v>178</v>
      </c>
      <c r="H116" s="152">
        <v>9.4E-2</v>
      </c>
      <c r="I116" s="153">
        <v>0</v>
      </c>
      <c r="J116" s="153">
        <f>ROUND(I116*H116,2)</f>
        <v>0</v>
      </c>
      <c r="K116" s="150" t="s">
        <v>130</v>
      </c>
      <c r="L116" s="37"/>
      <c r="M116" s="154" t="s">
        <v>5</v>
      </c>
      <c r="N116" s="155" t="s">
        <v>40</v>
      </c>
      <c r="O116" s="156">
        <v>4.25</v>
      </c>
      <c r="P116" s="156">
        <f>O116*H116</f>
        <v>0.39950000000000002</v>
      </c>
      <c r="Q116" s="156">
        <v>0</v>
      </c>
      <c r="R116" s="156">
        <f>Q116*H116</f>
        <v>0</v>
      </c>
      <c r="S116" s="156">
        <v>0</v>
      </c>
      <c r="T116" s="157">
        <f>S116*H116</f>
        <v>0</v>
      </c>
      <c r="AR116" s="23" t="s">
        <v>131</v>
      </c>
      <c r="AT116" s="23" t="s">
        <v>126</v>
      </c>
      <c r="AU116" s="23" t="s">
        <v>79</v>
      </c>
      <c r="AY116" s="23" t="s">
        <v>123</v>
      </c>
      <c r="BE116" s="158">
        <f>IF(N116="základní",J116,0)</f>
        <v>0</v>
      </c>
      <c r="BF116" s="158">
        <f>IF(N116="snížená",J116,0)</f>
        <v>0</v>
      </c>
      <c r="BG116" s="158">
        <f>IF(N116="zákl. přenesená",J116,0)</f>
        <v>0</v>
      </c>
      <c r="BH116" s="158">
        <f>IF(N116="sníž. přenesená",J116,0)</f>
        <v>0</v>
      </c>
      <c r="BI116" s="158">
        <f>IF(N116="nulová",J116,0)</f>
        <v>0</v>
      </c>
      <c r="BJ116" s="23" t="s">
        <v>77</v>
      </c>
      <c r="BK116" s="158">
        <f>ROUND(I116*H116,2)</f>
        <v>0</v>
      </c>
      <c r="BL116" s="23" t="s">
        <v>131</v>
      </c>
      <c r="BM116" s="23" t="s">
        <v>179</v>
      </c>
    </row>
    <row r="117" spans="2:65" s="1" customFormat="1" ht="25.5" customHeight="1">
      <c r="B117" s="147"/>
      <c r="C117" s="148" t="s">
        <v>180</v>
      </c>
      <c r="D117" s="148" t="s">
        <v>126</v>
      </c>
      <c r="E117" s="149" t="s">
        <v>181</v>
      </c>
      <c r="F117" s="150" t="s">
        <v>182</v>
      </c>
      <c r="G117" s="151" t="s">
        <v>178</v>
      </c>
      <c r="H117" s="152">
        <v>0.47</v>
      </c>
      <c r="I117" s="153">
        <v>0</v>
      </c>
      <c r="J117" s="153">
        <f>ROUND(I117*H117,2)</f>
        <v>0</v>
      </c>
      <c r="K117" s="150" t="s">
        <v>130</v>
      </c>
      <c r="L117" s="37"/>
      <c r="M117" s="154" t="s">
        <v>5</v>
      </c>
      <c r="N117" s="155" t="s">
        <v>40</v>
      </c>
      <c r="O117" s="156">
        <v>0.26</v>
      </c>
      <c r="P117" s="156">
        <f>O117*H117</f>
        <v>0.1222</v>
      </c>
      <c r="Q117" s="156">
        <v>0</v>
      </c>
      <c r="R117" s="156">
        <f>Q117*H117</f>
        <v>0</v>
      </c>
      <c r="S117" s="156">
        <v>0</v>
      </c>
      <c r="T117" s="157">
        <f>S117*H117</f>
        <v>0</v>
      </c>
      <c r="AR117" s="23" t="s">
        <v>131</v>
      </c>
      <c r="AT117" s="23" t="s">
        <v>126</v>
      </c>
      <c r="AU117" s="23" t="s">
        <v>79</v>
      </c>
      <c r="AY117" s="23" t="s">
        <v>123</v>
      </c>
      <c r="BE117" s="158">
        <f>IF(N117="základní",J117,0)</f>
        <v>0</v>
      </c>
      <c r="BF117" s="158">
        <f>IF(N117="snížená",J117,0)</f>
        <v>0</v>
      </c>
      <c r="BG117" s="158">
        <f>IF(N117="zákl. přenesená",J117,0)</f>
        <v>0</v>
      </c>
      <c r="BH117" s="158">
        <f>IF(N117="sníž. přenesená",J117,0)</f>
        <v>0</v>
      </c>
      <c r="BI117" s="158">
        <f>IF(N117="nulová",J117,0)</f>
        <v>0</v>
      </c>
      <c r="BJ117" s="23" t="s">
        <v>77</v>
      </c>
      <c r="BK117" s="158">
        <f>ROUND(I117*H117,2)</f>
        <v>0</v>
      </c>
      <c r="BL117" s="23" t="s">
        <v>131</v>
      </c>
      <c r="BM117" s="23" t="s">
        <v>183</v>
      </c>
    </row>
    <row r="118" spans="2:65" s="11" customFormat="1">
      <c r="B118" s="159"/>
      <c r="D118" s="160" t="s">
        <v>133</v>
      </c>
      <c r="F118" s="162" t="s">
        <v>184</v>
      </c>
      <c r="H118" s="163">
        <v>0.47</v>
      </c>
      <c r="L118" s="159"/>
      <c r="M118" s="164"/>
      <c r="N118" s="165"/>
      <c r="O118" s="165"/>
      <c r="P118" s="165"/>
      <c r="Q118" s="165"/>
      <c r="R118" s="165"/>
      <c r="S118" s="165"/>
      <c r="T118" s="166"/>
      <c r="AT118" s="161" t="s">
        <v>133</v>
      </c>
      <c r="AU118" s="161" t="s">
        <v>79</v>
      </c>
      <c r="AV118" s="11" t="s">
        <v>79</v>
      </c>
      <c r="AW118" s="11" t="s">
        <v>6</v>
      </c>
      <c r="AX118" s="11" t="s">
        <v>77</v>
      </c>
      <c r="AY118" s="161" t="s">
        <v>123</v>
      </c>
    </row>
    <row r="119" spans="2:65" s="1" customFormat="1" ht="25.5" customHeight="1">
      <c r="B119" s="147"/>
      <c r="C119" s="148" t="s">
        <v>185</v>
      </c>
      <c r="D119" s="148" t="s">
        <v>126</v>
      </c>
      <c r="E119" s="149" t="s">
        <v>186</v>
      </c>
      <c r="F119" s="150" t="s">
        <v>187</v>
      </c>
      <c r="G119" s="151" t="s">
        <v>178</v>
      </c>
      <c r="H119" s="152">
        <v>9.4E-2</v>
      </c>
      <c r="I119" s="153">
        <v>0</v>
      </c>
      <c r="J119" s="153">
        <f>ROUND(I119*H119,2)</f>
        <v>0</v>
      </c>
      <c r="K119" s="150" t="s">
        <v>130</v>
      </c>
      <c r="L119" s="37"/>
      <c r="M119" s="154" t="s">
        <v>5</v>
      </c>
      <c r="N119" s="155" t="s">
        <v>40</v>
      </c>
      <c r="O119" s="156">
        <v>0.125</v>
      </c>
      <c r="P119" s="156">
        <f>O119*H119</f>
        <v>1.175E-2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AR119" s="23" t="s">
        <v>131</v>
      </c>
      <c r="AT119" s="23" t="s">
        <v>126</v>
      </c>
      <c r="AU119" s="23" t="s">
        <v>79</v>
      </c>
      <c r="AY119" s="23" t="s">
        <v>123</v>
      </c>
      <c r="BE119" s="158">
        <f>IF(N119="základní",J119,0)</f>
        <v>0</v>
      </c>
      <c r="BF119" s="158">
        <f>IF(N119="snížená",J119,0)</f>
        <v>0</v>
      </c>
      <c r="BG119" s="158">
        <f>IF(N119="zákl. přenesená",J119,0)</f>
        <v>0</v>
      </c>
      <c r="BH119" s="158">
        <f>IF(N119="sníž. přenesená",J119,0)</f>
        <v>0</v>
      </c>
      <c r="BI119" s="158">
        <f>IF(N119="nulová",J119,0)</f>
        <v>0</v>
      </c>
      <c r="BJ119" s="23" t="s">
        <v>77</v>
      </c>
      <c r="BK119" s="158">
        <f>ROUND(I119*H119,2)</f>
        <v>0</v>
      </c>
      <c r="BL119" s="23" t="s">
        <v>131</v>
      </c>
      <c r="BM119" s="23" t="s">
        <v>188</v>
      </c>
    </row>
    <row r="120" spans="2:65" s="1" customFormat="1" ht="25.5" customHeight="1">
      <c r="B120" s="147"/>
      <c r="C120" s="148" t="s">
        <v>189</v>
      </c>
      <c r="D120" s="148" t="s">
        <v>126</v>
      </c>
      <c r="E120" s="149" t="s">
        <v>190</v>
      </c>
      <c r="F120" s="150" t="s">
        <v>191</v>
      </c>
      <c r="G120" s="151" t="s">
        <v>178</v>
      </c>
      <c r="H120" s="152">
        <v>0.47</v>
      </c>
      <c r="I120" s="153">
        <v>0</v>
      </c>
      <c r="J120" s="153">
        <f>ROUND(I120*H120,2)</f>
        <v>0</v>
      </c>
      <c r="K120" s="150" t="s">
        <v>130</v>
      </c>
      <c r="L120" s="37"/>
      <c r="M120" s="154" t="s">
        <v>5</v>
      </c>
      <c r="N120" s="155" t="s">
        <v>40</v>
      </c>
      <c r="O120" s="156">
        <v>6.0000000000000001E-3</v>
      </c>
      <c r="P120" s="156">
        <f>O120*H120</f>
        <v>2.82E-3</v>
      </c>
      <c r="Q120" s="156">
        <v>0</v>
      </c>
      <c r="R120" s="156">
        <f>Q120*H120</f>
        <v>0</v>
      </c>
      <c r="S120" s="156">
        <v>0</v>
      </c>
      <c r="T120" s="157">
        <f>S120*H120</f>
        <v>0</v>
      </c>
      <c r="AR120" s="23" t="s">
        <v>131</v>
      </c>
      <c r="AT120" s="23" t="s">
        <v>126</v>
      </c>
      <c r="AU120" s="23" t="s">
        <v>79</v>
      </c>
      <c r="AY120" s="23" t="s">
        <v>123</v>
      </c>
      <c r="BE120" s="158">
        <f>IF(N120="základní",J120,0)</f>
        <v>0</v>
      </c>
      <c r="BF120" s="158">
        <f>IF(N120="snížená",J120,0)</f>
        <v>0</v>
      </c>
      <c r="BG120" s="158">
        <f>IF(N120="zákl. přenesená",J120,0)</f>
        <v>0</v>
      </c>
      <c r="BH120" s="158">
        <f>IF(N120="sníž. přenesená",J120,0)</f>
        <v>0</v>
      </c>
      <c r="BI120" s="158">
        <f>IF(N120="nulová",J120,0)</f>
        <v>0</v>
      </c>
      <c r="BJ120" s="23" t="s">
        <v>77</v>
      </c>
      <c r="BK120" s="158">
        <f>ROUND(I120*H120,2)</f>
        <v>0</v>
      </c>
      <c r="BL120" s="23" t="s">
        <v>131</v>
      </c>
      <c r="BM120" s="23" t="s">
        <v>192</v>
      </c>
    </row>
    <row r="121" spans="2:65" s="11" customFormat="1">
      <c r="B121" s="159"/>
      <c r="D121" s="160" t="s">
        <v>133</v>
      </c>
      <c r="F121" s="162" t="s">
        <v>184</v>
      </c>
      <c r="H121" s="163">
        <v>0.47</v>
      </c>
      <c r="L121" s="159"/>
      <c r="M121" s="164"/>
      <c r="N121" s="165"/>
      <c r="O121" s="165"/>
      <c r="P121" s="165"/>
      <c r="Q121" s="165"/>
      <c r="R121" s="165"/>
      <c r="S121" s="165"/>
      <c r="T121" s="166"/>
      <c r="AT121" s="161" t="s">
        <v>133</v>
      </c>
      <c r="AU121" s="161" t="s">
        <v>79</v>
      </c>
      <c r="AV121" s="11" t="s">
        <v>79</v>
      </c>
      <c r="AW121" s="11" t="s">
        <v>6</v>
      </c>
      <c r="AX121" s="11" t="s">
        <v>77</v>
      </c>
      <c r="AY121" s="161" t="s">
        <v>123</v>
      </c>
    </row>
    <row r="122" spans="2:65" s="1" customFormat="1" ht="25.5" customHeight="1">
      <c r="B122" s="147"/>
      <c r="C122" s="148" t="s">
        <v>193</v>
      </c>
      <c r="D122" s="148" t="s">
        <v>126</v>
      </c>
      <c r="E122" s="149" t="s">
        <v>194</v>
      </c>
      <c r="F122" s="150" t="s">
        <v>195</v>
      </c>
      <c r="G122" s="151" t="s">
        <v>178</v>
      </c>
      <c r="H122" s="152">
        <v>9.4E-2</v>
      </c>
      <c r="I122" s="153">
        <v>0</v>
      </c>
      <c r="J122" s="153">
        <f>ROUND(I122*H122,2)</f>
        <v>0</v>
      </c>
      <c r="K122" s="150" t="s">
        <v>130</v>
      </c>
      <c r="L122" s="37"/>
      <c r="M122" s="154" t="s">
        <v>5</v>
      </c>
      <c r="N122" s="155" t="s">
        <v>40</v>
      </c>
      <c r="O122" s="156">
        <v>0</v>
      </c>
      <c r="P122" s="156">
        <f>O122*H122</f>
        <v>0</v>
      </c>
      <c r="Q122" s="156">
        <v>0</v>
      </c>
      <c r="R122" s="156">
        <f>Q122*H122</f>
        <v>0</v>
      </c>
      <c r="S122" s="156">
        <v>0</v>
      </c>
      <c r="T122" s="157">
        <f>S122*H122</f>
        <v>0</v>
      </c>
      <c r="AR122" s="23" t="s">
        <v>131</v>
      </c>
      <c r="AT122" s="23" t="s">
        <v>126</v>
      </c>
      <c r="AU122" s="23" t="s">
        <v>79</v>
      </c>
      <c r="AY122" s="23" t="s">
        <v>123</v>
      </c>
      <c r="BE122" s="158">
        <f>IF(N122="základní",J122,0)</f>
        <v>0</v>
      </c>
      <c r="BF122" s="158">
        <f>IF(N122="snížená",J122,0)</f>
        <v>0</v>
      </c>
      <c r="BG122" s="158">
        <f>IF(N122="zákl. přenesená",J122,0)</f>
        <v>0</v>
      </c>
      <c r="BH122" s="158">
        <f>IF(N122="sníž. přenesená",J122,0)</f>
        <v>0</v>
      </c>
      <c r="BI122" s="158">
        <f>IF(N122="nulová",J122,0)</f>
        <v>0</v>
      </c>
      <c r="BJ122" s="23" t="s">
        <v>77</v>
      </c>
      <c r="BK122" s="158">
        <f>ROUND(I122*H122,2)</f>
        <v>0</v>
      </c>
      <c r="BL122" s="23" t="s">
        <v>131</v>
      </c>
      <c r="BM122" s="23" t="s">
        <v>196</v>
      </c>
    </row>
    <row r="123" spans="2:65" s="10" customFormat="1" ht="29.85" customHeight="1">
      <c r="B123" s="135"/>
      <c r="D123" s="136" t="s">
        <v>68</v>
      </c>
      <c r="E123" s="145" t="s">
        <v>197</v>
      </c>
      <c r="F123" s="145" t="s">
        <v>198</v>
      </c>
      <c r="J123" s="146">
        <f>BK123</f>
        <v>0</v>
      </c>
      <c r="L123" s="135"/>
      <c r="M123" s="139"/>
      <c r="N123" s="140"/>
      <c r="O123" s="140"/>
      <c r="P123" s="141">
        <f>P124</f>
        <v>0.41300000000000003</v>
      </c>
      <c r="Q123" s="140"/>
      <c r="R123" s="141">
        <f>R124</f>
        <v>0</v>
      </c>
      <c r="S123" s="140"/>
      <c r="T123" s="142">
        <f>T124</f>
        <v>0</v>
      </c>
      <c r="AR123" s="136" t="s">
        <v>77</v>
      </c>
      <c r="AT123" s="143" t="s">
        <v>68</v>
      </c>
      <c r="AU123" s="143" t="s">
        <v>77</v>
      </c>
      <c r="AY123" s="136" t="s">
        <v>123</v>
      </c>
      <c r="BK123" s="144">
        <f>BK124</f>
        <v>0</v>
      </c>
    </row>
    <row r="124" spans="2:65" s="1" customFormat="1" ht="16.5" customHeight="1">
      <c r="B124" s="147"/>
      <c r="C124" s="148" t="s">
        <v>11</v>
      </c>
      <c r="D124" s="148" t="s">
        <v>126</v>
      </c>
      <c r="E124" s="149" t="s">
        <v>199</v>
      </c>
      <c r="F124" s="150" t="s">
        <v>200</v>
      </c>
      <c r="G124" s="151" t="s">
        <v>178</v>
      </c>
      <c r="H124" s="152">
        <v>0.1</v>
      </c>
      <c r="I124" s="153">
        <v>0</v>
      </c>
      <c r="J124" s="153">
        <f>ROUND(I124*H124,2)</f>
        <v>0</v>
      </c>
      <c r="K124" s="150" t="s">
        <v>130</v>
      </c>
      <c r="L124" s="37"/>
      <c r="M124" s="154" t="s">
        <v>5</v>
      </c>
      <c r="N124" s="155" t="s">
        <v>40</v>
      </c>
      <c r="O124" s="156">
        <v>4.13</v>
      </c>
      <c r="P124" s="156">
        <f>O124*H124</f>
        <v>0.41300000000000003</v>
      </c>
      <c r="Q124" s="156">
        <v>0</v>
      </c>
      <c r="R124" s="156">
        <f>Q124*H124</f>
        <v>0</v>
      </c>
      <c r="S124" s="156">
        <v>0</v>
      </c>
      <c r="T124" s="157">
        <f>S124*H124</f>
        <v>0</v>
      </c>
      <c r="AR124" s="23" t="s">
        <v>131</v>
      </c>
      <c r="AT124" s="23" t="s">
        <v>126</v>
      </c>
      <c r="AU124" s="23" t="s">
        <v>79</v>
      </c>
      <c r="AY124" s="23" t="s">
        <v>123</v>
      </c>
      <c r="BE124" s="158">
        <f>IF(N124="základní",J124,0)</f>
        <v>0</v>
      </c>
      <c r="BF124" s="158">
        <f>IF(N124="snížená",J124,0)</f>
        <v>0</v>
      </c>
      <c r="BG124" s="158">
        <f>IF(N124="zákl. přenesená",J124,0)</f>
        <v>0</v>
      </c>
      <c r="BH124" s="158">
        <f>IF(N124="sníž. přenesená",J124,0)</f>
        <v>0</v>
      </c>
      <c r="BI124" s="158">
        <f>IF(N124="nulová",J124,0)</f>
        <v>0</v>
      </c>
      <c r="BJ124" s="23" t="s">
        <v>77</v>
      </c>
      <c r="BK124" s="158">
        <f>ROUND(I124*H124,2)</f>
        <v>0</v>
      </c>
      <c r="BL124" s="23" t="s">
        <v>131</v>
      </c>
      <c r="BM124" s="23" t="s">
        <v>201</v>
      </c>
    </row>
    <row r="125" spans="2:65" s="10" customFormat="1" ht="37.35" customHeight="1">
      <c r="B125" s="135"/>
      <c r="D125" s="136" t="s">
        <v>68</v>
      </c>
      <c r="E125" s="137" t="s">
        <v>202</v>
      </c>
      <c r="F125" s="137" t="s">
        <v>203</v>
      </c>
      <c r="J125" s="138">
        <f>BK123</f>
        <v>0</v>
      </c>
      <c r="L125" s="135"/>
      <c r="M125" s="139"/>
      <c r="N125" s="140"/>
      <c r="O125" s="140"/>
      <c r="P125" s="141" t="e">
        <f>P126+P136+P138+P140+#REF!+P152+P187+P194</f>
        <v>#REF!</v>
      </c>
      <c r="Q125" s="140"/>
      <c r="R125" s="141" t="e">
        <f>R126+R136+R138+R140+#REF!+R152+R187+R194</f>
        <v>#REF!</v>
      </c>
      <c r="S125" s="140"/>
      <c r="T125" s="142" t="e">
        <f>T126+T136+T138+T140+#REF!+T152+T187+T194</f>
        <v>#REF!</v>
      </c>
      <c r="AR125" s="136" t="s">
        <v>79</v>
      </c>
      <c r="AT125" s="143" t="s">
        <v>68</v>
      </c>
      <c r="AU125" s="143" t="s">
        <v>69</v>
      </c>
      <c r="AY125" s="136" t="s">
        <v>123</v>
      </c>
      <c r="BK125" s="144" t="e">
        <f>BK126+BK136+BK138+BK140+#REF!+BK152+BK187+BK194</f>
        <v>#REF!</v>
      </c>
    </row>
    <row r="126" spans="2:65" s="10" customFormat="1" ht="19.899999999999999" customHeight="1">
      <c r="B126" s="135"/>
      <c r="D126" s="136" t="s">
        <v>68</v>
      </c>
      <c r="E126" s="145" t="s">
        <v>204</v>
      </c>
      <c r="F126" s="145" t="s">
        <v>205</v>
      </c>
      <c r="J126" s="146">
        <f>BK126</f>
        <v>0</v>
      </c>
      <c r="L126" s="135"/>
      <c r="M126" s="139"/>
      <c r="N126" s="140"/>
      <c r="O126" s="140"/>
      <c r="P126" s="141">
        <f>SUM(P127:P135)</f>
        <v>5.6736700000000004</v>
      </c>
      <c r="Q126" s="140"/>
      <c r="R126" s="141">
        <f>SUM(R127:R135)</f>
        <v>4.1436299999999995E-2</v>
      </c>
      <c r="S126" s="140"/>
      <c r="T126" s="142">
        <f>SUM(T127:T135)</f>
        <v>0</v>
      </c>
      <c r="AR126" s="136" t="s">
        <v>79</v>
      </c>
      <c r="AT126" s="143" t="s">
        <v>68</v>
      </c>
      <c r="AU126" s="143" t="s">
        <v>77</v>
      </c>
      <c r="AY126" s="136" t="s">
        <v>123</v>
      </c>
      <c r="BK126" s="144">
        <f>SUM(BK127:BK135)</f>
        <v>0</v>
      </c>
    </row>
    <row r="127" spans="2:65" s="1" customFormat="1" ht="25.5" customHeight="1">
      <c r="B127" s="147"/>
      <c r="C127" s="148" t="s">
        <v>206</v>
      </c>
      <c r="D127" s="148" t="s">
        <v>126</v>
      </c>
      <c r="E127" s="149" t="s">
        <v>207</v>
      </c>
      <c r="F127" s="150" t="s">
        <v>208</v>
      </c>
      <c r="G127" s="151" t="s">
        <v>129</v>
      </c>
      <c r="H127" s="152">
        <v>23.978999999999999</v>
      </c>
      <c r="I127" s="153">
        <v>0</v>
      </c>
      <c r="J127" s="153">
        <f>ROUND(I127*H127,2)</f>
        <v>0</v>
      </c>
      <c r="K127" s="150" t="s">
        <v>130</v>
      </c>
      <c r="L127" s="37"/>
      <c r="M127" s="154" t="s">
        <v>5</v>
      </c>
      <c r="N127" s="155" t="s">
        <v>40</v>
      </c>
      <c r="O127" s="156">
        <v>0.23100000000000001</v>
      </c>
      <c r="P127" s="156">
        <f>O127*H127</f>
        <v>5.5391490000000001</v>
      </c>
      <c r="Q127" s="156">
        <v>2.9999999999999997E-4</v>
      </c>
      <c r="R127" s="156">
        <f>Q127*H127</f>
        <v>7.1936999999999991E-3</v>
      </c>
      <c r="S127" s="156">
        <v>0</v>
      </c>
      <c r="T127" s="157">
        <f>S127*H127</f>
        <v>0</v>
      </c>
      <c r="AR127" s="23" t="s">
        <v>206</v>
      </c>
      <c r="AT127" s="23" t="s">
        <v>126</v>
      </c>
      <c r="AU127" s="23" t="s">
        <v>79</v>
      </c>
      <c r="AY127" s="23" t="s">
        <v>123</v>
      </c>
      <c r="BE127" s="158">
        <f>IF(N127="základní",J127,0)</f>
        <v>0</v>
      </c>
      <c r="BF127" s="158">
        <f>IF(N127="snížená",J127,0)</f>
        <v>0</v>
      </c>
      <c r="BG127" s="158">
        <f>IF(N127="zákl. přenesená",J127,0)</f>
        <v>0</v>
      </c>
      <c r="BH127" s="158">
        <f>IF(N127="sníž. přenesená",J127,0)</f>
        <v>0</v>
      </c>
      <c r="BI127" s="158">
        <f>IF(N127="nulová",J127,0)</f>
        <v>0</v>
      </c>
      <c r="BJ127" s="23" t="s">
        <v>77</v>
      </c>
      <c r="BK127" s="158">
        <f>ROUND(I127*H127,2)</f>
        <v>0</v>
      </c>
      <c r="BL127" s="23" t="s">
        <v>206</v>
      </c>
      <c r="BM127" s="23" t="s">
        <v>209</v>
      </c>
    </row>
    <row r="128" spans="2:65" s="11" customFormat="1">
      <c r="B128" s="159"/>
      <c r="D128" s="160" t="s">
        <v>133</v>
      </c>
      <c r="E128" s="161" t="s">
        <v>5</v>
      </c>
      <c r="F128" s="162" t="s">
        <v>210</v>
      </c>
      <c r="H128" s="163">
        <v>18.853000000000002</v>
      </c>
      <c r="L128" s="159"/>
      <c r="M128" s="164"/>
      <c r="N128" s="165"/>
      <c r="O128" s="165"/>
      <c r="P128" s="165"/>
      <c r="Q128" s="165"/>
      <c r="R128" s="165"/>
      <c r="S128" s="165"/>
      <c r="T128" s="166"/>
      <c r="AT128" s="161" t="s">
        <v>133</v>
      </c>
      <c r="AU128" s="161" t="s">
        <v>79</v>
      </c>
      <c r="AV128" s="11" t="s">
        <v>79</v>
      </c>
      <c r="AW128" s="11" t="s">
        <v>33</v>
      </c>
      <c r="AX128" s="11" t="s">
        <v>69</v>
      </c>
      <c r="AY128" s="161" t="s">
        <v>123</v>
      </c>
    </row>
    <row r="129" spans="2:65" s="11" customFormat="1">
      <c r="B129" s="159"/>
      <c r="D129" s="160" t="s">
        <v>133</v>
      </c>
      <c r="E129" s="161" t="s">
        <v>5</v>
      </c>
      <c r="F129" s="162" t="s">
        <v>211</v>
      </c>
      <c r="H129" s="163">
        <v>2.8759999999999999</v>
      </c>
      <c r="L129" s="159"/>
      <c r="M129" s="164"/>
      <c r="N129" s="165"/>
      <c r="O129" s="165"/>
      <c r="P129" s="165"/>
      <c r="Q129" s="165"/>
      <c r="R129" s="165"/>
      <c r="S129" s="165"/>
      <c r="T129" s="166"/>
      <c r="AT129" s="161" t="s">
        <v>133</v>
      </c>
      <c r="AU129" s="161" t="s">
        <v>79</v>
      </c>
      <c r="AV129" s="11" t="s">
        <v>79</v>
      </c>
      <c r="AW129" s="11" t="s">
        <v>33</v>
      </c>
      <c r="AX129" s="11" t="s">
        <v>69</v>
      </c>
      <c r="AY129" s="161" t="s">
        <v>123</v>
      </c>
    </row>
    <row r="130" spans="2:65" s="11" customFormat="1">
      <c r="B130" s="159"/>
      <c r="D130" s="160" t="s">
        <v>133</v>
      </c>
      <c r="E130" s="161" t="s">
        <v>5</v>
      </c>
      <c r="F130" s="162" t="s">
        <v>212</v>
      </c>
      <c r="H130" s="163">
        <v>2.25</v>
      </c>
      <c r="L130" s="159"/>
      <c r="M130" s="164"/>
      <c r="N130" s="165"/>
      <c r="O130" s="165"/>
      <c r="P130" s="165"/>
      <c r="Q130" s="165"/>
      <c r="R130" s="165"/>
      <c r="S130" s="165"/>
      <c r="T130" s="166"/>
      <c r="AT130" s="161" t="s">
        <v>133</v>
      </c>
      <c r="AU130" s="161" t="s">
        <v>79</v>
      </c>
      <c r="AV130" s="11" t="s">
        <v>79</v>
      </c>
      <c r="AW130" s="11" t="s">
        <v>33</v>
      </c>
      <c r="AX130" s="11" t="s">
        <v>69</v>
      </c>
      <c r="AY130" s="161" t="s">
        <v>123</v>
      </c>
    </row>
    <row r="131" spans="2:65" s="12" customFormat="1">
      <c r="B131" s="167"/>
      <c r="D131" s="160" t="s">
        <v>133</v>
      </c>
      <c r="E131" s="168" t="s">
        <v>5</v>
      </c>
      <c r="F131" s="169" t="s">
        <v>135</v>
      </c>
      <c r="H131" s="170">
        <v>23.978999999999999</v>
      </c>
      <c r="L131" s="167"/>
      <c r="M131" s="171"/>
      <c r="N131" s="172"/>
      <c r="O131" s="172"/>
      <c r="P131" s="172"/>
      <c r="Q131" s="172"/>
      <c r="R131" s="172"/>
      <c r="S131" s="172"/>
      <c r="T131" s="173"/>
      <c r="AT131" s="168" t="s">
        <v>133</v>
      </c>
      <c r="AU131" s="168" t="s">
        <v>79</v>
      </c>
      <c r="AV131" s="12" t="s">
        <v>131</v>
      </c>
      <c r="AW131" s="12" t="s">
        <v>33</v>
      </c>
      <c r="AX131" s="12" t="s">
        <v>77</v>
      </c>
      <c r="AY131" s="168" t="s">
        <v>123</v>
      </c>
    </row>
    <row r="132" spans="2:65" s="1" customFormat="1" ht="16.5" customHeight="1">
      <c r="B132" s="147"/>
      <c r="C132" s="174" t="s">
        <v>213</v>
      </c>
      <c r="D132" s="174" t="s">
        <v>214</v>
      </c>
      <c r="E132" s="175" t="s">
        <v>215</v>
      </c>
      <c r="F132" s="176" t="s">
        <v>216</v>
      </c>
      <c r="G132" s="177" t="s">
        <v>129</v>
      </c>
      <c r="H132" s="178">
        <v>24.459</v>
      </c>
      <c r="I132" s="179">
        <v>0</v>
      </c>
      <c r="J132" s="179">
        <f>ROUND(I132*H132,2)</f>
        <v>0</v>
      </c>
      <c r="K132" s="176" t="s">
        <v>130</v>
      </c>
      <c r="L132" s="180"/>
      <c r="M132" s="181" t="s">
        <v>5</v>
      </c>
      <c r="N132" s="182" t="s">
        <v>40</v>
      </c>
      <c r="O132" s="156">
        <v>0</v>
      </c>
      <c r="P132" s="156">
        <f>O132*H132</f>
        <v>0</v>
      </c>
      <c r="Q132" s="156">
        <v>1.4E-3</v>
      </c>
      <c r="R132" s="156">
        <f>Q132*H132</f>
        <v>3.4242599999999998E-2</v>
      </c>
      <c r="S132" s="156">
        <v>0</v>
      </c>
      <c r="T132" s="157">
        <f>S132*H132</f>
        <v>0</v>
      </c>
      <c r="AR132" s="23" t="s">
        <v>217</v>
      </c>
      <c r="AT132" s="23" t="s">
        <v>214</v>
      </c>
      <c r="AU132" s="23" t="s">
        <v>79</v>
      </c>
      <c r="AY132" s="23" t="s">
        <v>123</v>
      </c>
      <c r="BE132" s="158">
        <f>IF(N132="základní",J132,0)</f>
        <v>0</v>
      </c>
      <c r="BF132" s="158">
        <f>IF(N132="snížená",J132,0)</f>
        <v>0</v>
      </c>
      <c r="BG132" s="158">
        <f>IF(N132="zákl. přenesená",J132,0)</f>
        <v>0</v>
      </c>
      <c r="BH132" s="158">
        <f>IF(N132="sníž. přenesená",J132,0)</f>
        <v>0</v>
      </c>
      <c r="BI132" s="158">
        <f>IF(N132="nulová",J132,0)</f>
        <v>0</v>
      </c>
      <c r="BJ132" s="23" t="s">
        <v>77</v>
      </c>
      <c r="BK132" s="158">
        <f>ROUND(I132*H132,2)</f>
        <v>0</v>
      </c>
      <c r="BL132" s="23" t="s">
        <v>206</v>
      </c>
      <c r="BM132" s="23" t="s">
        <v>218</v>
      </c>
    </row>
    <row r="133" spans="2:65" s="11" customFormat="1">
      <c r="B133" s="159"/>
      <c r="D133" s="160" t="s">
        <v>133</v>
      </c>
      <c r="F133" s="162" t="s">
        <v>219</v>
      </c>
      <c r="H133" s="163">
        <v>24.459</v>
      </c>
      <c r="L133" s="159"/>
      <c r="M133" s="164"/>
      <c r="N133" s="165"/>
      <c r="O133" s="165"/>
      <c r="P133" s="165"/>
      <c r="Q133" s="165"/>
      <c r="R133" s="165"/>
      <c r="S133" s="165"/>
      <c r="T133" s="166"/>
      <c r="AT133" s="161" t="s">
        <v>133</v>
      </c>
      <c r="AU133" s="161" t="s">
        <v>79</v>
      </c>
      <c r="AV133" s="11" t="s">
        <v>79</v>
      </c>
      <c r="AW133" s="11" t="s">
        <v>6</v>
      </c>
      <c r="AX133" s="11" t="s">
        <v>77</v>
      </c>
      <c r="AY133" s="161" t="s">
        <v>123</v>
      </c>
    </row>
    <row r="134" spans="2:65" s="1" customFormat="1" ht="16.5" customHeight="1">
      <c r="B134" s="147"/>
      <c r="C134" s="148" t="s">
        <v>220</v>
      </c>
      <c r="D134" s="148" t="s">
        <v>126</v>
      </c>
      <c r="E134" s="149" t="s">
        <v>221</v>
      </c>
      <c r="F134" s="150" t="s">
        <v>222</v>
      </c>
      <c r="G134" s="151" t="s">
        <v>178</v>
      </c>
      <c r="H134" s="152">
        <v>4.1000000000000002E-2</v>
      </c>
      <c r="I134" s="153">
        <v>0</v>
      </c>
      <c r="J134" s="153">
        <f>ROUND(I134*H134,2)</f>
        <v>0</v>
      </c>
      <c r="K134" s="150" t="s">
        <v>130</v>
      </c>
      <c r="L134" s="37"/>
      <c r="M134" s="154" t="s">
        <v>5</v>
      </c>
      <c r="N134" s="155" t="s">
        <v>40</v>
      </c>
      <c r="O134" s="156">
        <v>1.831</v>
      </c>
      <c r="P134" s="156">
        <f>O134*H134</f>
        <v>7.5070999999999999E-2</v>
      </c>
      <c r="Q134" s="156">
        <v>0</v>
      </c>
      <c r="R134" s="156">
        <f>Q134*H134</f>
        <v>0</v>
      </c>
      <c r="S134" s="156">
        <v>0</v>
      </c>
      <c r="T134" s="157">
        <f>S134*H134</f>
        <v>0</v>
      </c>
      <c r="AR134" s="23" t="s">
        <v>206</v>
      </c>
      <c r="AT134" s="23" t="s">
        <v>126</v>
      </c>
      <c r="AU134" s="23" t="s">
        <v>79</v>
      </c>
      <c r="AY134" s="23" t="s">
        <v>123</v>
      </c>
      <c r="BE134" s="158">
        <f>IF(N134="základní",J134,0)</f>
        <v>0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23" t="s">
        <v>77</v>
      </c>
      <c r="BK134" s="158">
        <f>ROUND(I134*H134,2)</f>
        <v>0</v>
      </c>
      <c r="BL134" s="23" t="s">
        <v>206</v>
      </c>
      <c r="BM134" s="23" t="s">
        <v>223</v>
      </c>
    </row>
    <row r="135" spans="2:65" s="1" customFormat="1" ht="16.5" customHeight="1">
      <c r="B135" s="147"/>
      <c r="C135" s="148" t="s">
        <v>224</v>
      </c>
      <c r="D135" s="148" t="s">
        <v>126</v>
      </c>
      <c r="E135" s="149" t="s">
        <v>225</v>
      </c>
      <c r="F135" s="150" t="s">
        <v>226</v>
      </c>
      <c r="G135" s="151" t="s">
        <v>178</v>
      </c>
      <c r="H135" s="152">
        <v>4.1000000000000002E-2</v>
      </c>
      <c r="I135" s="153">
        <v>0</v>
      </c>
      <c r="J135" s="153">
        <f>ROUND(I135*H135,2)</f>
        <v>0</v>
      </c>
      <c r="K135" s="150" t="s">
        <v>130</v>
      </c>
      <c r="L135" s="37"/>
      <c r="M135" s="154" t="s">
        <v>5</v>
      </c>
      <c r="N135" s="155" t="s">
        <v>40</v>
      </c>
      <c r="O135" s="156">
        <v>1.45</v>
      </c>
      <c r="P135" s="156">
        <f>O135*H135</f>
        <v>5.9450000000000003E-2</v>
      </c>
      <c r="Q135" s="156">
        <v>0</v>
      </c>
      <c r="R135" s="156">
        <f>Q135*H135</f>
        <v>0</v>
      </c>
      <c r="S135" s="156">
        <v>0</v>
      </c>
      <c r="T135" s="157">
        <f>S135*H135</f>
        <v>0</v>
      </c>
      <c r="AR135" s="23" t="s">
        <v>206</v>
      </c>
      <c r="AT135" s="23" t="s">
        <v>126</v>
      </c>
      <c r="AU135" s="23" t="s">
        <v>79</v>
      </c>
      <c r="AY135" s="23" t="s">
        <v>123</v>
      </c>
      <c r="BE135" s="158">
        <f>IF(N135="základní",J135,0)</f>
        <v>0</v>
      </c>
      <c r="BF135" s="158">
        <f>IF(N135="snížená",J135,0)</f>
        <v>0</v>
      </c>
      <c r="BG135" s="158">
        <f>IF(N135="zákl. přenesená",J135,0)</f>
        <v>0</v>
      </c>
      <c r="BH135" s="158">
        <f>IF(N135="sníž. přenesená",J135,0)</f>
        <v>0</v>
      </c>
      <c r="BI135" s="158">
        <f>IF(N135="nulová",J135,0)</f>
        <v>0</v>
      </c>
      <c r="BJ135" s="23" t="s">
        <v>77</v>
      </c>
      <c r="BK135" s="158">
        <f>ROUND(I135*H135,2)</f>
        <v>0</v>
      </c>
      <c r="BL135" s="23" t="s">
        <v>206</v>
      </c>
      <c r="BM135" s="23" t="s">
        <v>227</v>
      </c>
    </row>
    <row r="136" spans="2:65" s="10" customFormat="1" ht="29.85" customHeight="1">
      <c r="B136" s="135"/>
      <c r="D136" s="136" t="s">
        <v>68</v>
      </c>
      <c r="E136" s="145" t="s">
        <v>228</v>
      </c>
      <c r="F136" s="145" t="s">
        <v>229</v>
      </c>
      <c r="J136" s="146">
        <f>BK136</f>
        <v>0</v>
      </c>
      <c r="L136" s="135"/>
      <c r="M136" s="139"/>
      <c r="N136" s="140"/>
      <c r="O136" s="140"/>
      <c r="P136" s="141">
        <f>P137</f>
        <v>0</v>
      </c>
      <c r="Q136" s="140"/>
      <c r="R136" s="141">
        <f>R137</f>
        <v>0</v>
      </c>
      <c r="S136" s="140"/>
      <c r="T136" s="142">
        <f>T137</f>
        <v>0</v>
      </c>
      <c r="AR136" s="136" t="s">
        <v>79</v>
      </c>
      <c r="AT136" s="143" t="s">
        <v>68</v>
      </c>
      <c r="AU136" s="143" t="s">
        <v>77</v>
      </c>
      <c r="AY136" s="136" t="s">
        <v>123</v>
      </c>
      <c r="BK136" s="144">
        <f>BK137</f>
        <v>0</v>
      </c>
    </row>
    <row r="137" spans="2:65" s="1" customFormat="1" ht="16.5" customHeight="1">
      <c r="B137" s="147"/>
      <c r="C137" s="148" t="s">
        <v>230</v>
      </c>
      <c r="D137" s="148" t="s">
        <v>126</v>
      </c>
      <c r="E137" s="149" t="s">
        <v>231</v>
      </c>
      <c r="F137" s="150" t="s">
        <v>759</v>
      </c>
      <c r="G137" s="151" t="s">
        <v>232</v>
      </c>
      <c r="H137" s="152">
        <v>1</v>
      </c>
      <c r="I137" s="153">
        <f>'D.1.3 - Elektro NN'!K27</f>
        <v>0</v>
      </c>
      <c r="J137" s="153">
        <f>ROUND(I137*H137,2)</f>
        <v>0</v>
      </c>
      <c r="K137" s="150" t="s">
        <v>5</v>
      </c>
      <c r="L137" s="37"/>
      <c r="M137" s="154" t="s">
        <v>5</v>
      </c>
      <c r="N137" s="155" t="s">
        <v>40</v>
      </c>
      <c r="O137" s="156">
        <v>0</v>
      </c>
      <c r="P137" s="156">
        <f>O137*H137</f>
        <v>0</v>
      </c>
      <c r="Q137" s="156">
        <v>0</v>
      </c>
      <c r="R137" s="156">
        <f>Q137*H137</f>
        <v>0</v>
      </c>
      <c r="S137" s="156">
        <v>0</v>
      </c>
      <c r="T137" s="157">
        <f>S137*H137</f>
        <v>0</v>
      </c>
      <c r="AR137" s="23" t="s">
        <v>206</v>
      </c>
      <c r="AT137" s="23" t="s">
        <v>126</v>
      </c>
      <c r="AU137" s="23" t="s">
        <v>79</v>
      </c>
      <c r="AY137" s="23" t="s">
        <v>123</v>
      </c>
      <c r="BE137" s="158">
        <f>IF(N137="základní",J137,0)</f>
        <v>0</v>
      </c>
      <c r="BF137" s="158">
        <f>IF(N137="snížená",J137,0)</f>
        <v>0</v>
      </c>
      <c r="BG137" s="158">
        <f>IF(N137="zákl. přenesená",J137,0)</f>
        <v>0</v>
      </c>
      <c r="BH137" s="158">
        <f>IF(N137="sníž. přenesená",J137,0)</f>
        <v>0</v>
      </c>
      <c r="BI137" s="158">
        <f>IF(N137="nulová",J137,0)</f>
        <v>0</v>
      </c>
      <c r="BJ137" s="23" t="s">
        <v>77</v>
      </c>
      <c r="BK137" s="158">
        <f>ROUND(I137*H137,2)</f>
        <v>0</v>
      </c>
      <c r="BL137" s="23" t="s">
        <v>206</v>
      </c>
      <c r="BM137" s="23" t="s">
        <v>233</v>
      </c>
    </row>
    <row r="138" spans="2:65" s="10" customFormat="1" ht="29.85" customHeight="1">
      <c r="B138" s="135"/>
      <c r="D138" s="136" t="s">
        <v>68</v>
      </c>
      <c r="E138" s="145" t="s">
        <v>234</v>
      </c>
      <c r="F138" s="145" t="s">
        <v>235</v>
      </c>
      <c r="J138" s="146">
        <f>BK138</f>
        <v>0</v>
      </c>
      <c r="L138" s="135"/>
      <c r="M138" s="139"/>
      <c r="N138" s="140"/>
      <c r="O138" s="140"/>
      <c r="P138" s="141">
        <f>P139</f>
        <v>0</v>
      </c>
      <c r="Q138" s="140"/>
      <c r="R138" s="141">
        <f>R139</f>
        <v>0</v>
      </c>
      <c r="S138" s="140"/>
      <c r="T138" s="142">
        <f>T139</f>
        <v>0</v>
      </c>
      <c r="AR138" s="136" t="s">
        <v>79</v>
      </c>
      <c r="AT138" s="143" t="s">
        <v>68</v>
      </c>
      <c r="AU138" s="143" t="s">
        <v>77</v>
      </c>
      <c r="AY138" s="136" t="s">
        <v>123</v>
      </c>
      <c r="BK138" s="144">
        <f>BK139</f>
        <v>0</v>
      </c>
    </row>
    <row r="139" spans="2:65" s="1" customFormat="1" ht="16.5" customHeight="1">
      <c r="B139" s="147"/>
      <c r="C139" s="148" t="s">
        <v>10</v>
      </c>
      <c r="D139" s="148" t="s">
        <v>126</v>
      </c>
      <c r="E139" s="149" t="s">
        <v>236</v>
      </c>
      <c r="F139" s="150" t="s">
        <v>760</v>
      </c>
      <c r="G139" s="151" t="s">
        <v>232</v>
      </c>
      <c r="H139" s="152">
        <v>1</v>
      </c>
      <c r="I139" s="153">
        <f>'D.1.4 - Elektro SLP'!I67</f>
        <v>0</v>
      </c>
      <c r="J139" s="153">
        <f>ROUND(I139*H139,2)</f>
        <v>0</v>
      </c>
      <c r="K139" s="150" t="s">
        <v>5</v>
      </c>
      <c r="L139" s="37"/>
      <c r="M139" s="154" t="s">
        <v>5</v>
      </c>
      <c r="N139" s="155" t="s">
        <v>40</v>
      </c>
      <c r="O139" s="156">
        <v>0</v>
      </c>
      <c r="P139" s="156">
        <f>O139*H139</f>
        <v>0</v>
      </c>
      <c r="Q139" s="156">
        <v>0</v>
      </c>
      <c r="R139" s="156">
        <f>Q139*H139</f>
        <v>0</v>
      </c>
      <c r="S139" s="156">
        <v>0</v>
      </c>
      <c r="T139" s="157">
        <f>S139*H139</f>
        <v>0</v>
      </c>
      <c r="AR139" s="23" t="s">
        <v>206</v>
      </c>
      <c r="AT139" s="23" t="s">
        <v>126</v>
      </c>
      <c r="AU139" s="23" t="s">
        <v>79</v>
      </c>
      <c r="AY139" s="23" t="s">
        <v>123</v>
      </c>
      <c r="BE139" s="158">
        <f>IF(N139="základní",J139,0)</f>
        <v>0</v>
      </c>
      <c r="BF139" s="158">
        <f>IF(N139="snížená",J139,0)</f>
        <v>0</v>
      </c>
      <c r="BG139" s="158">
        <f>IF(N139="zákl. přenesená",J139,0)</f>
        <v>0</v>
      </c>
      <c r="BH139" s="158">
        <f>IF(N139="sníž. přenesená",J139,0)</f>
        <v>0</v>
      </c>
      <c r="BI139" s="158">
        <f>IF(N139="nulová",J139,0)</f>
        <v>0</v>
      </c>
      <c r="BJ139" s="23" t="s">
        <v>77</v>
      </c>
      <c r="BK139" s="158">
        <f>ROUND(I139*H139,2)</f>
        <v>0</v>
      </c>
      <c r="BL139" s="23" t="s">
        <v>206</v>
      </c>
      <c r="BM139" s="23" t="s">
        <v>237</v>
      </c>
    </row>
    <row r="140" spans="2:65" s="10" customFormat="1" ht="29.85" customHeight="1">
      <c r="B140" s="135"/>
      <c r="D140" s="136" t="s">
        <v>68</v>
      </c>
      <c r="E140" s="145" t="s">
        <v>238</v>
      </c>
      <c r="F140" s="145" t="s">
        <v>239</v>
      </c>
      <c r="J140" s="146">
        <f>BK140</f>
        <v>0</v>
      </c>
      <c r="L140" s="135"/>
      <c r="M140" s="139"/>
      <c r="N140" s="140"/>
      <c r="O140" s="140"/>
      <c r="P140" s="141">
        <f>SUM(P141:P151)</f>
        <v>31.380302000000004</v>
      </c>
      <c r="Q140" s="140"/>
      <c r="R140" s="141">
        <f>SUM(R141:R151)</f>
        <v>0.30146426999999998</v>
      </c>
      <c r="S140" s="140"/>
      <c r="T140" s="142">
        <f>SUM(T141:T151)</f>
        <v>0</v>
      </c>
      <c r="AR140" s="136" t="s">
        <v>79</v>
      </c>
      <c r="AT140" s="143" t="s">
        <v>68</v>
      </c>
      <c r="AU140" s="143" t="s">
        <v>77</v>
      </c>
      <c r="AY140" s="136" t="s">
        <v>123</v>
      </c>
      <c r="BK140" s="144">
        <f>SUM(BK141:BK151)</f>
        <v>0</v>
      </c>
    </row>
    <row r="141" spans="2:65" s="1" customFormat="1" ht="16.5" customHeight="1">
      <c r="B141" s="147"/>
      <c r="C141" s="148" t="s">
        <v>240</v>
      </c>
      <c r="D141" s="148" t="s">
        <v>126</v>
      </c>
      <c r="E141" s="149" t="s">
        <v>241</v>
      </c>
      <c r="F141" s="150" t="s">
        <v>242</v>
      </c>
      <c r="G141" s="151" t="s">
        <v>129</v>
      </c>
      <c r="H141" s="152">
        <v>23.978999999999999</v>
      </c>
      <c r="I141" s="153">
        <v>0</v>
      </c>
      <c r="J141" s="153">
        <f>ROUND(I141*H141,2)</f>
        <v>0</v>
      </c>
      <c r="K141" s="150" t="s">
        <v>130</v>
      </c>
      <c r="L141" s="37"/>
      <c r="M141" s="154" t="s">
        <v>5</v>
      </c>
      <c r="N141" s="155" t="s">
        <v>40</v>
      </c>
      <c r="O141" s="156">
        <v>0.96799999999999997</v>
      </c>
      <c r="P141" s="156">
        <f>O141*H141</f>
        <v>23.211672</v>
      </c>
      <c r="Q141" s="156">
        <v>1.223E-2</v>
      </c>
      <c r="R141" s="156">
        <f>Q141*H141</f>
        <v>0.29326316999999996</v>
      </c>
      <c r="S141" s="156">
        <v>0</v>
      </c>
      <c r="T141" s="157">
        <f>S141*H141</f>
        <v>0</v>
      </c>
      <c r="AR141" s="23" t="s">
        <v>206</v>
      </c>
      <c r="AT141" s="23" t="s">
        <v>126</v>
      </c>
      <c r="AU141" s="23" t="s">
        <v>79</v>
      </c>
      <c r="AY141" s="23" t="s">
        <v>123</v>
      </c>
      <c r="BE141" s="158">
        <f>IF(N141="základní",J141,0)</f>
        <v>0</v>
      </c>
      <c r="BF141" s="158">
        <f>IF(N141="snížená",J141,0)</f>
        <v>0</v>
      </c>
      <c r="BG141" s="158">
        <f>IF(N141="zákl. přenesená",J141,0)</f>
        <v>0</v>
      </c>
      <c r="BH141" s="158">
        <f>IF(N141="sníž. přenesená",J141,0)</f>
        <v>0</v>
      </c>
      <c r="BI141" s="158">
        <f>IF(N141="nulová",J141,0)</f>
        <v>0</v>
      </c>
      <c r="BJ141" s="23" t="s">
        <v>77</v>
      </c>
      <c r="BK141" s="158">
        <f>ROUND(I141*H141,2)</f>
        <v>0</v>
      </c>
      <c r="BL141" s="23" t="s">
        <v>206</v>
      </c>
      <c r="BM141" s="23" t="s">
        <v>243</v>
      </c>
    </row>
    <row r="142" spans="2:65" s="11" customFormat="1">
      <c r="B142" s="159"/>
      <c r="D142" s="160" t="s">
        <v>133</v>
      </c>
      <c r="E142" s="161" t="s">
        <v>5</v>
      </c>
      <c r="F142" s="162" t="s">
        <v>210</v>
      </c>
      <c r="H142" s="163">
        <v>18.853000000000002</v>
      </c>
      <c r="L142" s="159"/>
      <c r="M142" s="164"/>
      <c r="N142" s="165"/>
      <c r="O142" s="165"/>
      <c r="P142" s="165"/>
      <c r="Q142" s="165"/>
      <c r="R142" s="165"/>
      <c r="S142" s="165"/>
      <c r="T142" s="166"/>
      <c r="AT142" s="161" t="s">
        <v>133</v>
      </c>
      <c r="AU142" s="161" t="s">
        <v>79</v>
      </c>
      <c r="AV142" s="11" t="s">
        <v>79</v>
      </c>
      <c r="AW142" s="11" t="s">
        <v>33</v>
      </c>
      <c r="AX142" s="11" t="s">
        <v>69</v>
      </c>
      <c r="AY142" s="161" t="s">
        <v>123</v>
      </c>
    </row>
    <row r="143" spans="2:65" s="11" customFormat="1">
      <c r="B143" s="159"/>
      <c r="D143" s="160" t="s">
        <v>133</v>
      </c>
      <c r="E143" s="161" t="s">
        <v>5</v>
      </c>
      <c r="F143" s="162" t="s">
        <v>211</v>
      </c>
      <c r="H143" s="163">
        <v>2.8759999999999999</v>
      </c>
      <c r="L143" s="159"/>
      <c r="M143" s="164"/>
      <c r="N143" s="165"/>
      <c r="O143" s="165"/>
      <c r="P143" s="165"/>
      <c r="Q143" s="165"/>
      <c r="R143" s="165"/>
      <c r="S143" s="165"/>
      <c r="T143" s="166"/>
      <c r="AT143" s="161" t="s">
        <v>133</v>
      </c>
      <c r="AU143" s="161" t="s">
        <v>79</v>
      </c>
      <c r="AV143" s="11" t="s">
        <v>79</v>
      </c>
      <c r="AW143" s="11" t="s">
        <v>33</v>
      </c>
      <c r="AX143" s="11" t="s">
        <v>69</v>
      </c>
      <c r="AY143" s="161" t="s">
        <v>123</v>
      </c>
    </row>
    <row r="144" spans="2:65" s="11" customFormat="1">
      <c r="B144" s="159"/>
      <c r="D144" s="160" t="s">
        <v>133</v>
      </c>
      <c r="E144" s="161" t="s">
        <v>5</v>
      </c>
      <c r="F144" s="162" t="s">
        <v>212</v>
      </c>
      <c r="H144" s="163">
        <v>2.25</v>
      </c>
      <c r="L144" s="159"/>
      <c r="M144" s="164"/>
      <c r="N144" s="165"/>
      <c r="O144" s="165"/>
      <c r="P144" s="165"/>
      <c r="Q144" s="165"/>
      <c r="R144" s="165"/>
      <c r="S144" s="165"/>
      <c r="T144" s="166"/>
      <c r="AT144" s="161" t="s">
        <v>133</v>
      </c>
      <c r="AU144" s="161" t="s">
        <v>79</v>
      </c>
      <c r="AV144" s="11" t="s">
        <v>79</v>
      </c>
      <c r="AW144" s="11" t="s">
        <v>33</v>
      </c>
      <c r="AX144" s="11" t="s">
        <v>69</v>
      </c>
      <c r="AY144" s="161" t="s">
        <v>123</v>
      </c>
    </row>
    <row r="145" spans="2:65" s="12" customFormat="1">
      <c r="B145" s="167"/>
      <c r="D145" s="160" t="s">
        <v>133</v>
      </c>
      <c r="E145" s="168" t="s">
        <v>5</v>
      </c>
      <c r="F145" s="169" t="s">
        <v>135</v>
      </c>
      <c r="H145" s="170">
        <v>23.978999999999999</v>
      </c>
      <c r="L145" s="167"/>
      <c r="M145" s="171"/>
      <c r="N145" s="172"/>
      <c r="O145" s="172"/>
      <c r="P145" s="172"/>
      <c r="Q145" s="172"/>
      <c r="R145" s="172"/>
      <c r="S145" s="172"/>
      <c r="T145" s="173"/>
      <c r="AT145" s="168" t="s">
        <v>133</v>
      </c>
      <c r="AU145" s="168" t="s">
        <v>79</v>
      </c>
      <c r="AV145" s="12" t="s">
        <v>131</v>
      </c>
      <c r="AW145" s="12" t="s">
        <v>33</v>
      </c>
      <c r="AX145" s="12" t="s">
        <v>77</v>
      </c>
      <c r="AY145" s="168" t="s">
        <v>123</v>
      </c>
    </row>
    <row r="146" spans="2:65" s="1" customFormat="1" ht="16.5" customHeight="1">
      <c r="B146" s="147"/>
      <c r="C146" s="148" t="s">
        <v>244</v>
      </c>
      <c r="D146" s="148" t="s">
        <v>126</v>
      </c>
      <c r="E146" s="149" t="s">
        <v>245</v>
      </c>
      <c r="F146" s="150" t="s">
        <v>246</v>
      </c>
      <c r="G146" s="151" t="s">
        <v>162</v>
      </c>
      <c r="H146" s="152">
        <v>22.32</v>
      </c>
      <c r="I146" s="153">
        <v>0</v>
      </c>
      <c r="J146" s="153">
        <f>ROUND(I146*H146,2)</f>
        <v>0</v>
      </c>
      <c r="K146" s="150" t="s">
        <v>130</v>
      </c>
      <c r="L146" s="37"/>
      <c r="M146" s="154" t="s">
        <v>5</v>
      </c>
      <c r="N146" s="155" t="s">
        <v>40</v>
      </c>
      <c r="O146" s="156">
        <v>0.23</v>
      </c>
      <c r="P146" s="156">
        <f>O146*H146</f>
        <v>5.1336000000000004</v>
      </c>
      <c r="Q146" s="156">
        <v>2.5999999999999998E-4</v>
      </c>
      <c r="R146" s="156">
        <f>Q146*H146</f>
        <v>5.8031999999999997E-3</v>
      </c>
      <c r="S146" s="156">
        <v>0</v>
      </c>
      <c r="T146" s="157">
        <f>S146*H146</f>
        <v>0</v>
      </c>
      <c r="AR146" s="23" t="s">
        <v>206</v>
      </c>
      <c r="AT146" s="23" t="s">
        <v>126</v>
      </c>
      <c r="AU146" s="23" t="s">
        <v>79</v>
      </c>
      <c r="AY146" s="23" t="s">
        <v>123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23" t="s">
        <v>77</v>
      </c>
      <c r="BK146" s="158">
        <f>ROUND(I146*H146,2)</f>
        <v>0</v>
      </c>
      <c r="BL146" s="23" t="s">
        <v>206</v>
      </c>
      <c r="BM146" s="23" t="s">
        <v>247</v>
      </c>
    </row>
    <row r="147" spans="2:65" s="11" customFormat="1">
      <c r="B147" s="159"/>
      <c r="D147" s="160" t="s">
        <v>133</v>
      </c>
      <c r="E147" s="161" t="s">
        <v>5</v>
      </c>
      <c r="F147" s="162" t="s">
        <v>248</v>
      </c>
      <c r="H147" s="163">
        <v>22.32</v>
      </c>
      <c r="L147" s="159"/>
      <c r="M147" s="164"/>
      <c r="N147" s="165"/>
      <c r="O147" s="165"/>
      <c r="P147" s="165"/>
      <c r="Q147" s="165"/>
      <c r="R147" s="165"/>
      <c r="S147" s="165"/>
      <c r="T147" s="166"/>
      <c r="AT147" s="161" t="s">
        <v>133</v>
      </c>
      <c r="AU147" s="161" t="s">
        <v>79</v>
      </c>
      <c r="AV147" s="11" t="s">
        <v>79</v>
      </c>
      <c r="AW147" s="11" t="s">
        <v>33</v>
      </c>
      <c r="AX147" s="11" t="s">
        <v>69</v>
      </c>
      <c r="AY147" s="161" t="s">
        <v>123</v>
      </c>
    </row>
    <row r="148" spans="2:65" s="12" customFormat="1">
      <c r="B148" s="167"/>
      <c r="D148" s="160" t="s">
        <v>133</v>
      </c>
      <c r="E148" s="168" t="s">
        <v>5</v>
      </c>
      <c r="F148" s="169" t="s">
        <v>135</v>
      </c>
      <c r="H148" s="170">
        <v>22.32</v>
      </c>
      <c r="L148" s="167"/>
      <c r="M148" s="171"/>
      <c r="N148" s="172"/>
      <c r="O148" s="172"/>
      <c r="P148" s="172"/>
      <c r="Q148" s="172"/>
      <c r="R148" s="172"/>
      <c r="S148" s="172"/>
      <c r="T148" s="173"/>
      <c r="AT148" s="168" t="s">
        <v>133</v>
      </c>
      <c r="AU148" s="168" t="s">
        <v>79</v>
      </c>
      <c r="AV148" s="12" t="s">
        <v>131</v>
      </c>
      <c r="AW148" s="12" t="s">
        <v>33</v>
      </c>
      <c r="AX148" s="12" t="s">
        <v>77</v>
      </c>
      <c r="AY148" s="168" t="s">
        <v>123</v>
      </c>
    </row>
    <row r="149" spans="2:65" s="1" customFormat="1" ht="16.5" customHeight="1">
      <c r="B149" s="147"/>
      <c r="C149" s="148" t="s">
        <v>249</v>
      </c>
      <c r="D149" s="148" t="s">
        <v>126</v>
      </c>
      <c r="E149" s="149" t="s">
        <v>250</v>
      </c>
      <c r="F149" s="150" t="s">
        <v>251</v>
      </c>
      <c r="G149" s="151" t="s">
        <v>129</v>
      </c>
      <c r="H149" s="152">
        <v>23.978999999999999</v>
      </c>
      <c r="I149" s="153">
        <v>0</v>
      </c>
      <c r="J149" s="153">
        <f>ROUND(I149*H149,2)</f>
        <v>0</v>
      </c>
      <c r="K149" s="150" t="s">
        <v>130</v>
      </c>
      <c r="L149" s="37"/>
      <c r="M149" s="154" t="s">
        <v>5</v>
      </c>
      <c r="N149" s="155" t="s">
        <v>40</v>
      </c>
      <c r="O149" s="156">
        <v>0.08</v>
      </c>
      <c r="P149" s="156">
        <f>O149*H149</f>
        <v>1.91832</v>
      </c>
      <c r="Q149" s="156">
        <v>1E-4</v>
      </c>
      <c r="R149" s="156">
        <f>Q149*H149</f>
        <v>2.3979000000000001E-3</v>
      </c>
      <c r="S149" s="156">
        <v>0</v>
      </c>
      <c r="T149" s="157">
        <f>S149*H149</f>
        <v>0</v>
      </c>
      <c r="AR149" s="23" t="s">
        <v>206</v>
      </c>
      <c r="AT149" s="23" t="s">
        <v>126</v>
      </c>
      <c r="AU149" s="23" t="s">
        <v>79</v>
      </c>
      <c r="AY149" s="23" t="s">
        <v>123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23" t="s">
        <v>77</v>
      </c>
      <c r="BK149" s="158">
        <f>ROUND(I149*H149,2)</f>
        <v>0</v>
      </c>
      <c r="BL149" s="23" t="s">
        <v>206</v>
      </c>
      <c r="BM149" s="23" t="s">
        <v>252</v>
      </c>
    </row>
    <row r="150" spans="2:65" s="1" customFormat="1" ht="25.5" customHeight="1">
      <c r="B150" s="147"/>
      <c r="C150" s="148" t="s">
        <v>253</v>
      </c>
      <c r="D150" s="148" t="s">
        <v>126</v>
      </c>
      <c r="E150" s="149" t="s">
        <v>254</v>
      </c>
      <c r="F150" s="150" t="s">
        <v>255</v>
      </c>
      <c r="G150" s="151" t="s">
        <v>178</v>
      </c>
      <c r="H150" s="152">
        <v>0.30099999999999999</v>
      </c>
      <c r="I150" s="153">
        <v>0</v>
      </c>
      <c r="J150" s="153">
        <f>ROUND(I150*H150,2)</f>
        <v>0</v>
      </c>
      <c r="K150" s="150" t="s">
        <v>130</v>
      </c>
      <c r="L150" s="37"/>
      <c r="M150" s="154" t="s">
        <v>5</v>
      </c>
      <c r="N150" s="155" t="s">
        <v>40</v>
      </c>
      <c r="O150" s="156">
        <v>2.39</v>
      </c>
      <c r="P150" s="156">
        <f>O150*H150</f>
        <v>0.71938999999999997</v>
      </c>
      <c r="Q150" s="156">
        <v>0</v>
      </c>
      <c r="R150" s="156">
        <f>Q150*H150</f>
        <v>0</v>
      </c>
      <c r="S150" s="156">
        <v>0</v>
      </c>
      <c r="T150" s="157">
        <f>S150*H150</f>
        <v>0</v>
      </c>
      <c r="AR150" s="23" t="s">
        <v>206</v>
      </c>
      <c r="AT150" s="23" t="s">
        <v>126</v>
      </c>
      <c r="AU150" s="23" t="s">
        <v>79</v>
      </c>
      <c r="AY150" s="23" t="s">
        <v>123</v>
      </c>
      <c r="BE150" s="158">
        <f>IF(N150="základní",J150,0)</f>
        <v>0</v>
      </c>
      <c r="BF150" s="158">
        <f>IF(N150="snížená",J150,0)</f>
        <v>0</v>
      </c>
      <c r="BG150" s="158">
        <f>IF(N150="zákl. přenesená",J150,0)</f>
        <v>0</v>
      </c>
      <c r="BH150" s="158">
        <f>IF(N150="sníž. přenesená",J150,0)</f>
        <v>0</v>
      </c>
      <c r="BI150" s="158">
        <f>IF(N150="nulová",J150,0)</f>
        <v>0</v>
      </c>
      <c r="BJ150" s="23" t="s">
        <v>77</v>
      </c>
      <c r="BK150" s="158">
        <f>ROUND(I150*H150,2)</f>
        <v>0</v>
      </c>
      <c r="BL150" s="23" t="s">
        <v>206</v>
      </c>
      <c r="BM150" s="23" t="s">
        <v>256</v>
      </c>
    </row>
    <row r="151" spans="2:65" s="1" customFormat="1" ht="25.5" customHeight="1">
      <c r="B151" s="147"/>
      <c r="C151" s="148" t="s">
        <v>257</v>
      </c>
      <c r="D151" s="148" t="s">
        <v>126</v>
      </c>
      <c r="E151" s="149" t="s">
        <v>258</v>
      </c>
      <c r="F151" s="150" t="s">
        <v>259</v>
      </c>
      <c r="G151" s="151" t="s">
        <v>178</v>
      </c>
      <c r="H151" s="152">
        <v>0.30099999999999999</v>
      </c>
      <c r="I151" s="153">
        <v>0</v>
      </c>
      <c r="J151" s="153">
        <f>ROUND(I151*H151,2)</f>
        <v>0</v>
      </c>
      <c r="K151" s="150" t="s">
        <v>130</v>
      </c>
      <c r="L151" s="37"/>
      <c r="M151" s="154" t="s">
        <v>5</v>
      </c>
      <c r="N151" s="155" t="s">
        <v>40</v>
      </c>
      <c r="O151" s="156">
        <v>1.32</v>
      </c>
      <c r="P151" s="156">
        <f>O151*H151</f>
        <v>0.39732000000000001</v>
      </c>
      <c r="Q151" s="156">
        <v>0</v>
      </c>
      <c r="R151" s="156">
        <f>Q151*H151</f>
        <v>0</v>
      </c>
      <c r="S151" s="156">
        <v>0</v>
      </c>
      <c r="T151" s="157">
        <f>S151*H151</f>
        <v>0</v>
      </c>
      <c r="AR151" s="23" t="s">
        <v>206</v>
      </c>
      <c r="AT151" s="23" t="s">
        <v>126</v>
      </c>
      <c r="AU151" s="23" t="s">
        <v>79</v>
      </c>
      <c r="AY151" s="23" t="s">
        <v>123</v>
      </c>
      <c r="BE151" s="158">
        <f>IF(N151="základní",J151,0)</f>
        <v>0</v>
      </c>
      <c r="BF151" s="158">
        <f>IF(N151="snížená",J151,0)</f>
        <v>0</v>
      </c>
      <c r="BG151" s="158">
        <f>IF(N151="zákl. přenesená",J151,0)</f>
        <v>0</v>
      </c>
      <c r="BH151" s="158">
        <f>IF(N151="sníž. přenesená",J151,0)</f>
        <v>0</v>
      </c>
      <c r="BI151" s="158">
        <f>IF(N151="nulová",J151,0)</f>
        <v>0</v>
      </c>
      <c r="BJ151" s="23" t="s">
        <v>77</v>
      </c>
      <c r="BK151" s="158">
        <f>ROUND(I151*H151,2)</f>
        <v>0</v>
      </c>
      <c r="BL151" s="23" t="s">
        <v>206</v>
      </c>
      <c r="BM151" s="23" t="s">
        <v>260</v>
      </c>
    </row>
    <row r="152" spans="2:65" s="10" customFormat="1" ht="29.85" customHeight="1">
      <c r="B152" s="135"/>
      <c r="D152" s="136" t="s">
        <v>68</v>
      </c>
      <c r="E152" s="145" t="s">
        <v>262</v>
      </c>
      <c r="F152" s="145" t="s">
        <v>263</v>
      </c>
      <c r="J152" s="146">
        <f>BK152</f>
        <v>0</v>
      </c>
      <c r="L152" s="135"/>
      <c r="M152" s="139"/>
      <c r="N152" s="140"/>
      <c r="O152" s="140"/>
      <c r="P152" s="141">
        <f>SUM(P153:P186)</f>
        <v>34.248772000000002</v>
      </c>
      <c r="Q152" s="140"/>
      <c r="R152" s="141">
        <f>SUM(R153:R186)</f>
        <v>0.23050785000000001</v>
      </c>
      <c r="S152" s="140"/>
      <c r="T152" s="142">
        <f>SUM(T153:T186)</f>
        <v>1.4948999999999999E-2</v>
      </c>
      <c r="AR152" s="136" t="s">
        <v>79</v>
      </c>
      <c r="AT152" s="143" t="s">
        <v>68</v>
      </c>
      <c r="AU152" s="143" t="s">
        <v>77</v>
      </c>
      <c r="AY152" s="136" t="s">
        <v>123</v>
      </c>
      <c r="BK152" s="144">
        <f>SUM(BK153:BK186)</f>
        <v>0</v>
      </c>
    </row>
    <row r="153" spans="2:65" s="1" customFormat="1" ht="16.5" customHeight="1">
      <c r="B153" s="147"/>
      <c r="C153" s="148" t="s">
        <v>264</v>
      </c>
      <c r="D153" s="148" t="s">
        <v>126</v>
      </c>
      <c r="E153" s="149" t="s">
        <v>265</v>
      </c>
      <c r="F153" s="150" t="s">
        <v>266</v>
      </c>
      <c r="G153" s="151" t="s">
        <v>129</v>
      </c>
      <c r="H153" s="152">
        <v>78.37</v>
      </c>
      <c r="I153" s="153">
        <v>0</v>
      </c>
      <c r="J153" s="153">
        <f>ROUND(I153*H153,2)</f>
        <v>0</v>
      </c>
      <c r="K153" s="150" t="s">
        <v>130</v>
      </c>
      <c r="L153" s="37"/>
      <c r="M153" s="154" t="s">
        <v>5</v>
      </c>
      <c r="N153" s="155" t="s">
        <v>40</v>
      </c>
      <c r="O153" s="156">
        <v>2.4E-2</v>
      </c>
      <c r="P153" s="156">
        <f>O153*H153</f>
        <v>1.8808800000000001</v>
      </c>
      <c r="Q153" s="156">
        <v>0</v>
      </c>
      <c r="R153" s="156">
        <f>Q153*H153</f>
        <v>0</v>
      </c>
      <c r="S153" s="156">
        <v>0</v>
      </c>
      <c r="T153" s="157">
        <f>S153*H153</f>
        <v>0</v>
      </c>
      <c r="AR153" s="23" t="s">
        <v>206</v>
      </c>
      <c r="AT153" s="23" t="s">
        <v>126</v>
      </c>
      <c r="AU153" s="23" t="s">
        <v>79</v>
      </c>
      <c r="AY153" s="23" t="s">
        <v>123</v>
      </c>
      <c r="BE153" s="158">
        <f>IF(N153="základní",J153,0)</f>
        <v>0</v>
      </c>
      <c r="BF153" s="158">
        <f>IF(N153="snížená",J153,0)</f>
        <v>0</v>
      </c>
      <c r="BG153" s="158">
        <f>IF(N153="zákl. přenesená",J153,0)</f>
        <v>0</v>
      </c>
      <c r="BH153" s="158">
        <f>IF(N153="sníž. přenesená",J153,0)</f>
        <v>0</v>
      </c>
      <c r="BI153" s="158">
        <f>IF(N153="nulová",J153,0)</f>
        <v>0</v>
      </c>
      <c r="BJ153" s="23" t="s">
        <v>77</v>
      </c>
      <c r="BK153" s="158">
        <f>ROUND(I153*H153,2)</f>
        <v>0</v>
      </c>
      <c r="BL153" s="23" t="s">
        <v>206</v>
      </c>
      <c r="BM153" s="23" t="s">
        <v>267</v>
      </c>
    </row>
    <row r="154" spans="2:65" s="1" customFormat="1" ht="16.5" customHeight="1">
      <c r="B154" s="147"/>
      <c r="C154" s="148" t="s">
        <v>268</v>
      </c>
      <c r="D154" s="148" t="s">
        <v>126</v>
      </c>
      <c r="E154" s="149" t="s">
        <v>269</v>
      </c>
      <c r="F154" s="150" t="s">
        <v>270</v>
      </c>
      <c r="G154" s="151" t="s">
        <v>129</v>
      </c>
      <c r="H154" s="152">
        <v>78.37</v>
      </c>
      <c r="I154" s="153">
        <v>0</v>
      </c>
      <c r="J154" s="153">
        <f>ROUND(I154*H154,2)</f>
        <v>0</v>
      </c>
      <c r="K154" s="150" t="s">
        <v>130</v>
      </c>
      <c r="L154" s="37"/>
      <c r="M154" s="154" t="s">
        <v>5</v>
      </c>
      <c r="N154" s="155" t="s">
        <v>40</v>
      </c>
      <c r="O154" s="156">
        <v>0.19</v>
      </c>
      <c r="P154" s="156">
        <f>O154*H154</f>
        <v>14.890300000000002</v>
      </c>
      <c r="Q154" s="156">
        <v>0</v>
      </c>
      <c r="R154" s="156">
        <f>Q154*H154</f>
        <v>0</v>
      </c>
      <c r="S154" s="156">
        <v>0</v>
      </c>
      <c r="T154" s="157">
        <f>S154*H154</f>
        <v>0</v>
      </c>
      <c r="AR154" s="23" t="s">
        <v>206</v>
      </c>
      <c r="AT154" s="23" t="s">
        <v>126</v>
      </c>
      <c r="AU154" s="23" t="s">
        <v>79</v>
      </c>
      <c r="AY154" s="23" t="s">
        <v>123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23" t="s">
        <v>77</v>
      </c>
      <c r="BK154" s="158">
        <f>ROUND(I154*H154,2)</f>
        <v>0</v>
      </c>
      <c r="BL154" s="23" t="s">
        <v>206</v>
      </c>
      <c r="BM154" s="23" t="s">
        <v>271</v>
      </c>
    </row>
    <row r="155" spans="2:65" s="11" customFormat="1">
      <c r="B155" s="159"/>
      <c r="D155" s="160" t="s">
        <v>133</v>
      </c>
      <c r="E155" s="161" t="s">
        <v>5</v>
      </c>
      <c r="F155" s="162" t="s">
        <v>154</v>
      </c>
      <c r="H155" s="163">
        <v>25.41</v>
      </c>
      <c r="L155" s="159"/>
      <c r="M155" s="164"/>
      <c r="N155" s="165"/>
      <c r="O155" s="165"/>
      <c r="P155" s="165"/>
      <c r="Q155" s="165"/>
      <c r="R155" s="165"/>
      <c r="S155" s="165"/>
      <c r="T155" s="166"/>
      <c r="AT155" s="161" t="s">
        <v>133</v>
      </c>
      <c r="AU155" s="161" t="s">
        <v>79</v>
      </c>
      <c r="AV155" s="11" t="s">
        <v>79</v>
      </c>
      <c r="AW155" s="11" t="s">
        <v>33</v>
      </c>
      <c r="AX155" s="11" t="s">
        <v>69</v>
      </c>
      <c r="AY155" s="161" t="s">
        <v>123</v>
      </c>
    </row>
    <row r="156" spans="2:65" s="11" customFormat="1">
      <c r="B156" s="159"/>
      <c r="D156" s="160" t="s">
        <v>133</v>
      </c>
      <c r="E156" s="161" t="s">
        <v>5</v>
      </c>
      <c r="F156" s="162" t="s">
        <v>158</v>
      </c>
      <c r="H156" s="163">
        <v>52.96</v>
      </c>
      <c r="L156" s="159"/>
      <c r="M156" s="164"/>
      <c r="N156" s="165"/>
      <c r="O156" s="165"/>
      <c r="P156" s="165"/>
      <c r="Q156" s="165"/>
      <c r="R156" s="165"/>
      <c r="S156" s="165"/>
      <c r="T156" s="166"/>
      <c r="AT156" s="161" t="s">
        <v>133</v>
      </c>
      <c r="AU156" s="161" t="s">
        <v>79</v>
      </c>
      <c r="AV156" s="11" t="s">
        <v>79</v>
      </c>
      <c r="AW156" s="11" t="s">
        <v>33</v>
      </c>
      <c r="AX156" s="11" t="s">
        <v>69</v>
      </c>
      <c r="AY156" s="161" t="s">
        <v>123</v>
      </c>
    </row>
    <row r="157" spans="2:65" s="12" customFormat="1">
      <c r="B157" s="167"/>
      <c r="D157" s="160" t="s">
        <v>133</v>
      </c>
      <c r="E157" s="168" t="s">
        <v>5</v>
      </c>
      <c r="F157" s="169" t="s">
        <v>135</v>
      </c>
      <c r="H157" s="170">
        <v>78.37</v>
      </c>
      <c r="L157" s="167"/>
      <c r="M157" s="171"/>
      <c r="N157" s="172"/>
      <c r="O157" s="172"/>
      <c r="P157" s="172"/>
      <c r="Q157" s="172"/>
      <c r="R157" s="172"/>
      <c r="S157" s="172"/>
      <c r="T157" s="173"/>
      <c r="AT157" s="168" t="s">
        <v>133</v>
      </c>
      <c r="AU157" s="168" t="s">
        <v>79</v>
      </c>
      <c r="AV157" s="12" t="s">
        <v>131</v>
      </c>
      <c r="AW157" s="12" t="s">
        <v>33</v>
      </c>
      <c r="AX157" s="12" t="s">
        <v>77</v>
      </c>
      <c r="AY157" s="168" t="s">
        <v>123</v>
      </c>
    </row>
    <row r="158" spans="2:65" s="1" customFormat="1" ht="16.5" customHeight="1">
      <c r="B158" s="147"/>
      <c r="C158" s="174" t="s">
        <v>272</v>
      </c>
      <c r="D158" s="174" t="s">
        <v>214</v>
      </c>
      <c r="E158" s="175" t="s">
        <v>273</v>
      </c>
      <c r="F158" s="176" t="s">
        <v>274</v>
      </c>
      <c r="G158" s="177" t="s">
        <v>129</v>
      </c>
      <c r="H158" s="178">
        <v>86.206999999999994</v>
      </c>
      <c r="I158" s="179">
        <v>0</v>
      </c>
      <c r="J158" s="179">
        <f>ROUND(I158*H158,2)</f>
        <v>0</v>
      </c>
      <c r="K158" s="176" t="s">
        <v>130</v>
      </c>
      <c r="L158" s="180"/>
      <c r="M158" s="181" t="s">
        <v>5</v>
      </c>
      <c r="N158" s="182" t="s">
        <v>40</v>
      </c>
      <c r="O158" s="156">
        <v>0</v>
      </c>
      <c r="P158" s="156">
        <f>O158*H158</f>
        <v>0</v>
      </c>
      <c r="Q158" s="156">
        <v>2.3500000000000001E-3</v>
      </c>
      <c r="R158" s="156">
        <f>Q158*H158</f>
        <v>0.20258645</v>
      </c>
      <c r="S158" s="156">
        <v>0</v>
      </c>
      <c r="T158" s="157">
        <f>S158*H158</f>
        <v>0</v>
      </c>
      <c r="AR158" s="23" t="s">
        <v>217</v>
      </c>
      <c r="AT158" s="23" t="s">
        <v>214</v>
      </c>
      <c r="AU158" s="23" t="s">
        <v>79</v>
      </c>
      <c r="AY158" s="23" t="s">
        <v>123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23" t="s">
        <v>77</v>
      </c>
      <c r="BK158" s="158">
        <f>ROUND(I158*H158,2)</f>
        <v>0</v>
      </c>
      <c r="BL158" s="23" t="s">
        <v>206</v>
      </c>
      <c r="BM158" s="23" t="s">
        <v>275</v>
      </c>
    </row>
    <row r="159" spans="2:65" s="11" customFormat="1">
      <c r="B159" s="159"/>
      <c r="D159" s="160" t="s">
        <v>133</v>
      </c>
      <c r="F159" s="162" t="s">
        <v>276</v>
      </c>
      <c r="H159" s="163">
        <v>86.206999999999994</v>
      </c>
      <c r="L159" s="159"/>
      <c r="M159" s="164"/>
      <c r="N159" s="165"/>
      <c r="O159" s="165"/>
      <c r="P159" s="165"/>
      <c r="Q159" s="165"/>
      <c r="R159" s="165"/>
      <c r="S159" s="165"/>
      <c r="T159" s="166"/>
      <c r="AT159" s="161" t="s">
        <v>133</v>
      </c>
      <c r="AU159" s="161" t="s">
        <v>79</v>
      </c>
      <c r="AV159" s="11" t="s">
        <v>79</v>
      </c>
      <c r="AW159" s="11" t="s">
        <v>6</v>
      </c>
      <c r="AX159" s="11" t="s">
        <v>77</v>
      </c>
      <c r="AY159" s="161" t="s">
        <v>123</v>
      </c>
    </row>
    <row r="160" spans="2:65" s="1" customFormat="1" ht="16.5" customHeight="1">
      <c r="B160" s="147"/>
      <c r="C160" s="148" t="s">
        <v>277</v>
      </c>
      <c r="D160" s="148" t="s">
        <v>126</v>
      </c>
      <c r="E160" s="149" t="s">
        <v>278</v>
      </c>
      <c r="F160" s="150" t="s">
        <v>279</v>
      </c>
      <c r="G160" s="151" t="s">
        <v>162</v>
      </c>
      <c r="H160" s="152">
        <v>49.83</v>
      </c>
      <c r="I160" s="153">
        <v>0</v>
      </c>
      <c r="J160" s="153">
        <f>ROUND(I160*H160,2)</f>
        <v>0</v>
      </c>
      <c r="K160" s="150" t="s">
        <v>130</v>
      </c>
      <c r="L160" s="37"/>
      <c r="M160" s="154" t="s">
        <v>5</v>
      </c>
      <c r="N160" s="155" t="s">
        <v>40</v>
      </c>
      <c r="O160" s="156">
        <v>3.5000000000000003E-2</v>
      </c>
      <c r="P160" s="156">
        <f>O160*H160</f>
        <v>1.7440500000000001</v>
      </c>
      <c r="Q160" s="156">
        <v>0</v>
      </c>
      <c r="R160" s="156">
        <f>Q160*H160</f>
        <v>0</v>
      </c>
      <c r="S160" s="156">
        <v>2.9999999999999997E-4</v>
      </c>
      <c r="T160" s="157">
        <f>S160*H160</f>
        <v>1.4948999999999999E-2</v>
      </c>
      <c r="AR160" s="23" t="s">
        <v>206</v>
      </c>
      <c r="AT160" s="23" t="s">
        <v>126</v>
      </c>
      <c r="AU160" s="23" t="s">
        <v>79</v>
      </c>
      <c r="AY160" s="23" t="s">
        <v>123</v>
      </c>
      <c r="BE160" s="158">
        <f>IF(N160="základní",J160,0)</f>
        <v>0</v>
      </c>
      <c r="BF160" s="158">
        <f>IF(N160="snížená",J160,0)</f>
        <v>0</v>
      </c>
      <c r="BG160" s="158">
        <f>IF(N160="zákl. přenesená",J160,0)</f>
        <v>0</v>
      </c>
      <c r="BH160" s="158">
        <f>IF(N160="sníž. přenesená",J160,0)</f>
        <v>0</v>
      </c>
      <c r="BI160" s="158">
        <f>IF(N160="nulová",J160,0)</f>
        <v>0</v>
      </c>
      <c r="BJ160" s="23" t="s">
        <v>77</v>
      </c>
      <c r="BK160" s="158">
        <f>ROUND(I160*H160,2)</f>
        <v>0</v>
      </c>
      <c r="BL160" s="23" t="s">
        <v>206</v>
      </c>
      <c r="BM160" s="23" t="s">
        <v>280</v>
      </c>
    </row>
    <row r="161" spans="2:65" s="11" customFormat="1">
      <c r="B161" s="159"/>
      <c r="D161" s="160" t="s">
        <v>133</v>
      </c>
      <c r="E161" s="161" t="s">
        <v>5</v>
      </c>
      <c r="F161" s="162" t="s">
        <v>281</v>
      </c>
      <c r="H161" s="163">
        <v>19.87</v>
      </c>
      <c r="L161" s="159"/>
      <c r="M161" s="164"/>
      <c r="N161" s="165"/>
      <c r="O161" s="165"/>
      <c r="P161" s="165"/>
      <c r="Q161" s="165"/>
      <c r="R161" s="165"/>
      <c r="S161" s="165"/>
      <c r="T161" s="166"/>
      <c r="AT161" s="161" t="s">
        <v>133</v>
      </c>
      <c r="AU161" s="161" t="s">
        <v>79</v>
      </c>
      <c r="AV161" s="11" t="s">
        <v>79</v>
      </c>
      <c r="AW161" s="11" t="s">
        <v>33</v>
      </c>
      <c r="AX161" s="11" t="s">
        <v>69</v>
      </c>
      <c r="AY161" s="161" t="s">
        <v>123</v>
      </c>
    </row>
    <row r="162" spans="2:65" s="11" customFormat="1">
      <c r="B162" s="159"/>
      <c r="D162" s="160" t="s">
        <v>133</v>
      </c>
      <c r="E162" s="161" t="s">
        <v>5</v>
      </c>
      <c r="F162" s="162" t="s">
        <v>282</v>
      </c>
      <c r="H162" s="163">
        <v>29.96</v>
      </c>
      <c r="L162" s="159"/>
      <c r="M162" s="164"/>
      <c r="N162" s="165"/>
      <c r="O162" s="165"/>
      <c r="P162" s="165"/>
      <c r="Q162" s="165"/>
      <c r="R162" s="165"/>
      <c r="S162" s="165"/>
      <c r="T162" s="166"/>
      <c r="AT162" s="161" t="s">
        <v>133</v>
      </c>
      <c r="AU162" s="161" t="s">
        <v>79</v>
      </c>
      <c r="AV162" s="11" t="s">
        <v>79</v>
      </c>
      <c r="AW162" s="11" t="s">
        <v>33</v>
      </c>
      <c r="AX162" s="11" t="s">
        <v>69</v>
      </c>
      <c r="AY162" s="161" t="s">
        <v>123</v>
      </c>
    </row>
    <row r="163" spans="2:65" s="12" customFormat="1">
      <c r="B163" s="167"/>
      <c r="D163" s="160" t="s">
        <v>133</v>
      </c>
      <c r="E163" s="168" t="s">
        <v>5</v>
      </c>
      <c r="F163" s="169" t="s">
        <v>135</v>
      </c>
      <c r="H163" s="170">
        <v>49.83</v>
      </c>
      <c r="L163" s="167"/>
      <c r="M163" s="171"/>
      <c r="N163" s="172"/>
      <c r="O163" s="172"/>
      <c r="P163" s="172"/>
      <c r="Q163" s="172"/>
      <c r="R163" s="172"/>
      <c r="S163" s="172"/>
      <c r="T163" s="173"/>
      <c r="AT163" s="168" t="s">
        <v>133</v>
      </c>
      <c r="AU163" s="168" t="s">
        <v>79</v>
      </c>
      <c r="AV163" s="12" t="s">
        <v>131</v>
      </c>
      <c r="AW163" s="12" t="s">
        <v>33</v>
      </c>
      <c r="AX163" s="12" t="s">
        <v>77</v>
      </c>
      <c r="AY163" s="168" t="s">
        <v>123</v>
      </c>
    </row>
    <row r="164" spans="2:65" s="1" customFormat="1" ht="16.5" customHeight="1">
      <c r="B164" s="147"/>
      <c r="C164" s="148" t="s">
        <v>217</v>
      </c>
      <c r="D164" s="148" t="s">
        <v>126</v>
      </c>
      <c r="E164" s="149" t="s">
        <v>283</v>
      </c>
      <c r="F164" s="150" t="s">
        <v>284</v>
      </c>
      <c r="G164" s="151" t="s">
        <v>162</v>
      </c>
      <c r="H164" s="152">
        <v>49.83</v>
      </c>
      <c r="I164" s="153">
        <v>0</v>
      </c>
      <c r="J164" s="153">
        <f>ROUND(I164*H164,2)</f>
        <v>0</v>
      </c>
      <c r="K164" s="150" t="s">
        <v>130</v>
      </c>
      <c r="L164" s="37"/>
      <c r="M164" s="154" t="s">
        <v>5</v>
      </c>
      <c r="N164" s="155" t="s">
        <v>40</v>
      </c>
      <c r="O164" s="156">
        <v>0.18099999999999999</v>
      </c>
      <c r="P164" s="156">
        <f>O164*H164</f>
        <v>9.0192299999999985</v>
      </c>
      <c r="Q164" s="156">
        <v>1.0000000000000001E-5</v>
      </c>
      <c r="R164" s="156">
        <f>Q164*H164</f>
        <v>4.9830000000000002E-4</v>
      </c>
      <c r="S164" s="156">
        <v>0</v>
      </c>
      <c r="T164" s="157">
        <f>S164*H164</f>
        <v>0</v>
      </c>
      <c r="AR164" s="23" t="s">
        <v>206</v>
      </c>
      <c r="AT164" s="23" t="s">
        <v>126</v>
      </c>
      <c r="AU164" s="23" t="s">
        <v>79</v>
      </c>
      <c r="AY164" s="23" t="s">
        <v>123</v>
      </c>
      <c r="BE164" s="158">
        <f>IF(N164="základní",J164,0)</f>
        <v>0</v>
      </c>
      <c r="BF164" s="158">
        <f>IF(N164="snížená",J164,0)</f>
        <v>0</v>
      </c>
      <c r="BG164" s="158">
        <f>IF(N164="zákl. přenesená",J164,0)</f>
        <v>0</v>
      </c>
      <c r="BH164" s="158">
        <f>IF(N164="sníž. přenesená",J164,0)</f>
        <v>0</v>
      </c>
      <c r="BI164" s="158">
        <f>IF(N164="nulová",J164,0)</f>
        <v>0</v>
      </c>
      <c r="BJ164" s="23" t="s">
        <v>77</v>
      </c>
      <c r="BK164" s="158">
        <f>ROUND(I164*H164,2)</f>
        <v>0</v>
      </c>
      <c r="BL164" s="23" t="s">
        <v>206</v>
      </c>
      <c r="BM164" s="23" t="s">
        <v>285</v>
      </c>
    </row>
    <row r="165" spans="2:65" s="11" customFormat="1">
      <c r="B165" s="159"/>
      <c r="D165" s="160" t="s">
        <v>133</v>
      </c>
      <c r="E165" s="161" t="s">
        <v>5</v>
      </c>
      <c r="F165" s="162" t="s">
        <v>281</v>
      </c>
      <c r="H165" s="163">
        <v>19.87</v>
      </c>
      <c r="L165" s="159"/>
      <c r="M165" s="164"/>
      <c r="N165" s="165"/>
      <c r="O165" s="165"/>
      <c r="P165" s="165"/>
      <c r="Q165" s="165"/>
      <c r="R165" s="165"/>
      <c r="S165" s="165"/>
      <c r="T165" s="166"/>
      <c r="AT165" s="161" t="s">
        <v>133</v>
      </c>
      <c r="AU165" s="161" t="s">
        <v>79</v>
      </c>
      <c r="AV165" s="11" t="s">
        <v>79</v>
      </c>
      <c r="AW165" s="11" t="s">
        <v>33</v>
      </c>
      <c r="AX165" s="11" t="s">
        <v>69</v>
      </c>
      <c r="AY165" s="161" t="s">
        <v>123</v>
      </c>
    </row>
    <row r="166" spans="2:65" s="11" customFormat="1">
      <c r="B166" s="159"/>
      <c r="D166" s="160" t="s">
        <v>133</v>
      </c>
      <c r="E166" s="161" t="s">
        <v>5</v>
      </c>
      <c r="F166" s="162" t="s">
        <v>282</v>
      </c>
      <c r="H166" s="163">
        <v>29.96</v>
      </c>
      <c r="L166" s="159"/>
      <c r="M166" s="164"/>
      <c r="N166" s="165"/>
      <c r="O166" s="165"/>
      <c r="P166" s="165"/>
      <c r="Q166" s="165"/>
      <c r="R166" s="165"/>
      <c r="S166" s="165"/>
      <c r="T166" s="166"/>
      <c r="AT166" s="161" t="s">
        <v>133</v>
      </c>
      <c r="AU166" s="161" t="s">
        <v>79</v>
      </c>
      <c r="AV166" s="11" t="s">
        <v>79</v>
      </c>
      <c r="AW166" s="11" t="s">
        <v>33</v>
      </c>
      <c r="AX166" s="11" t="s">
        <v>69</v>
      </c>
      <c r="AY166" s="161" t="s">
        <v>123</v>
      </c>
    </row>
    <row r="167" spans="2:65" s="12" customFormat="1">
      <c r="B167" s="167"/>
      <c r="D167" s="160" t="s">
        <v>133</v>
      </c>
      <c r="E167" s="168" t="s">
        <v>5</v>
      </c>
      <c r="F167" s="169" t="s">
        <v>135</v>
      </c>
      <c r="H167" s="170">
        <v>49.83</v>
      </c>
      <c r="L167" s="167"/>
      <c r="M167" s="171"/>
      <c r="N167" s="172"/>
      <c r="O167" s="172"/>
      <c r="P167" s="172"/>
      <c r="Q167" s="172"/>
      <c r="R167" s="172"/>
      <c r="S167" s="172"/>
      <c r="T167" s="173"/>
      <c r="AT167" s="168" t="s">
        <v>133</v>
      </c>
      <c r="AU167" s="168" t="s">
        <v>79</v>
      </c>
      <c r="AV167" s="12" t="s">
        <v>131</v>
      </c>
      <c r="AW167" s="12" t="s">
        <v>33</v>
      </c>
      <c r="AX167" s="12" t="s">
        <v>77</v>
      </c>
      <c r="AY167" s="168" t="s">
        <v>123</v>
      </c>
    </row>
    <row r="168" spans="2:65" s="1" customFormat="1" ht="16.5" customHeight="1">
      <c r="B168" s="147"/>
      <c r="C168" s="174" t="s">
        <v>286</v>
      </c>
      <c r="D168" s="174" t="s">
        <v>214</v>
      </c>
      <c r="E168" s="175" t="s">
        <v>287</v>
      </c>
      <c r="F168" s="176" t="s">
        <v>288</v>
      </c>
      <c r="G168" s="177" t="s">
        <v>162</v>
      </c>
      <c r="H168" s="178">
        <v>52.322000000000003</v>
      </c>
      <c r="I168" s="179">
        <v>0</v>
      </c>
      <c r="J168" s="179">
        <f>ROUND(I168*H168,2)</f>
        <v>0</v>
      </c>
      <c r="K168" s="176" t="s">
        <v>130</v>
      </c>
      <c r="L168" s="180"/>
      <c r="M168" s="181" t="s">
        <v>5</v>
      </c>
      <c r="N168" s="182" t="s">
        <v>40</v>
      </c>
      <c r="O168" s="156">
        <v>0</v>
      </c>
      <c r="P168" s="156">
        <f>O168*H168</f>
        <v>0</v>
      </c>
      <c r="Q168" s="156">
        <v>2.9999999999999997E-4</v>
      </c>
      <c r="R168" s="156">
        <f>Q168*H168</f>
        <v>1.5696599999999998E-2</v>
      </c>
      <c r="S168" s="156">
        <v>0</v>
      </c>
      <c r="T168" s="157">
        <f>S168*H168</f>
        <v>0</v>
      </c>
      <c r="AR168" s="23" t="s">
        <v>217</v>
      </c>
      <c r="AT168" s="23" t="s">
        <v>214</v>
      </c>
      <c r="AU168" s="23" t="s">
        <v>79</v>
      </c>
      <c r="AY168" s="23" t="s">
        <v>123</v>
      </c>
      <c r="BE168" s="158">
        <f>IF(N168="základní",J168,0)</f>
        <v>0</v>
      </c>
      <c r="BF168" s="158">
        <f>IF(N168="snížená",J168,0)</f>
        <v>0</v>
      </c>
      <c r="BG168" s="158">
        <f>IF(N168="zákl. přenesená",J168,0)</f>
        <v>0</v>
      </c>
      <c r="BH168" s="158">
        <f>IF(N168="sníž. přenesená",J168,0)</f>
        <v>0</v>
      </c>
      <c r="BI168" s="158">
        <f>IF(N168="nulová",J168,0)</f>
        <v>0</v>
      </c>
      <c r="BJ168" s="23" t="s">
        <v>77</v>
      </c>
      <c r="BK168" s="158">
        <f>ROUND(I168*H168,2)</f>
        <v>0</v>
      </c>
      <c r="BL168" s="23" t="s">
        <v>206</v>
      </c>
      <c r="BM168" s="23" t="s">
        <v>289</v>
      </c>
    </row>
    <row r="169" spans="2:65" s="11" customFormat="1">
      <c r="B169" s="159"/>
      <c r="D169" s="160" t="s">
        <v>133</v>
      </c>
      <c r="F169" s="162" t="s">
        <v>290</v>
      </c>
      <c r="H169" s="163">
        <v>52.322000000000003</v>
      </c>
      <c r="L169" s="159"/>
      <c r="M169" s="164"/>
      <c r="N169" s="165"/>
      <c r="O169" s="165"/>
      <c r="P169" s="165"/>
      <c r="Q169" s="165"/>
      <c r="R169" s="165"/>
      <c r="S169" s="165"/>
      <c r="T169" s="166"/>
      <c r="AT169" s="161" t="s">
        <v>133</v>
      </c>
      <c r="AU169" s="161" t="s">
        <v>79</v>
      </c>
      <c r="AV169" s="11" t="s">
        <v>79</v>
      </c>
      <c r="AW169" s="11" t="s">
        <v>6</v>
      </c>
      <c r="AX169" s="11" t="s">
        <v>77</v>
      </c>
      <c r="AY169" s="161" t="s">
        <v>123</v>
      </c>
    </row>
    <row r="170" spans="2:65" s="1" customFormat="1" ht="16.5" customHeight="1">
      <c r="B170" s="147"/>
      <c r="C170" s="174" t="s">
        <v>291</v>
      </c>
      <c r="D170" s="174" t="s">
        <v>214</v>
      </c>
      <c r="E170" s="175" t="s">
        <v>292</v>
      </c>
      <c r="F170" s="176" t="s">
        <v>293</v>
      </c>
      <c r="G170" s="177" t="s">
        <v>138</v>
      </c>
      <c r="H170" s="178">
        <v>20</v>
      </c>
      <c r="I170" s="179">
        <v>0</v>
      </c>
      <c r="J170" s="179">
        <f>ROUND(I170*H170,2)</f>
        <v>0</v>
      </c>
      <c r="K170" s="176" t="s">
        <v>130</v>
      </c>
      <c r="L170" s="180"/>
      <c r="M170" s="181" t="s">
        <v>5</v>
      </c>
      <c r="N170" s="182" t="s">
        <v>40</v>
      </c>
      <c r="O170" s="156">
        <v>0</v>
      </c>
      <c r="P170" s="156">
        <f>O170*H170</f>
        <v>0</v>
      </c>
      <c r="Q170" s="156">
        <v>1E-4</v>
      </c>
      <c r="R170" s="156">
        <f>Q170*H170</f>
        <v>2E-3</v>
      </c>
      <c r="S170" s="156">
        <v>0</v>
      </c>
      <c r="T170" s="157">
        <f>S170*H170</f>
        <v>0</v>
      </c>
      <c r="AR170" s="23" t="s">
        <v>217</v>
      </c>
      <c r="AT170" s="23" t="s">
        <v>214</v>
      </c>
      <c r="AU170" s="23" t="s">
        <v>79</v>
      </c>
      <c r="AY170" s="23" t="s">
        <v>123</v>
      </c>
      <c r="BE170" s="158">
        <f>IF(N170="základní",J170,0)</f>
        <v>0</v>
      </c>
      <c r="BF170" s="158">
        <f>IF(N170="snížená",J170,0)</f>
        <v>0</v>
      </c>
      <c r="BG170" s="158">
        <f>IF(N170="zákl. přenesená",J170,0)</f>
        <v>0</v>
      </c>
      <c r="BH170" s="158">
        <f>IF(N170="sníž. přenesená",J170,0)</f>
        <v>0</v>
      </c>
      <c r="BI170" s="158">
        <f>IF(N170="nulová",J170,0)</f>
        <v>0</v>
      </c>
      <c r="BJ170" s="23" t="s">
        <v>77</v>
      </c>
      <c r="BK170" s="158">
        <f>ROUND(I170*H170,2)</f>
        <v>0</v>
      </c>
      <c r="BL170" s="23" t="s">
        <v>206</v>
      </c>
      <c r="BM170" s="23" t="s">
        <v>294</v>
      </c>
    </row>
    <row r="171" spans="2:65" s="11" customFormat="1">
      <c r="B171" s="159"/>
      <c r="D171" s="160" t="s">
        <v>133</v>
      </c>
      <c r="E171" s="161" t="s">
        <v>5</v>
      </c>
      <c r="F171" s="162" t="s">
        <v>295</v>
      </c>
      <c r="H171" s="163">
        <v>6</v>
      </c>
      <c r="L171" s="159"/>
      <c r="M171" s="164"/>
      <c r="N171" s="165"/>
      <c r="O171" s="165"/>
      <c r="P171" s="165"/>
      <c r="Q171" s="165"/>
      <c r="R171" s="165"/>
      <c r="S171" s="165"/>
      <c r="T171" s="166"/>
      <c r="AT171" s="161" t="s">
        <v>133</v>
      </c>
      <c r="AU171" s="161" t="s">
        <v>79</v>
      </c>
      <c r="AV171" s="11" t="s">
        <v>79</v>
      </c>
      <c r="AW171" s="11" t="s">
        <v>33</v>
      </c>
      <c r="AX171" s="11" t="s">
        <v>69</v>
      </c>
      <c r="AY171" s="161" t="s">
        <v>123</v>
      </c>
    </row>
    <row r="172" spans="2:65" s="11" customFormat="1">
      <c r="B172" s="159"/>
      <c r="D172" s="160" t="s">
        <v>133</v>
      </c>
      <c r="E172" s="161" t="s">
        <v>5</v>
      </c>
      <c r="F172" s="162" t="s">
        <v>296</v>
      </c>
      <c r="H172" s="163">
        <v>14</v>
      </c>
      <c r="L172" s="159"/>
      <c r="M172" s="164"/>
      <c r="N172" s="165"/>
      <c r="O172" s="165"/>
      <c r="P172" s="165"/>
      <c r="Q172" s="165"/>
      <c r="R172" s="165"/>
      <c r="S172" s="165"/>
      <c r="T172" s="166"/>
      <c r="AT172" s="161" t="s">
        <v>133</v>
      </c>
      <c r="AU172" s="161" t="s">
        <v>79</v>
      </c>
      <c r="AV172" s="11" t="s">
        <v>79</v>
      </c>
      <c r="AW172" s="11" t="s">
        <v>33</v>
      </c>
      <c r="AX172" s="11" t="s">
        <v>69</v>
      </c>
      <c r="AY172" s="161" t="s">
        <v>123</v>
      </c>
    </row>
    <row r="173" spans="2:65" s="12" customFormat="1">
      <c r="B173" s="167"/>
      <c r="D173" s="160" t="s">
        <v>133</v>
      </c>
      <c r="E173" s="168" t="s">
        <v>5</v>
      </c>
      <c r="F173" s="169" t="s">
        <v>135</v>
      </c>
      <c r="H173" s="170">
        <v>20</v>
      </c>
      <c r="L173" s="167"/>
      <c r="M173" s="171"/>
      <c r="N173" s="172"/>
      <c r="O173" s="172"/>
      <c r="P173" s="172"/>
      <c r="Q173" s="172"/>
      <c r="R173" s="172"/>
      <c r="S173" s="172"/>
      <c r="T173" s="173"/>
      <c r="AT173" s="168" t="s">
        <v>133</v>
      </c>
      <c r="AU173" s="168" t="s">
        <v>79</v>
      </c>
      <c r="AV173" s="12" t="s">
        <v>131</v>
      </c>
      <c r="AW173" s="12" t="s">
        <v>33</v>
      </c>
      <c r="AX173" s="12" t="s">
        <v>77</v>
      </c>
      <c r="AY173" s="168" t="s">
        <v>123</v>
      </c>
    </row>
    <row r="174" spans="2:65" s="1" customFormat="1" ht="16.5" customHeight="1">
      <c r="B174" s="147"/>
      <c r="C174" s="174" t="s">
        <v>297</v>
      </c>
      <c r="D174" s="174" t="s">
        <v>214</v>
      </c>
      <c r="E174" s="175" t="s">
        <v>298</v>
      </c>
      <c r="F174" s="176" t="s">
        <v>299</v>
      </c>
      <c r="G174" s="177" t="s">
        <v>138</v>
      </c>
      <c r="H174" s="178">
        <v>27</v>
      </c>
      <c r="I174" s="179">
        <v>0</v>
      </c>
      <c r="J174" s="179">
        <f>ROUND(I174*H174,2)</f>
        <v>0</v>
      </c>
      <c r="K174" s="176" t="s">
        <v>130</v>
      </c>
      <c r="L174" s="180"/>
      <c r="M174" s="181" t="s">
        <v>5</v>
      </c>
      <c r="N174" s="182" t="s">
        <v>40</v>
      </c>
      <c r="O174" s="156">
        <v>0</v>
      </c>
      <c r="P174" s="156">
        <f>O174*H174</f>
        <v>0</v>
      </c>
      <c r="Q174" s="156">
        <v>1E-4</v>
      </c>
      <c r="R174" s="156">
        <f>Q174*H174</f>
        <v>2.7000000000000001E-3</v>
      </c>
      <c r="S174" s="156">
        <v>0</v>
      </c>
      <c r="T174" s="157">
        <f>S174*H174</f>
        <v>0</v>
      </c>
      <c r="AR174" s="23" t="s">
        <v>217</v>
      </c>
      <c r="AT174" s="23" t="s">
        <v>214</v>
      </c>
      <c r="AU174" s="23" t="s">
        <v>79</v>
      </c>
      <c r="AY174" s="23" t="s">
        <v>123</v>
      </c>
      <c r="BE174" s="158">
        <f>IF(N174="základní",J174,0)</f>
        <v>0</v>
      </c>
      <c r="BF174" s="158">
        <f>IF(N174="snížená",J174,0)</f>
        <v>0</v>
      </c>
      <c r="BG174" s="158">
        <f>IF(N174="zákl. přenesená",J174,0)</f>
        <v>0</v>
      </c>
      <c r="BH174" s="158">
        <f>IF(N174="sníž. přenesená",J174,0)</f>
        <v>0</v>
      </c>
      <c r="BI174" s="158">
        <f>IF(N174="nulová",J174,0)</f>
        <v>0</v>
      </c>
      <c r="BJ174" s="23" t="s">
        <v>77</v>
      </c>
      <c r="BK174" s="158">
        <f>ROUND(I174*H174,2)</f>
        <v>0</v>
      </c>
      <c r="BL174" s="23" t="s">
        <v>206</v>
      </c>
      <c r="BM174" s="23" t="s">
        <v>300</v>
      </c>
    </row>
    <row r="175" spans="2:65" s="11" customFormat="1">
      <c r="B175" s="159"/>
      <c r="D175" s="160" t="s">
        <v>133</v>
      </c>
      <c r="E175" s="161" t="s">
        <v>5</v>
      </c>
      <c r="F175" s="162" t="s">
        <v>301</v>
      </c>
      <c r="H175" s="163">
        <v>9</v>
      </c>
      <c r="L175" s="159"/>
      <c r="M175" s="164"/>
      <c r="N175" s="165"/>
      <c r="O175" s="165"/>
      <c r="P175" s="165"/>
      <c r="Q175" s="165"/>
      <c r="R175" s="165"/>
      <c r="S175" s="165"/>
      <c r="T175" s="166"/>
      <c r="AT175" s="161" t="s">
        <v>133</v>
      </c>
      <c r="AU175" s="161" t="s">
        <v>79</v>
      </c>
      <c r="AV175" s="11" t="s">
        <v>79</v>
      </c>
      <c r="AW175" s="11" t="s">
        <v>33</v>
      </c>
      <c r="AX175" s="11" t="s">
        <v>69</v>
      </c>
      <c r="AY175" s="161" t="s">
        <v>123</v>
      </c>
    </row>
    <row r="176" spans="2:65" s="11" customFormat="1">
      <c r="B176" s="159"/>
      <c r="D176" s="160" t="s">
        <v>133</v>
      </c>
      <c r="E176" s="161" t="s">
        <v>5</v>
      </c>
      <c r="F176" s="162" t="s">
        <v>302</v>
      </c>
      <c r="H176" s="163">
        <v>18</v>
      </c>
      <c r="L176" s="159"/>
      <c r="M176" s="164"/>
      <c r="N176" s="165"/>
      <c r="O176" s="165"/>
      <c r="P176" s="165"/>
      <c r="Q176" s="165"/>
      <c r="R176" s="165"/>
      <c r="S176" s="165"/>
      <c r="T176" s="166"/>
      <c r="AT176" s="161" t="s">
        <v>133</v>
      </c>
      <c r="AU176" s="161" t="s">
        <v>79</v>
      </c>
      <c r="AV176" s="11" t="s">
        <v>79</v>
      </c>
      <c r="AW176" s="11" t="s">
        <v>33</v>
      </c>
      <c r="AX176" s="11" t="s">
        <v>69</v>
      </c>
      <c r="AY176" s="161" t="s">
        <v>123</v>
      </c>
    </row>
    <row r="177" spans="2:65" s="12" customFormat="1">
      <c r="B177" s="167"/>
      <c r="D177" s="160" t="s">
        <v>133</v>
      </c>
      <c r="E177" s="168" t="s">
        <v>5</v>
      </c>
      <c r="F177" s="169" t="s">
        <v>135</v>
      </c>
      <c r="H177" s="170">
        <v>27</v>
      </c>
      <c r="L177" s="167"/>
      <c r="M177" s="171"/>
      <c r="N177" s="172"/>
      <c r="O177" s="172"/>
      <c r="P177" s="172"/>
      <c r="Q177" s="172"/>
      <c r="R177" s="172"/>
      <c r="S177" s="172"/>
      <c r="T177" s="173"/>
      <c r="AT177" s="168" t="s">
        <v>133</v>
      </c>
      <c r="AU177" s="168" t="s">
        <v>79</v>
      </c>
      <c r="AV177" s="12" t="s">
        <v>131</v>
      </c>
      <c r="AW177" s="12" t="s">
        <v>33</v>
      </c>
      <c r="AX177" s="12" t="s">
        <v>77</v>
      </c>
      <c r="AY177" s="168" t="s">
        <v>123</v>
      </c>
    </row>
    <row r="178" spans="2:65" s="1" customFormat="1" ht="16.5" customHeight="1">
      <c r="B178" s="147"/>
      <c r="C178" s="148" t="s">
        <v>303</v>
      </c>
      <c r="D178" s="148" t="s">
        <v>126</v>
      </c>
      <c r="E178" s="149" t="s">
        <v>304</v>
      </c>
      <c r="F178" s="150" t="s">
        <v>305</v>
      </c>
      <c r="G178" s="151" t="s">
        <v>162</v>
      </c>
      <c r="H178" s="152">
        <v>49.83</v>
      </c>
      <c r="I178" s="153">
        <v>0</v>
      </c>
      <c r="J178" s="153">
        <f>ROUND(I178*H178,2)</f>
        <v>0</v>
      </c>
      <c r="K178" s="150" t="s">
        <v>130</v>
      </c>
      <c r="L178" s="37"/>
      <c r="M178" s="154" t="s">
        <v>5</v>
      </c>
      <c r="N178" s="155" t="s">
        <v>40</v>
      </c>
      <c r="O178" s="156">
        <v>0.125</v>
      </c>
      <c r="P178" s="156">
        <f>O178*H178</f>
        <v>6.2287499999999998</v>
      </c>
      <c r="Q178" s="156">
        <v>0</v>
      </c>
      <c r="R178" s="156">
        <f>Q178*H178</f>
        <v>0</v>
      </c>
      <c r="S178" s="156">
        <v>0</v>
      </c>
      <c r="T178" s="157">
        <f>S178*H178</f>
        <v>0</v>
      </c>
      <c r="AR178" s="23" t="s">
        <v>206</v>
      </c>
      <c r="AT178" s="23" t="s">
        <v>126</v>
      </c>
      <c r="AU178" s="23" t="s">
        <v>79</v>
      </c>
      <c r="AY178" s="23" t="s">
        <v>123</v>
      </c>
      <c r="BE178" s="158">
        <f>IF(N178="základní",J178,0)</f>
        <v>0</v>
      </c>
      <c r="BF178" s="158">
        <f>IF(N178="snížená",J178,0)</f>
        <v>0</v>
      </c>
      <c r="BG178" s="158">
        <f>IF(N178="zákl. přenesená",J178,0)</f>
        <v>0</v>
      </c>
      <c r="BH178" s="158">
        <f>IF(N178="sníž. přenesená",J178,0)</f>
        <v>0</v>
      </c>
      <c r="BI178" s="158">
        <f>IF(N178="nulová",J178,0)</f>
        <v>0</v>
      </c>
      <c r="BJ178" s="23" t="s">
        <v>77</v>
      </c>
      <c r="BK178" s="158">
        <f>ROUND(I178*H178,2)</f>
        <v>0</v>
      </c>
      <c r="BL178" s="23" t="s">
        <v>206</v>
      </c>
      <c r="BM178" s="23" t="s">
        <v>306</v>
      </c>
    </row>
    <row r="179" spans="2:65" s="11" customFormat="1">
      <c r="B179" s="159"/>
      <c r="D179" s="160" t="s">
        <v>133</v>
      </c>
      <c r="E179" s="161" t="s">
        <v>5</v>
      </c>
      <c r="F179" s="162" t="s">
        <v>281</v>
      </c>
      <c r="H179" s="163">
        <v>19.87</v>
      </c>
      <c r="L179" s="159"/>
      <c r="M179" s="164"/>
      <c r="N179" s="165"/>
      <c r="O179" s="165"/>
      <c r="P179" s="165"/>
      <c r="Q179" s="165"/>
      <c r="R179" s="165"/>
      <c r="S179" s="165"/>
      <c r="T179" s="166"/>
      <c r="AT179" s="161" t="s">
        <v>133</v>
      </c>
      <c r="AU179" s="161" t="s">
        <v>79</v>
      </c>
      <c r="AV179" s="11" t="s">
        <v>79</v>
      </c>
      <c r="AW179" s="11" t="s">
        <v>33</v>
      </c>
      <c r="AX179" s="11" t="s">
        <v>69</v>
      </c>
      <c r="AY179" s="161" t="s">
        <v>123</v>
      </c>
    </row>
    <row r="180" spans="2:65" s="11" customFormat="1">
      <c r="B180" s="159"/>
      <c r="D180" s="160" t="s">
        <v>133</v>
      </c>
      <c r="E180" s="161" t="s">
        <v>5</v>
      </c>
      <c r="F180" s="162" t="s">
        <v>282</v>
      </c>
      <c r="H180" s="163">
        <v>29.96</v>
      </c>
      <c r="L180" s="159"/>
      <c r="M180" s="164"/>
      <c r="N180" s="165"/>
      <c r="O180" s="165"/>
      <c r="P180" s="165"/>
      <c r="Q180" s="165"/>
      <c r="R180" s="165"/>
      <c r="S180" s="165"/>
      <c r="T180" s="166"/>
      <c r="AT180" s="161" t="s">
        <v>133</v>
      </c>
      <c r="AU180" s="161" t="s">
        <v>79</v>
      </c>
      <c r="AV180" s="11" t="s">
        <v>79</v>
      </c>
      <c r="AW180" s="11" t="s">
        <v>33</v>
      </c>
      <c r="AX180" s="11" t="s">
        <v>69</v>
      </c>
      <c r="AY180" s="161" t="s">
        <v>123</v>
      </c>
    </row>
    <row r="181" spans="2:65" s="12" customFormat="1">
      <c r="B181" s="167"/>
      <c r="D181" s="160" t="s">
        <v>133</v>
      </c>
      <c r="E181" s="168" t="s">
        <v>5</v>
      </c>
      <c r="F181" s="169" t="s">
        <v>135</v>
      </c>
      <c r="H181" s="170">
        <v>49.83</v>
      </c>
      <c r="L181" s="167"/>
      <c r="M181" s="171"/>
      <c r="N181" s="172"/>
      <c r="O181" s="172"/>
      <c r="P181" s="172"/>
      <c r="Q181" s="172"/>
      <c r="R181" s="172"/>
      <c r="S181" s="172"/>
      <c r="T181" s="173"/>
      <c r="AT181" s="168" t="s">
        <v>133</v>
      </c>
      <c r="AU181" s="168" t="s">
        <v>79</v>
      </c>
      <c r="AV181" s="12" t="s">
        <v>131</v>
      </c>
      <c r="AW181" s="12" t="s">
        <v>33</v>
      </c>
      <c r="AX181" s="12" t="s">
        <v>77</v>
      </c>
      <c r="AY181" s="168" t="s">
        <v>123</v>
      </c>
    </row>
    <row r="182" spans="2:65" s="1" customFormat="1" ht="16.5" customHeight="1">
      <c r="B182" s="147"/>
      <c r="C182" s="174" t="s">
        <v>307</v>
      </c>
      <c r="D182" s="174" t="s">
        <v>214</v>
      </c>
      <c r="E182" s="175" t="s">
        <v>273</v>
      </c>
      <c r="F182" s="176" t="s">
        <v>274</v>
      </c>
      <c r="G182" s="177" t="s">
        <v>129</v>
      </c>
      <c r="H182" s="178">
        <v>2.99</v>
      </c>
      <c r="I182" s="179">
        <v>0</v>
      </c>
      <c r="J182" s="179">
        <f>ROUND(I182*H182,2)</f>
        <v>0</v>
      </c>
      <c r="K182" s="176" t="s">
        <v>130</v>
      </c>
      <c r="L182" s="180"/>
      <c r="M182" s="181" t="s">
        <v>5</v>
      </c>
      <c r="N182" s="182" t="s">
        <v>40</v>
      </c>
      <c r="O182" s="156">
        <v>0</v>
      </c>
      <c r="P182" s="156">
        <f>O182*H182</f>
        <v>0</v>
      </c>
      <c r="Q182" s="156">
        <v>2.3500000000000001E-3</v>
      </c>
      <c r="R182" s="156">
        <f>Q182*H182</f>
        <v>7.0265000000000006E-3</v>
      </c>
      <c r="S182" s="156">
        <v>0</v>
      </c>
      <c r="T182" s="157">
        <f>S182*H182</f>
        <v>0</v>
      </c>
      <c r="AR182" s="23" t="s">
        <v>217</v>
      </c>
      <c r="AT182" s="23" t="s">
        <v>214</v>
      </c>
      <c r="AU182" s="23" t="s">
        <v>79</v>
      </c>
      <c r="AY182" s="23" t="s">
        <v>123</v>
      </c>
      <c r="BE182" s="158">
        <f>IF(N182="základní",J182,0)</f>
        <v>0</v>
      </c>
      <c r="BF182" s="158">
        <f>IF(N182="snížená",J182,0)</f>
        <v>0</v>
      </c>
      <c r="BG182" s="158">
        <f>IF(N182="zákl. přenesená",J182,0)</f>
        <v>0</v>
      </c>
      <c r="BH182" s="158">
        <f>IF(N182="sníž. přenesená",J182,0)</f>
        <v>0</v>
      </c>
      <c r="BI182" s="158">
        <f>IF(N182="nulová",J182,0)</f>
        <v>0</v>
      </c>
      <c r="BJ182" s="23" t="s">
        <v>77</v>
      </c>
      <c r="BK182" s="158">
        <f>ROUND(I182*H182,2)</f>
        <v>0</v>
      </c>
      <c r="BL182" s="23" t="s">
        <v>206</v>
      </c>
      <c r="BM182" s="23" t="s">
        <v>308</v>
      </c>
    </row>
    <row r="183" spans="2:65" s="11" customFormat="1">
      <c r="B183" s="159"/>
      <c r="D183" s="160" t="s">
        <v>133</v>
      </c>
      <c r="E183" s="161" t="s">
        <v>5</v>
      </c>
      <c r="F183" s="162" t="s">
        <v>309</v>
      </c>
      <c r="H183" s="163">
        <v>2.99</v>
      </c>
      <c r="L183" s="159"/>
      <c r="M183" s="164"/>
      <c r="N183" s="165"/>
      <c r="O183" s="165"/>
      <c r="P183" s="165"/>
      <c r="Q183" s="165"/>
      <c r="R183" s="165"/>
      <c r="S183" s="165"/>
      <c r="T183" s="166"/>
      <c r="AT183" s="161" t="s">
        <v>133</v>
      </c>
      <c r="AU183" s="161" t="s">
        <v>79</v>
      </c>
      <c r="AV183" s="11" t="s">
        <v>79</v>
      </c>
      <c r="AW183" s="11" t="s">
        <v>33</v>
      </c>
      <c r="AX183" s="11" t="s">
        <v>69</v>
      </c>
      <c r="AY183" s="161" t="s">
        <v>123</v>
      </c>
    </row>
    <row r="184" spans="2:65" s="12" customFormat="1">
      <c r="B184" s="167"/>
      <c r="D184" s="160" t="s">
        <v>133</v>
      </c>
      <c r="E184" s="168" t="s">
        <v>5</v>
      </c>
      <c r="F184" s="169" t="s">
        <v>135</v>
      </c>
      <c r="H184" s="170">
        <v>2.99</v>
      </c>
      <c r="L184" s="167"/>
      <c r="M184" s="171"/>
      <c r="N184" s="172"/>
      <c r="O184" s="172"/>
      <c r="P184" s="172"/>
      <c r="Q184" s="172"/>
      <c r="R184" s="172"/>
      <c r="S184" s="172"/>
      <c r="T184" s="173"/>
      <c r="AT184" s="168" t="s">
        <v>133</v>
      </c>
      <c r="AU184" s="168" t="s">
        <v>79</v>
      </c>
      <c r="AV184" s="12" t="s">
        <v>131</v>
      </c>
      <c r="AW184" s="12" t="s">
        <v>33</v>
      </c>
      <c r="AX184" s="12" t="s">
        <v>77</v>
      </c>
      <c r="AY184" s="168" t="s">
        <v>123</v>
      </c>
    </row>
    <row r="185" spans="2:65" s="1" customFormat="1" ht="16.5" customHeight="1">
      <c r="B185" s="147"/>
      <c r="C185" s="148" t="s">
        <v>310</v>
      </c>
      <c r="D185" s="148" t="s">
        <v>126</v>
      </c>
      <c r="E185" s="149" t="s">
        <v>311</v>
      </c>
      <c r="F185" s="150" t="s">
        <v>312</v>
      </c>
      <c r="G185" s="151" t="s">
        <v>178</v>
      </c>
      <c r="H185" s="152">
        <v>0.23100000000000001</v>
      </c>
      <c r="I185" s="153">
        <v>0</v>
      </c>
      <c r="J185" s="153">
        <f>ROUND(I185*H185,2)</f>
        <v>0</v>
      </c>
      <c r="K185" s="150" t="s">
        <v>130</v>
      </c>
      <c r="L185" s="37"/>
      <c r="M185" s="154" t="s">
        <v>5</v>
      </c>
      <c r="N185" s="155" t="s">
        <v>40</v>
      </c>
      <c r="O185" s="156">
        <v>1.1020000000000001</v>
      </c>
      <c r="P185" s="156">
        <f>O185*H185</f>
        <v>0.25456200000000001</v>
      </c>
      <c r="Q185" s="156">
        <v>0</v>
      </c>
      <c r="R185" s="156">
        <f>Q185*H185</f>
        <v>0</v>
      </c>
      <c r="S185" s="156">
        <v>0</v>
      </c>
      <c r="T185" s="157">
        <f>S185*H185</f>
        <v>0</v>
      </c>
      <c r="AR185" s="23" t="s">
        <v>206</v>
      </c>
      <c r="AT185" s="23" t="s">
        <v>126</v>
      </c>
      <c r="AU185" s="23" t="s">
        <v>79</v>
      </c>
      <c r="AY185" s="23" t="s">
        <v>123</v>
      </c>
      <c r="BE185" s="158">
        <f>IF(N185="základní",J185,0)</f>
        <v>0</v>
      </c>
      <c r="BF185" s="158">
        <f>IF(N185="snížená",J185,0)</f>
        <v>0</v>
      </c>
      <c r="BG185" s="158">
        <f>IF(N185="zákl. přenesená",J185,0)</f>
        <v>0</v>
      </c>
      <c r="BH185" s="158">
        <f>IF(N185="sníž. přenesená",J185,0)</f>
        <v>0</v>
      </c>
      <c r="BI185" s="158">
        <f>IF(N185="nulová",J185,0)</f>
        <v>0</v>
      </c>
      <c r="BJ185" s="23" t="s">
        <v>77</v>
      </c>
      <c r="BK185" s="158">
        <f>ROUND(I185*H185,2)</f>
        <v>0</v>
      </c>
      <c r="BL185" s="23" t="s">
        <v>206</v>
      </c>
      <c r="BM185" s="23" t="s">
        <v>313</v>
      </c>
    </row>
    <row r="186" spans="2:65" s="1" customFormat="1" ht="16.5" customHeight="1">
      <c r="B186" s="147"/>
      <c r="C186" s="148" t="s">
        <v>314</v>
      </c>
      <c r="D186" s="148" t="s">
        <v>126</v>
      </c>
      <c r="E186" s="149" t="s">
        <v>315</v>
      </c>
      <c r="F186" s="150" t="s">
        <v>316</v>
      </c>
      <c r="G186" s="151" t="s">
        <v>178</v>
      </c>
      <c r="H186" s="152">
        <v>0.23100000000000001</v>
      </c>
      <c r="I186" s="153">
        <v>0</v>
      </c>
      <c r="J186" s="153">
        <f>ROUND(I186*H186,2)</f>
        <v>0</v>
      </c>
      <c r="K186" s="150" t="s">
        <v>130</v>
      </c>
      <c r="L186" s="37"/>
      <c r="M186" s="154" t="s">
        <v>5</v>
      </c>
      <c r="N186" s="155" t="s">
        <v>40</v>
      </c>
      <c r="O186" s="156">
        <v>1</v>
      </c>
      <c r="P186" s="156">
        <f>O186*H186</f>
        <v>0.23100000000000001</v>
      </c>
      <c r="Q186" s="156">
        <v>0</v>
      </c>
      <c r="R186" s="156">
        <f>Q186*H186</f>
        <v>0</v>
      </c>
      <c r="S186" s="156">
        <v>0</v>
      </c>
      <c r="T186" s="157">
        <f>S186*H186</f>
        <v>0</v>
      </c>
      <c r="AR186" s="23" t="s">
        <v>206</v>
      </c>
      <c r="AT186" s="23" t="s">
        <v>126</v>
      </c>
      <c r="AU186" s="23" t="s">
        <v>79</v>
      </c>
      <c r="AY186" s="23" t="s">
        <v>123</v>
      </c>
      <c r="BE186" s="158">
        <f>IF(N186="základní",J186,0)</f>
        <v>0</v>
      </c>
      <c r="BF186" s="158">
        <f>IF(N186="snížená",J186,0)</f>
        <v>0</v>
      </c>
      <c r="BG186" s="158">
        <f>IF(N186="zákl. přenesená",J186,0)</f>
        <v>0</v>
      </c>
      <c r="BH186" s="158">
        <f>IF(N186="sníž. přenesená",J186,0)</f>
        <v>0</v>
      </c>
      <c r="BI186" s="158">
        <f>IF(N186="nulová",J186,0)</f>
        <v>0</v>
      </c>
      <c r="BJ186" s="23" t="s">
        <v>77</v>
      </c>
      <c r="BK186" s="158">
        <f>ROUND(I186*H186,2)</f>
        <v>0</v>
      </c>
      <c r="BL186" s="23" t="s">
        <v>206</v>
      </c>
      <c r="BM186" s="23" t="s">
        <v>317</v>
      </c>
    </row>
    <row r="187" spans="2:65" s="10" customFormat="1" ht="29.85" customHeight="1">
      <c r="B187" s="135"/>
      <c r="D187" s="136" t="s">
        <v>68</v>
      </c>
      <c r="E187" s="145" t="s">
        <v>318</v>
      </c>
      <c r="F187" s="145" t="s">
        <v>319</v>
      </c>
      <c r="J187" s="146">
        <f>BK187</f>
        <v>0</v>
      </c>
      <c r="L187" s="135"/>
      <c r="M187" s="139"/>
      <c r="N187" s="140"/>
      <c r="O187" s="140"/>
      <c r="P187" s="141">
        <f>SUM(P188:P193)</f>
        <v>35.384999999999998</v>
      </c>
      <c r="Q187" s="140"/>
      <c r="R187" s="141">
        <f>SUM(R188:R193)</f>
        <v>2.0999999999999998E-2</v>
      </c>
      <c r="S187" s="140"/>
      <c r="T187" s="142">
        <f>SUM(T188:T193)</f>
        <v>0</v>
      </c>
      <c r="AR187" s="136" t="s">
        <v>79</v>
      </c>
      <c r="AT187" s="143" t="s">
        <v>68</v>
      </c>
      <c r="AU187" s="143" t="s">
        <v>77</v>
      </c>
      <c r="AY187" s="136" t="s">
        <v>123</v>
      </c>
      <c r="BK187" s="144">
        <f>SUM(BK188:BK193)</f>
        <v>0</v>
      </c>
    </row>
    <row r="188" spans="2:65" s="1" customFormat="1" ht="16.5" customHeight="1">
      <c r="B188" s="147"/>
      <c r="C188" s="148" t="s">
        <v>320</v>
      </c>
      <c r="D188" s="148" t="s">
        <v>126</v>
      </c>
      <c r="E188" s="149" t="s">
        <v>321</v>
      </c>
      <c r="F188" s="150" t="s">
        <v>322</v>
      </c>
      <c r="G188" s="151" t="s">
        <v>129</v>
      </c>
      <c r="H188" s="152">
        <v>35</v>
      </c>
      <c r="I188" s="153">
        <v>0</v>
      </c>
      <c r="J188" s="153">
        <f>ROUND(I188*H188,2)</f>
        <v>0</v>
      </c>
      <c r="K188" s="150" t="s">
        <v>130</v>
      </c>
      <c r="L188" s="37"/>
      <c r="M188" s="154" t="s">
        <v>5</v>
      </c>
      <c r="N188" s="155" t="s">
        <v>40</v>
      </c>
      <c r="O188" s="156">
        <v>0.61</v>
      </c>
      <c r="P188" s="156">
        <f>O188*H188</f>
        <v>21.349999999999998</v>
      </c>
      <c r="Q188" s="156">
        <v>0</v>
      </c>
      <c r="R188" s="156">
        <f>Q188*H188</f>
        <v>0</v>
      </c>
      <c r="S188" s="156">
        <v>0</v>
      </c>
      <c r="T188" s="157">
        <f>S188*H188</f>
        <v>0</v>
      </c>
      <c r="AR188" s="23" t="s">
        <v>206</v>
      </c>
      <c r="AT188" s="23" t="s">
        <v>126</v>
      </c>
      <c r="AU188" s="23" t="s">
        <v>79</v>
      </c>
      <c r="AY188" s="23" t="s">
        <v>123</v>
      </c>
      <c r="BE188" s="158">
        <f>IF(N188="základní",J188,0)</f>
        <v>0</v>
      </c>
      <c r="BF188" s="158">
        <f>IF(N188="snížená",J188,0)</f>
        <v>0</v>
      </c>
      <c r="BG188" s="158">
        <f>IF(N188="zákl. přenesená",J188,0)</f>
        <v>0</v>
      </c>
      <c r="BH188" s="158">
        <f>IF(N188="sníž. přenesená",J188,0)</f>
        <v>0</v>
      </c>
      <c r="BI188" s="158">
        <f>IF(N188="nulová",J188,0)</f>
        <v>0</v>
      </c>
      <c r="BJ188" s="23" t="s">
        <v>77</v>
      </c>
      <c r="BK188" s="158">
        <f>ROUND(I188*H188,2)</f>
        <v>0</v>
      </c>
      <c r="BL188" s="23" t="s">
        <v>206</v>
      </c>
      <c r="BM188" s="23" t="s">
        <v>323</v>
      </c>
    </row>
    <row r="189" spans="2:65" s="11" customFormat="1">
      <c r="B189" s="159"/>
      <c r="D189" s="160" t="s">
        <v>133</v>
      </c>
      <c r="E189" s="161" t="s">
        <v>5</v>
      </c>
      <c r="F189" s="162" t="s">
        <v>324</v>
      </c>
      <c r="H189" s="163">
        <v>15</v>
      </c>
      <c r="L189" s="159"/>
      <c r="M189" s="164"/>
      <c r="N189" s="165"/>
      <c r="O189" s="165"/>
      <c r="P189" s="165"/>
      <c r="Q189" s="165"/>
      <c r="R189" s="165"/>
      <c r="S189" s="165"/>
      <c r="T189" s="166"/>
      <c r="AT189" s="161" t="s">
        <v>133</v>
      </c>
      <c r="AU189" s="161" t="s">
        <v>79</v>
      </c>
      <c r="AV189" s="11" t="s">
        <v>79</v>
      </c>
      <c r="AW189" s="11" t="s">
        <v>33</v>
      </c>
      <c r="AX189" s="11" t="s">
        <v>69</v>
      </c>
      <c r="AY189" s="161" t="s">
        <v>123</v>
      </c>
    </row>
    <row r="190" spans="2:65" s="11" customFormat="1">
      <c r="B190" s="159"/>
      <c r="D190" s="160" t="s">
        <v>133</v>
      </c>
      <c r="E190" s="161" t="s">
        <v>5</v>
      </c>
      <c r="F190" s="162" t="s">
        <v>325</v>
      </c>
      <c r="H190" s="163">
        <v>20</v>
      </c>
      <c r="L190" s="159"/>
      <c r="M190" s="164"/>
      <c r="N190" s="165"/>
      <c r="O190" s="165"/>
      <c r="P190" s="165"/>
      <c r="Q190" s="165"/>
      <c r="R190" s="165"/>
      <c r="S190" s="165"/>
      <c r="T190" s="166"/>
      <c r="AT190" s="161" t="s">
        <v>133</v>
      </c>
      <c r="AU190" s="161" t="s">
        <v>79</v>
      </c>
      <c r="AV190" s="11" t="s">
        <v>79</v>
      </c>
      <c r="AW190" s="11" t="s">
        <v>33</v>
      </c>
      <c r="AX190" s="11" t="s">
        <v>69</v>
      </c>
      <c r="AY190" s="161" t="s">
        <v>123</v>
      </c>
    </row>
    <row r="191" spans="2:65" s="12" customFormat="1">
      <c r="B191" s="167"/>
      <c r="D191" s="160" t="s">
        <v>133</v>
      </c>
      <c r="E191" s="168" t="s">
        <v>5</v>
      </c>
      <c r="F191" s="169" t="s">
        <v>135</v>
      </c>
      <c r="H191" s="170">
        <v>35</v>
      </c>
      <c r="L191" s="167"/>
      <c r="M191" s="171"/>
      <c r="N191" s="172"/>
      <c r="O191" s="172"/>
      <c r="P191" s="172"/>
      <c r="Q191" s="172"/>
      <c r="R191" s="172"/>
      <c r="S191" s="172"/>
      <c r="T191" s="173"/>
      <c r="AT191" s="168" t="s">
        <v>133</v>
      </c>
      <c r="AU191" s="168" t="s">
        <v>79</v>
      </c>
      <c r="AV191" s="12" t="s">
        <v>131</v>
      </c>
      <c r="AW191" s="12" t="s">
        <v>33</v>
      </c>
      <c r="AX191" s="12" t="s">
        <v>77</v>
      </c>
      <c r="AY191" s="168" t="s">
        <v>123</v>
      </c>
    </row>
    <row r="192" spans="2:65" s="1" customFormat="1" ht="16.5" customHeight="1">
      <c r="B192" s="147"/>
      <c r="C192" s="148" t="s">
        <v>326</v>
      </c>
      <c r="D192" s="148" t="s">
        <v>126</v>
      </c>
      <c r="E192" s="149" t="s">
        <v>327</v>
      </c>
      <c r="F192" s="150" t="s">
        <v>328</v>
      </c>
      <c r="G192" s="151" t="s">
        <v>129</v>
      </c>
      <c r="H192" s="152">
        <v>35</v>
      </c>
      <c r="I192" s="153">
        <v>0</v>
      </c>
      <c r="J192" s="153">
        <f>ROUND(I192*H192,2)</f>
        <v>0</v>
      </c>
      <c r="K192" s="150" t="s">
        <v>130</v>
      </c>
      <c r="L192" s="37"/>
      <c r="M192" s="154" t="s">
        <v>5</v>
      </c>
      <c r="N192" s="155" t="s">
        <v>40</v>
      </c>
      <c r="O192" s="156">
        <v>0.13600000000000001</v>
      </c>
      <c r="P192" s="156">
        <f>O192*H192</f>
        <v>4.7600000000000007</v>
      </c>
      <c r="Q192" s="156">
        <v>1.7000000000000001E-4</v>
      </c>
      <c r="R192" s="156">
        <f>Q192*H192</f>
        <v>5.9500000000000004E-3</v>
      </c>
      <c r="S192" s="156">
        <v>0</v>
      </c>
      <c r="T192" s="157">
        <f>S192*H192</f>
        <v>0</v>
      </c>
      <c r="AR192" s="23" t="s">
        <v>206</v>
      </c>
      <c r="AT192" s="23" t="s">
        <v>126</v>
      </c>
      <c r="AU192" s="23" t="s">
        <v>79</v>
      </c>
      <c r="AY192" s="23" t="s">
        <v>123</v>
      </c>
      <c r="BE192" s="158">
        <f>IF(N192="základní",J192,0)</f>
        <v>0</v>
      </c>
      <c r="BF192" s="158">
        <f>IF(N192="snížená",J192,0)</f>
        <v>0</v>
      </c>
      <c r="BG192" s="158">
        <f>IF(N192="zákl. přenesená",J192,0)</f>
        <v>0</v>
      </c>
      <c r="BH192" s="158">
        <f>IF(N192="sníž. přenesená",J192,0)</f>
        <v>0</v>
      </c>
      <c r="BI192" s="158">
        <f>IF(N192="nulová",J192,0)</f>
        <v>0</v>
      </c>
      <c r="BJ192" s="23" t="s">
        <v>77</v>
      </c>
      <c r="BK192" s="158">
        <f>ROUND(I192*H192,2)</f>
        <v>0</v>
      </c>
      <c r="BL192" s="23" t="s">
        <v>206</v>
      </c>
      <c r="BM192" s="23" t="s">
        <v>329</v>
      </c>
    </row>
    <row r="193" spans="2:65" s="1" customFormat="1" ht="16.5" customHeight="1">
      <c r="B193" s="147"/>
      <c r="C193" s="148" t="s">
        <v>330</v>
      </c>
      <c r="D193" s="148" t="s">
        <v>126</v>
      </c>
      <c r="E193" s="149" t="s">
        <v>331</v>
      </c>
      <c r="F193" s="150" t="s">
        <v>332</v>
      </c>
      <c r="G193" s="151" t="s">
        <v>129</v>
      </c>
      <c r="H193" s="152">
        <v>35</v>
      </c>
      <c r="I193" s="153">
        <v>0</v>
      </c>
      <c r="J193" s="153">
        <f>ROUND(I193*H193,2)</f>
        <v>0</v>
      </c>
      <c r="K193" s="150" t="s">
        <v>130</v>
      </c>
      <c r="L193" s="37"/>
      <c r="M193" s="154" t="s">
        <v>5</v>
      </c>
      <c r="N193" s="155" t="s">
        <v>40</v>
      </c>
      <c r="O193" s="156">
        <v>0.26500000000000001</v>
      </c>
      <c r="P193" s="156">
        <f>O193*H193</f>
        <v>9.2750000000000004</v>
      </c>
      <c r="Q193" s="156">
        <v>4.2999999999999999E-4</v>
      </c>
      <c r="R193" s="156">
        <f>Q193*H193</f>
        <v>1.5049999999999999E-2</v>
      </c>
      <c r="S193" s="156">
        <v>0</v>
      </c>
      <c r="T193" s="157">
        <f>S193*H193</f>
        <v>0</v>
      </c>
      <c r="AR193" s="23" t="s">
        <v>206</v>
      </c>
      <c r="AT193" s="23" t="s">
        <v>126</v>
      </c>
      <c r="AU193" s="23" t="s">
        <v>79</v>
      </c>
      <c r="AY193" s="23" t="s">
        <v>123</v>
      </c>
      <c r="BE193" s="158">
        <f>IF(N193="základní",J193,0)</f>
        <v>0</v>
      </c>
      <c r="BF193" s="158">
        <f>IF(N193="snížená",J193,0)</f>
        <v>0</v>
      </c>
      <c r="BG193" s="158">
        <f>IF(N193="zákl. přenesená",J193,0)</f>
        <v>0</v>
      </c>
      <c r="BH193" s="158">
        <f>IF(N193="sníž. přenesená",J193,0)</f>
        <v>0</v>
      </c>
      <c r="BI193" s="158">
        <f>IF(N193="nulová",J193,0)</f>
        <v>0</v>
      </c>
      <c r="BJ193" s="23" t="s">
        <v>77</v>
      </c>
      <c r="BK193" s="158">
        <f>ROUND(I193*H193,2)</f>
        <v>0</v>
      </c>
      <c r="BL193" s="23" t="s">
        <v>206</v>
      </c>
      <c r="BM193" s="23" t="s">
        <v>333</v>
      </c>
    </row>
    <row r="194" spans="2:65" s="10" customFormat="1" ht="29.85" customHeight="1">
      <c r="B194" s="135"/>
      <c r="D194" s="136" t="s">
        <v>68</v>
      </c>
      <c r="E194" s="145" t="s">
        <v>334</v>
      </c>
      <c r="F194" s="145" t="s">
        <v>335</v>
      </c>
      <c r="J194" s="146">
        <f>BK194</f>
        <v>0</v>
      </c>
      <c r="L194" s="135"/>
      <c r="M194" s="139"/>
      <c r="N194" s="140"/>
      <c r="O194" s="140"/>
      <c r="P194" s="141">
        <f>SUM(P195:P211)</f>
        <v>44.612216000000004</v>
      </c>
      <c r="Q194" s="140"/>
      <c r="R194" s="141">
        <f>SUM(R195:R211)</f>
        <v>0.30138716000000004</v>
      </c>
      <c r="S194" s="140"/>
      <c r="T194" s="142">
        <f>SUM(T195:T211)</f>
        <v>6.0717529999999999E-2</v>
      </c>
      <c r="AR194" s="136" t="s">
        <v>79</v>
      </c>
      <c r="AT194" s="143" t="s">
        <v>68</v>
      </c>
      <c r="AU194" s="143" t="s">
        <v>77</v>
      </c>
      <c r="AY194" s="136" t="s">
        <v>123</v>
      </c>
      <c r="BK194" s="144">
        <f>SUM(BK195:BK211)</f>
        <v>0</v>
      </c>
    </row>
    <row r="195" spans="2:65" s="1" customFormat="1" ht="16.5" customHeight="1">
      <c r="B195" s="147"/>
      <c r="C195" s="148" t="s">
        <v>336</v>
      </c>
      <c r="D195" s="148" t="s">
        <v>126</v>
      </c>
      <c r="E195" s="149" t="s">
        <v>337</v>
      </c>
      <c r="F195" s="150" t="s">
        <v>338</v>
      </c>
      <c r="G195" s="151" t="s">
        <v>129</v>
      </c>
      <c r="H195" s="152">
        <v>195.863</v>
      </c>
      <c r="I195" s="153">
        <v>0</v>
      </c>
      <c r="J195" s="153">
        <f>ROUND(I195*H195,2)</f>
        <v>0</v>
      </c>
      <c r="K195" s="150" t="s">
        <v>130</v>
      </c>
      <c r="L195" s="37"/>
      <c r="M195" s="154" t="s">
        <v>5</v>
      </c>
      <c r="N195" s="155" t="s">
        <v>40</v>
      </c>
      <c r="O195" s="156">
        <v>7.3999999999999996E-2</v>
      </c>
      <c r="P195" s="156">
        <f>O195*H195</f>
        <v>14.493862</v>
      </c>
      <c r="Q195" s="156">
        <v>1E-3</v>
      </c>
      <c r="R195" s="156">
        <f>Q195*H195</f>
        <v>0.19586300000000001</v>
      </c>
      <c r="S195" s="156">
        <v>3.1E-4</v>
      </c>
      <c r="T195" s="157">
        <f>S195*H195</f>
        <v>6.0717529999999999E-2</v>
      </c>
      <c r="AR195" s="23" t="s">
        <v>206</v>
      </c>
      <c r="AT195" s="23" t="s">
        <v>126</v>
      </c>
      <c r="AU195" s="23" t="s">
        <v>79</v>
      </c>
      <c r="AY195" s="23" t="s">
        <v>123</v>
      </c>
      <c r="BE195" s="158">
        <f>IF(N195="základní",J195,0)</f>
        <v>0</v>
      </c>
      <c r="BF195" s="158">
        <f>IF(N195="snížená",J195,0)</f>
        <v>0</v>
      </c>
      <c r="BG195" s="158">
        <f>IF(N195="zákl. přenesená",J195,0)</f>
        <v>0</v>
      </c>
      <c r="BH195" s="158">
        <f>IF(N195="sníž. přenesená",J195,0)</f>
        <v>0</v>
      </c>
      <c r="BI195" s="158">
        <f>IF(N195="nulová",J195,0)</f>
        <v>0</v>
      </c>
      <c r="BJ195" s="23" t="s">
        <v>77</v>
      </c>
      <c r="BK195" s="158">
        <f>ROUND(I195*H195,2)</f>
        <v>0</v>
      </c>
      <c r="BL195" s="23" t="s">
        <v>206</v>
      </c>
      <c r="BM195" s="23" t="s">
        <v>339</v>
      </c>
    </row>
    <row r="196" spans="2:65" s="11" customFormat="1">
      <c r="B196" s="159"/>
      <c r="D196" s="160" t="s">
        <v>133</v>
      </c>
      <c r="E196" s="161" t="s">
        <v>5</v>
      </c>
      <c r="F196" s="162" t="s">
        <v>340</v>
      </c>
      <c r="H196" s="163">
        <v>6.0739999999999998</v>
      </c>
      <c r="L196" s="159"/>
      <c r="M196" s="164"/>
      <c r="N196" s="165"/>
      <c r="O196" s="165"/>
      <c r="P196" s="165"/>
      <c r="Q196" s="165"/>
      <c r="R196" s="165"/>
      <c r="S196" s="165"/>
      <c r="T196" s="166"/>
      <c r="AT196" s="161" t="s">
        <v>133</v>
      </c>
      <c r="AU196" s="161" t="s">
        <v>79</v>
      </c>
      <c r="AV196" s="11" t="s">
        <v>79</v>
      </c>
      <c r="AW196" s="11" t="s">
        <v>33</v>
      </c>
      <c r="AX196" s="11" t="s">
        <v>69</v>
      </c>
      <c r="AY196" s="161" t="s">
        <v>123</v>
      </c>
    </row>
    <row r="197" spans="2:65" s="11" customFormat="1">
      <c r="B197" s="159"/>
      <c r="D197" s="160" t="s">
        <v>133</v>
      </c>
      <c r="E197" s="161" t="s">
        <v>5</v>
      </c>
      <c r="F197" s="162" t="s">
        <v>341</v>
      </c>
      <c r="H197" s="163">
        <v>52.142000000000003</v>
      </c>
      <c r="L197" s="159"/>
      <c r="M197" s="164"/>
      <c r="N197" s="165"/>
      <c r="O197" s="165"/>
      <c r="P197" s="165"/>
      <c r="Q197" s="165"/>
      <c r="R197" s="165"/>
      <c r="S197" s="165"/>
      <c r="T197" s="166"/>
      <c r="AT197" s="161" t="s">
        <v>133</v>
      </c>
      <c r="AU197" s="161" t="s">
        <v>79</v>
      </c>
      <c r="AV197" s="11" t="s">
        <v>79</v>
      </c>
      <c r="AW197" s="11" t="s">
        <v>33</v>
      </c>
      <c r="AX197" s="11" t="s">
        <v>69</v>
      </c>
      <c r="AY197" s="161" t="s">
        <v>123</v>
      </c>
    </row>
    <row r="198" spans="2:65" s="11" customFormat="1">
      <c r="B198" s="159"/>
      <c r="D198" s="160" t="s">
        <v>133</v>
      </c>
      <c r="E198" s="161" t="s">
        <v>5</v>
      </c>
      <c r="F198" s="162" t="s">
        <v>342</v>
      </c>
      <c r="H198" s="163">
        <v>-8.8010000000000002</v>
      </c>
      <c r="L198" s="159"/>
      <c r="M198" s="164"/>
      <c r="N198" s="165"/>
      <c r="O198" s="165"/>
      <c r="P198" s="165"/>
      <c r="Q198" s="165"/>
      <c r="R198" s="165"/>
      <c r="S198" s="165"/>
      <c r="T198" s="166"/>
      <c r="AT198" s="161" t="s">
        <v>133</v>
      </c>
      <c r="AU198" s="161" t="s">
        <v>79</v>
      </c>
      <c r="AV198" s="11" t="s">
        <v>79</v>
      </c>
      <c r="AW198" s="11" t="s">
        <v>33</v>
      </c>
      <c r="AX198" s="11" t="s">
        <v>69</v>
      </c>
      <c r="AY198" s="161" t="s">
        <v>123</v>
      </c>
    </row>
    <row r="199" spans="2:65" s="13" customFormat="1">
      <c r="B199" s="183"/>
      <c r="D199" s="160" t="s">
        <v>133</v>
      </c>
      <c r="E199" s="184" t="s">
        <v>5</v>
      </c>
      <c r="F199" s="185" t="s">
        <v>343</v>
      </c>
      <c r="H199" s="186">
        <v>49.414999999999999</v>
      </c>
      <c r="L199" s="183"/>
      <c r="M199" s="187"/>
      <c r="N199" s="188"/>
      <c r="O199" s="188"/>
      <c r="P199" s="188"/>
      <c r="Q199" s="188"/>
      <c r="R199" s="188"/>
      <c r="S199" s="188"/>
      <c r="T199" s="189"/>
      <c r="AT199" s="184" t="s">
        <v>133</v>
      </c>
      <c r="AU199" s="184" t="s">
        <v>79</v>
      </c>
      <c r="AV199" s="13" t="s">
        <v>142</v>
      </c>
      <c r="AW199" s="13" t="s">
        <v>33</v>
      </c>
      <c r="AX199" s="13" t="s">
        <v>69</v>
      </c>
      <c r="AY199" s="184" t="s">
        <v>123</v>
      </c>
    </row>
    <row r="200" spans="2:65" s="11" customFormat="1">
      <c r="B200" s="159"/>
      <c r="D200" s="160" t="s">
        <v>133</v>
      </c>
      <c r="E200" s="161" t="s">
        <v>5</v>
      </c>
      <c r="F200" s="162" t="s">
        <v>158</v>
      </c>
      <c r="H200" s="163">
        <v>52.96</v>
      </c>
      <c r="L200" s="159"/>
      <c r="M200" s="164"/>
      <c r="N200" s="165"/>
      <c r="O200" s="165"/>
      <c r="P200" s="165"/>
      <c r="Q200" s="165"/>
      <c r="R200" s="165"/>
      <c r="S200" s="165"/>
      <c r="T200" s="166"/>
      <c r="AT200" s="161" t="s">
        <v>133</v>
      </c>
      <c r="AU200" s="161" t="s">
        <v>79</v>
      </c>
      <c r="AV200" s="11" t="s">
        <v>79</v>
      </c>
      <c r="AW200" s="11" t="s">
        <v>33</v>
      </c>
      <c r="AX200" s="11" t="s">
        <v>69</v>
      </c>
      <c r="AY200" s="161" t="s">
        <v>123</v>
      </c>
    </row>
    <row r="201" spans="2:65" s="11" customFormat="1">
      <c r="B201" s="159"/>
      <c r="D201" s="160" t="s">
        <v>133</v>
      </c>
      <c r="E201" s="161" t="s">
        <v>5</v>
      </c>
      <c r="F201" s="162" t="s">
        <v>344</v>
      </c>
      <c r="H201" s="163">
        <v>106.806</v>
      </c>
      <c r="L201" s="159"/>
      <c r="M201" s="164"/>
      <c r="N201" s="165"/>
      <c r="O201" s="165"/>
      <c r="P201" s="165"/>
      <c r="Q201" s="165"/>
      <c r="R201" s="165"/>
      <c r="S201" s="165"/>
      <c r="T201" s="166"/>
      <c r="AT201" s="161" t="s">
        <v>133</v>
      </c>
      <c r="AU201" s="161" t="s">
        <v>79</v>
      </c>
      <c r="AV201" s="11" t="s">
        <v>79</v>
      </c>
      <c r="AW201" s="11" t="s">
        <v>33</v>
      </c>
      <c r="AX201" s="11" t="s">
        <v>69</v>
      </c>
      <c r="AY201" s="161" t="s">
        <v>123</v>
      </c>
    </row>
    <row r="202" spans="2:65" s="11" customFormat="1">
      <c r="B202" s="159"/>
      <c r="D202" s="160" t="s">
        <v>133</v>
      </c>
      <c r="E202" s="161" t="s">
        <v>5</v>
      </c>
      <c r="F202" s="162" t="s">
        <v>345</v>
      </c>
      <c r="H202" s="163">
        <v>-13.318</v>
      </c>
      <c r="L202" s="159"/>
      <c r="M202" s="164"/>
      <c r="N202" s="165"/>
      <c r="O202" s="165"/>
      <c r="P202" s="165"/>
      <c r="Q202" s="165"/>
      <c r="R202" s="165"/>
      <c r="S202" s="165"/>
      <c r="T202" s="166"/>
      <c r="AT202" s="161" t="s">
        <v>133</v>
      </c>
      <c r="AU202" s="161" t="s">
        <v>79</v>
      </c>
      <c r="AV202" s="11" t="s">
        <v>79</v>
      </c>
      <c r="AW202" s="11" t="s">
        <v>33</v>
      </c>
      <c r="AX202" s="11" t="s">
        <v>69</v>
      </c>
      <c r="AY202" s="161" t="s">
        <v>123</v>
      </c>
    </row>
    <row r="203" spans="2:65" s="13" customFormat="1">
      <c r="B203" s="183"/>
      <c r="D203" s="160" t="s">
        <v>133</v>
      </c>
      <c r="E203" s="184" t="s">
        <v>5</v>
      </c>
      <c r="F203" s="185" t="s">
        <v>343</v>
      </c>
      <c r="H203" s="186">
        <v>146.44800000000001</v>
      </c>
      <c r="L203" s="183"/>
      <c r="M203" s="187"/>
      <c r="N203" s="188"/>
      <c r="O203" s="188"/>
      <c r="P203" s="188"/>
      <c r="Q203" s="188"/>
      <c r="R203" s="188"/>
      <c r="S203" s="188"/>
      <c r="T203" s="189"/>
      <c r="AT203" s="184" t="s">
        <v>133</v>
      </c>
      <c r="AU203" s="184" t="s">
        <v>79</v>
      </c>
      <c r="AV203" s="13" t="s">
        <v>142</v>
      </c>
      <c r="AW203" s="13" t="s">
        <v>33</v>
      </c>
      <c r="AX203" s="13" t="s">
        <v>69</v>
      </c>
      <c r="AY203" s="184" t="s">
        <v>123</v>
      </c>
    </row>
    <row r="204" spans="2:65" s="12" customFormat="1">
      <c r="B204" s="167"/>
      <c r="D204" s="160" t="s">
        <v>133</v>
      </c>
      <c r="E204" s="168" t="s">
        <v>5</v>
      </c>
      <c r="F204" s="169" t="s">
        <v>135</v>
      </c>
      <c r="H204" s="170">
        <v>195.863</v>
      </c>
      <c r="L204" s="167"/>
      <c r="M204" s="171"/>
      <c r="N204" s="172"/>
      <c r="O204" s="172"/>
      <c r="P204" s="172"/>
      <c r="Q204" s="172"/>
      <c r="R204" s="172"/>
      <c r="S204" s="172"/>
      <c r="T204" s="173"/>
      <c r="AT204" s="168" t="s">
        <v>133</v>
      </c>
      <c r="AU204" s="168" t="s">
        <v>79</v>
      </c>
      <c r="AV204" s="12" t="s">
        <v>131</v>
      </c>
      <c r="AW204" s="12" t="s">
        <v>33</v>
      </c>
      <c r="AX204" s="12" t="s">
        <v>77</v>
      </c>
      <c r="AY204" s="168" t="s">
        <v>123</v>
      </c>
    </row>
    <row r="205" spans="2:65" s="1" customFormat="1" ht="16.5" customHeight="1">
      <c r="B205" s="147"/>
      <c r="C205" s="148" t="s">
        <v>346</v>
      </c>
      <c r="D205" s="148" t="s">
        <v>126</v>
      </c>
      <c r="E205" s="149" t="s">
        <v>347</v>
      </c>
      <c r="F205" s="150" t="s">
        <v>348</v>
      </c>
      <c r="G205" s="151" t="s">
        <v>129</v>
      </c>
      <c r="H205" s="152">
        <v>219.84200000000001</v>
      </c>
      <c r="I205" s="153">
        <v>0</v>
      </c>
      <c r="J205" s="153">
        <f>ROUND(I205*H205,2)</f>
        <v>0</v>
      </c>
      <c r="K205" s="150" t="s">
        <v>130</v>
      </c>
      <c r="L205" s="37"/>
      <c r="M205" s="154" t="s">
        <v>5</v>
      </c>
      <c r="N205" s="155" t="s">
        <v>40</v>
      </c>
      <c r="O205" s="156">
        <v>3.3000000000000002E-2</v>
      </c>
      <c r="P205" s="156">
        <f>O205*H205</f>
        <v>7.2547860000000011</v>
      </c>
      <c r="Q205" s="156">
        <v>2.0000000000000001E-4</v>
      </c>
      <c r="R205" s="156">
        <f>Q205*H205</f>
        <v>4.3968400000000005E-2</v>
      </c>
      <c r="S205" s="156">
        <v>0</v>
      </c>
      <c r="T205" s="157">
        <f>S205*H205</f>
        <v>0</v>
      </c>
      <c r="AR205" s="23" t="s">
        <v>206</v>
      </c>
      <c r="AT205" s="23" t="s">
        <v>126</v>
      </c>
      <c r="AU205" s="23" t="s">
        <v>79</v>
      </c>
      <c r="AY205" s="23" t="s">
        <v>123</v>
      </c>
      <c r="BE205" s="158">
        <f>IF(N205="základní",J205,0)</f>
        <v>0</v>
      </c>
      <c r="BF205" s="158">
        <f>IF(N205="snížená",J205,0)</f>
        <v>0</v>
      </c>
      <c r="BG205" s="158">
        <f>IF(N205="zákl. přenesená",J205,0)</f>
        <v>0</v>
      </c>
      <c r="BH205" s="158">
        <f>IF(N205="sníž. přenesená",J205,0)</f>
        <v>0</v>
      </c>
      <c r="BI205" s="158">
        <f>IF(N205="nulová",J205,0)</f>
        <v>0</v>
      </c>
      <c r="BJ205" s="23" t="s">
        <v>77</v>
      </c>
      <c r="BK205" s="158">
        <f>ROUND(I205*H205,2)</f>
        <v>0</v>
      </c>
      <c r="BL205" s="23" t="s">
        <v>206</v>
      </c>
      <c r="BM205" s="23" t="s">
        <v>349</v>
      </c>
    </row>
    <row r="206" spans="2:65" s="11" customFormat="1">
      <c r="B206" s="159"/>
      <c r="D206" s="160" t="s">
        <v>133</v>
      </c>
      <c r="E206" s="161" t="s">
        <v>5</v>
      </c>
      <c r="F206" s="162" t="s">
        <v>350</v>
      </c>
      <c r="H206" s="163">
        <v>219.84200000000001</v>
      </c>
      <c r="L206" s="159"/>
      <c r="M206" s="164"/>
      <c r="N206" s="165"/>
      <c r="O206" s="165"/>
      <c r="P206" s="165"/>
      <c r="Q206" s="165"/>
      <c r="R206" s="165"/>
      <c r="S206" s="165"/>
      <c r="T206" s="166"/>
      <c r="AT206" s="161" t="s">
        <v>133</v>
      </c>
      <c r="AU206" s="161" t="s">
        <v>79</v>
      </c>
      <c r="AV206" s="11" t="s">
        <v>79</v>
      </c>
      <c r="AW206" s="11" t="s">
        <v>33</v>
      </c>
      <c r="AX206" s="11" t="s">
        <v>69</v>
      </c>
      <c r="AY206" s="161" t="s">
        <v>123</v>
      </c>
    </row>
    <row r="207" spans="2:65" s="12" customFormat="1">
      <c r="B207" s="167"/>
      <c r="D207" s="160" t="s">
        <v>133</v>
      </c>
      <c r="E207" s="168" t="s">
        <v>5</v>
      </c>
      <c r="F207" s="169" t="s">
        <v>135</v>
      </c>
      <c r="H207" s="170">
        <v>219.84200000000001</v>
      </c>
      <c r="L207" s="167"/>
      <c r="M207" s="171"/>
      <c r="N207" s="172"/>
      <c r="O207" s="172"/>
      <c r="P207" s="172"/>
      <c r="Q207" s="172"/>
      <c r="R207" s="172"/>
      <c r="S207" s="172"/>
      <c r="T207" s="173"/>
      <c r="AT207" s="168" t="s">
        <v>133</v>
      </c>
      <c r="AU207" s="168" t="s">
        <v>79</v>
      </c>
      <c r="AV207" s="12" t="s">
        <v>131</v>
      </c>
      <c r="AW207" s="12" t="s">
        <v>33</v>
      </c>
      <c r="AX207" s="12" t="s">
        <v>77</v>
      </c>
      <c r="AY207" s="168" t="s">
        <v>123</v>
      </c>
    </row>
    <row r="208" spans="2:65" s="1" customFormat="1" ht="25.5" customHeight="1">
      <c r="B208" s="147"/>
      <c r="C208" s="148" t="s">
        <v>351</v>
      </c>
      <c r="D208" s="148" t="s">
        <v>126</v>
      </c>
      <c r="E208" s="149" t="s">
        <v>352</v>
      </c>
      <c r="F208" s="150" t="s">
        <v>353</v>
      </c>
      <c r="G208" s="151" t="s">
        <v>129</v>
      </c>
      <c r="H208" s="152">
        <v>219.84200000000001</v>
      </c>
      <c r="I208" s="153">
        <v>0</v>
      </c>
      <c r="J208" s="153">
        <f>ROUND(I208*H208,2)</f>
        <v>0</v>
      </c>
      <c r="K208" s="150" t="s">
        <v>130</v>
      </c>
      <c r="L208" s="37"/>
      <c r="M208" s="154" t="s">
        <v>5</v>
      </c>
      <c r="N208" s="155" t="s">
        <v>40</v>
      </c>
      <c r="O208" s="156">
        <v>0.104</v>
      </c>
      <c r="P208" s="156">
        <f>O208*H208</f>
        <v>22.863568000000001</v>
      </c>
      <c r="Q208" s="156">
        <v>2.5999999999999998E-4</v>
      </c>
      <c r="R208" s="156">
        <f>Q208*H208</f>
        <v>5.7158919999999995E-2</v>
      </c>
      <c r="S208" s="156">
        <v>0</v>
      </c>
      <c r="T208" s="157">
        <f>S208*H208</f>
        <v>0</v>
      </c>
      <c r="AR208" s="23" t="s">
        <v>206</v>
      </c>
      <c r="AT208" s="23" t="s">
        <v>126</v>
      </c>
      <c r="AU208" s="23" t="s">
        <v>79</v>
      </c>
      <c r="AY208" s="23" t="s">
        <v>123</v>
      </c>
      <c r="BE208" s="158">
        <f>IF(N208="základní",J208,0)</f>
        <v>0</v>
      </c>
      <c r="BF208" s="158">
        <f>IF(N208="snížená",J208,0)</f>
        <v>0</v>
      </c>
      <c r="BG208" s="158">
        <f>IF(N208="zákl. přenesená",J208,0)</f>
        <v>0</v>
      </c>
      <c r="BH208" s="158">
        <f>IF(N208="sníž. přenesená",J208,0)</f>
        <v>0</v>
      </c>
      <c r="BI208" s="158">
        <f>IF(N208="nulová",J208,0)</f>
        <v>0</v>
      </c>
      <c r="BJ208" s="23" t="s">
        <v>77</v>
      </c>
      <c r="BK208" s="158">
        <f>ROUND(I208*H208,2)</f>
        <v>0</v>
      </c>
      <c r="BL208" s="23" t="s">
        <v>206</v>
      </c>
      <c r="BM208" s="23" t="s">
        <v>354</v>
      </c>
    </row>
    <row r="209" spans="2:65" s="11" customFormat="1">
      <c r="B209" s="159"/>
      <c r="D209" s="160" t="s">
        <v>133</v>
      </c>
      <c r="E209" s="161" t="s">
        <v>5</v>
      </c>
      <c r="F209" s="162" t="s">
        <v>350</v>
      </c>
      <c r="H209" s="163">
        <v>219.84200000000001</v>
      </c>
      <c r="L209" s="159"/>
      <c r="M209" s="164"/>
      <c r="N209" s="165"/>
      <c r="O209" s="165"/>
      <c r="P209" s="165"/>
      <c r="Q209" s="165"/>
      <c r="R209" s="165"/>
      <c r="S209" s="165"/>
      <c r="T209" s="166"/>
      <c r="AT209" s="161" t="s">
        <v>133</v>
      </c>
      <c r="AU209" s="161" t="s">
        <v>79</v>
      </c>
      <c r="AV209" s="11" t="s">
        <v>79</v>
      </c>
      <c r="AW209" s="11" t="s">
        <v>33</v>
      </c>
      <c r="AX209" s="11" t="s">
        <v>69</v>
      </c>
      <c r="AY209" s="161" t="s">
        <v>123</v>
      </c>
    </row>
    <row r="210" spans="2:65" s="12" customFormat="1">
      <c r="B210" s="167"/>
      <c r="D210" s="160" t="s">
        <v>133</v>
      </c>
      <c r="E210" s="168" t="s">
        <v>5</v>
      </c>
      <c r="F210" s="169" t="s">
        <v>135</v>
      </c>
      <c r="H210" s="170">
        <v>219.84200000000001</v>
      </c>
      <c r="L210" s="167"/>
      <c r="M210" s="171"/>
      <c r="N210" s="172"/>
      <c r="O210" s="172"/>
      <c r="P210" s="172"/>
      <c r="Q210" s="172"/>
      <c r="R210" s="172"/>
      <c r="S210" s="172"/>
      <c r="T210" s="173"/>
      <c r="AT210" s="168" t="s">
        <v>133</v>
      </c>
      <c r="AU210" s="168" t="s">
        <v>79</v>
      </c>
      <c r="AV210" s="12" t="s">
        <v>131</v>
      </c>
      <c r="AW210" s="12" t="s">
        <v>33</v>
      </c>
      <c r="AX210" s="12" t="s">
        <v>77</v>
      </c>
      <c r="AY210" s="168" t="s">
        <v>123</v>
      </c>
    </row>
    <row r="211" spans="2:65" s="1" customFormat="1" ht="25.5" customHeight="1">
      <c r="B211" s="147"/>
      <c r="C211" s="148" t="s">
        <v>355</v>
      </c>
      <c r="D211" s="148" t="s">
        <v>126</v>
      </c>
      <c r="E211" s="149" t="s">
        <v>356</v>
      </c>
      <c r="F211" s="150" t="s">
        <v>357</v>
      </c>
      <c r="G211" s="151" t="s">
        <v>129</v>
      </c>
      <c r="H211" s="152">
        <v>219.84200000000001</v>
      </c>
      <c r="I211" s="153">
        <v>0</v>
      </c>
      <c r="J211" s="153">
        <f>ROUND(I211*H211,2)</f>
        <v>0</v>
      </c>
      <c r="K211" s="150" t="s">
        <v>130</v>
      </c>
      <c r="L211" s="37"/>
      <c r="M211" s="154" t="s">
        <v>5</v>
      </c>
      <c r="N211" s="155" t="s">
        <v>40</v>
      </c>
      <c r="O211" s="156">
        <v>0</v>
      </c>
      <c r="P211" s="156">
        <f>O211*H211</f>
        <v>0</v>
      </c>
      <c r="Q211" s="156">
        <v>2.0000000000000002E-5</v>
      </c>
      <c r="R211" s="156">
        <f>Q211*H211</f>
        <v>4.3968400000000008E-3</v>
      </c>
      <c r="S211" s="156">
        <v>0</v>
      </c>
      <c r="T211" s="157">
        <f>S211*H211</f>
        <v>0</v>
      </c>
      <c r="AR211" s="23" t="s">
        <v>206</v>
      </c>
      <c r="AT211" s="23" t="s">
        <v>126</v>
      </c>
      <c r="AU211" s="23" t="s">
        <v>79</v>
      </c>
      <c r="AY211" s="23" t="s">
        <v>123</v>
      </c>
      <c r="BE211" s="158">
        <f>IF(N211="základní",J211,0)</f>
        <v>0</v>
      </c>
      <c r="BF211" s="158">
        <f>IF(N211="snížená",J211,0)</f>
        <v>0</v>
      </c>
      <c r="BG211" s="158">
        <f>IF(N211="zákl. přenesená",J211,0)</f>
        <v>0</v>
      </c>
      <c r="BH211" s="158">
        <f>IF(N211="sníž. přenesená",J211,0)</f>
        <v>0</v>
      </c>
      <c r="BI211" s="158">
        <f>IF(N211="nulová",J211,0)</f>
        <v>0</v>
      </c>
      <c r="BJ211" s="23" t="s">
        <v>77</v>
      </c>
      <c r="BK211" s="158">
        <f>ROUND(I211*H211,2)</f>
        <v>0</v>
      </c>
      <c r="BL211" s="23" t="s">
        <v>206</v>
      </c>
      <c r="BM211" s="23" t="s">
        <v>358</v>
      </c>
    </row>
    <row r="212" spans="2:65" s="10" customFormat="1" ht="37.35" customHeight="1">
      <c r="B212" s="135"/>
      <c r="D212" s="136" t="s">
        <v>68</v>
      </c>
      <c r="E212" s="137" t="s">
        <v>359</v>
      </c>
      <c r="F212" s="137" t="s">
        <v>360</v>
      </c>
      <c r="J212" s="138">
        <f>BK212</f>
        <v>0</v>
      </c>
      <c r="L212" s="135"/>
      <c r="M212" s="139"/>
      <c r="N212" s="140"/>
      <c r="O212" s="140"/>
      <c r="P212" s="141">
        <f>P213</f>
        <v>0</v>
      </c>
      <c r="Q212" s="140"/>
      <c r="R212" s="141">
        <f>R213</f>
        <v>0</v>
      </c>
      <c r="S212" s="140"/>
      <c r="T212" s="142">
        <f>T213</f>
        <v>0</v>
      </c>
      <c r="AR212" s="136" t="s">
        <v>150</v>
      </c>
      <c r="AT212" s="143" t="s">
        <v>68</v>
      </c>
      <c r="AU212" s="143" t="s">
        <v>69</v>
      </c>
      <c r="AY212" s="136" t="s">
        <v>123</v>
      </c>
      <c r="BK212" s="144">
        <f>BK213</f>
        <v>0</v>
      </c>
    </row>
    <row r="213" spans="2:65" s="10" customFormat="1" ht="19.899999999999999" customHeight="1">
      <c r="B213" s="135"/>
      <c r="D213" s="136" t="s">
        <v>68</v>
      </c>
      <c r="E213" s="145" t="s">
        <v>361</v>
      </c>
      <c r="F213" s="145" t="s">
        <v>362</v>
      </c>
      <c r="J213" s="146">
        <f>BK213</f>
        <v>0</v>
      </c>
      <c r="L213" s="135"/>
      <c r="M213" s="139"/>
      <c r="N213" s="140"/>
      <c r="O213" s="140"/>
      <c r="P213" s="141">
        <f>P214</f>
        <v>0</v>
      </c>
      <c r="Q213" s="140"/>
      <c r="R213" s="141">
        <f>R214</f>
        <v>0</v>
      </c>
      <c r="S213" s="140"/>
      <c r="T213" s="142">
        <f>T214</f>
        <v>0</v>
      </c>
      <c r="AR213" s="136" t="s">
        <v>150</v>
      </c>
      <c r="AT213" s="143" t="s">
        <v>68</v>
      </c>
      <c r="AU213" s="143" t="s">
        <v>77</v>
      </c>
      <c r="AY213" s="136" t="s">
        <v>123</v>
      </c>
      <c r="BK213" s="144">
        <f>BK214</f>
        <v>0</v>
      </c>
    </row>
    <row r="214" spans="2:65" s="1" customFormat="1" ht="16.5" customHeight="1">
      <c r="B214" s="147"/>
      <c r="C214" s="148" t="s">
        <v>363</v>
      </c>
      <c r="D214" s="148" t="s">
        <v>126</v>
      </c>
      <c r="E214" s="149" t="s">
        <v>364</v>
      </c>
      <c r="F214" s="150" t="s">
        <v>365</v>
      </c>
      <c r="G214" s="151" t="s">
        <v>145</v>
      </c>
      <c r="H214" s="152">
        <v>40</v>
      </c>
      <c r="I214" s="153">
        <v>0</v>
      </c>
      <c r="J214" s="153">
        <f>ROUND(I214*H214,2)</f>
        <v>0</v>
      </c>
      <c r="K214" s="150" t="s">
        <v>130</v>
      </c>
      <c r="L214" s="37"/>
      <c r="M214" s="154" t="s">
        <v>5</v>
      </c>
      <c r="N214" s="190" t="s">
        <v>40</v>
      </c>
      <c r="O214" s="191">
        <v>0</v>
      </c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AR214" s="23" t="s">
        <v>366</v>
      </c>
      <c r="AT214" s="23" t="s">
        <v>126</v>
      </c>
      <c r="AU214" s="23" t="s">
        <v>79</v>
      </c>
      <c r="AY214" s="23" t="s">
        <v>123</v>
      </c>
      <c r="BE214" s="158">
        <f>IF(N214="základní",J214,0)</f>
        <v>0</v>
      </c>
      <c r="BF214" s="158">
        <f>IF(N214="snížená",J214,0)</f>
        <v>0</v>
      </c>
      <c r="BG214" s="158">
        <f>IF(N214="zákl. přenesená",J214,0)</f>
        <v>0</v>
      </c>
      <c r="BH214" s="158">
        <f>IF(N214="sníž. přenesená",J214,0)</f>
        <v>0</v>
      </c>
      <c r="BI214" s="158">
        <f>IF(N214="nulová",J214,0)</f>
        <v>0</v>
      </c>
      <c r="BJ214" s="23" t="s">
        <v>77</v>
      </c>
      <c r="BK214" s="158">
        <f>ROUND(I214*H214,2)</f>
        <v>0</v>
      </c>
      <c r="BL214" s="23" t="s">
        <v>366</v>
      </c>
      <c r="BM214" s="23" t="s">
        <v>367</v>
      </c>
    </row>
    <row r="215" spans="2:65" s="1" customFormat="1" ht="6.95" customHeight="1">
      <c r="B215" s="52"/>
      <c r="C215" s="53"/>
      <c r="D215" s="53"/>
      <c r="E215" s="53"/>
      <c r="F215" s="53"/>
      <c r="G215" s="53"/>
      <c r="H215" s="53"/>
      <c r="I215" s="53"/>
      <c r="J215" s="53"/>
      <c r="K215" s="53"/>
      <c r="L215" s="37"/>
    </row>
  </sheetData>
  <autoFilter ref="C90:K214"/>
  <mergeCells count="10">
    <mergeCell ref="J51:J52"/>
    <mergeCell ref="E81:H81"/>
    <mergeCell ref="E83:H8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4"/>
  <sheetViews>
    <sheetView showGridLines="0" workbookViewId="0">
      <pane ySplit="1" topLeftCell="A2" activePane="bottomLeft" state="frozen"/>
      <selection pane="bottomLeft" activeCell="K80" sqref="K80"/>
    </sheetView>
  </sheetViews>
  <sheetFormatPr defaultRowHeight="13.5"/>
  <cols>
    <col min="1" max="1" width="8.33203125" style="344" customWidth="1"/>
    <col min="2" max="2" width="1.6640625" style="344" customWidth="1"/>
    <col min="3" max="3" width="4.1640625" style="344" customWidth="1"/>
    <col min="4" max="4" width="4.33203125" style="344" customWidth="1"/>
    <col min="5" max="5" width="17.1640625" style="344" customWidth="1"/>
    <col min="6" max="6" width="75" style="344" customWidth="1"/>
    <col min="7" max="7" width="8.6640625" style="344" customWidth="1"/>
    <col min="8" max="8" width="11.1640625" style="344" customWidth="1"/>
    <col min="9" max="11" width="23.5" style="344" customWidth="1"/>
    <col min="12" max="12" width="15.5" style="344" customWidth="1"/>
    <col min="13" max="18" width="9.33203125" style="344"/>
    <col min="19" max="19" width="8.1640625" style="344" hidden="1" customWidth="1"/>
    <col min="20" max="20" width="29.6640625" style="344" hidden="1" customWidth="1"/>
    <col min="21" max="21" width="16.33203125" style="344" hidden="1" customWidth="1"/>
    <col min="22" max="24" width="20" style="344" hidden="1" customWidth="1"/>
    <col min="25" max="25" width="12.33203125" style="344" hidden="1" customWidth="1"/>
    <col min="26" max="26" width="16.33203125" style="344" customWidth="1"/>
    <col min="27" max="27" width="12.33203125" style="344" customWidth="1"/>
    <col min="28" max="28" width="15" style="344" customWidth="1"/>
    <col min="29" max="29" width="11" style="344" customWidth="1"/>
    <col min="30" max="30" width="15" style="344" customWidth="1"/>
    <col min="31" max="31" width="16.33203125" style="344" customWidth="1"/>
    <col min="32" max="16384" width="9.33203125" style="344"/>
  </cols>
  <sheetData>
    <row r="1" spans="1:70" ht="21.75" customHeight="1">
      <c r="A1" s="468"/>
      <c r="B1" s="467"/>
      <c r="C1" s="467"/>
      <c r="D1" s="466" t="s">
        <v>1</v>
      </c>
      <c r="E1" s="467"/>
      <c r="F1" s="465" t="s">
        <v>80</v>
      </c>
      <c r="G1" s="514" t="s">
        <v>81</v>
      </c>
      <c r="H1" s="514"/>
      <c r="I1" s="467"/>
      <c r="J1" s="465" t="s">
        <v>82</v>
      </c>
      <c r="K1" s="466" t="s">
        <v>83</v>
      </c>
      <c r="L1" s="465" t="s">
        <v>84</v>
      </c>
      <c r="M1" s="465"/>
      <c r="N1" s="465"/>
      <c r="O1" s="465"/>
      <c r="P1" s="465"/>
      <c r="Q1" s="465"/>
      <c r="R1" s="465"/>
      <c r="S1" s="465"/>
      <c r="T1" s="465"/>
      <c r="U1" s="464"/>
      <c r="V1" s="464"/>
      <c r="W1" s="463"/>
      <c r="X1" s="463"/>
      <c r="Y1" s="463"/>
      <c r="Z1" s="463"/>
      <c r="AA1" s="463"/>
      <c r="AB1" s="463"/>
      <c r="AC1" s="463"/>
      <c r="AD1" s="463"/>
      <c r="AE1" s="463"/>
      <c r="AF1" s="463"/>
      <c r="AG1" s="463"/>
      <c r="AH1" s="463"/>
      <c r="AI1" s="463"/>
      <c r="AJ1" s="463"/>
      <c r="AK1" s="463"/>
      <c r="AL1" s="463"/>
      <c r="AM1" s="463"/>
      <c r="AN1" s="463"/>
      <c r="AO1" s="463"/>
      <c r="AP1" s="463"/>
      <c r="AQ1" s="463"/>
      <c r="AR1" s="463"/>
      <c r="AS1" s="463"/>
      <c r="AT1" s="463"/>
      <c r="AU1" s="463"/>
      <c r="AV1" s="463"/>
      <c r="AW1" s="463"/>
      <c r="AX1" s="463"/>
      <c r="AY1" s="463"/>
      <c r="AZ1" s="463"/>
      <c r="BA1" s="463"/>
      <c r="BB1" s="463"/>
      <c r="BC1" s="463"/>
      <c r="BD1" s="463"/>
      <c r="BE1" s="463"/>
      <c r="BF1" s="463"/>
      <c r="BG1" s="463"/>
      <c r="BH1" s="463"/>
      <c r="BI1" s="463"/>
      <c r="BJ1" s="463"/>
      <c r="BK1" s="463"/>
      <c r="BL1" s="463"/>
      <c r="BM1" s="463"/>
      <c r="BN1" s="463"/>
      <c r="BO1" s="463"/>
      <c r="BP1" s="463"/>
      <c r="BQ1" s="463"/>
      <c r="BR1" s="463"/>
    </row>
    <row r="2" spans="1:70" ht="36.950000000000003" customHeight="1">
      <c r="M2" s="515" t="s">
        <v>8</v>
      </c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T2" s="349" t="s">
        <v>690</v>
      </c>
    </row>
    <row r="3" spans="1:70" ht="6.95" customHeight="1">
      <c r="B3" s="462"/>
      <c r="C3" s="461"/>
      <c r="D3" s="461"/>
      <c r="E3" s="461"/>
      <c r="F3" s="461"/>
      <c r="G3" s="461"/>
      <c r="H3" s="461"/>
      <c r="I3" s="461"/>
      <c r="J3" s="461"/>
      <c r="K3" s="461"/>
      <c r="L3" s="460"/>
      <c r="AT3" s="349" t="s">
        <v>79</v>
      </c>
    </row>
    <row r="4" spans="1:70" ht="36.950000000000003" customHeight="1">
      <c r="B4" s="458"/>
      <c r="C4" s="457"/>
      <c r="D4" s="438" t="s">
        <v>85</v>
      </c>
      <c r="E4" s="457"/>
      <c r="F4" s="457"/>
      <c r="G4" s="457"/>
      <c r="H4" s="457"/>
      <c r="I4" s="457"/>
      <c r="J4" s="457"/>
      <c r="K4" s="457"/>
      <c r="L4" s="456"/>
      <c r="N4" s="459" t="s">
        <v>13</v>
      </c>
      <c r="AT4" s="349" t="s">
        <v>6</v>
      </c>
    </row>
    <row r="5" spans="1:70" ht="6.95" customHeight="1">
      <c r="B5" s="458"/>
      <c r="C5" s="457"/>
      <c r="D5" s="457"/>
      <c r="E5" s="457"/>
      <c r="F5" s="457"/>
      <c r="G5" s="457"/>
      <c r="H5" s="457"/>
      <c r="I5" s="457"/>
      <c r="J5" s="457"/>
      <c r="K5" s="457"/>
      <c r="L5" s="456"/>
    </row>
    <row r="6" spans="1:70" s="345" customFormat="1" ht="15">
      <c r="B6" s="346"/>
      <c r="C6" s="414"/>
      <c r="D6" s="436" t="s">
        <v>17</v>
      </c>
      <c r="E6" s="414"/>
      <c r="F6" s="414"/>
      <c r="G6" s="414"/>
      <c r="H6" s="414"/>
      <c r="I6" s="414"/>
      <c r="J6" s="414"/>
      <c r="K6" s="414"/>
      <c r="L6" s="413"/>
    </row>
    <row r="7" spans="1:70" s="345" customFormat="1" ht="36.950000000000003" customHeight="1">
      <c r="B7" s="346"/>
      <c r="C7" s="414"/>
      <c r="D7" s="414"/>
      <c r="E7" s="517" t="s">
        <v>758</v>
      </c>
      <c r="F7" s="518"/>
      <c r="G7" s="518"/>
      <c r="H7" s="518"/>
      <c r="I7" s="414"/>
      <c r="J7" s="414"/>
      <c r="K7" s="414"/>
      <c r="L7" s="413"/>
    </row>
    <row r="8" spans="1:70" s="345" customFormat="1">
      <c r="B8" s="346"/>
      <c r="C8" s="414"/>
      <c r="D8" s="414"/>
      <c r="E8" s="414"/>
      <c r="F8" s="414"/>
      <c r="G8" s="414"/>
      <c r="H8" s="414"/>
      <c r="I8" s="414"/>
      <c r="J8" s="414"/>
      <c r="K8" s="414"/>
      <c r="L8" s="413"/>
    </row>
    <row r="9" spans="1:70" s="345" customFormat="1" ht="14.45" customHeight="1">
      <c r="B9" s="346"/>
      <c r="C9" s="414"/>
      <c r="D9" s="436" t="s">
        <v>19</v>
      </c>
      <c r="E9" s="414"/>
      <c r="F9" s="435" t="s">
        <v>5</v>
      </c>
      <c r="G9" s="414"/>
      <c r="H9" s="414"/>
      <c r="I9" s="436" t="s">
        <v>20</v>
      </c>
      <c r="J9" s="435" t="s">
        <v>5</v>
      </c>
      <c r="K9" s="414"/>
      <c r="L9" s="413"/>
    </row>
    <row r="10" spans="1:70" s="345" customFormat="1" ht="14.45" customHeight="1">
      <c r="B10" s="346"/>
      <c r="C10" s="414"/>
      <c r="D10" s="436" t="s">
        <v>21</v>
      </c>
      <c r="E10" s="414"/>
      <c r="F10" s="435" t="s">
        <v>30</v>
      </c>
      <c r="G10" s="414"/>
      <c r="H10" s="414"/>
      <c r="I10" s="436" t="s">
        <v>23</v>
      </c>
      <c r="J10" s="437" t="s">
        <v>761</v>
      </c>
      <c r="K10" s="414"/>
      <c r="L10" s="413"/>
    </row>
    <row r="11" spans="1:70" s="345" customFormat="1" ht="10.9" customHeight="1">
      <c r="B11" s="346"/>
      <c r="C11" s="414"/>
      <c r="D11" s="414"/>
      <c r="E11" s="414"/>
      <c r="F11" s="414"/>
      <c r="G11" s="414"/>
      <c r="H11" s="414"/>
      <c r="I11" s="414"/>
      <c r="J11" s="414"/>
      <c r="K11" s="414"/>
      <c r="L11" s="413"/>
    </row>
    <row r="12" spans="1:70" s="345" customFormat="1" ht="14.45" customHeight="1">
      <c r="B12" s="346"/>
      <c r="C12" s="414"/>
      <c r="D12" s="436" t="s">
        <v>25</v>
      </c>
      <c r="E12" s="414"/>
      <c r="F12" s="414"/>
      <c r="G12" s="414"/>
      <c r="H12" s="414"/>
      <c r="I12" s="436" t="s">
        <v>26</v>
      </c>
      <c r="J12" s="435" t="s">
        <v>5</v>
      </c>
      <c r="K12" s="414"/>
      <c r="L12" s="413"/>
    </row>
    <row r="13" spans="1:70" s="345" customFormat="1" ht="18" customHeight="1">
      <c r="B13" s="346"/>
      <c r="C13" s="414"/>
      <c r="D13" s="414"/>
      <c r="E13" s="435" t="s">
        <v>30</v>
      </c>
      <c r="F13" s="414"/>
      <c r="G13" s="414"/>
      <c r="H13" s="414"/>
      <c r="I13" s="436" t="s">
        <v>28</v>
      </c>
      <c r="J13" s="435" t="s">
        <v>5</v>
      </c>
      <c r="K13" s="414"/>
      <c r="L13" s="413"/>
    </row>
    <row r="14" spans="1:70" s="345" customFormat="1" ht="6.95" customHeight="1">
      <c r="B14" s="346"/>
      <c r="C14" s="414"/>
      <c r="D14" s="414"/>
      <c r="E14" s="414"/>
      <c r="F14" s="414"/>
      <c r="G14" s="414"/>
      <c r="H14" s="414"/>
      <c r="I14" s="414"/>
      <c r="J14" s="414"/>
      <c r="K14" s="414"/>
      <c r="L14" s="413"/>
    </row>
    <row r="15" spans="1:70" s="345" customFormat="1" ht="14.45" customHeight="1">
      <c r="B15" s="346"/>
      <c r="C15" s="414"/>
      <c r="D15" s="436" t="s">
        <v>29</v>
      </c>
      <c r="E15" s="414"/>
      <c r="F15" s="414"/>
      <c r="G15" s="414"/>
      <c r="H15" s="414"/>
      <c r="I15" s="436" t="s">
        <v>26</v>
      </c>
      <c r="J15" s="435" t="s">
        <v>5</v>
      </c>
      <c r="K15" s="414"/>
      <c r="L15" s="413"/>
    </row>
    <row r="16" spans="1:70" s="345" customFormat="1" ht="18" customHeight="1">
      <c r="B16" s="346"/>
      <c r="C16" s="414"/>
      <c r="D16" s="414"/>
      <c r="E16" s="435" t="s">
        <v>30</v>
      </c>
      <c r="F16" s="414"/>
      <c r="G16" s="414"/>
      <c r="H16" s="414"/>
      <c r="I16" s="436" t="s">
        <v>28</v>
      </c>
      <c r="J16" s="435" t="s">
        <v>5</v>
      </c>
      <c r="K16" s="414"/>
      <c r="L16" s="413"/>
    </row>
    <row r="17" spans="2:12" s="345" customFormat="1" ht="6.95" customHeight="1">
      <c r="B17" s="346"/>
      <c r="C17" s="414"/>
      <c r="D17" s="414"/>
      <c r="E17" s="414"/>
      <c r="F17" s="414"/>
      <c r="G17" s="414"/>
      <c r="H17" s="414"/>
      <c r="I17" s="414"/>
      <c r="J17" s="414"/>
      <c r="K17" s="414"/>
      <c r="L17" s="413"/>
    </row>
    <row r="18" spans="2:12" s="345" customFormat="1" ht="14.45" customHeight="1">
      <c r="B18" s="346"/>
      <c r="C18" s="414"/>
      <c r="D18" s="436" t="s">
        <v>31</v>
      </c>
      <c r="E18" s="414"/>
      <c r="F18" s="414"/>
      <c r="G18" s="414"/>
      <c r="H18" s="414"/>
      <c r="I18" s="436" t="s">
        <v>26</v>
      </c>
      <c r="J18" s="435" t="s">
        <v>689</v>
      </c>
      <c r="K18" s="414"/>
      <c r="L18" s="413"/>
    </row>
    <row r="19" spans="2:12" s="345" customFormat="1" ht="18" customHeight="1">
      <c r="B19" s="346"/>
      <c r="C19" s="414"/>
      <c r="D19" s="414"/>
      <c r="E19" s="435" t="s">
        <v>688</v>
      </c>
      <c r="F19" s="414"/>
      <c r="G19" s="414"/>
      <c r="H19" s="414"/>
      <c r="I19" s="436" t="s">
        <v>28</v>
      </c>
      <c r="J19" s="435" t="s">
        <v>687</v>
      </c>
      <c r="K19" s="414"/>
      <c r="L19" s="413"/>
    </row>
    <row r="20" spans="2:12" s="345" customFormat="1" ht="6.95" customHeight="1">
      <c r="B20" s="346"/>
      <c r="C20" s="414"/>
      <c r="D20" s="414"/>
      <c r="E20" s="414"/>
      <c r="F20" s="414"/>
      <c r="G20" s="414"/>
      <c r="H20" s="414"/>
      <c r="I20" s="414"/>
      <c r="J20" s="414"/>
      <c r="K20" s="414"/>
      <c r="L20" s="413"/>
    </row>
    <row r="21" spans="2:12" s="345" customFormat="1" ht="14.45" customHeight="1">
      <c r="B21" s="346"/>
      <c r="C21" s="414"/>
      <c r="D21" s="436" t="s">
        <v>34</v>
      </c>
      <c r="E21" s="414"/>
      <c r="F21" s="414"/>
      <c r="G21" s="414"/>
      <c r="H21" s="414"/>
      <c r="I21" s="414"/>
      <c r="J21" s="414"/>
      <c r="K21" s="414"/>
      <c r="L21" s="413"/>
    </row>
    <row r="22" spans="2:12" s="452" customFormat="1" ht="16.5" customHeight="1">
      <c r="B22" s="455"/>
      <c r="C22" s="454"/>
      <c r="D22" s="454"/>
      <c r="E22" s="519" t="s">
        <v>5</v>
      </c>
      <c r="F22" s="519"/>
      <c r="G22" s="519"/>
      <c r="H22" s="519"/>
      <c r="I22" s="454"/>
      <c r="J22" s="454"/>
      <c r="K22" s="454"/>
      <c r="L22" s="453"/>
    </row>
    <row r="23" spans="2:12" s="345" customFormat="1" ht="6.95" customHeight="1">
      <c r="B23" s="346"/>
      <c r="C23" s="414"/>
      <c r="D23" s="414"/>
      <c r="E23" s="414"/>
      <c r="F23" s="414"/>
      <c r="G23" s="414"/>
      <c r="H23" s="414"/>
      <c r="I23" s="414"/>
      <c r="J23" s="414"/>
      <c r="K23" s="414"/>
      <c r="L23" s="413"/>
    </row>
    <row r="24" spans="2:12" s="345" customFormat="1" ht="6.95" customHeight="1">
      <c r="B24" s="346"/>
      <c r="C24" s="414"/>
      <c r="D24" s="392"/>
      <c r="E24" s="392"/>
      <c r="F24" s="392"/>
      <c r="G24" s="392"/>
      <c r="H24" s="392"/>
      <c r="I24" s="392"/>
      <c r="J24" s="392"/>
      <c r="K24" s="392"/>
      <c r="L24" s="449"/>
    </row>
    <row r="25" spans="2:12" s="345" customFormat="1" ht="15">
      <c r="B25" s="346"/>
      <c r="C25" s="414"/>
      <c r="D25" s="414"/>
      <c r="E25" s="436" t="s">
        <v>686</v>
      </c>
      <c r="F25" s="414"/>
      <c r="G25" s="414"/>
      <c r="H25" s="414"/>
      <c r="I25" s="414"/>
      <c r="J25" s="414"/>
      <c r="K25" s="451">
        <f>I54</f>
        <v>0</v>
      </c>
      <c r="L25" s="413"/>
    </row>
    <row r="26" spans="2:12" s="345" customFormat="1" ht="15">
      <c r="B26" s="346"/>
      <c r="C26" s="414"/>
      <c r="D26" s="414"/>
      <c r="E26" s="436" t="s">
        <v>685</v>
      </c>
      <c r="F26" s="414"/>
      <c r="G26" s="414"/>
      <c r="H26" s="414"/>
      <c r="I26" s="414"/>
      <c r="J26" s="414"/>
      <c r="K26" s="451">
        <f>J54</f>
        <v>0</v>
      </c>
      <c r="L26" s="413"/>
    </row>
    <row r="27" spans="2:12" s="345" customFormat="1" ht="25.35" customHeight="1">
      <c r="B27" s="346"/>
      <c r="C27" s="414"/>
      <c r="D27" s="450" t="s">
        <v>35</v>
      </c>
      <c r="E27" s="414"/>
      <c r="F27" s="414"/>
      <c r="G27" s="414"/>
      <c r="H27" s="414"/>
      <c r="I27" s="414"/>
      <c r="J27" s="414"/>
      <c r="K27" s="429">
        <f>ROUND(K77,2)</f>
        <v>0</v>
      </c>
      <c r="L27" s="413"/>
    </row>
    <row r="28" spans="2:12" s="345" customFormat="1" ht="6.95" customHeight="1">
      <c r="B28" s="346"/>
      <c r="C28" s="414"/>
      <c r="D28" s="392"/>
      <c r="E28" s="392"/>
      <c r="F28" s="392"/>
      <c r="G28" s="392"/>
      <c r="H28" s="392"/>
      <c r="I28" s="392"/>
      <c r="J28" s="392"/>
      <c r="K28" s="392"/>
      <c r="L28" s="449"/>
    </row>
    <row r="29" spans="2:12" s="345" customFormat="1" ht="14.45" customHeight="1">
      <c r="B29" s="346"/>
      <c r="C29" s="414"/>
      <c r="D29" s="414"/>
      <c r="E29" s="414"/>
      <c r="F29" s="448" t="s">
        <v>37</v>
      </c>
      <c r="G29" s="414"/>
      <c r="H29" s="414"/>
      <c r="I29" s="448" t="s">
        <v>36</v>
      </c>
      <c r="J29" s="414"/>
      <c r="K29" s="448" t="s">
        <v>38</v>
      </c>
      <c r="L29" s="413"/>
    </row>
    <row r="30" spans="2:12" s="345" customFormat="1" ht="14.45" customHeight="1">
      <c r="B30" s="346"/>
      <c r="C30" s="414"/>
      <c r="D30" s="447" t="s">
        <v>39</v>
      </c>
      <c r="E30" s="447" t="s">
        <v>40</v>
      </c>
      <c r="F30" s="377">
        <f>ROUND(SUM(BE77:BE123), 2)</f>
        <v>0</v>
      </c>
      <c r="G30" s="414"/>
      <c r="H30" s="414"/>
      <c r="I30" s="446">
        <v>0.21</v>
      </c>
      <c r="J30" s="414"/>
      <c r="K30" s="377">
        <f>ROUND(ROUND((SUM(BE77:BE123)), 2)*I30, 2)</f>
        <v>0</v>
      </c>
      <c r="L30" s="413"/>
    </row>
    <row r="31" spans="2:12" s="345" customFormat="1" ht="14.45" customHeight="1">
      <c r="B31" s="346"/>
      <c r="C31" s="414"/>
      <c r="D31" s="414"/>
      <c r="E31" s="447" t="s">
        <v>41</v>
      </c>
      <c r="F31" s="377">
        <f>ROUND(SUM(BF77:BF123), 2)</f>
        <v>0</v>
      </c>
      <c r="G31" s="414"/>
      <c r="H31" s="414"/>
      <c r="I31" s="446">
        <v>0.15</v>
      </c>
      <c r="J31" s="414"/>
      <c r="K31" s="377">
        <f>ROUND(ROUND((SUM(BF77:BF123)), 2)*I31, 2)</f>
        <v>0</v>
      </c>
      <c r="L31" s="413"/>
    </row>
    <row r="32" spans="2:12" s="345" customFormat="1" ht="14.45" hidden="1" customHeight="1">
      <c r="B32" s="346"/>
      <c r="C32" s="414"/>
      <c r="D32" s="414"/>
      <c r="E32" s="447" t="s">
        <v>42</v>
      </c>
      <c r="F32" s="377">
        <f>ROUND(SUM(BG77:BG123), 2)</f>
        <v>0</v>
      </c>
      <c r="G32" s="414"/>
      <c r="H32" s="414"/>
      <c r="I32" s="446">
        <v>0.21</v>
      </c>
      <c r="J32" s="414"/>
      <c r="K32" s="377">
        <v>0</v>
      </c>
      <c r="L32" s="413"/>
    </row>
    <row r="33" spans="2:12" s="345" customFormat="1" ht="14.45" hidden="1" customHeight="1">
      <c r="B33" s="346"/>
      <c r="C33" s="414"/>
      <c r="D33" s="414"/>
      <c r="E33" s="447" t="s">
        <v>43</v>
      </c>
      <c r="F33" s="377">
        <f>ROUND(SUM(BH77:BH123), 2)</f>
        <v>0</v>
      </c>
      <c r="G33" s="414"/>
      <c r="H33" s="414"/>
      <c r="I33" s="446">
        <v>0.15</v>
      </c>
      <c r="J33" s="414"/>
      <c r="K33" s="377">
        <v>0</v>
      </c>
      <c r="L33" s="413"/>
    </row>
    <row r="34" spans="2:12" s="345" customFormat="1" ht="14.45" hidden="1" customHeight="1">
      <c r="B34" s="346"/>
      <c r="C34" s="414"/>
      <c r="D34" s="414"/>
      <c r="E34" s="447" t="s">
        <v>44</v>
      </c>
      <c r="F34" s="377">
        <f>ROUND(SUM(BI77:BI123), 2)</f>
        <v>0</v>
      </c>
      <c r="G34" s="414"/>
      <c r="H34" s="414"/>
      <c r="I34" s="446">
        <v>0</v>
      </c>
      <c r="J34" s="414"/>
      <c r="K34" s="377">
        <v>0</v>
      </c>
      <c r="L34" s="413"/>
    </row>
    <row r="35" spans="2:12" s="345" customFormat="1" ht="6.95" customHeight="1">
      <c r="B35" s="346"/>
      <c r="C35" s="414"/>
      <c r="D35" s="414"/>
      <c r="E35" s="414"/>
      <c r="F35" s="414"/>
      <c r="G35" s="414"/>
      <c r="H35" s="414"/>
      <c r="I35" s="414"/>
      <c r="J35" s="414"/>
      <c r="K35" s="414"/>
      <c r="L35" s="413"/>
    </row>
    <row r="36" spans="2:12" s="345" customFormat="1" ht="25.35" customHeight="1">
      <c r="B36" s="346"/>
      <c r="C36" s="433"/>
      <c r="D36" s="445" t="s">
        <v>45</v>
      </c>
      <c r="E36" s="442"/>
      <c r="F36" s="442"/>
      <c r="G36" s="444" t="s">
        <v>46</v>
      </c>
      <c r="H36" s="443" t="s">
        <v>47</v>
      </c>
      <c r="I36" s="442"/>
      <c r="J36" s="442"/>
      <c r="K36" s="441">
        <f>SUM(K27:K34)</f>
        <v>0</v>
      </c>
      <c r="L36" s="440"/>
    </row>
    <row r="37" spans="2:12" s="345" customFormat="1" ht="14.45" customHeight="1">
      <c r="B37" s="348"/>
      <c r="C37" s="347"/>
      <c r="D37" s="347"/>
      <c r="E37" s="347"/>
      <c r="F37" s="347"/>
      <c r="G37" s="347"/>
      <c r="H37" s="347"/>
      <c r="I37" s="347"/>
      <c r="J37" s="347"/>
      <c r="K37" s="347"/>
      <c r="L37" s="412"/>
    </row>
    <row r="41" spans="2:12" s="345" customFormat="1" ht="6.95" customHeight="1">
      <c r="B41" s="411"/>
      <c r="C41" s="410"/>
      <c r="D41" s="410"/>
      <c r="E41" s="410"/>
      <c r="F41" s="410"/>
      <c r="G41" s="410"/>
      <c r="H41" s="410"/>
      <c r="I41" s="410"/>
      <c r="J41" s="410"/>
      <c r="K41" s="410"/>
      <c r="L41" s="439"/>
    </row>
    <row r="42" spans="2:12" s="345" customFormat="1" ht="36.950000000000003" customHeight="1">
      <c r="B42" s="346"/>
      <c r="C42" s="438" t="s">
        <v>87</v>
      </c>
      <c r="D42" s="414"/>
      <c r="E42" s="414"/>
      <c r="F42" s="414"/>
      <c r="G42" s="414"/>
      <c r="H42" s="414"/>
      <c r="I42" s="414"/>
      <c r="J42" s="414"/>
      <c r="K42" s="414"/>
      <c r="L42" s="413"/>
    </row>
    <row r="43" spans="2:12" s="345" customFormat="1" ht="6.95" customHeight="1">
      <c r="B43" s="346"/>
      <c r="C43" s="414"/>
      <c r="D43" s="414"/>
      <c r="E43" s="414"/>
      <c r="F43" s="414"/>
      <c r="G43" s="414"/>
      <c r="H43" s="414"/>
      <c r="I43" s="414"/>
      <c r="J43" s="414"/>
      <c r="K43" s="414"/>
      <c r="L43" s="413"/>
    </row>
    <row r="44" spans="2:12" s="345" customFormat="1" ht="14.45" customHeight="1">
      <c r="B44" s="346"/>
      <c r="C44" s="436" t="s">
        <v>17</v>
      </c>
      <c r="D44" s="414"/>
      <c r="E44" s="414"/>
      <c r="F44" s="414"/>
      <c r="G44" s="414"/>
      <c r="H44" s="414"/>
      <c r="I44" s="414"/>
      <c r="J44" s="414"/>
      <c r="K44" s="414"/>
      <c r="L44" s="413"/>
    </row>
    <row r="45" spans="2:12" s="345" customFormat="1" ht="17.25" customHeight="1">
      <c r="B45" s="346"/>
      <c r="C45" s="414"/>
      <c r="D45" s="414"/>
      <c r="E45" s="517" t="str">
        <f>E7</f>
        <v>D.1.3 - Elektro NN</v>
      </c>
      <c r="F45" s="518"/>
      <c r="G45" s="518"/>
      <c r="H45" s="518"/>
      <c r="I45" s="414"/>
      <c r="J45" s="414"/>
      <c r="K45" s="414"/>
      <c r="L45" s="413"/>
    </row>
    <row r="46" spans="2:12" s="345" customFormat="1" ht="6.95" customHeight="1">
      <c r="B46" s="346"/>
      <c r="C46" s="414"/>
      <c r="D46" s="414"/>
      <c r="E46" s="414"/>
      <c r="F46" s="414"/>
      <c r="G46" s="414"/>
      <c r="H46" s="414"/>
      <c r="I46" s="414"/>
      <c r="J46" s="414"/>
      <c r="K46" s="414"/>
      <c r="L46" s="413"/>
    </row>
    <row r="47" spans="2:12" s="345" customFormat="1" ht="18" customHeight="1">
      <c r="B47" s="346"/>
      <c r="C47" s="436" t="s">
        <v>21</v>
      </c>
      <c r="D47" s="414"/>
      <c r="E47" s="414"/>
      <c r="F47" s="435" t="str">
        <f>F10</f>
        <v xml:space="preserve"> </v>
      </c>
      <c r="G47" s="414"/>
      <c r="H47" s="414"/>
      <c r="I47" s="436" t="s">
        <v>23</v>
      </c>
      <c r="J47" s="437" t="str">
        <f>IF(J10="","",J10)</f>
        <v>9. 7. 2018</v>
      </c>
      <c r="K47" s="414"/>
      <c r="L47" s="413"/>
    </row>
    <row r="48" spans="2:12" s="345" customFormat="1" ht="6.95" customHeight="1">
      <c r="B48" s="346"/>
      <c r="C48" s="414"/>
      <c r="D48" s="414"/>
      <c r="E48" s="414"/>
      <c r="F48" s="414"/>
      <c r="G48" s="414"/>
      <c r="H48" s="414"/>
      <c r="I48" s="414"/>
      <c r="J48" s="414"/>
      <c r="K48" s="414"/>
      <c r="L48" s="413"/>
    </row>
    <row r="49" spans="2:47" s="345" customFormat="1" ht="15">
      <c r="B49" s="346"/>
      <c r="C49" s="436" t="s">
        <v>25</v>
      </c>
      <c r="D49" s="414"/>
      <c r="E49" s="414"/>
      <c r="F49" s="435" t="str">
        <f>E13</f>
        <v xml:space="preserve"> </v>
      </c>
      <c r="G49" s="414"/>
      <c r="H49" s="414"/>
      <c r="I49" s="436" t="s">
        <v>31</v>
      </c>
      <c r="J49" s="519" t="str">
        <f>E19</f>
        <v>Petr Kubala</v>
      </c>
      <c r="K49" s="414"/>
      <c r="L49" s="413"/>
    </row>
    <row r="50" spans="2:47" s="345" customFormat="1" ht="14.45" customHeight="1">
      <c r="B50" s="346"/>
      <c r="C50" s="436" t="s">
        <v>29</v>
      </c>
      <c r="D50" s="414"/>
      <c r="E50" s="414"/>
      <c r="F50" s="435" t="str">
        <f>IF(E16="","",E16)</f>
        <v xml:space="preserve"> </v>
      </c>
      <c r="G50" s="414"/>
      <c r="H50" s="414"/>
      <c r="I50" s="414"/>
      <c r="J50" s="520"/>
      <c r="K50" s="414"/>
      <c r="L50" s="413"/>
    </row>
    <row r="51" spans="2:47" s="345" customFormat="1" ht="10.35" customHeight="1">
      <c r="B51" s="346"/>
      <c r="C51" s="414"/>
      <c r="D51" s="414"/>
      <c r="E51" s="414"/>
      <c r="F51" s="414"/>
      <c r="G51" s="414"/>
      <c r="H51" s="414"/>
      <c r="I51" s="414"/>
      <c r="J51" s="414"/>
      <c r="K51" s="414"/>
      <c r="L51" s="413"/>
    </row>
    <row r="52" spans="2:47" s="345" customFormat="1" ht="29.25" customHeight="1">
      <c r="B52" s="346"/>
      <c r="C52" s="434" t="s">
        <v>88</v>
      </c>
      <c r="D52" s="433"/>
      <c r="E52" s="433"/>
      <c r="F52" s="433"/>
      <c r="G52" s="433"/>
      <c r="H52" s="433"/>
      <c r="I52" s="432" t="s">
        <v>684</v>
      </c>
      <c r="J52" s="432" t="s">
        <v>683</v>
      </c>
      <c r="K52" s="432" t="s">
        <v>89</v>
      </c>
      <c r="L52" s="431"/>
    </row>
    <row r="53" spans="2:47" s="345" customFormat="1" ht="10.35" customHeight="1">
      <c r="B53" s="346"/>
      <c r="C53" s="414"/>
      <c r="D53" s="414"/>
      <c r="E53" s="414"/>
      <c r="F53" s="414"/>
      <c r="G53" s="414"/>
      <c r="H53" s="414"/>
      <c r="I53" s="414"/>
      <c r="J53" s="414"/>
      <c r="K53" s="414"/>
      <c r="L53" s="413"/>
    </row>
    <row r="54" spans="2:47" s="345" customFormat="1" ht="29.25" customHeight="1">
      <c r="B54" s="346"/>
      <c r="C54" s="430" t="s">
        <v>90</v>
      </c>
      <c r="D54" s="414"/>
      <c r="E54" s="414"/>
      <c r="F54" s="414"/>
      <c r="G54" s="414"/>
      <c r="H54" s="414"/>
      <c r="I54" s="429">
        <f t="shared" ref="I54:J56" si="0">Q77</f>
        <v>0</v>
      </c>
      <c r="J54" s="429">
        <f t="shared" si="0"/>
        <v>0</v>
      </c>
      <c r="K54" s="429">
        <f>K77</f>
        <v>0</v>
      </c>
      <c r="L54" s="413"/>
      <c r="AU54" s="349" t="s">
        <v>91</v>
      </c>
    </row>
    <row r="55" spans="2:47" s="415" customFormat="1" ht="24.95" customHeight="1">
      <c r="B55" s="421"/>
      <c r="C55" s="420"/>
      <c r="D55" s="419" t="s">
        <v>92</v>
      </c>
      <c r="E55" s="418"/>
      <c r="F55" s="418"/>
      <c r="G55" s="418"/>
      <c r="H55" s="418"/>
      <c r="I55" s="417">
        <f t="shared" si="0"/>
        <v>0</v>
      </c>
      <c r="J55" s="417">
        <f t="shared" si="0"/>
        <v>0</v>
      </c>
      <c r="K55" s="417">
        <f>K78</f>
        <v>0</v>
      </c>
      <c r="L55" s="416"/>
    </row>
    <row r="56" spans="2:47" s="422" customFormat="1" ht="19.899999999999999" customHeight="1">
      <c r="B56" s="428"/>
      <c r="C56" s="427"/>
      <c r="D56" s="426" t="s">
        <v>94</v>
      </c>
      <c r="E56" s="425"/>
      <c r="F56" s="425"/>
      <c r="G56" s="425"/>
      <c r="H56" s="425"/>
      <c r="I56" s="424">
        <f t="shared" si="0"/>
        <v>0</v>
      </c>
      <c r="J56" s="424">
        <f t="shared" si="0"/>
        <v>0</v>
      </c>
      <c r="K56" s="424">
        <f>K79</f>
        <v>0</v>
      </c>
      <c r="L56" s="423"/>
    </row>
    <row r="57" spans="2:47" s="415" customFormat="1" ht="24.95" customHeight="1">
      <c r="B57" s="421"/>
      <c r="C57" s="420"/>
      <c r="D57" s="419" t="s">
        <v>97</v>
      </c>
      <c r="E57" s="418"/>
      <c r="F57" s="418"/>
      <c r="G57" s="418"/>
      <c r="H57" s="418"/>
      <c r="I57" s="417">
        <f>Q81</f>
        <v>0</v>
      </c>
      <c r="J57" s="417">
        <f>R81</f>
        <v>0</v>
      </c>
      <c r="K57" s="417">
        <f>K81</f>
        <v>0</v>
      </c>
      <c r="L57" s="416"/>
    </row>
    <row r="58" spans="2:47" s="422" customFormat="1" ht="19.899999999999999" customHeight="1">
      <c r="B58" s="428"/>
      <c r="C58" s="427"/>
      <c r="D58" s="426" t="s">
        <v>99</v>
      </c>
      <c r="E58" s="425"/>
      <c r="F58" s="425"/>
      <c r="G58" s="425"/>
      <c r="H58" s="425"/>
      <c r="I58" s="424">
        <f>Q82</f>
        <v>0</v>
      </c>
      <c r="J58" s="424">
        <f>R82</f>
        <v>0</v>
      </c>
      <c r="K58" s="424">
        <f>K82</f>
        <v>0</v>
      </c>
      <c r="L58" s="423"/>
    </row>
    <row r="59" spans="2:47" s="415" customFormat="1" ht="24.95" customHeight="1">
      <c r="B59" s="421"/>
      <c r="C59" s="420"/>
      <c r="D59" s="419" t="s">
        <v>682</v>
      </c>
      <c r="E59" s="418"/>
      <c r="F59" s="418"/>
      <c r="G59" s="418"/>
      <c r="H59" s="418"/>
      <c r="I59" s="417">
        <f>Q122</f>
        <v>0</v>
      </c>
      <c r="J59" s="417">
        <f>R122</f>
        <v>0</v>
      </c>
      <c r="K59" s="417">
        <f>K122</f>
        <v>0</v>
      </c>
      <c r="L59" s="416"/>
    </row>
    <row r="60" spans="2:47" s="345" customFormat="1" ht="21.75" customHeight="1">
      <c r="B60" s="346"/>
      <c r="C60" s="414"/>
      <c r="D60" s="414"/>
      <c r="E60" s="414"/>
      <c r="F60" s="414"/>
      <c r="G60" s="414"/>
      <c r="H60" s="414"/>
      <c r="I60" s="414"/>
      <c r="J60" s="414"/>
      <c r="K60" s="414"/>
      <c r="L60" s="413"/>
    </row>
    <row r="61" spans="2:47" s="345" customFormat="1" ht="6.95" customHeight="1">
      <c r="B61" s="348"/>
      <c r="C61" s="347"/>
      <c r="D61" s="347"/>
      <c r="E61" s="347"/>
      <c r="F61" s="347"/>
      <c r="G61" s="347"/>
      <c r="H61" s="347"/>
      <c r="I61" s="347"/>
      <c r="J61" s="347"/>
      <c r="K61" s="347"/>
      <c r="L61" s="412"/>
    </row>
    <row r="65" spans="2:65" s="345" customFormat="1" ht="6.95" customHeight="1">
      <c r="B65" s="411"/>
      <c r="C65" s="410"/>
      <c r="D65" s="410"/>
      <c r="E65" s="410"/>
      <c r="F65" s="410"/>
      <c r="G65" s="410"/>
      <c r="H65" s="410"/>
      <c r="I65" s="410"/>
      <c r="J65" s="410"/>
      <c r="K65" s="410"/>
      <c r="L65" s="410"/>
      <c r="M65" s="346"/>
    </row>
    <row r="66" spans="2:65" s="345" customFormat="1" ht="36.950000000000003" customHeight="1">
      <c r="B66" s="346"/>
      <c r="C66" s="409" t="s">
        <v>107</v>
      </c>
      <c r="M66" s="346"/>
    </row>
    <row r="67" spans="2:65" s="345" customFormat="1" ht="6.95" customHeight="1">
      <c r="B67" s="346"/>
      <c r="M67" s="346"/>
    </row>
    <row r="68" spans="2:65" s="345" customFormat="1" ht="14.45" customHeight="1">
      <c r="B68" s="346"/>
      <c r="C68" s="407" t="s">
        <v>17</v>
      </c>
      <c r="M68" s="346"/>
    </row>
    <row r="69" spans="2:65" s="345" customFormat="1" ht="17.25" customHeight="1">
      <c r="B69" s="346"/>
      <c r="E69" s="512" t="str">
        <f>E7</f>
        <v>D.1.3 - Elektro NN</v>
      </c>
      <c r="F69" s="513"/>
      <c r="G69" s="513"/>
      <c r="H69" s="513"/>
      <c r="M69" s="346"/>
    </row>
    <row r="70" spans="2:65" s="345" customFormat="1" ht="6.95" customHeight="1">
      <c r="B70" s="346"/>
      <c r="M70" s="346"/>
    </row>
    <row r="71" spans="2:65" s="345" customFormat="1" ht="18" customHeight="1">
      <c r="B71" s="346"/>
      <c r="C71" s="407" t="s">
        <v>21</v>
      </c>
      <c r="F71" s="406" t="str">
        <f>F10</f>
        <v xml:space="preserve"> </v>
      </c>
      <c r="I71" s="407" t="s">
        <v>23</v>
      </c>
      <c r="J71" s="408" t="str">
        <f>IF(J10="","",J10)</f>
        <v>9. 7. 2018</v>
      </c>
      <c r="M71" s="346"/>
    </row>
    <row r="72" spans="2:65" s="345" customFormat="1" ht="6.95" customHeight="1">
      <c r="B72" s="346"/>
      <c r="M72" s="346"/>
    </row>
    <row r="73" spans="2:65" s="345" customFormat="1" ht="15">
      <c r="B73" s="346"/>
      <c r="C73" s="407" t="s">
        <v>25</v>
      </c>
      <c r="F73" s="406" t="str">
        <f>E13</f>
        <v xml:space="preserve"> </v>
      </c>
      <c r="I73" s="407" t="s">
        <v>31</v>
      </c>
      <c r="J73" s="406" t="str">
        <f>E19</f>
        <v>Petr Kubala</v>
      </c>
      <c r="M73" s="346"/>
    </row>
    <row r="74" spans="2:65" s="345" customFormat="1" ht="14.45" customHeight="1">
      <c r="B74" s="346"/>
      <c r="C74" s="407" t="s">
        <v>29</v>
      </c>
      <c r="F74" s="406" t="str">
        <f>IF(E16="","",E16)</f>
        <v xml:space="preserve"> </v>
      </c>
      <c r="M74" s="346"/>
    </row>
    <row r="75" spans="2:65" s="345" customFormat="1" ht="10.35" customHeight="1">
      <c r="B75" s="346"/>
      <c r="M75" s="346"/>
    </row>
    <row r="76" spans="2:65" s="398" customFormat="1" ht="29.25" customHeight="1">
      <c r="B76" s="402"/>
      <c r="C76" s="405" t="s">
        <v>108</v>
      </c>
      <c r="D76" s="404" t="s">
        <v>54</v>
      </c>
      <c r="E76" s="404" t="s">
        <v>50</v>
      </c>
      <c r="F76" s="404" t="s">
        <v>109</v>
      </c>
      <c r="G76" s="404" t="s">
        <v>110</v>
      </c>
      <c r="H76" s="404" t="s">
        <v>111</v>
      </c>
      <c r="I76" s="404" t="s">
        <v>681</v>
      </c>
      <c r="J76" s="404" t="s">
        <v>680</v>
      </c>
      <c r="K76" s="404" t="s">
        <v>89</v>
      </c>
      <c r="L76" s="403" t="s">
        <v>113</v>
      </c>
      <c r="M76" s="402"/>
      <c r="N76" s="401" t="s">
        <v>114</v>
      </c>
      <c r="O76" s="400" t="s">
        <v>39</v>
      </c>
      <c r="P76" s="400" t="s">
        <v>112</v>
      </c>
      <c r="Q76" s="400" t="s">
        <v>679</v>
      </c>
      <c r="R76" s="400" t="s">
        <v>678</v>
      </c>
      <c r="S76" s="400" t="s">
        <v>115</v>
      </c>
      <c r="T76" s="400" t="s">
        <v>116</v>
      </c>
      <c r="U76" s="400" t="s">
        <v>117</v>
      </c>
      <c r="V76" s="400" t="s">
        <v>118</v>
      </c>
      <c r="W76" s="400" t="s">
        <v>119</v>
      </c>
      <c r="X76" s="399" t="s">
        <v>120</v>
      </c>
    </row>
    <row r="77" spans="2:65" s="345" customFormat="1" ht="29.25" customHeight="1">
      <c r="B77" s="346"/>
      <c r="C77" s="397" t="s">
        <v>90</v>
      </c>
      <c r="K77" s="396">
        <f>BK77</f>
        <v>0</v>
      </c>
      <c r="M77" s="346"/>
      <c r="N77" s="395"/>
      <c r="O77" s="392"/>
      <c r="P77" s="392"/>
      <c r="Q77" s="394">
        <f>Q78+Q81+Q122</f>
        <v>0</v>
      </c>
      <c r="R77" s="394">
        <f>R78+R81+R122</f>
        <v>0</v>
      </c>
      <c r="S77" s="392"/>
      <c r="T77" s="393">
        <f>T78+T81+T122</f>
        <v>28.188000000000002</v>
      </c>
      <c r="U77" s="392"/>
      <c r="V77" s="393">
        <f>V78+V81+V122</f>
        <v>4.259999999999999E-3</v>
      </c>
      <c r="W77" s="392"/>
      <c r="X77" s="391">
        <f>X78+X81+X122</f>
        <v>0</v>
      </c>
      <c r="AT77" s="349" t="s">
        <v>68</v>
      </c>
      <c r="AU77" s="349" t="s">
        <v>91</v>
      </c>
      <c r="BK77" s="390">
        <f>BK78+BK81+BK122</f>
        <v>0</v>
      </c>
    </row>
    <row r="78" spans="2:65" s="363" customFormat="1" ht="37.35" customHeight="1">
      <c r="B78" s="372"/>
      <c r="D78" s="365" t="s">
        <v>68</v>
      </c>
      <c r="E78" s="374" t="s">
        <v>121</v>
      </c>
      <c r="F78" s="374" t="s">
        <v>122</v>
      </c>
      <c r="K78" s="373">
        <f>BK78</f>
        <v>0</v>
      </c>
      <c r="M78" s="372"/>
      <c r="N78" s="371"/>
      <c r="O78" s="368"/>
      <c r="P78" s="368"/>
      <c r="Q78" s="370">
        <f>Q79</f>
        <v>0</v>
      </c>
      <c r="R78" s="370">
        <f>R79</f>
        <v>0</v>
      </c>
      <c r="S78" s="368"/>
      <c r="T78" s="369">
        <f>T79</f>
        <v>4.5</v>
      </c>
      <c r="U78" s="368"/>
      <c r="V78" s="369">
        <f>V79</f>
        <v>0</v>
      </c>
      <c r="W78" s="368"/>
      <c r="X78" s="367">
        <f>X79</f>
        <v>0</v>
      </c>
      <c r="AR78" s="365" t="s">
        <v>77</v>
      </c>
      <c r="AT78" s="366" t="s">
        <v>68</v>
      </c>
      <c r="AU78" s="366" t="s">
        <v>69</v>
      </c>
      <c r="AY78" s="365" t="s">
        <v>123</v>
      </c>
      <c r="BK78" s="364">
        <f>BK79</f>
        <v>0</v>
      </c>
    </row>
    <row r="79" spans="2:65" s="363" customFormat="1" ht="19.899999999999999" customHeight="1">
      <c r="B79" s="372"/>
      <c r="D79" s="365" t="s">
        <v>68</v>
      </c>
      <c r="E79" s="389" t="s">
        <v>140</v>
      </c>
      <c r="F79" s="389" t="s">
        <v>141</v>
      </c>
      <c r="K79" s="388">
        <f>BK79</f>
        <v>0</v>
      </c>
      <c r="M79" s="372"/>
      <c r="N79" s="371"/>
      <c r="O79" s="368"/>
      <c r="P79" s="368"/>
      <c r="Q79" s="370">
        <f>Q80</f>
        <v>0</v>
      </c>
      <c r="R79" s="370">
        <f>R80</f>
        <v>0</v>
      </c>
      <c r="S79" s="368"/>
      <c r="T79" s="369">
        <f>T80</f>
        <v>4.5</v>
      </c>
      <c r="U79" s="368"/>
      <c r="V79" s="369">
        <f>V80</f>
        <v>0</v>
      </c>
      <c r="W79" s="368"/>
      <c r="X79" s="367">
        <f>X80</f>
        <v>0</v>
      </c>
      <c r="AR79" s="365" t="s">
        <v>77</v>
      </c>
      <c r="AT79" s="366" t="s">
        <v>68</v>
      </c>
      <c r="AU79" s="366" t="s">
        <v>77</v>
      </c>
      <c r="AY79" s="365" t="s">
        <v>123</v>
      </c>
      <c r="BK79" s="364">
        <f>BK80</f>
        <v>0</v>
      </c>
    </row>
    <row r="80" spans="2:65" s="345" customFormat="1" ht="16.5" customHeight="1">
      <c r="B80" s="362"/>
      <c r="C80" s="361" t="s">
        <v>77</v>
      </c>
      <c r="D80" s="361" t="s">
        <v>126</v>
      </c>
      <c r="E80" s="360" t="s">
        <v>677</v>
      </c>
      <c r="F80" s="356" t="s">
        <v>676</v>
      </c>
      <c r="G80" s="359" t="s">
        <v>138</v>
      </c>
      <c r="H80" s="358">
        <v>90</v>
      </c>
      <c r="I80" s="357">
        <v>0</v>
      </c>
      <c r="J80" s="357">
        <v>0</v>
      </c>
      <c r="K80" s="357">
        <f>ROUND(P80*H80,2)</f>
        <v>0</v>
      </c>
      <c r="L80" s="356" t="s">
        <v>130</v>
      </c>
      <c r="M80" s="346"/>
      <c r="N80" s="355" t="s">
        <v>5</v>
      </c>
      <c r="O80" s="378" t="s">
        <v>40</v>
      </c>
      <c r="P80" s="377">
        <f>I80+J80</f>
        <v>0</v>
      </c>
      <c r="Q80" s="377">
        <f>ROUND(I80*H80,2)</f>
        <v>0</v>
      </c>
      <c r="R80" s="377">
        <f>ROUND(J80*H80,2)</f>
        <v>0</v>
      </c>
      <c r="S80" s="376">
        <v>0.05</v>
      </c>
      <c r="T80" s="376">
        <f>S80*H80</f>
        <v>4.5</v>
      </c>
      <c r="U80" s="376">
        <v>0</v>
      </c>
      <c r="V80" s="376">
        <f>U80*H80</f>
        <v>0</v>
      </c>
      <c r="W80" s="376">
        <v>0</v>
      </c>
      <c r="X80" s="375">
        <f>W80*H80</f>
        <v>0</v>
      </c>
      <c r="AR80" s="349" t="s">
        <v>131</v>
      </c>
      <c r="AT80" s="349" t="s">
        <v>126</v>
      </c>
      <c r="AU80" s="349" t="s">
        <v>79</v>
      </c>
      <c r="AY80" s="349" t="s">
        <v>123</v>
      </c>
      <c r="BE80" s="350">
        <f>IF(O80="základní",K80,0)</f>
        <v>0</v>
      </c>
      <c r="BF80" s="350">
        <f>IF(O80="snížená",K80,0)</f>
        <v>0</v>
      </c>
      <c r="BG80" s="350">
        <f>IF(O80="zákl. přenesená",K80,0)</f>
        <v>0</v>
      </c>
      <c r="BH80" s="350">
        <f>IF(O80="sníž. přenesená",K80,0)</f>
        <v>0</v>
      </c>
      <c r="BI80" s="350">
        <f>IF(O80="nulová",K80,0)</f>
        <v>0</v>
      </c>
      <c r="BJ80" s="349" t="s">
        <v>77</v>
      </c>
      <c r="BK80" s="350">
        <f>ROUND(P80*H80,2)</f>
        <v>0</v>
      </c>
      <c r="BL80" s="349" t="s">
        <v>131</v>
      </c>
      <c r="BM80" s="349" t="s">
        <v>675</v>
      </c>
    </row>
    <row r="81" spans="2:65" s="363" customFormat="1" ht="37.35" customHeight="1">
      <c r="B81" s="372"/>
      <c r="D81" s="365" t="s">
        <v>68</v>
      </c>
      <c r="E81" s="374" t="s">
        <v>202</v>
      </c>
      <c r="F81" s="374" t="s">
        <v>203</v>
      </c>
      <c r="K81" s="373">
        <f>BK81</f>
        <v>0</v>
      </c>
      <c r="M81" s="372"/>
      <c r="N81" s="371"/>
      <c r="O81" s="368"/>
      <c r="P81" s="368"/>
      <c r="Q81" s="370">
        <f>Q82</f>
        <v>0</v>
      </c>
      <c r="R81" s="370">
        <f>R82</f>
        <v>0</v>
      </c>
      <c r="S81" s="368"/>
      <c r="T81" s="369">
        <f>T82</f>
        <v>19.688000000000002</v>
      </c>
      <c r="U81" s="368"/>
      <c r="V81" s="369">
        <f>V82</f>
        <v>4.259999999999999E-3</v>
      </c>
      <c r="W81" s="368"/>
      <c r="X81" s="367">
        <f>X82</f>
        <v>0</v>
      </c>
      <c r="AR81" s="365" t="s">
        <v>79</v>
      </c>
      <c r="AT81" s="366" t="s">
        <v>68</v>
      </c>
      <c r="AU81" s="366" t="s">
        <v>69</v>
      </c>
      <c r="AY81" s="365" t="s">
        <v>123</v>
      </c>
      <c r="BK81" s="364">
        <f>BK82</f>
        <v>0</v>
      </c>
    </row>
    <row r="82" spans="2:65" s="363" customFormat="1" ht="19.899999999999999" customHeight="1">
      <c r="B82" s="372"/>
      <c r="D82" s="365" t="s">
        <v>68</v>
      </c>
      <c r="E82" s="389" t="s">
        <v>228</v>
      </c>
      <c r="F82" s="389" t="s">
        <v>229</v>
      </c>
      <c r="K82" s="388">
        <f>BK82</f>
        <v>0</v>
      </c>
      <c r="M82" s="372"/>
      <c r="N82" s="371"/>
      <c r="O82" s="368"/>
      <c r="P82" s="368"/>
      <c r="Q82" s="370">
        <f>SUM(Q83:Q121)</f>
        <v>0</v>
      </c>
      <c r="R82" s="370">
        <f>SUM(R83:R121)</f>
        <v>0</v>
      </c>
      <c r="S82" s="368"/>
      <c r="T82" s="369">
        <f>SUM(T83:T121)</f>
        <v>19.688000000000002</v>
      </c>
      <c r="U82" s="368"/>
      <c r="V82" s="369">
        <f>SUM(V83:V121)</f>
        <v>4.259999999999999E-3</v>
      </c>
      <c r="W82" s="368"/>
      <c r="X82" s="367">
        <f>SUM(X83:X121)</f>
        <v>0</v>
      </c>
      <c r="AR82" s="365" t="s">
        <v>79</v>
      </c>
      <c r="AT82" s="366" t="s">
        <v>68</v>
      </c>
      <c r="AU82" s="366" t="s">
        <v>77</v>
      </c>
      <c r="AY82" s="365" t="s">
        <v>123</v>
      </c>
      <c r="BK82" s="364">
        <f>SUM(BK83:BK121)</f>
        <v>0</v>
      </c>
    </row>
    <row r="83" spans="2:65" s="345" customFormat="1" ht="16.5" customHeight="1">
      <c r="B83" s="362"/>
      <c r="C83" s="361" t="s">
        <v>79</v>
      </c>
      <c r="D83" s="361" t="s">
        <v>126</v>
      </c>
      <c r="E83" s="360" t="s">
        <v>674</v>
      </c>
      <c r="F83" s="356" t="s">
        <v>673</v>
      </c>
      <c r="G83" s="359" t="s">
        <v>162</v>
      </c>
      <c r="H83" s="358">
        <v>20</v>
      </c>
      <c r="I83" s="357">
        <v>0</v>
      </c>
      <c r="J83" s="357">
        <v>0</v>
      </c>
      <c r="K83" s="357">
        <f t="shared" ref="K83:K121" si="1">ROUND(P83*H83,2)</f>
        <v>0</v>
      </c>
      <c r="L83" s="356" t="s">
        <v>130</v>
      </c>
      <c r="M83" s="346"/>
      <c r="N83" s="355" t="s">
        <v>5</v>
      </c>
      <c r="O83" s="378" t="s">
        <v>40</v>
      </c>
      <c r="P83" s="377">
        <f t="shared" ref="P83:P121" si="2">I83+J83</f>
        <v>0</v>
      </c>
      <c r="Q83" s="377">
        <f t="shared" ref="Q83:Q121" si="3">ROUND(I83*H83,2)</f>
        <v>0</v>
      </c>
      <c r="R83" s="377">
        <f t="shared" ref="R83:R121" si="4">ROUND(J83*H83,2)</f>
        <v>0</v>
      </c>
      <c r="S83" s="376">
        <v>5.8000000000000003E-2</v>
      </c>
      <c r="T83" s="376">
        <f t="shared" ref="T83:T121" si="5">S83*H83</f>
        <v>1.1600000000000001</v>
      </c>
      <c r="U83" s="376">
        <v>0</v>
      </c>
      <c r="V83" s="376">
        <f t="shared" ref="V83:V121" si="6">U83*H83</f>
        <v>0</v>
      </c>
      <c r="W83" s="376">
        <v>0</v>
      </c>
      <c r="X83" s="375">
        <f t="shared" ref="X83:X121" si="7">W83*H83</f>
        <v>0</v>
      </c>
      <c r="AR83" s="349" t="s">
        <v>206</v>
      </c>
      <c r="AT83" s="349" t="s">
        <v>126</v>
      </c>
      <c r="AU83" s="349" t="s">
        <v>79</v>
      </c>
      <c r="AY83" s="349" t="s">
        <v>123</v>
      </c>
      <c r="BE83" s="350">
        <f t="shared" ref="BE83:BE121" si="8">IF(O83="základní",K83,0)</f>
        <v>0</v>
      </c>
      <c r="BF83" s="350">
        <f t="shared" ref="BF83:BF121" si="9">IF(O83="snížená",K83,0)</f>
        <v>0</v>
      </c>
      <c r="BG83" s="350">
        <f t="shared" ref="BG83:BG121" si="10">IF(O83="zákl. přenesená",K83,0)</f>
        <v>0</v>
      </c>
      <c r="BH83" s="350">
        <f t="shared" ref="BH83:BH121" si="11">IF(O83="sníž. přenesená",K83,0)</f>
        <v>0</v>
      </c>
      <c r="BI83" s="350">
        <f t="shared" ref="BI83:BI121" si="12">IF(O83="nulová",K83,0)</f>
        <v>0</v>
      </c>
      <c r="BJ83" s="349" t="s">
        <v>77</v>
      </c>
      <c r="BK83" s="350">
        <f t="shared" ref="BK83:BK121" si="13">ROUND(P83*H83,2)</f>
        <v>0</v>
      </c>
      <c r="BL83" s="349" t="s">
        <v>206</v>
      </c>
      <c r="BM83" s="349" t="s">
        <v>672</v>
      </c>
    </row>
    <row r="84" spans="2:65" s="345" customFormat="1" ht="16.5" customHeight="1">
      <c r="B84" s="362"/>
      <c r="C84" s="387" t="s">
        <v>142</v>
      </c>
      <c r="D84" s="387" t="s">
        <v>214</v>
      </c>
      <c r="E84" s="386" t="s">
        <v>671</v>
      </c>
      <c r="F84" s="381" t="s">
        <v>670</v>
      </c>
      <c r="G84" s="385" t="s">
        <v>162</v>
      </c>
      <c r="H84" s="384">
        <v>20</v>
      </c>
      <c r="I84" s="382">
        <v>0</v>
      </c>
      <c r="J84" s="383"/>
      <c r="K84" s="382">
        <f t="shared" si="1"/>
        <v>0</v>
      </c>
      <c r="L84" s="381" t="s">
        <v>130</v>
      </c>
      <c r="M84" s="380"/>
      <c r="N84" s="379" t="s">
        <v>5</v>
      </c>
      <c r="O84" s="378" t="s">
        <v>40</v>
      </c>
      <c r="P84" s="377">
        <f t="shared" si="2"/>
        <v>0</v>
      </c>
      <c r="Q84" s="377">
        <f t="shared" si="3"/>
        <v>0</v>
      </c>
      <c r="R84" s="377">
        <f t="shared" si="4"/>
        <v>0</v>
      </c>
      <c r="S84" s="376">
        <v>0</v>
      </c>
      <c r="T84" s="376">
        <f t="shared" si="5"/>
        <v>0</v>
      </c>
      <c r="U84" s="376">
        <v>4.0000000000000003E-5</v>
      </c>
      <c r="V84" s="376">
        <f t="shared" si="6"/>
        <v>8.0000000000000004E-4</v>
      </c>
      <c r="W84" s="376">
        <v>0</v>
      </c>
      <c r="X84" s="375">
        <f t="shared" si="7"/>
        <v>0</v>
      </c>
      <c r="AR84" s="349" t="s">
        <v>217</v>
      </c>
      <c r="AT84" s="349" t="s">
        <v>214</v>
      </c>
      <c r="AU84" s="349" t="s">
        <v>79</v>
      </c>
      <c r="AY84" s="349" t="s">
        <v>123</v>
      </c>
      <c r="BE84" s="350">
        <f t="shared" si="8"/>
        <v>0</v>
      </c>
      <c r="BF84" s="350">
        <f t="shared" si="9"/>
        <v>0</v>
      </c>
      <c r="BG84" s="350">
        <f t="shared" si="10"/>
        <v>0</v>
      </c>
      <c r="BH84" s="350">
        <f t="shared" si="11"/>
        <v>0</v>
      </c>
      <c r="BI84" s="350">
        <f t="shared" si="12"/>
        <v>0</v>
      </c>
      <c r="BJ84" s="349" t="s">
        <v>77</v>
      </c>
      <c r="BK84" s="350">
        <f t="shared" si="13"/>
        <v>0</v>
      </c>
      <c r="BL84" s="349" t="s">
        <v>206</v>
      </c>
      <c r="BM84" s="349" t="s">
        <v>669</v>
      </c>
    </row>
    <row r="85" spans="2:65" s="345" customFormat="1" ht="16.5" customHeight="1">
      <c r="B85" s="362"/>
      <c r="C85" s="361" t="s">
        <v>131</v>
      </c>
      <c r="D85" s="361" t="s">
        <v>126</v>
      </c>
      <c r="E85" s="360" t="s">
        <v>668</v>
      </c>
      <c r="F85" s="356" t="s">
        <v>667</v>
      </c>
      <c r="G85" s="359" t="s">
        <v>162</v>
      </c>
      <c r="H85" s="358">
        <v>32</v>
      </c>
      <c r="I85" s="357">
        <v>0</v>
      </c>
      <c r="J85" s="357">
        <v>0</v>
      </c>
      <c r="K85" s="357">
        <f t="shared" si="1"/>
        <v>0</v>
      </c>
      <c r="L85" s="356" t="s">
        <v>130</v>
      </c>
      <c r="M85" s="346"/>
      <c r="N85" s="355" t="s">
        <v>5</v>
      </c>
      <c r="O85" s="378" t="s">
        <v>40</v>
      </c>
      <c r="P85" s="377">
        <f t="shared" si="2"/>
        <v>0</v>
      </c>
      <c r="Q85" s="377">
        <f t="shared" si="3"/>
        <v>0</v>
      </c>
      <c r="R85" s="377">
        <f t="shared" si="4"/>
        <v>0</v>
      </c>
      <c r="S85" s="376">
        <v>0.191</v>
      </c>
      <c r="T85" s="376">
        <f t="shared" si="5"/>
        <v>6.1120000000000001</v>
      </c>
      <c r="U85" s="376">
        <v>0</v>
      </c>
      <c r="V85" s="376">
        <f t="shared" si="6"/>
        <v>0</v>
      </c>
      <c r="W85" s="376">
        <v>0</v>
      </c>
      <c r="X85" s="375">
        <f t="shared" si="7"/>
        <v>0</v>
      </c>
      <c r="AR85" s="349" t="s">
        <v>206</v>
      </c>
      <c r="AT85" s="349" t="s">
        <v>126</v>
      </c>
      <c r="AU85" s="349" t="s">
        <v>79</v>
      </c>
      <c r="AY85" s="349" t="s">
        <v>123</v>
      </c>
      <c r="BE85" s="350">
        <f t="shared" si="8"/>
        <v>0</v>
      </c>
      <c r="BF85" s="350">
        <f t="shared" si="9"/>
        <v>0</v>
      </c>
      <c r="BG85" s="350">
        <f t="shared" si="10"/>
        <v>0</v>
      </c>
      <c r="BH85" s="350">
        <f t="shared" si="11"/>
        <v>0</v>
      </c>
      <c r="BI85" s="350">
        <f t="shared" si="12"/>
        <v>0</v>
      </c>
      <c r="BJ85" s="349" t="s">
        <v>77</v>
      </c>
      <c r="BK85" s="350">
        <f t="shared" si="13"/>
        <v>0</v>
      </c>
      <c r="BL85" s="349" t="s">
        <v>206</v>
      </c>
      <c r="BM85" s="349" t="s">
        <v>666</v>
      </c>
    </row>
    <row r="86" spans="2:65" s="345" customFormat="1" ht="16.5" customHeight="1">
      <c r="B86" s="362"/>
      <c r="C86" s="387" t="s">
        <v>150</v>
      </c>
      <c r="D86" s="387" t="s">
        <v>214</v>
      </c>
      <c r="E86" s="386" t="s">
        <v>665</v>
      </c>
      <c r="F86" s="381" t="s">
        <v>664</v>
      </c>
      <c r="G86" s="385" t="s">
        <v>162</v>
      </c>
      <c r="H86" s="384">
        <v>18</v>
      </c>
      <c r="I86" s="382">
        <v>0</v>
      </c>
      <c r="J86" s="383"/>
      <c r="K86" s="382">
        <f t="shared" si="1"/>
        <v>0</v>
      </c>
      <c r="L86" s="381" t="s">
        <v>130</v>
      </c>
      <c r="M86" s="380"/>
      <c r="N86" s="379" t="s">
        <v>5</v>
      </c>
      <c r="O86" s="378" t="s">
        <v>40</v>
      </c>
      <c r="P86" s="377">
        <f t="shared" si="2"/>
        <v>0</v>
      </c>
      <c r="Q86" s="377">
        <f t="shared" si="3"/>
        <v>0</v>
      </c>
      <c r="R86" s="377">
        <f t="shared" si="4"/>
        <v>0</v>
      </c>
      <c r="S86" s="376">
        <v>0</v>
      </c>
      <c r="T86" s="376">
        <f t="shared" si="5"/>
        <v>0</v>
      </c>
      <c r="U86" s="376">
        <v>1.2999999999999999E-4</v>
      </c>
      <c r="V86" s="376">
        <f t="shared" si="6"/>
        <v>2.3399999999999996E-3</v>
      </c>
      <c r="W86" s="376">
        <v>0</v>
      </c>
      <c r="X86" s="375">
        <f t="shared" si="7"/>
        <v>0</v>
      </c>
      <c r="AR86" s="349" t="s">
        <v>217</v>
      </c>
      <c r="AT86" s="349" t="s">
        <v>214</v>
      </c>
      <c r="AU86" s="349" t="s">
        <v>79</v>
      </c>
      <c r="AY86" s="349" t="s">
        <v>123</v>
      </c>
      <c r="BE86" s="350">
        <f t="shared" si="8"/>
        <v>0</v>
      </c>
      <c r="BF86" s="350">
        <f t="shared" si="9"/>
        <v>0</v>
      </c>
      <c r="BG86" s="350">
        <f t="shared" si="10"/>
        <v>0</v>
      </c>
      <c r="BH86" s="350">
        <f t="shared" si="11"/>
        <v>0</v>
      </c>
      <c r="BI86" s="350">
        <f t="shared" si="12"/>
        <v>0</v>
      </c>
      <c r="BJ86" s="349" t="s">
        <v>77</v>
      </c>
      <c r="BK86" s="350">
        <f t="shared" si="13"/>
        <v>0</v>
      </c>
      <c r="BL86" s="349" t="s">
        <v>206</v>
      </c>
      <c r="BM86" s="349" t="s">
        <v>663</v>
      </c>
    </row>
    <row r="87" spans="2:65" s="345" customFormat="1" ht="16.5" customHeight="1">
      <c r="B87" s="362"/>
      <c r="C87" s="387" t="s">
        <v>124</v>
      </c>
      <c r="D87" s="387" t="s">
        <v>214</v>
      </c>
      <c r="E87" s="386" t="s">
        <v>662</v>
      </c>
      <c r="F87" s="381" t="s">
        <v>661</v>
      </c>
      <c r="G87" s="385" t="s">
        <v>162</v>
      </c>
      <c r="H87" s="384">
        <v>4</v>
      </c>
      <c r="I87" s="382">
        <v>0</v>
      </c>
      <c r="J87" s="383"/>
      <c r="K87" s="382">
        <f t="shared" si="1"/>
        <v>0</v>
      </c>
      <c r="L87" s="381" t="s">
        <v>130</v>
      </c>
      <c r="M87" s="380"/>
      <c r="N87" s="379" t="s">
        <v>5</v>
      </c>
      <c r="O87" s="378" t="s">
        <v>40</v>
      </c>
      <c r="P87" s="377">
        <f t="shared" si="2"/>
        <v>0</v>
      </c>
      <c r="Q87" s="377">
        <f t="shared" si="3"/>
        <v>0</v>
      </c>
      <c r="R87" s="377">
        <f t="shared" si="4"/>
        <v>0</v>
      </c>
      <c r="S87" s="376">
        <v>0</v>
      </c>
      <c r="T87" s="376">
        <f t="shared" si="5"/>
        <v>0</v>
      </c>
      <c r="U87" s="376">
        <v>1.2999999999999999E-4</v>
      </c>
      <c r="V87" s="376">
        <f t="shared" si="6"/>
        <v>5.1999999999999995E-4</v>
      </c>
      <c r="W87" s="376">
        <v>0</v>
      </c>
      <c r="X87" s="375">
        <f t="shared" si="7"/>
        <v>0</v>
      </c>
      <c r="AR87" s="349" t="s">
        <v>217</v>
      </c>
      <c r="AT87" s="349" t="s">
        <v>214</v>
      </c>
      <c r="AU87" s="349" t="s">
        <v>79</v>
      </c>
      <c r="AY87" s="349" t="s">
        <v>123</v>
      </c>
      <c r="BE87" s="350">
        <f t="shared" si="8"/>
        <v>0</v>
      </c>
      <c r="BF87" s="350">
        <f t="shared" si="9"/>
        <v>0</v>
      </c>
      <c r="BG87" s="350">
        <f t="shared" si="10"/>
        <v>0</v>
      </c>
      <c r="BH87" s="350">
        <f t="shared" si="11"/>
        <v>0</v>
      </c>
      <c r="BI87" s="350">
        <f t="shared" si="12"/>
        <v>0</v>
      </c>
      <c r="BJ87" s="349" t="s">
        <v>77</v>
      </c>
      <c r="BK87" s="350">
        <f t="shared" si="13"/>
        <v>0</v>
      </c>
      <c r="BL87" s="349" t="s">
        <v>206</v>
      </c>
      <c r="BM87" s="349" t="s">
        <v>660</v>
      </c>
    </row>
    <row r="88" spans="2:65" s="345" customFormat="1" ht="16.5" customHeight="1">
      <c r="B88" s="362"/>
      <c r="C88" s="387" t="s">
        <v>159</v>
      </c>
      <c r="D88" s="387" t="s">
        <v>214</v>
      </c>
      <c r="E88" s="386" t="s">
        <v>659</v>
      </c>
      <c r="F88" s="381" t="s">
        <v>658</v>
      </c>
      <c r="G88" s="385" t="s">
        <v>214</v>
      </c>
      <c r="H88" s="384">
        <v>10</v>
      </c>
      <c r="I88" s="382">
        <v>0</v>
      </c>
      <c r="J88" s="383"/>
      <c r="K88" s="382">
        <f t="shared" si="1"/>
        <v>0</v>
      </c>
      <c r="L88" s="381" t="s">
        <v>5</v>
      </c>
      <c r="M88" s="380"/>
      <c r="N88" s="379" t="s">
        <v>5</v>
      </c>
      <c r="O88" s="378" t="s">
        <v>40</v>
      </c>
      <c r="P88" s="377">
        <f t="shared" si="2"/>
        <v>0</v>
      </c>
      <c r="Q88" s="377">
        <f t="shared" si="3"/>
        <v>0</v>
      </c>
      <c r="R88" s="377">
        <f t="shared" si="4"/>
        <v>0</v>
      </c>
      <c r="S88" s="376">
        <v>0</v>
      </c>
      <c r="T88" s="376">
        <f t="shared" si="5"/>
        <v>0</v>
      </c>
      <c r="U88" s="376">
        <v>0</v>
      </c>
      <c r="V88" s="376">
        <f t="shared" si="6"/>
        <v>0</v>
      </c>
      <c r="W88" s="376">
        <v>0</v>
      </c>
      <c r="X88" s="375">
        <f t="shared" si="7"/>
        <v>0</v>
      </c>
      <c r="AR88" s="349" t="s">
        <v>217</v>
      </c>
      <c r="AT88" s="349" t="s">
        <v>214</v>
      </c>
      <c r="AU88" s="349" t="s">
        <v>79</v>
      </c>
      <c r="AY88" s="349" t="s">
        <v>123</v>
      </c>
      <c r="BE88" s="350">
        <f t="shared" si="8"/>
        <v>0</v>
      </c>
      <c r="BF88" s="350">
        <f t="shared" si="9"/>
        <v>0</v>
      </c>
      <c r="BG88" s="350">
        <f t="shared" si="10"/>
        <v>0</v>
      </c>
      <c r="BH88" s="350">
        <f t="shared" si="11"/>
        <v>0</v>
      </c>
      <c r="BI88" s="350">
        <f t="shared" si="12"/>
        <v>0</v>
      </c>
      <c r="BJ88" s="349" t="s">
        <v>77</v>
      </c>
      <c r="BK88" s="350">
        <f t="shared" si="13"/>
        <v>0</v>
      </c>
      <c r="BL88" s="349" t="s">
        <v>206</v>
      </c>
      <c r="BM88" s="349" t="s">
        <v>657</v>
      </c>
    </row>
    <row r="89" spans="2:65" s="345" customFormat="1" ht="16.5" customHeight="1">
      <c r="B89" s="362"/>
      <c r="C89" s="387" t="s">
        <v>165</v>
      </c>
      <c r="D89" s="387" t="s">
        <v>214</v>
      </c>
      <c r="E89" s="386" t="s">
        <v>656</v>
      </c>
      <c r="F89" s="381" t="s">
        <v>655</v>
      </c>
      <c r="G89" s="385" t="s">
        <v>558</v>
      </c>
      <c r="H89" s="384">
        <v>3</v>
      </c>
      <c r="I89" s="382">
        <v>0</v>
      </c>
      <c r="J89" s="383"/>
      <c r="K89" s="382">
        <f t="shared" si="1"/>
        <v>0</v>
      </c>
      <c r="L89" s="381" t="s">
        <v>5</v>
      </c>
      <c r="M89" s="380"/>
      <c r="N89" s="379" t="s">
        <v>5</v>
      </c>
      <c r="O89" s="378" t="s">
        <v>40</v>
      </c>
      <c r="P89" s="377">
        <f t="shared" si="2"/>
        <v>0</v>
      </c>
      <c r="Q89" s="377">
        <f t="shared" si="3"/>
        <v>0</v>
      </c>
      <c r="R89" s="377">
        <f t="shared" si="4"/>
        <v>0</v>
      </c>
      <c r="S89" s="376">
        <v>0</v>
      </c>
      <c r="T89" s="376">
        <f t="shared" si="5"/>
        <v>0</v>
      </c>
      <c r="U89" s="376">
        <v>0</v>
      </c>
      <c r="V89" s="376">
        <f t="shared" si="6"/>
        <v>0</v>
      </c>
      <c r="W89" s="376">
        <v>0</v>
      </c>
      <c r="X89" s="375">
        <f t="shared" si="7"/>
        <v>0</v>
      </c>
      <c r="AR89" s="349" t="s">
        <v>217</v>
      </c>
      <c r="AT89" s="349" t="s">
        <v>214</v>
      </c>
      <c r="AU89" s="349" t="s">
        <v>79</v>
      </c>
      <c r="AY89" s="349" t="s">
        <v>123</v>
      </c>
      <c r="BE89" s="350">
        <f t="shared" si="8"/>
        <v>0</v>
      </c>
      <c r="BF89" s="350">
        <f t="shared" si="9"/>
        <v>0</v>
      </c>
      <c r="BG89" s="350">
        <f t="shared" si="10"/>
        <v>0</v>
      </c>
      <c r="BH89" s="350">
        <f t="shared" si="11"/>
        <v>0</v>
      </c>
      <c r="BI89" s="350">
        <f t="shared" si="12"/>
        <v>0</v>
      </c>
      <c r="BJ89" s="349" t="s">
        <v>77</v>
      </c>
      <c r="BK89" s="350">
        <f t="shared" si="13"/>
        <v>0</v>
      </c>
      <c r="BL89" s="349" t="s">
        <v>206</v>
      </c>
      <c r="BM89" s="349" t="s">
        <v>654</v>
      </c>
    </row>
    <row r="90" spans="2:65" s="345" customFormat="1" ht="16.5" customHeight="1">
      <c r="B90" s="362"/>
      <c r="C90" s="387" t="s">
        <v>140</v>
      </c>
      <c r="D90" s="387" t="s">
        <v>214</v>
      </c>
      <c r="E90" s="386" t="s">
        <v>653</v>
      </c>
      <c r="F90" s="381" t="s">
        <v>652</v>
      </c>
      <c r="G90" s="385" t="s">
        <v>138</v>
      </c>
      <c r="H90" s="384">
        <v>3</v>
      </c>
      <c r="I90" s="382">
        <v>0</v>
      </c>
      <c r="J90" s="383"/>
      <c r="K90" s="382">
        <f t="shared" si="1"/>
        <v>0</v>
      </c>
      <c r="L90" s="381" t="s">
        <v>5</v>
      </c>
      <c r="M90" s="380"/>
      <c r="N90" s="379" t="s">
        <v>5</v>
      </c>
      <c r="O90" s="378" t="s">
        <v>40</v>
      </c>
      <c r="P90" s="377">
        <f t="shared" si="2"/>
        <v>0</v>
      </c>
      <c r="Q90" s="377">
        <f t="shared" si="3"/>
        <v>0</v>
      </c>
      <c r="R90" s="377">
        <f t="shared" si="4"/>
        <v>0</v>
      </c>
      <c r="S90" s="376">
        <v>0</v>
      </c>
      <c r="T90" s="376">
        <f t="shared" si="5"/>
        <v>0</v>
      </c>
      <c r="U90" s="376">
        <v>0</v>
      </c>
      <c r="V90" s="376">
        <f t="shared" si="6"/>
        <v>0</v>
      </c>
      <c r="W90" s="376">
        <v>0</v>
      </c>
      <c r="X90" s="375">
        <f t="shared" si="7"/>
        <v>0</v>
      </c>
      <c r="AR90" s="349" t="s">
        <v>217</v>
      </c>
      <c r="AT90" s="349" t="s">
        <v>214</v>
      </c>
      <c r="AU90" s="349" t="s">
        <v>79</v>
      </c>
      <c r="AY90" s="349" t="s">
        <v>123</v>
      </c>
      <c r="BE90" s="350">
        <f t="shared" si="8"/>
        <v>0</v>
      </c>
      <c r="BF90" s="350">
        <f t="shared" si="9"/>
        <v>0</v>
      </c>
      <c r="BG90" s="350">
        <f t="shared" si="10"/>
        <v>0</v>
      </c>
      <c r="BH90" s="350">
        <f t="shared" si="11"/>
        <v>0</v>
      </c>
      <c r="BI90" s="350">
        <f t="shared" si="12"/>
        <v>0</v>
      </c>
      <c r="BJ90" s="349" t="s">
        <v>77</v>
      </c>
      <c r="BK90" s="350">
        <f t="shared" si="13"/>
        <v>0</v>
      </c>
      <c r="BL90" s="349" t="s">
        <v>206</v>
      </c>
      <c r="BM90" s="349" t="s">
        <v>651</v>
      </c>
    </row>
    <row r="91" spans="2:65" s="345" customFormat="1" ht="16.5" customHeight="1">
      <c r="B91" s="362"/>
      <c r="C91" s="387" t="s">
        <v>175</v>
      </c>
      <c r="D91" s="387" t="s">
        <v>214</v>
      </c>
      <c r="E91" s="386" t="s">
        <v>650</v>
      </c>
      <c r="F91" s="381" t="s">
        <v>649</v>
      </c>
      <c r="G91" s="385" t="s">
        <v>138</v>
      </c>
      <c r="H91" s="384">
        <v>1</v>
      </c>
      <c r="I91" s="382">
        <v>0</v>
      </c>
      <c r="J91" s="383"/>
      <c r="K91" s="382">
        <f t="shared" si="1"/>
        <v>0</v>
      </c>
      <c r="L91" s="381" t="s">
        <v>5</v>
      </c>
      <c r="M91" s="380"/>
      <c r="N91" s="379" t="s">
        <v>5</v>
      </c>
      <c r="O91" s="378" t="s">
        <v>40</v>
      </c>
      <c r="P91" s="377">
        <f t="shared" si="2"/>
        <v>0</v>
      </c>
      <c r="Q91" s="377">
        <f t="shared" si="3"/>
        <v>0</v>
      </c>
      <c r="R91" s="377">
        <f t="shared" si="4"/>
        <v>0</v>
      </c>
      <c r="S91" s="376">
        <v>0</v>
      </c>
      <c r="T91" s="376">
        <f t="shared" si="5"/>
        <v>0</v>
      </c>
      <c r="U91" s="376">
        <v>0</v>
      </c>
      <c r="V91" s="376">
        <f t="shared" si="6"/>
        <v>0</v>
      </c>
      <c r="W91" s="376">
        <v>0</v>
      </c>
      <c r="X91" s="375">
        <f t="shared" si="7"/>
        <v>0</v>
      </c>
      <c r="AR91" s="349" t="s">
        <v>217</v>
      </c>
      <c r="AT91" s="349" t="s">
        <v>214</v>
      </c>
      <c r="AU91" s="349" t="s">
        <v>79</v>
      </c>
      <c r="AY91" s="349" t="s">
        <v>123</v>
      </c>
      <c r="BE91" s="350">
        <f t="shared" si="8"/>
        <v>0</v>
      </c>
      <c r="BF91" s="350">
        <f t="shared" si="9"/>
        <v>0</v>
      </c>
      <c r="BG91" s="350">
        <f t="shared" si="10"/>
        <v>0</v>
      </c>
      <c r="BH91" s="350">
        <f t="shared" si="11"/>
        <v>0</v>
      </c>
      <c r="BI91" s="350">
        <f t="shared" si="12"/>
        <v>0</v>
      </c>
      <c r="BJ91" s="349" t="s">
        <v>77</v>
      </c>
      <c r="BK91" s="350">
        <f t="shared" si="13"/>
        <v>0</v>
      </c>
      <c r="BL91" s="349" t="s">
        <v>206</v>
      </c>
      <c r="BM91" s="349" t="s">
        <v>648</v>
      </c>
    </row>
    <row r="92" spans="2:65" s="345" customFormat="1" ht="16.5" customHeight="1">
      <c r="B92" s="362"/>
      <c r="C92" s="387" t="s">
        <v>180</v>
      </c>
      <c r="D92" s="387" t="s">
        <v>214</v>
      </c>
      <c r="E92" s="386" t="s">
        <v>647</v>
      </c>
      <c r="F92" s="381" t="s">
        <v>646</v>
      </c>
      <c r="G92" s="385" t="s">
        <v>138</v>
      </c>
      <c r="H92" s="384">
        <v>2</v>
      </c>
      <c r="I92" s="382">
        <v>0</v>
      </c>
      <c r="J92" s="383"/>
      <c r="K92" s="382">
        <f t="shared" si="1"/>
        <v>0</v>
      </c>
      <c r="L92" s="381" t="s">
        <v>5</v>
      </c>
      <c r="M92" s="380"/>
      <c r="N92" s="379" t="s">
        <v>5</v>
      </c>
      <c r="O92" s="378" t="s">
        <v>40</v>
      </c>
      <c r="P92" s="377">
        <f t="shared" si="2"/>
        <v>0</v>
      </c>
      <c r="Q92" s="377">
        <f t="shared" si="3"/>
        <v>0</v>
      </c>
      <c r="R92" s="377">
        <f t="shared" si="4"/>
        <v>0</v>
      </c>
      <c r="S92" s="376">
        <v>0</v>
      </c>
      <c r="T92" s="376">
        <f t="shared" si="5"/>
        <v>0</v>
      </c>
      <c r="U92" s="376">
        <v>0</v>
      </c>
      <c r="V92" s="376">
        <f t="shared" si="6"/>
        <v>0</v>
      </c>
      <c r="W92" s="376">
        <v>0</v>
      </c>
      <c r="X92" s="375">
        <f t="shared" si="7"/>
        <v>0</v>
      </c>
      <c r="AR92" s="349" t="s">
        <v>217</v>
      </c>
      <c r="AT92" s="349" t="s">
        <v>214</v>
      </c>
      <c r="AU92" s="349" t="s">
        <v>79</v>
      </c>
      <c r="AY92" s="349" t="s">
        <v>123</v>
      </c>
      <c r="BE92" s="350">
        <f t="shared" si="8"/>
        <v>0</v>
      </c>
      <c r="BF92" s="350">
        <f t="shared" si="9"/>
        <v>0</v>
      </c>
      <c r="BG92" s="350">
        <f t="shared" si="10"/>
        <v>0</v>
      </c>
      <c r="BH92" s="350">
        <f t="shared" si="11"/>
        <v>0</v>
      </c>
      <c r="BI92" s="350">
        <f t="shared" si="12"/>
        <v>0</v>
      </c>
      <c r="BJ92" s="349" t="s">
        <v>77</v>
      </c>
      <c r="BK92" s="350">
        <f t="shared" si="13"/>
        <v>0</v>
      </c>
      <c r="BL92" s="349" t="s">
        <v>206</v>
      </c>
      <c r="BM92" s="349" t="s">
        <v>645</v>
      </c>
    </row>
    <row r="93" spans="2:65" s="345" customFormat="1" ht="16.5" customHeight="1">
      <c r="B93" s="362"/>
      <c r="C93" s="361" t="s">
        <v>185</v>
      </c>
      <c r="D93" s="361" t="s">
        <v>126</v>
      </c>
      <c r="E93" s="360" t="s">
        <v>644</v>
      </c>
      <c r="F93" s="356" t="s">
        <v>643</v>
      </c>
      <c r="G93" s="359" t="s">
        <v>138</v>
      </c>
      <c r="H93" s="358">
        <v>1</v>
      </c>
      <c r="I93" s="357">
        <v>0</v>
      </c>
      <c r="J93" s="357">
        <v>0</v>
      </c>
      <c r="K93" s="357">
        <f t="shared" si="1"/>
        <v>0</v>
      </c>
      <c r="L93" s="356" t="s">
        <v>130</v>
      </c>
      <c r="M93" s="346"/>
      <c r="N93" s="355" t="s">
        <v>5</v>
      </c>
      <c r="O93" s="378" t="s">
        <v>40</v>
      </c>
      <c r="P93" s="377">
        <f t="shared" si="2"/>
        <v>0</v>
      </c>
      <c r="Q93" s="377">
        <f t="shared" si="3"/>
        <v>0</v>
      </c>
      <c r="R93" s="377">
        <f t="shared" si="4"/>
        <v>0</v>
      </c>
      <c r="S93" s="376">
        <v>0.17899999999999999</v>
      </c>
      <c r="T93" s="376">
        <f t="shared" si="5"/>
        <v>0.17899999999999999</v>
      </c>
      <c r="U93" s="376">
        <v>0</v>
      </c>
      <c r="V93" s="376">
        <f t="shared" si="6"/>
        <v>0</v>
      </c>
      <c r="W93" s="376">
        <v>0</v>
      </c>
      <c r="X93" s="375">
        <f t="shared" si="7"/>
        <v>0</v>
      </c>
      <c r="AR93" s="349" t="s">
        <v>206</v>
      </c>
      <c r="AT93" s="349" t="s">
        <v>126</v>
      </c>
      <c r="AU93" s="349" t="s">
        <v>79</v>
      </c>
      <c r="AY93" s="349" t="s">
        <v>123</v>
      </c>
      <c r="BE93" s="350">
        <f t="shared" si="8"/>
        <v>0</v>
      </c>
      <c r="BF93" s="350">
        <f t="shared" si="9"/>
        <v>0</v>
      </c>
      <c r="BG93" s="350">
        <f t="shared" si="10"/>
        <v>0</v>
      </c>
      <c r="BH93" s="350">
        <f t="shared" si="11"/>
        <v>0</v>
      </c>
      <c r="BI93" s="350">
        <f t="shared" si="12"/>
        <v>0</v>
      </c>
      <c r="BJ93" s="349" t="s">
        <v>77</v>
      </c>
      <c r="BK93" s="350">
        <f t="shared" si="13"/>
        <v>0</v>
      </c>
      <c r="BL93" s="349" t="s">
        <v>206</v>
      </c>
      <c r="BM93" s="349" t="s">
        <v>642</v>
      </c>
    </row>
    <row r="94" spans="2:65" s="345" customFormat="1" ht="16.5" customHeight="1">
      <c r="B94" s="362"/>
      <c r="C94" s="387" t="s">
        <v>189</v>
      </c>
      <c r="D94" s="387" t="s">
        <v>214</v>
      </c>
      <c r="E94" s="386" t="s">
        <v>641</v>
      </c>
      <c r="F94" s="381" t="s">
        <v>640</v>
      </c>
      <c r="G94" s="385" t="s">
        <v>138</v>
      </c>
      <c r="H94" s="384">
        <v>1</v>
      </c>
      <c r="I94" s="382">
        <v>0</v>
      </c>
      <c r="J94" s="383"/>
      <c r="K94" s="382">
        <f t="shared" si="1"/>
        <v>0</v>
      </c>
      <c r="L94" s="381" t="s">
        <v>5</v>
      </c>
      <c r="M94" s="380"/>
      <c r="N94" s="379" t="s">
        <v>5</v>
      </c>
      <c r="O94" s="378" t="s">
        <v>40</v>
      </c>
      <c r="P94" s="377">
        <f t="shared" si="2"/>
        <v>0</v>
      </c>
      <c r="Q94" s="377">
        <f t="shared" si="3"/>
        <v>0</v>
      </c>
      <c r="R94" s="377">
        <f t="shared" si="4"/>
        <v>0</v>
      </c>
      <c r="S94" s="376">
        <v>0</v>
      </c>
      <c r="T94" s="376">
        <f t="shared" si="5"/>
        <v>0</v>
      </c>
      <c r="U94" s="376">
        <v>0</v>
      </c>
      <c r="V94" s="376">
        <f t="shared" si="6"/>
        <v>0</v>
      </c>
      <c r="W94" s="376">
        <v>0</v>
      </c>
      <c r="X94" s="375">
        <f t="shared" si="7"/>
        <v>0</v>
      </c>
      <c r="AR94" s="349" t="s">
        <v>217</v>
      </c>
      <c r="AT94" s="349" t="s">
        <v>214</v>
      </c>
      <c r="AU94" s="349" t="s">
        <v>79</v>
      </c>
      <c r="AY94" s="349" t="s">
        <v>123</v>
      </c>
      <c r="BE94" s="350">
        <f t="shared" si="8"/>
        <v>0</v>
      </c>
      <c r="BF94" s="350">
        <f t="shared" si="9"/>
        <v>0</v>
      </c>
      <c r="BG94" s="350">
        <f t="shared" si="10"/>
        <v>0</v>
      </c>
      <c r="BH94" s="350">
        <f t="shared" si="11"/>
        <v>0</v>
      </c>
      <c r="BI94" s="350">
        <f t="shared" si="12"/>
        <v>0</v>
      </c>
      <c r="BJ94" s="349" t="s">
        <v>77</v>
      </c>
      <c r="BK94" s="350">
        <f t="shared" si="13"/>
        <v>0</v>
      </c>
      <c r="BL94" s="349" t="s">
        <v>206</v>
      </c>
      <c r="BM94" s="349" t="s">
        <v>639</v>
      </c>
    </row>
    <row r="95" spans="2:65" s="345" customFormat="1" ht="16.5" customHeight="1">
      <c r="B95" s="362"/>
      <c r="C95" s="361" t="s">
        <v>193</v>
      </c>
      <c r="D95" s="361" t="s">
        <v>126</v>
      </c>
      <c r="E95" s="360" t="s">
        <v>638</v>
      </c>
      <c r="F95" s="356" t="s">
        <v>637</v>
      </c>
      <c r="G95" s="359" t="s">
        <v>138</v>
      </c>
      <c r="H95" s="358">
        <v>3</v>
      </c>
      <c r="I95" s="357">
        <v>0</v>
      </c>
      <c r="J95" s="357">
        <v>0</v>
      </c>
      <c r="K95" s="357">
        <f t="shared" si="1"/>
        <v>0</v>
      </c>
      <c r="L95" s="356" t="s">
        <v>130</v>
      </c>
      <c r="M95" s="346"/>
      <c r="N95" s="355" t="s">
        <v>5</v>
      </c>
      <c r="O95" s="378" t="s">
        <v>40</v>
      </c>
      <c r="P95" s="377">
        <f t="shared" si="2"/>
        <v>0</v>
      </c>
      <c r="Q95" s="377">
        <f t="shared" si="3"/>
        <v>0</v>
      </c>
      <c r="R95" s="377">
        <f t="shared" si="4"/>
        <v>0</v>
      </c>
      <c r="S95" s="376">
        <v>0.187</v>
      </c>
      <c r="T95" s="376">
        <f t="shared" si="5"/>
        <v>0.56099999999999994</v>
      </c>
      <c r="U95" s="376">
        <v>0</v>
      </c>
      <c r="V95" s="376">
        <f t="shared" si="6"/>
        <v>0</v>
      </c>
      <c r="W95" s="376">
        <v>0</v>
      </c>
      <c r="X95" s="375">
        <f t="shared" si="7"/>
        <v>0</v>
      </c>
      <c r="AR95" s="349" t="s">
        <v>206</v>
      </c>
      <c r="AT95" s="349" t="s">
        <v>126</v>
      </c>
      <c r="AU95" s="349" t="s">
        <v>79</v>
      </c>
      <c r="AY95" s="349" t="s">
        <v>123</v>
      </c>
      <c r="BE95" s="350">
        <f t="shared" si="8"/>
        <v>0</v>
      </c>
      <c r="BF95" s="350">
        <f t="shared" si="9"/>
        <v>0</v>
      </c>
      <c r="BG95" s="350">
        <f t="shared" si="10"/>
        <v>0</v>
      </c>
      <c r="BH95" s="350">
        <f t="shared" si="11"/>
        <v>0</v>
      </c>
      <c r="BI95" s="350">
        <f t="shared" si="12"/>
        <v>0</v>
      </c>
      <c r="BJ95" s="349" t="s">
        <v>77</v>
      </c>
      <c r="BK95" s="350">
        <f t="shared" si="13"/>
        <v>0</v>
      </c>
      <c r="BL95" s="349" t="s">
        <v>206</v>
      </c>
      <c r="BM95" s="349" t="s">
        <v>636</v>
      </c>
    </row>
    <row r="96" spans="2:65" s="345" customFormat="1" ht="16.5" customHeight="1">
      <c r="B96" s="362"/>
      <c r="C96" s="387" t="s">
        <v>11</v>
      </c>
      <c r="D96" s="387" t="s">
        <v>214</v>
      </c>
      <c r="E96" s="386" t="s">
        <v>635</v>
      </c>
      <c r="F96" s="381" t="s">
        <v>634</v>
      </c>
      <c r="G96" s="385" t="s">
        <v>138</v>
      </c>
      <c r="H96" s="384">
        <v>3</v>
      </c>
      <c r="I96" s="382">
        <v>0</v>
      </c>
      <c r="J96" s="383"/>
      <c r="K96" s="382">
        <f t="shared" si="1"/>
        <v>0</v>
      </c>
      <c r="L96" s="381" t="s">
        <v>5</v>
      </c>
      <c r="M96" s="380"/>
      <c r="N96" s="379" t="s">
        <v>5</v>
      </c>
      <c r="O96" s="378" t="s">
        <v>40</v>
      </c>
      <c r="P96" s="377">
        <f t="shared" si="2"/>
        <v>0</v>
      </c>
      <c r="Q96" s="377">
        <f t="shared" si="3"/>
        <v>0</v>
      </c>
      <c r="R96" s="377">
        <f t="shared" si="4"/>
        <v>0</v>
      </c>
      <c r="S96" s="376">
        <v>0</v>
      </c>
      <c r="T96" s="376">
        <f t="shared" si="5"/>
        <v>0</v>
      </c>
      <c r="U96" s="376">
        <v>0</v>
      </c>
      <c r="V96" s="376">
        <f t="shared" si="6"/>
        <v>0</v>
      </c>
      <c r="W96" s="376">
        <v>0</v>
      </c>
      <c r="X96" s="375">
        <f t="shared" si="7"/>
        <v>0</v>
      </c>
      <c r="AR96" s="349" t="s">
        <v>217</v>
      </c>
      <c r="AT96" s="349" t="s">
        <v>214</v>
      </c>
      <c r="AU96" s="349" t="s">
        <v>79</v>
      </c>
      <c r="AY96" s="349" t="s">
        <v>123</v>
      </c>
      <c r="BE96" s="350">
        <f t="shared" si="8"/>
        <v>0</v>
      </c>
      <c r="BF96" s="350">
        <f t="shared" si="9"/>
        <v>0</v>
      </c>
      <c r="BG96" s="350">
        <f t="shared" si="10"/>
        <v>0</v>
      </c>
      <c r="BH96" s="350">
        <f t="shared" si="11"/>
        <v>0</v>
      </c>
      <c r="BI96" s="350">
        <f t="shared" si="12"/>
        <v>0</v>
      </c>
      <c r="BJ96" s="349" t="s">
        <v>77</v>
      </c>
      <c r="BK96" s="350">
        <f t="shared" si="13"/>
        <v>0</v>
      </c>
      <c r="BL96" s="349" t="s">
        <v>206</v>
      </c>
      <c r="BM96" s="349" t="s">
        <v>633</v>
      </c>
    </row>
    <row r="97" spans="2:65" s="345" customFormat="1" ht="16.5" customHeight="1">
      <c r="B97" s="362"/>
      <c r="C97" s="361" t="s">
        <v>206</v>
      </c>
      <c r="D97" s="361" t="s">
        <v>126</v>
      </c>
      <c r="E97" s="360" t="s">
        <v>632</v>
      </c>
      <c r="F97" s="356" t="s">
        <v>631</v>
      </c>
      <c r="G97" s="359" t="s">
        <v>138</v>
      </c>
      <c r="H97" s="358">
        <v>1</v>
      </c>
      <c r="I97" s="357">
        <v>0</v>
      </c>
      <c r="J97" s="357">
        <v>0</v>
      </c>
      <c r="K97" s="357">
        <f t="shared" si="1"/>
        <v>0</v>
      </c>
      <c r="L97" s="356" t="s">
        <v>130</v>
      </c>
      <c r="M97" s="346"/>
      <c r="N97" s="355" t="s">
        <v>5</v>
      </c>
      <c r="O97" s="378" t="s">
        <v>40</v>
      </c>
      <c r="P97" s="377">
        <f t="shared" si="2"/>
        <v>0</v>
      </c>
      <c r="Q97" s="377">
        <f t="shared" si="3"/>
        <v>0</v>
      </c>
      <c r="R97" s="377">
        <f t="shared" si="4"/>
        <v>0</v>
      </c>
      <c r="S97" s="376">
        <v>0.13400000000000001</v>
      </c>
      <c r="T97" s="376">
        <f t="shared" si="5"/>
        <v>0.13400000000000001</v>
      </c>
      <c r="U97" s="376">
        <v>0</v>
      </c>
      <c r="V97" s="376">
        <f t="shared" si="6"/>
        <v>0</v>
      </c>
      <c r="W97" s="376">
        <v>0</v>
      </c>
      <c r="X97" s="375">
        <f t="shared" si="7"/>
        <v>0</v>
      </c>
      <c r="AR97" s="349" t="s">
        <v>206</v>
      </c>
      <c r="AT97" s="349" t="s">
        <v>126</v>
      </c>
      <c r="AU97" s="349" t="s">
        <v>79</v>
      </c>
      <c r="AY97" s="349" t="s">
        <v>123</v>
      </c>
      <c r="BE97" s="350">
        <f t="shared" si="8"/>
        <v>0</v>
      </c>
      <c r="BF97" s="350">
        <f t="shared" si="9"/>
        <v>0</v>
      </c>
      <c r="BG97" s="350">
        <f t="shared" si="10"/>
        <v>0</v>
      </c>
      <c r="BH97" s="350">
        <f t="shared" si="11"/>
        <v>0</v>
      </c>
      <c r="BI97" s="350">
        <f t="shared" si="12"/>
        <v>0</v>
      </c>
      <c r="BJ97" s="349" t="s">
        <v>77</v>
      </c>
      <c r="BK97" s="350">
        <f t="shared" si="13"/>
        <v>0</v>
      </c>
      <c r="BL97" s="349" t="s">
        <v>206</v>
      </c>
      <c r="BM97" s="349" t="s">
        <v>630</v>
      </c>
    </row>
    <row r="98" spans="2:65" s="345" customFormat="1" ht="16.5" customHeight="1">
      <c r="B98" s="362"/>
      <c r="C98" s="387" t="s">
        <v>213</v>
      </c>
      <c r="D98" s="387" t="s">
        <v>214</v>
      </c>
      <c r="E98" s="386" t="s">
        <v>629</v>
      </c>
      <c r="F98" s="381" t="s">
        <v>628</v>
      </c>
      <c r="G98" s="385" t="s">
        <v>558</v>
      </c>
      <c r="H98" s="384">
        <v>1</v>
      </c>
      <c r="I98" s="382">
        <v>0</v>
      </c>
      <c r="J98" s="383"/>
      <c r="K98" s="382">
        <f t="shared" si="1"/>
        <v>0</v>
      </c>
      <c r="L98" s="381" t="s">
        <v>5</v>
      </c>
      <c r="M98" s="380"/>
      <c r="N98" s="379" t="s">
        <v>5</v>
      </c>
      <c r="O98" s="378" t="s">
        <v>40</v>
      </c>
      <c r="P98" s="377">
        <f t="shared" si="2"/>
        <v>0</v>
      </c>
      <c r="Q98" s="377">
        <f t="shared" si="3"/>
        <v>0</v>
      </c>
      <c r="R98" s="377">
        <f t="shared" si="4"/>
        <v>0</v>
      </c>
      <c r="S98" s="376">
        <v>0</v>
      </c>
      <c r="T98" s="376">
        <f t="shared" si="5"/>
        <v>0</v>
      </c>
      <c r="U98" s="376">
        <v>0</v>
      </c>
      <c r="V98" s="376">
        <f t="shared" si="6"/>
        <v>0</v>
      </c>
      <c r="W98" s="376">
        <v>0</v>
      </c>
      <c r="X98" s="375">
        <f t="shared" si="7"/>
        <v>0</v>
      </c>
      <c r="AR98" s="349" t="s">
        <v>217</v>
      </c>
      <c r="AT98" s="349" t="s">
        <v>214</v>
      </c>
      <c r="AU98" s="349" t="s">
        <v>79</v>
      </c>
      <c r="AY98" s="349" t="s">
        <v>123</v>
      </c>
      <c r="BE98" s="350">
        <f t="shared" si="8"/>
        <v>0</v>
      </c>
      <c r="BF98" s="350">
        <f t="shared" si="9"/>
        <v>0</v>
      </c>
      <c r="BG98" s="350">
        <f t="shared" si="10"/>
        <v>0</v>
      </c>
      <c r="BH98" s="350">
        <f t="shared" si="11"/>
        <v>0</v>
      </c>
      <c r="BI98" s="350">
        <f t="shared" si="12"/>
        <v>0</v>
      </c>
      <c r="BJ98" s="349" t="s">
        <v>77</v>
      </c>
      <c r="BK98" s="350">
        <f t="shared" si="13"/>
        <v>0</v>
      </c>
      <c r="BL98" s="349" t="s">
        <v>206</v>
      </c>
      <c r="BM98" s="349" t="s">
        <v>627</v>
      </c>
    </row>
    <row r="99" spans="2:65" s="345" customFormat="1" ht="16.5" customHeight="1">
      <c r="B99" s="362"/>
      <c r="C99" s="387" t="s">
        <v>220</v>
      </c>
      <c r="D99" s="387" t="s">
        <v>214</v>
      </c>
      <c r="E99" s="386" t="s">
        <v>626</v>
      </c>
      <c r="F99" s="381" t="s">
        <v>625</v>
      </c>
      <c r="G99" s="385" t="s">
        <v>558</v>
      </c>
      <c r="H99" s="384">
        <v>1</v>
      </c>
      <c r="I99" s="382">
        <v>0</v>
      </c>
      <c r="J99" s="383"/>
      <c r="K99" s="382">
        <f t="shared" si="1"/>
        <v>0</v>
      </c>
      <c r="L99" s="381" t="s">
        <v>5</v>
      </c>
      <c r="M99" s="380"/>
      <c r="N99" s="379" t="s">
        <v>5</v>
      </c>
      <c r="O99" s="378" t="s">
        <v>40</v>
      </c>
      <c r="P99" s="377">
        <f t="shared" si="2"/>
        <v>0</v>
      </c>
      <c r="Q99" s="377">
        <f t="shared" si="3"/>
        <v>0</v>
      </c>
      <c r="R99" s="377">
        <f t="shared" si="4"/>
        <v>0</v>
      </c>
      <c r="S99" s="376">
        <v>0</v>
      </c>
      <c r="T99" s="376">
        <f t="shared" si="5"/>
        <v>0</v>
      </c>
      <c r="U99" s="376">
        <v>0</v>
      </c>
      <c r="V99" s="376">
        <f t="shared" si="6"/>
        <v>0</v>
      </c>
      <c r="W99" s="376">
        <v>0</v>
      </c>
      <c r="X99" s="375">
        <f t="shared" si="7"/>
        <v>0</v>
      </c>
      <c r="AR99" s="349" t="s">
        <v>217</v>
      </c>
      <c r="AT99" s="349" t="s">
        <v>214</v>
      </c>
      <c r="AU99" s="349" t="s">
        <v>79</v>
      </c>
      <c r="AY99" s="349" t="s">
        <v>123</v>
      </c>
      <c r="BE99" s="350">
        <f t="shared" si="8"/>
        <v>0</v>
      </c>
      <c r="BF99" s="350">
        <f t="shared" si="9"/>
        <v>0</v>
      </c>
      <c r="BG99" s="350">
        <f t="shared" si="10"/>
        <v>0</v>
      </c>
      <c r="BH99" s="350">
        <f t="shared" si="11"/>
        <v>0</v>
      </c>
      <c r="BI99" s="350">
        <f t="shared" si="12"/>
        <v>0</v>
      </c>
      <c r="BJ99" s="349" t="s">
        <v>77</v>
      </c>
      <c r="BK99" s="350">
        <f t="shared" si="13"/>
        <v>0</v>
      </c>
      <c r="BL99" s="349" t="s">
        <v>206</v>
      </c>
      <c r="BM99" s="349" t="s">
        <v>624</v>
      </c>
    </row>
    <row r="100" spans="2:65" s="345" customFormat="1" ht="16.5" customHeight="1">
      <c r="B100" s="362"/>
      <c r="C100" s="387" t="s">
        <v>224</v>
      </c>
      <c r="D100" s="387" t="s">
        <v>214</v>
      </c>
      <c r="E100" s="386" t="s">
        <v>623</v>
      </c>
      <c r="F100" s="381" t="s">
        <v>622</v>
      </c>
      <c r="G100" s="385" t="s">
        <v>558</v>
      </c>
      <c r="H100" s="384">
        <v>1</v>
      </c>
      <c r="I100" s="382">
        <v>0</v>
      </c>
      <c r="J100" s="383"/>
      <c r="K100" s="382">
        <f t="shared" si="1"/>
        <v>0</v>
      </c>
      <c r="L100" s="381" t="s">
        <v>5</v>
      </c>
      <c r="M100" s="380"/>
      <c r="N100" s="379" t="s">
        <v>5</v>
      </c>
      <c r="O100" s="378" t="s">
        <v>40</v>
      </c>
      <c r="P100" s="377">
        <f t="shared" si="2"/>
        <v>0</v>
      </c>
      <c r="Q100" s="377">
        <f t="shared" si="3"/>
        <v>0</v>
      </c>
      <c r="R100" s="377">
        <f t="shared" si="4"/>
        <v>0</v>
      </c>
      <c r="S100" s="376">
        <v>0</v>
      </c>
      <c r="T100" s="376">
        <f t="shared" si="5"/>
        <v>0</v>
      </c>
      <c r="U100" s="376">
        <v>0</v>
      </c>
      <c r="V100" s="376">
        <f t="shared" si="6"/>
        <v>0</v>
      </c>
      <c r="W100" s="376">
        <v>0</v>
      </c>
      <c r="X100" s="375">
        <f t="shared" si="7"/>
        <v>0</v>
      </c>
      <c r="AR100" s="349" t="s">
        <v>217</v>
      </c>
      <c r="AT100" s="349" t="s">
        <v>214</v>
      </c>
      <c r="AU100" s="349" t="s">
        <v>79</v>
      </c>
      <c r="AY100" s="349" t="s">
        <v>123</v>
      </c>
      <c r="BE100" s="350">
        <f t="shared" si="8"/>
        <v>0</v>
      </c>
      <c r="BF100" s="350">
        <f t="shared" si="9"/>
        <v>0</v>
      </c>
      <c r="BG100" s="350">
        <f t="shared" si="10"/>
        <v>0</v>
      </c>
      <c r="BH100" s="350">
        <f t="shared" si="11"/>
        <v>0</v>
      </c>
      <c r="BI100" s="350">
        <f t="shared" si="12"/>
        <v>0</v>
      </c>
      <c r="BJ100" s="349" t="s">
        <v>77</v>
      </c>
      <c r="BK100" s="350">
        <f t="shared" si="13"/>
        <v>0</v>
      </c>
      <c r="BL100" s="349" t="s">
        <v>206</v>
      </c>
      <c r="BM100" s="349" t="s">
        <v>621</v>
      </c>
    </row>
    <row r="101" spans="2:65" s="345" customFormat="1" ht="25.5" customHeight="1">
      <c r="B101" s="362"/>
      <c r="C101" s="361" t="s">
        <v>230</v>
      </c>
      <c r="D101" s="361" t="s">
        <v>126</v>
      </c>
      <c r="E101" s="360" t="s">
        <v>620</v>
      </c>
      <c r="F101" s="356" t="s">
        <v>619</v>
      </c>
      <c r="G101" s="359" t="s">
        <v>138</v>
      </c>
      <c r="H101" s="358">
        <v>3</v>
      </c>
      <c r="I101" s="357">
        <v>0</v>
      </c>
      <c r="J101" s="357">
        <v>0</v>
      </c>
      <c r="K101" s="357">
        <f t="shared" si="1"/>
        <v>0</v>
      </c>
      <c r="L101" s="356" t="s">
        <v>130</v>
      </c>
      <c r="M101" s="346"/>
      <c r="N101" s="355" t="s">
        <v>5</v>
      </c>
      <c r="O101" s="378" t="s">
        <v>40</v>
      </c>
      <c r="P101" s="377">
        <f t="shared" si="2"/>
        <v>0</v>
      </c>
      <c r="Q101" s="377">
        <f t="shared" si="3"/>
        <v>0</v>
      </c>
      <c r="R101" s="377">
        <f t="shared" si="4"/>
        <v>0</v>
      </c>
      <c r="S101" s="376">
        <v>0.26</v>
      </c>
      <c r="T101" s="376">
        <f t="shared" si="5"/>
        <v>0.78</v>
      </c>
      <c r="U101" s="376">
        <v>0</v>
      </c>
      <c r="V101" s="376">
        <f t="shared" si="6"/>
        <v>0</v>
      </c>
      <c r="W101" s="376">
        <v>0</v>
      </c>
      <c r="X101" s="375">
        <f t="shared" si="7"/>
        <v>0</v>
      </c>
      <c r="AR101" s="349" t="s">
        <v>206</v>
      </c>
      <c r="AT101" s="349" t="s">
        <v>126</v>
      </c>
      <c r="AU101" s="349" t="s">
        <v>79</v>
      </c>
      <c r="AY101" s="349" t="s">
        <v>123</v>
      </c>
      <c r="BE101" s="350">
        <f t="shared" si="8"/>
        <v>0</v>
      </c>
      <c r="BF101" s="350">
        <f t="shared" si="9"/>
        <v>0</v>
      </c>
      <c r="BG101" s="350">
        <f t="shared" si="10"/>
        <v>0</v>
      </c>
      <c r="BH101" s="350">
        <f t="shared" si="11"/>
        <v>0</v>
      </c>
      <c r="BI101" s="350">
        <f t="shared" si="12"/>
        <v>0</v>
      </c>
      <c r="BJ101" s="349" t="s">
        <v>77</v>
      </c>
      <c r="BK101" s="350">
        <f t="shared" si="13"/>
        <v>0</v>
      </c>
      <c r="BL101" s="349" t="s">
        <v>206</v>
      </c>
      <c r="BM101" s="349" t="s">
        <v>618</v>
      </c>
    </row>
    <row r="102" spans="2:65" s="345" customFormat="1" ht="16.5" customHeight="1">
      <c r="B102" s="362"/>
      <c r="C102" s="387" t="s">
        <v>10</v>
      </c>
      <c r="D102" s="387" t="s">
        <v>214</v>
      </c>
      <c r="E102" s="386" t="s">
        <v>617</v>
      </c>
      <c r="F102" s="381" t="s">
        <v>616</v>
      </c>
      <c r="G102" s="385" t="s">
        <v>138</v>
      </c>
      <c r="H102" s="384">
        <v>3</v>
      </c>
      <c r="I102" s="382">
        <v>0</v>
      </c>
      <c r="J102" s="383"/>
      <c r="K102" s="382">
        <f t="shared" si="1"/>
        <v>0</v>
      </c>
      <c r="L102" s="381" t="s">
        <v>5</v>
      </c>
      <c r="M102" s="380"/>
      <c r="N102" s="379" t="s">
        <v>5</v>
      </c>
      <c r="O102" s="378" t="s">
        <v>40</v>
      </c>
      <c r="P102" s="377">
        <f t="shared" si="2"/>
        <v>0</v>
      </c>
      <c r="Q102" s="377">
        <f t="shared" si="3"/>
        <v>0</v>
      </c>
      <c r="R102" s="377">
        <f t="shared" si="4"/>
        <v>0</v>
      </c>
      <c r="S102" s="376">
        <v>0</v>
      </c>
      <c r="T102" s="376">
        <f t="shared" si="5"/>
        <v>0</v>
      </c>
      <c r="U102" s="376">
        <v>0</v>
      </c>
      <c r="V102" s="376">
        <f t="shared" si="6"/>
        <v>0</v>
      </c>
      <c r="W102" s="376">
        <v>0</v>
      </c>
      <c r="X102" s="375">
        <f t="shared" si="7"/>
        <v>0</v>
      </c>
      <c r="AR102" s="349" t="s">
        <v>217</v>
      </c>
      <c r="AT102" s="349" t="s">
        <v>214</v>
      </c>
      <c r="AU102" s="349" t="s">
        <v>79</v>
      </c>
      <c r="AY102" s="349" t="s">
        <v>123</v>
      </c>
      <c r="BE102" s="350">
        <f t="shared" si="8"/>
        <v>0</v>
      </c>
      <c r="BF102" s="350">
        <f t="shared" si="9"/>
        <v>0</v>
      </c>
      <c r="BG102" s="350">
        <f t="shared" si="10"/>
        <v>0</v>
      </c>
      <c r="BH102" s="350">
        <f t="shared" si="11"/>
        <v>0</v>
      </c>
      <c r="BI102" s="350">
        <f t="shared" si="12"/>
        <v>0</v>
      </c>
      <c r="BJ102" s="349" t="s">
        <v>77</v>
      </c>
      <c r="BK102" s="350">
        <f t="shared" si="13"/>
        <v>0</v>
      </c>
      <c r="BL102" s="349" t="s">
        <v>206</v>
      </c>
      <c r="BM102" s="349" t="s">
        <v>615</v>
      </c>
    </row>
    <row r="103" spans="2:65" s="345" customFormat="1" ht="16.5" customHeight="1">
      <c r="B103" s="362"/>
      <c r="C103" s="361" t="s">
        <v>240</v>
      </c>
      <c r="D103" s="361" t="s">
        <v>126</v>
      </c>
      <c r="E103" s="360" t="s">
        <v>614</v>
      </c>
      <c r="F103" s="356" t="s">
        <v>613</v>
      </c>
      <c r="G103" s="359" t="s">
        <v>162</v>
      </c>
      <c r="H103" s="358">
        <v>10</v>
      </c>
      <c r="I103" s="357">
        <v>0</v>
      </c>
      <c r="J103" s="357">
        <v>0</v>
      </c>
      <c r="K103" s="357">
        <f t="shared" si="1"/>
        <v>0</v>
      </c>
      <c r="L103" s="356" t="s">
        <v>130</v>
      </c>
      <c r="M103" s="346"/>
      <c r="N103" s="355" t="s">
        <v>5</v>
      </c>
      <c r="O103" s="378" t="s">
        <v>40</v>
      </c>
      <c r="P103" s="377">
        <f t="shared" si="2"/>
        <v>0</v>
      </c>
      <c r="Q103" s="377">
        <f t="shared" si="3"/>
        <v>0</v>
      </c>
      <c r="R103" s="377">
        <f t="shared" si="4"/>
        <v>0</v>
      </c>
      <c r="S103" s="376">
        <v>0.13900000000000001</v>
      </c>
      <c r="T103" s="376">
        <f t="shared" si="5"/>
        <v>1.3900000000000001</v>
      </c>
      <c r="U103" s="376">
        <v>0</v>
      </c>
      <c r="V103" s="376">
        <f t="shared" si="6"/>
        <v>0</v>
      </c>
      <c r="W103" s="376">
        <v>0</v>
      </c>
      <c r="X103" s="375">
        <f t="shared" si="7"/>
        <v>0</v>
      </c>
      <c r="AR103" s="349" t="s">
        <v>206</v>
      </c>
      <c r="AT103" s="349" t="s">
        <v>126</v>
      </c>
      <c r="AU103" s="349" t="s">
        <v>79</v>
      </c>
      <c r="AY103" s="349" t="s">
        <v>123</v>
      </c>
      <c r="BE103" s="350">
        <f t="shared" si="8"/>
        <v>0</v>
      </c>
      <c r="BF103" s="350">
        <f t="shared" si="9"/>
        <v>0</v>
      </c>
      <c r="BG103" s="350">
        <f t="shared" si="10"/>
        <v>0</v>
      </c>
      <c r="BH103" s="350">
        <f t="shared" si="11"/>
        <v>0</v>
      </c>
      <c r="BI103" s="350">
        <f t="shared" si="12"/>
        <v>0</v>
      </c>
      <c r="BJ103" s="349" t="s">
        <v>77</v>
      </c>
      <c r="BK103" s="350">
        <f t="shared" si="13"/>
        <v>0</v>
      </c>
      <c r="BL103" s="349" t="s">
        <v>206</v>
      </c>
      <c r="BM103" s="349" t="s">
        <v>612</v>
      </c>
    </row>
    <row r="104" spans="2:65" s="345" customFormat="1" ht="16.5" customHeight="1">
      <c r="B104" s="362"/>
      <c r="C104" s="387" t="s">
        <v>244</v>
      </c>
      <c r="D104" s="387" t="s">
        <v>214</v>
      </c>
      <c r="E104" s="386" t="s">
        <v>611</v>
      </c>
      <c r="F104" s="381" t="s">
        <v>610</v>
      </c>
      <c r="G104" s="385" t="s">
        <v>162</v>
      </c>
      <c r="H104" s="384">
        <v>10</v>
      </c>
      <c r="I104" s="382">
        <v>0</v>
      </c>
      <c r="J104" s="383"/>
      <c r="K104" s="382">
        <f t="shared" si="1"/>
        <v>0</v>
      </c>
      <c r="L104" s="381" t="s">
        <v>130</v>
      </c>
      <c r="M104" s="380"/>
      <c r="N104" s="379" t="s">
        <v>5</v>
      </c>
      <c r="O104" s="378" t="s">
        <v>40</v>
      </c>
      <c r="P104" s="377">
        <f t="shared" si="2"/>
        <v>0</v>
      </c>
      <c r="Q104" s="377">
        <f t="shared" si="3"/>
        <v>0</v>
      </c>
      <c r="R104" s="377">
        <f t="shared" si="4"/>
        <v>0</v>
      </c>
      <c r="S104" s="376">
        <v>0</v>
      </c>
      <c r="T104" s="376">
        <f t="shared" si="5"/>
        <v>0</v>
      </c>
      <c r="U104" s="376">
        <v>4.0000000000000003E-5</v>
      </c>
      <c r="V104" s="376">
        <f t="shared" si="6"/>
        <v>4.0000000000000002E-4</v>
      </c>
      <c r="W104" s="376">
        <v>0</v>
      </c>
      <c r="X104" s="375">
        <f t="shared" si="7"/>
        <v>0</v>
      </c>
      <c r="AR104" s="349" t="s">
        <v>217</v>
      </c>
      <c r="AT104" s="349" t="s">
        <v>214</v>
      </c>
      <c r="AU104" s="349" t="s">
        <v>79</v>
      </c>
      <c r="AY104" s="349" t="s">
        <v>123</v>
      </c>
      <c r="BE104" s="350">
        <f t="shared" si="8"/>
        <v>0</v>
      </c>
      <c r="BF104" s="350">
        <f t="shared" si="9"/>
        <v>0</v>
      </c>
      <c r="BG104" s="350">
        <f t="shared" si="10"/>
        <v>0</v>
      </c>
      <c r="BH104" s="350">
        <f t="shared" si="11"/>
        <v>0</v>
      </c>
      <c r="BI104" s="350">
        <f t="shared" si="12"/>
        <v>0</v>
      </c>
      <c r="BJ104" s="349" t="s">
        <v>77</v>
      </c>
      <c r="BK104" s="350">
        <f t="shared" si="13"/>
        <v>0</v>
      </c>
      <c r="BL104" s="349" t="s">
        <v>206</v>
      </c>
      <c r="BM104" s="349" t="s">
        <v>609</v>
      </c>
    </row>
    <row r="105" spans="2:65" s="345" customFormat="1" ht="16.5" customHeight="1">
      <c r="B105" s="362"/>
      <c r="C105" s="361" t="s">
        <v>249</v>
      </c>
      <c r="D105" s="361" t="s">
        <v>126</v>
      </c>
      <c r="E105" s="360" t="s">
        <v>608</v>
      </c>
      <c r="F105" s="356" t="s">
        <v>607</v>
      </c>
      <c r="G105" s="359" t="s">
        <v>162</v>
      </c>
      <c r="H105" s="358">
        <v>100</v>
      </c>
      <c r="I105" s="357">
        <v>0</v>
      </c>
      <c r="J105" s="357">
        <v>0</v>
      </c>
      <c r="K105" s="357">
        <f t="shared" si="1"/>
        <v>0</v>
      </c>
      <c r="L105" s="356" t="s">
        <v>130</v>
      </c>
      <c r="M105" s="346"/>
      <c r="N105" s="355" t="s">
        <v>5</v>
      </c>
      <c r="O105" s="378" t="s">
        <v>40</v>
      </c>
      <c r="P105" s="377">
        <f t="shared" si="2"/>
        <v>0</v>
      </c>
      <c r="Q105" s="377">
        <f t="shared" si="3"/>
        <v>0</v>
      </c>
      <c r="R105" s="377">
        <f t="shared" si="4"/>
        <v>0</v>
      </c>
      <c r="S105" s="376">
        <v>4.5999999999999999E-2</v>
      </c>
      <c r="T105" s="376">
        <f t="shared" si="5"/>
        <v>4.5999999999999996</v>
      </c>
      <c r="U105" s="376">
        <v>0</v>
      </c>
      <c r="V105" s="376">
        <f t="shared" si="6"/>
        <v>0</v>
      </c>
      <c r="W105" s="376">
        <v>0</v>
      </c>
      <c r="X105" s="375">
        <f t="shared" si="7"/>
        <v>0</v>
      </c>
      <c r="AR105" s="349" t="s">
        <v>206</v>
      </c>
      <c r="AT105" s="349" t="s">
        <v>126</v>
      </c>
      <c r="AU105" s="349" t="s">
        <v>79</v>
      </c>
      <c r="AY105" s="349" t="s">
        <v>123</v>
      </c>
      <c r="BE105" s="350">
        <f t="shared" si="8"/>
        <v>0</v>
      </c>
      <c r="BF105" s="350">
        <f t="shared" si="9"/>
        <v>0</v>
      </c>
      <c r="BG105" s="350">
        <f t="shared" si="10"/>
        <v>0</v>
      </c>
      <c r="BH105" s="350">
        <f t="shared" si="11"/>
        <v>0</v>
      </c>
      <c r="BI105" s="350">
        <f t="shared" si="12"/>
        <v>0</v>
      </c>
      <c r="BJ105" s="349" t="s">
        <v>77</v>
      </c>
      <c r="BK105" s="350">
        <f t="shared" si="13"/>
        <v>0</v>
      </c>
      <c r="BL105" s="349" t="s">
        <v>206</v>
      </c>
      <c r="BM105" s="349" t="s">
        <v>606</v>
      </c>
    </row>
    <row r="106" spans="2:65" s="345" customFormat="1" ht="16.5" customHeight="1">
      <c r="B106" s="362"/>
      <c r="C106" s="387" t="s">
        <v>253</v>
      </c>
      <c r="D106" s="387" t="s">
        <v>214</v>
      </c>
      <c r="E106" s="386" t="s">
        <v>605</v>
      </c>
      <c r="F106" s="381" t="s">
        <v>604</v>
      </c>
      <c r="G106" s="385" t="s">
        <v>138</v>
      </c>
      <c r="H106" s="384">
        <v>40</v>
      </c>
      <c r="I106" s="382">
        <v>0</v>
      </c>
      <c r="J106" s="383"/>
      <c r="K106" s="382">
        <f t="shared" si="1"/>
        <v>0</v>
      </c>
      <c r="L106" s="381" t="s">
        <v>5</v>
      </c>
      <c r="M106" s="380"/>
      <c r="N106" s="379" t="s">
        <v>5</v>
      </c>
      <c r="O106" s="378" t="s">
        <v>40</v>
      </c>
      <c r="P106" s="377">
        <f t="shared" si="2"/>
        <v>0</v>
      </c>
      <c r="Q106" s="377">
        <f t="shared" si="3"/>
        <v>0</v>
      </c>
      <c r="R106" s="377">
        <f t="shared" si="4"/>
        <v>0</v>
      </c>
      <c r="S106" s="376">
        <v>0</v>
      </c>
      <c r="T106" s="376">
        <f t="shared" si="5"/>
        <v>0</v>
      </c>
      <c r="U106" s="376">
        <v>0</v>
      </c>
      <c r="V106" s="376">
        <f t="shared" si="6"/>
        <v>0</v>
      </c>
      <c r="W106" s="376">
        <v>0</v>
      </c>
      <c r="X106" s="375">
        <f t="shared" si="7"/>
        <v>0</v>
      </c>
      <c r="AR106" s="349" t="s">
        <v>217</v>
      </c>
      <c r="AT106" s="349" t="s">
        <v>214</v>
      </c>
      <c r="AU106" s="349" t="s">
        <v>79</v>
      </c>
      <c r="AY106" s="349" t="s">
        <v>123</v>
      </c>
      <c r="BE106" s="350">
        <f t="shared" si="8"/>
        <v>0</v>
      </c>
      <c r="BF106" s="350">
        <f t="shared" si="9"/>
        <v>0</v>
      </c>
      <c r="BG106" s="350">
        <f t="shared" si="10"/>
        <v>0</v>
      </c>
      <c r="BH106" s="350">
        <f t="shared" si="11"/>
        <v>0</v>
      </c>
      <c r="BI106" s="350">
        <f t="shared" si="12"/>
        <v>0</v>
      </c>
      <c r="BJ106" s="349" t="s">
        <v>77</v>
      </c>
      <c r="BK106" s="350">
        <f t="shared" si="13"/>
        <v>0</v>
      </c>
      <c r="BL106" s="349" t="s">
        <v>206</v>
      </c>
      <c r="BM106" s="349" t="s">
        <v>603</v>
      </c>
    </row>
    <row r="107" spans="2:65" s="345" customFormat="1" ht="16.5" customHeight="1">
      <c r="B107" s="362"/>
      <c r="C107" s="387" t="s">
        <v>257</v>
      </c>
      <c r="D107" s="387" t="s">
        <v>214</v>
      </c>
      <c r="E107" s="386" t="s">
        <v>602</v>
      </c>
      <c r="F107" s="381" t="s">
        <v>601</v>
      </c>
      <c r="G107" s="385" t="s">
        <v>138</v>
      </c>
      <c r="H107" s="384">
        <v>60</v>
      </c>
      <c r="I107" s="382">
        <v>0</v>
      </c>
      <c r="J107" s="383"/>
      <c r="K107" s="382">
        <f t="shared" si="1"/>
        <v>0</v>
      </c>
      <c r="L107" s="381" t="s">
        <v>5</v>
      </c>
      <c r="M107" s="380"/>
      <c r="N107" s="379" t="s">
        <v>5</v>
      </c>
      <c r="O107" s="378" t="s">
        <v>40</v>
      </c>
      <c r="P107" s="377">
        <f t="shared" si="2"/>
        <v>0</v>
      </c>
      <c r="Q107" s="377">
        <f t="shared" si="3"/>
        <v>0</v>
      </c>
      <c r="R107" s="377">
        <f t="shared" si="4"/>
        <v>0</v>
      </c>
      <c r="S107" s="376">
        <v>0</v>
      </c>
      <c r="T107" s="376">
        <f t="shared" si="5"/>
        <v>0</v>
      </c>
      <c r="U107" s="376">
        <v>0</v>
      </c>
      <c r="V107" s="376">
        <f t="shared" si="6"/>
        <v>0</v>
      </c>
      <c r="W107" s="376">
        <v>0</v>
      </c>
      <c r="X107" s="375">
        <f t="shared" si="7"/>
        <v>0</v>
      </c>
      <c r="AR107" s="349" t="s">
        <v>217</v>
      </c>
      <c r="AT107" s="349" t="s">
        <v>214</v>
      </c>
      <c r="AU107" s="349" t="s">
        <v>79</v>
      </c>
      <c r="AY107" s="349" t="s">
        <v>123</v>
      </c>
      <c r="BE107" s="350">
        <f t="shared" si="8"/>
        <v>0</v>
      </c>
      <c r="BF107" s="350">
        <f t="shared" si="9"/>
        <v>0</v>
      </c>
      <c r="BG107" s="350">
        <f t="shared" si="10"/>
        <v>0</v>
      </c>
      <c r="BH107" s="350">
        <f t="shared" si="11"/>
        <v>0</v>
      </c>
      <c r="BI107" s="350">
        <f t="shared" si="12"/>
        <v>0</v>
      </c>
      <c r="BJ107" s="349" t="s">
        <v>77</v>
      </c>
      <c r="BK107" s="350">
        <f t="shared" si="13"/>
        <v>0</v>
      </c>
      <c r="BL107" s="349" t="s">
        <v>206</v>
      </c>
      <c r="BM107" s="349" t="s">
        <v>600</v>
      </c>
    </row>
    <row r="108" spans="2:65" s="345" customFormat="1" ht="16.5" customHeight="1">
      <c r="B108" s="362"/>
      <c r="C108" s="361" t="s">
        <v>261</v>
      </c>
      <c r="D108" s="361" t="s">
        <v>126</v>
      </c>
      <c r="E108" s="360" t="s">
        <v>599</v>
      </c>
      <c r="F108" s="356" t="s">
        <v>598</v>
      </c>
      <c r="G108" s="359" t="s">
        <v>138</v>
      </c>
      <c r="H108" s="358">
        <v>9</v>
      </c>
      <c r="I108" s="357">
        <v>0</v>
      </c>
      <c r="J108" s="357">
        <v>0</v>
      </c>
      <c r="K108" s="357">
        <f t="shared" si="1"/>
        <v>0</v>
      </c>
      <c r="L108" s="356" t="s">
        <v>130</v>
      </c>
      <c r="M108" s="346"/>
      <c r="N108" s="355" t="s">
        <v>5</v>
      </c>
      <c r="O108" s="378" t="s">
        <v>40</v>
      </c>
      <c r="P108" s="377">
        <f t="shared" si="2"/>
        <v>0</v>
      </c>
      <c r="Q108" s="377">
        <f t="shared" si="3"/>
        <v>0</v>
      </c>
      <c r="R108" s="377">
        <f t="shared" si="4"/>
        <v>0</v>
      </c>
      <c r="S108" s="376">
        <v>5.0999999999999997E-2</v>
      </c>
      <c r="T108" s="376">
        <f t="shared" si="5"/>
        <v>0.45899999999999996</v>
      </c>
      <c r="U108" s="376">
        <v>0</v>
      </c>
      <c r="V108" s="376">
        <f t="shared" si="6"/>
        <v>0</v>
      </c>
      <c r="W108" s="376">
        <v>0</v>
      </c>
      <c r="X108" s="375">
        <f t="shared" si="7"/>
        <v>0</v>
      </c>
      <c r="AR108" s="349" t="s">
        <v>206</v>
      </c>
      <c r="AT108" s="349" t="s">
        <v>126</v>
      </c>
      <c r="AU108" s="349" t="s">
        <v>79</v>
      </c>
      <c r="AY108" s="349" t="s">
        <v>123</v>
      </c>
      <c r="BE108" s="350">
        <f t="shared" si="8"/>
        <v>0</v>
      </c>
      <c r="BF108" s="350">
        <f t="shared" si="9"/>
        <v>0</v>
      </c>
      <c r="BG108" s="350">
        <f t="shared" si="10"/>
        <v>0</v>
      </c>
      <c r="BH108" s="350">
        <f t="shared" si="11"/>
        <v>0</v>
      </c>
      <c r="BI108" s="350">
        <f t="shared" si="12"/>
        <v>0</v>
      </c>
      <c r="BJ108" s="349" t="s">
        <v>77</v>
      </c>
      <c r="BK108" s="350">
        <f t="shared" si="13"/>
        <v>0</v>
      </c>
      <c r="BL108" s="349" t="s">
        <v>206</v>
      </c>
      <c r="BM108" s="349" t="s">
        <v>597</v>
      </c>
    </row>
    <row r="109" spans="2:65" s="345" customFormat="1" ht="25.5" customHeight="1">
      <c r="B109" s="362"/>
      <c r="C109" s="361" t="s">
        <v>264</v>
      </c>
      <c r="D109" s="361" t="s">
        <v>126</v>
      </c>
      <c r="E109" s="360" t="s">
        <v>596</v>
      </c>
      <c r="F109" s="356" t="s">
        <v>595</v>
      </c>
      <c r="G109" s="359" t="s">
        <v>138</v>
      </c>
      <c r="H109" s="358">
        <v>6</v>
      </c>
      <c r="I109" s="357">
        <v>0</v>
      </c>
      <c r="J109" s="357">
        <v>0</v>
      </c>
      <c r="K109" s="357">
        <f t="shared" si="1"/>
        <v>0</v>
      </c>
      <c r="L109" s="356" t="s">
        <v>130</v>
      </c>
      <c r="M109" s="346"/>
      <c r="N109" s="355" t="s">
        <v>5</v>
      </c>
      <c r="O109" s="378" t="s">
        <v>40</v>
      </c>
      <c r="P109" s="377">
        <f t="shared" si="2"/>
        <v>0</v>
      </c>
      <c r="Q109" s="377">
        <f t="shared" si="3"/>
        <v>0</v>
      </c>
      <c r="R109" s="377">
        <f t="shared" si="4"/>
        <v>0</v>
      </c>
      <c r="S109" s="376">
        <v>0.05</v>
      </c>
      <c r="T109" s="376">
        <f t="shared" si="5"/>
        <v>0.30000000000000004</v>
      </c>
      <c r="U109" s="376">
        <v>0</v>
      </c>
      <c r="V109" s="376">
        <f t="shared" si="6"/>
        <v>0</v>
      </c>
      <c r="W109" s="376">
        <v>0</v>
      </c>
      <c r="X109" s="375">
        <f t="shared" si="7"/>
        <v>0</v>
      </c>
      <c r="AR109" s="349" t="s">
        <v>206</v>
      </c>
      <c r="AT109" s="349" t="s">
        <v>126</v>
      </c>
      <c r="AU109" s="349" t="s">
        <v>79</v>
      </c>
      <c r="AY109" s="349" t="s">
        <v>123</v>
      </c>
      <c r="BE109" s="350">
        <f t="shared" si="8"/>
        <v>0</v>
      </c>
      <c r="BF109" s="350">
        <f t="shared" si="9"/>
        <v>0</v>
      </c>
      <c r="BG109" s="350">
        <f t="shared" si="10"/>
        <v>0</v>
      </c>
      <c r="BH109" s="350">
        <f t="shared" si="11"/>
        <v>0</v>
      </c>
      <c r="BI109" s="350">
        <f t="shared" si="12"/>
        <v>0</v>
      </c>
      <c r="BJ109" s="349" t="s">
        <v>77</v>
      </c>
      <c r="BK109" s="350">
        <f t="shared" si="13"/>
        <v>0</v>
      </c>
      <c r="BL109" s="349" t="s">
        <v>206</v>
      </c>
      <c r="BM109" s="349" t="s">
        <v>594</v>
      </c>
    </row>
    <row r="110" spans="2:65" s="345" customFormat="1" ht="16.5" customHeight="1">
      <c r="B110" s="362"/>
      <c r="C110" s="387" t="s">
        <v>268</v>
      </c>
      <c r="D110" s="387" t="s">
        <v>214</v>
      </c>
      <c r="E110" s="386" t="s">
        <v>593</v>
      </c>
      <c r="F110" s="381" t="s">
        <v>592</v>
      </c>
      <c r="G110" s="385" t="s">
        <v>138</v>
      </c>
      <c r="H110" s="384">
        <v>2</v>
      </c>
      <c r="I110" s="382">
        <v>0</v>
      </c>
      <c r="J110" s="383"/>
      <c r="K110" s="382">
        <f t="shared" si="1"/>
        <v>0</v>
      </c>
      <c r="L110" s="381" t="s">
        <v>130</v>
      </c>
      <c r="M110" s="380"/>
      <c r="N110" s="379" t="s">
        <v>5</v>
      </c>
      <c r="O110" s="378" t="s">
        <v>40</v>
      </c>
      <c r="P110" s="377">
        <f t="shared" si="2"/>
        <v>0</v>
      </c>
      <c r="Q110" s="377">
        <f t="shared" si="3"/>
        <v>0</v>
      </c>
      <c r="R110" s="377">
        <f t="shared" si="4"/>
        <v>0</v>
      </c>
      <c r="S110" s="376">
        <v>0</v>
      </c>
      <c r="T110" s="376">
        <f t="shared" si="5"/>
        <v>0</v>
      </c>
      <c r="U110" s="376">
        <v>1.0000000000000001E-5</v>
      </c>
      <c r="V110" s="376">
        <f t="shared" si="6"/>
        <v>2.0000000000000002E-5</v>
      </c>
      <c r="W110" s="376">
        <v>0</v>
      </c>
      <c r="X110" s="375">
        <f t="shared" si="7"/>
        <v>0</v>
      </c>
      <c r="AR110" s="349" t="s">
        <v>217</v>
      </c>
      <c r="AT110" s="349" t="s">
        <v>214</v>
      </c>
      <c r="AU110" s="349" t="s">
        <v>79</v>
      </c>
      <c r="AY110" s="349" t="s">
        <v>123</v>
      </c>
      <c r="BE110" s="350">
        <f t="shared" si="8"/>
        <v>0</v>
      </c>
      <c r="BF110" s="350">
        <f t="shared" si="9"/>
        <v>0</v>
      </c>
      <c r="BG110" s="350">
        <f t="shared" si="10"/>
        <v>0</v>
      </c>
      <c r="BH110" s="350">
        <f t="shared" si="11"/>
        <v>0</v>
      </c>
      <c r="BI110" s="350">
        <f t="shared" si="12"/>
        <v>0</v>
      </c>
      <c r="BJ110" s="349" t="s">
        <v>77</v>
      </c>
      <c r="BK110" s="350">
        <f t="shared" si="13"/>
        <v>0</v>
      </c>
      <c r="BL110" s="349" t="s">
        <v>206</v>
      </c>
      <c r="BM110" s="349" t="s">
        <v>591</v>
      </c>
    </row>
    <row r="111" spans="2:65" s="345" customFormat="1" ht="16.5" customHeight="1">
      <c r="B111" s="362"/>
      <c r="C111" s="387" t="s">
        <v>272</v>
      </c>
      <c r="D111" s="387" t="s">
        <v>214</v>
      </c>
      <c r="E111" s="386" t="s">
        <v>590</v>
      </c>
      <c r="F111" s="381" t="s">
        <v>589</v>
      </c>
      <c r="G111" s="385" t="s">
        <v>138</v>
      </c>
      <c r="H111" s="384">
        <v>6</v>
      </c>
      <c r="I111" s="382">
        <v>0</v>
      </c>
      <c r="J111" s="383"/>
      <c r="K111" s="382">
        <f t="shared" si="1"/>
        <v>0</v>
      </c>
      <c r="L111" s="381" t="s">
        <v>130</v>
      </c>
      <c r="M111" s="380"/>
      <c r="N111" s="379" t="s">
        <v>5</v>
      </c>
      <c r="O111" s="378" t="s">
        <v>40</v>
      </c>
      <c r="P111" s="377">
        <f t="shared" si="2"/>
        <v>0</v>
      </c>
      <c r="Q111" s="377">
        <f t="shared" si="3"/>
        <v>0</v>
      </c>
      <c r="R111" s="377">
        <f t="shared" si="4"/>
        <v>0</v>
      </c>
      <c r="S111" s="376">
        <v>0</v>
      </c>
      <c r="T111" s="376">
        <f t="shared" si="5"/>
        <v>0</v>
      </c>
      <c r="U111" s="376">
        <v>3.0000000000000001E-5</v>
      </c>
      <c r="V111" s="376">
        <f t="shared" si="6"/>
        <v>1.8000000000000001E-4</v>
      </c>
      <c r="W111" s="376">
        <v>0</v>
      </c>
      <c r="X111" s="375">
        <f t="shared" si="7"/>
        <v>0</v>
      </c>
      <c r="AR111" s="349" t="s">
        <v>217</v>
      </c>
      <c r="AT111" s="349" t="s">
        <v>214</v>
      </c>
      <c r="AU111" s="349" t="s">
        <v>79</v>
      </c>
      <c r="AY111" s="349" t="s">
        <v>123</v>
      </c>
      <c r="BE111" s="350">
        <f t="shared" si="8"/>
        <v>0</v>
      </c>
      <c r="BF111" s="350">
        <f t="shared" si="9"/>
        <v>0</v>
      </c>
      <c r="BG111" s="350">
        <f t="shared" si="10"/>
        <v>0</v>
      </c>
      <c r="BH111" s="350">
        <f t="shared" si="11"/>
        <v>0</v>
      </c>
      <c r="BI111" s="350">
        <f t="shared" si="12"/>
        <v>0</v>
      </c>
      <c r="BJ111" s="349" t="s">
        <v>77</v>
      </c>
      <c r="BK111" s="350">
        <f t="shared" si="13"/>
        <v>0</v>
      </c>
      <c r="BL111" s="349" t="s">
        <v>206</v>
      </c>
      <c r="BM111" s="349" t="s">
        <v>588</v>
      </c>
    </row>
    <row r="112" spans="2:65" s="345" customFormat="1" ht="25.5" customHeight="1">
      <c r="B112" s="362"/>
      <c r="C112" s="387" t="s">
        <v>277</v>
      </c>
      <c r="D112" s="387" t="s">
        <v>214</v>
      </c>
      <c r="E112" s="386" t="s">
        <v>587</v>
      </c>
      <c r="F112" s="381" t="s">
        <v>586</v>
      </c>
      <c r="G112" s="385" t="s">
        <v>138</v>
      </c>
      <c r="H112" s="384">
        <v>2</v>
      </c>
      <c r="I112" s="382">
        <v>0</v>
      </c>
      <c r="J112" s="383"/>
      <c r="K112" s="382">
        <f t="shared" si="1"/>
        <v>0</v>
      </c>
      <c r="L112" s="381" t="s">
        <v>130</v>
      </c>
      <c r="M112" s="380"/>
      <c r="N112" s="379" t="s">
        <v>5</v>
      </c>
      <c r="O112" s="378" t="s">
        <v>40</v>
      </c>
      <c r="P112" s="377">
        <f t="shared" si="2"/>
        <v>0</v>
      </c>
      <c r="Q112" s="377">
        <f t="shared" si="3"/>
        <v>0</v>
      </c>
      <c r="R112" s="377">
        <f t="shared" si="4"/>
        <v>0</v>
      </c>
      <c r="S112" s="376">
        <v>0</v>
      </c>
      <c r="T112" s="376">
        <f t="shared" si="5"/>
        <v>0</v>
      </c>
      <c r="U112" s="376">
        <v>0</v>
      </c>
      <c r="V112" s="376">
        <f t="shared" si="6"/>
        <v>0</v>
      </c>
      <c r="W112" s="376">
        <v>0</v>
      </c>
      <c r="X112" s="375">
        <f t="shared" si="7"/>
        <v>0</v>
      </c>
      <c r="AR112" s="349" t="s">
        <v>217</v>
      </c>
      <c r="AT112" s="349" t="s">
        <v>214</v>
      </c>
      <c r="AU112" s="349" t="s">
        <v>79</v>
      </c>
      <c r="AY112" s="349" t="s">
        <v>123</v>
      </c>
      <c r="BE112" s="350">
        <f t="shared" si="8"/>
        <v>0</v>
      </c>
      <c r="BF112" s="350">
        <f t="shared" si="9"/>
        <v>0</v>
      </c>
      <c r="BG112" s="350">
        <f t="shared" si="10"/>
        <v>0</v>
      </c>
      <c r="BH112" s="350">
        <f t="shared" si="11"/>
        <v>0</v>
      </c>
      <c r="BI112" s="350">
        <f t="shared" si="12"/>
        <v>0</v>
      </c>
      <c r="BJ112" s="349" t="s">
        <v>77</v>
      </c>
      <c r="BK112" s="350">
        <f t="shared" si="13"/>
        <v>0</v>
      </c>
      <c r="BL112" s="349" t="s">
        <v>206</v>
      </c>
      <c r="BM112" s="349" t="s">
        <v>585</v>
      </c>
    </row>
    <row r="113" spans="2:65" s="345" customFormat="1" ht="25.5" customHeight="1">
      <c r="B113" s="362"/>
      <c r="C113" s="387" t="s">
        <v>217</v>
      </c>
      <c r="D113" s="387" t="s">
        <v>214</v>
      </c>
      <c r="E113" s="386" t="s">
        <v>584</v>
      </c>
      <c r="F113" s="381" t="s">
        <v>583</v>
      </c>
      <c r="G113" s="385" t="s">
        <v>138</v>
      </c>
      <c r="H113" s="384">
        <v>1</v>
      </c>
      <c r="I113" s="382">
        <v>0</v>
      </c>
      <c r="J113" s="383"/>
      <c r="K113" s="382">
        <f t="shared" si="1"/>
        <v>0</v>
      </c>
      <c r="L113" s="381" t="s">
        <v>130</v>
      </c>
      <c r="M113" s="380"/>
      <c r="N113" s="379" t="s">
        <v>5</v>
      </c>
      <c r="O113" s="378" t="s">
        <v>40</v>
      </c>
      <c r="P113" s="377">
        <f t="shared" si="2"/>
        <v>0</v>
      </c>
      <c r="Q113" s="377">
        <f t="shared" si="3"/>
        <v>0</v>
      </c>
      <c r="R113" s="377">
        <f t="shared" si="4"/>
        <v>0</v>
      </c>
      <c r="S113" s="376">
        <v>0</v>
      </c>
      <c r="T113" s="376">
        <f t="shared" si="5"/>
        <v>0</v>
      </c>
      <c r="U113" s="376">
        <v>0</v>
      </c>
      <c r="V113" s="376">
        <f t="shared" si="6"/>
        <v>0</v>
      </c>
      <c r="W113" s="376">
        <v>0</v>
      </c>
      <c r="X113" s="375">
        <f t="shared" si="7"/>
        <v>0</v>
      </c>
      <c r="AR113" s="349" t="s">
        <v>217</v>
      </c>
      <c r="AT113" s="349" t="s">
        <v>214</v>
      </c>
      <c r="AU113" s="349" t="s">
        <v>79</v>
      </c>
      <c r="AY113" s="349" t="s">
        <v>123</v>
      </c>
      <c r="BE113" s="350">
        <f t="shared" si="8"/>
        <v>0</v>
      </c>
      <c r="BF113" s="350">
        <f t="shared" si="9"/>
        <v>0</v>
      </c>
      <c r="BG113" s="350">
        <f t="shared" si="10"/>
        <v>0</v>
      </c>
      <c r="BH113" s="350">
        <f t="shared" si="11"/>
        <v>0</v>
      </c>
      <c r="BI113" s="350">
        <f t="shared" si="12"/>
        <v>0</v>
      </c>
      <c r="BJ113" s="349" t="s">
        <v>77</v>
      </c>
      <c r="BK113" s="350">
        <f t="shared" si="13"/>
        <v>0</v>
      </c>
      <c r="BL113" s="349" t="s">
        <v>206</v>
      </c>
      <c r="BM113" s="349" t="s">
        <v>582</v>
      </c>
    </row>
    <row r="114" spans="2:65" s="345" customFormat="1" ht="16.5" customHeight="1">
      <c r="B114" s="362"/>
      <c r="C114" s="361" t="s">
        <v>286</v>
      </c>
      <c r="D114" s="361" t="s">
        <v>126</v>
      </c>
      <c r="E114" s="360" t="s">
        <v>581</v>
      </c>
      <c r="F114" s="356" t="s">
        <v>580</v>
      </c>
      <c r="G114" s="359" t="s">
        <v>138</v>
      </c>
      <c r="H114" s="358">
        <v>3</v>
      </c>
      <c r="I114" s="357">
        <v>0</v>
      </c>
      <c r="J114" s="357">
        <v>0</v>
      </c>
      <c r="K114" s="357">
        <f t="shared" si="1"/>
        <v>0</v>
      </c>
      <c r="L114" s="356" t="s">
        <v>130</v>
      </c>
      <c r="M114" s="346"/>
      <c r="N114" s="355" t="s">
        <v>5</v>
      </c>
      <c r="O114" s="378" t="s">
        <v>40</v>
      </c>
      <c r="P114" s="377">
        <f t="shared" si="2"/>
        <v>0</v>
      </c>
      <c r="Q114" s="377">
        <f t="shared" si="3"/>
        <v>0</v>
      </c>
      <c r="R114" s="377">
        <f t="shared" si="4"/>
        <v>0</v>
      </c>
      <c r="S114" s="376">
        <v>0.29099999999999998</v>
      </c>
      <c r="T114" s="376">
        <f t="shared" si="5"/>
        <v>0.873</v>
      </c>
      <c r="U114" s="376">
        <v>0</v>
      </c>
      <c r="V114" s="376">
        <f t="shared" si="6"/>
        <v>0</v>
      </c>
      <c r="W114" s="376">
        <v>0</v>
      </c>
      <c r="X114" s="375">
        <f t="shared" si="7"/>
        <v>0</v>
      </c>
      <c r="AR114" s="349" t="s">
        <v>206</v>
      </c>
      <c r="AT114" s="349" t="s">
        <v>126</v>
      </c>
      <c r="AU114" s="349" t="s">
        <v>79</v>
      </c>
      <c r="AY114" s="349" t="s">
        <v>123</v>
      </c>
      <c r="BE114" s="350">
        <f t="shared" si="8"/>
        <v>0</v>
      </c>
      <c r="BF114" s="350">
        <f t="shared" si="9"/>
        <v>0</v>
      </c>
      <c r="BG114" s="350">
        <f t="shared" si="10"/>
        <v>0</v>
      </c>
      <c r="BH114" s="350">
        <f t="shared" si="11"/>
        <v>0</v>
      </c>
      <c r="BI114" s="350">
        <f t="shared" si="12"/>
        <v>0</v>
      </c>
      <c r="BJ114" s="349" t="s">
        <v>77</v>
      </c>
      <c r="BK114" s="350">
        <f t="shared" si="13"/>
        <v>0</v>
      </c>
      <c r="BL114" s="349" t="s">
        <v>206</v>
      </c>
      <c r="BM114" s="349" t="s">
        <v>579</v>
      </c>
    </row>
    <row r="115" spans="2:65" s="345" customFormat="1" ht="16.5" customHeight="1">
      <c r="B115" s="362"/>
      <c r="C115" s="387" t="s">
        <v>291</v>
      </c>
      <c r="D115" s="387" t="s">
        <v>214</v>
      </c>
      <c r="E115" s="386" t="s">
        <v>578</v>
      </c>
      <c r="F115" s="381" t="s">
        <v>577</v>
      </c>
      <c r="G115" s="385" t="s">
        <v>138</v>
      </c>
      <c r="H115" s="384">
        <v>1</v>
      </c>
      <c r="I115" s="382">
        <v>0</v>
      </c>
      <c r="J115" s="383"/>
      <c r="K115" s="382">
        <f t="shared" si="1"/>
        <v>0</v>
      </c>
      <c r="L115" s="381" t="s">
        <v>5</v>
      </c>
      <c r="M115" s="380"/>
      <c r="N115" s="379" t="s">
        <v>5</v>
      </c>
      <c r="O115" s="378" t="s">
        <v>40</v>
      </c>
      <c r="P115" s="377">
        <f t="shared" si="2"/>
        <v>0</v>
      </c>
      <c r="Q115" s="377">
        <f t="shared" si="3"/>
        <v>0</v>
      </c>
      <c r="R115" s="377">
        <f t="shared" si="4"/>
        <v>0</v>
      </c>
      <c r="S115" s="376">
        <v>0</v>
      </c>
      <c r="T115" s="376">
        <f t="shared" si="5"/>
        <v>0</v>
      </c>
      <c r="U115" s="376">
        <v>0</v>
      </c>
      <c r="V115" s="376">
        <f t="shared" si="6"/>
        <v>0</v>
      </c>
      <c r="W115" s="376">
        <v>0</v>
      </c>
      <c r="X115" s="375">
        <f t="shared" si="7"/>
        <v>0</v>
      </c>
      <c r="AR115" s="349" t="s">
        <v>217</v>
      </c>
      <c r="AT115" s="349" t="s">
        <v>214</v>
      </c>
      <c r="AU115" s="349" t="s">
        <v>79</v>
      </c>
      <c r="AY115" s="349" t="s">
        <v>123</v>
      </c>
      <c r="BE115" s="350">
        <f t="shared" si="8"/>
        <v>0</v>
      </c>
      <c r="BF115" s="350">
        <f t="shared" si="9"/>
        <v>0</v>
      </c>
      <c r="BG115" s="350">
        <f t="shared" si="10"/>
        <v>0</v>
      </c>
      <c r="BH115" s="350">
        <f t="shared" si="11"/>
        <v>0</v>
      </c>
      <c r="BI115" s="350">
        <f t="shared" si="12"/>
        <v>0</v>
      </c>
      <c r="BJ115" s="349" t="s">
        <v>77</v>
      </c>
      <c r="BK115" s="350">
        <f t="shared" si="13"/>
        <v>0</v>
      </c>
      <c r="BL115" s="349" t="s">
        <v>206</v>
      </c>
      <c r="BM115" s="349" t="s">
        <v>576</v>
      </c>
    </row>
    <row r="116" spans="2:65" s="345" customFormat="1" ht="16.5" customHeight="1">
      <c r="B116" s="362"/>
      <c r="C116" s="387" t="s">
        <v>297</v>
      </c>
      <c r="D116" s="387" t="s">
        <v>214</v>
      </c>
      <c r="E116" s="386" t="s">
        <v>575</v>
      </c>
      <c r="F116" s="381" t="s">
        <v>574</v>
      </c>
      <c r="G116" s="385" t="s">
        <v>138</v>
      </c>
      <c r="H116" s="384">
        <v>2</v>
      </c>
      <c r="I116" s="382">
        <v>0</v>
      </c>
      <c r="J116" s="383"/>
      <c r="K116" s="382">
        <f t="shared" si="1"/>
        <v>0</v>
      </c>
      <c r="L116" s="381" t="s">
        <v>5</v>
      </c>
      <c r="M116" s="380"/>
      <c r="N116" s="379" t="s">
        <v>5</v>
      </c>
      <c r="O116" s="378" t="s">
        <v>40</v>
      </c>
      <c r="P116" s="377">
        <f t="shared" si="2"/>
        <v>0</v>
      </c>
      <c r="Q116" s="377">
        <f t="shared" si="3"/>
        <v>0</v>
      </c>
      <c r="R116" s="377">
        <f t="shared" si="4"/>
        <v>0</v>
      </c>
      <c r="S116" s="376">
        <v>0</v>
      </c>
      <c r="T116" s="376">
        <f t="shared" si="5"/>
        <v>0</v>
      </c>
      <c r="U116" s="376">
        <v>0</v>
      </c>
      <c r="V116" s="376">
        <f t="shared" si="6"/>
        <v>0</v>
      </c>
      <c r="W116" s="376">
        <v>0</v>
      </c>
      <c r="X116" s="375">
        <f t="shared" si="7"/>
        <v>0</v>
      </c>
      <c r="AR116" s="349" t="s">
        <v>217</v>
      </c>
      <c r="AT116" s="349" t="s">
        <v>214</v>
      </c>
      <c r="AU116" s="349" t="s">
        <v>79</v>
      </c>
      <c r="AY116" s="349" t="s">
        <v>123</v>
      </c>
      <c r="BE116" s="350">
        <f t="shared" si="8"/>
        <v>0</v>
      </c>
      <c r="BF116" s="350">
        <f t="shared" si="9"/>
        <v>0</v>
      </c>
      <c r="BG116" s="350">
        <f t="shared" si="10"/>
        <v>0</v>
      </c>
      <c r="BH116" s="350">
        <f t="shared" si="11"/>
        <v>0</v>
      </c>
      <c r="BI116" s="350">
        <f t="shared" si="12"/>
        <v>0</v>
      </c>
      <c r="BJ116" s="349" t="s">
        <v>77</v>
      </c>
      <c r="BK116" s="350">
        <f t="shared" si="13"/>
        <v>0</v>
      </c>
      <c r="BL116" s="349" t="s">
        <v>206</v>
      </c>
      <c r="BM116" s="349" t="s">
        <v>573</v>
      </c>
    </row>
    <row r="117" spans="2:65" s="345" customFormat="1" ht="16.5" customHeight="1">
      <c r="B117" s="362"/>
      <c r="C117" s="361" t="s">
        <v>303</v>
      </c>
      <c r="D117" s="361" t="s">
        <v>126</v>
      </c>
      <c r="E117" s="360" t="s">
        <v>572</v>
      </c>
      <c r="F117" s="356" t="s">
        <v>571</v>
      </c>
      <c r="G117" s="359" t="s">
        <v>138</v>
      </c>
      <c r="H117" s="358">
        <v>3</v>
      </c>
      <c r="I117" s="357">
        <v>0</v>
      </c>
      <c r="J117" s="357">
        <v>0</v>
      </c>
      <c r="K117" s="357">
        <f t="shared" si="1"/>
        <v>0</v>
      </c>
      <c r="L117" s="356" t="s">
        <v>130</v>
      </c>
      <c r="M117" s="346"/>
      <c r="N117" s="355" t="s">
        <v>5</v>
      </c>
      <c r="O117" s="378" t="s">
        <v>40</v>
      </c>
      <c r="P117" s="377">
        <f t="shared" si="2"/>
        <v>0</v>
      </c>
      <c r="Q117" s="377">
        <f t="shared" si="3"/>
        <v>0</v>
      </c>
      <c r="R117" s="377">
        <f t="shared" si="4"/>
        <v>0</v>
      </c>
      <c r="S117" s="376">
        <v>0.86399999999999999</v>
      </c>
      <c r="T117" s="376">
        <f t="shared" si="5"/>
        <v>2.5920000000000001</v>
      </c>
      <c r="U117" s="376">
        <v>0</v>
      </c>
      <c r="V117" s="376">
        <f t="shared" si="6"/>
        <v>0</v>
      </c>
      <c r="W117" s="376">
        <v>0</v>
      </c>
      <c r="X117" s="375">
        <f t="shared" si="7"/>
        <v>0</v>
      </c>
      <c r="AR117" s="349" t="s">
        <v>206</v>
      </c>
      <c r="AT117" s="349" t="s">
        <v>126</v>
      </c>
      <c r="AU117" s="349" t="s">
        <v>79</v>
      </c>
      <c r="AY117" s="349" t="s">
        <v>123</v>
      </c>
      <c r="BE117" s="350">
        <f t="shared" si="8"/>
        <v>0</v>
      </c>
      <c r="BF117" s="350">
        <f t="shared" si="9"/>
        <v>0</v>
      </c>
      <c r="BG117" s="350">
        <f t="shared" si="10"/>
        <v>0</v>
      </c>
      <c r="BH117" s="350">
        <f t="shared" si="11"/>
        <v>0</v>
      </c>
      <c r="BI117" s="350">
        <f t="shared" si="12"/>
        <v>0</v>
      </c>
      <c r="BJ117" s="349" t="s">
        <v>77</v>
      </c>
      <c r="BK117" s="350">
        <f t="shared" si="13"/>
        <v>0</v>
      </c>
      <c r="BL117" s="349" t="s">
        <v>206</v>
      </c>
      <c r="BM117" s="349" t="s">
        <v>570</v>
      </c>
    </row>
    <row r="118" spans="2:65" s="345" customFormat="1" ht="16.5" customHeight="1">
      <c r="B118" s="362"/>
      <c r="C118" s="387" t="s">
        <v>307</v>
      </c>
      <c r="D118" s="387" t="s">
        <v>214</v>
      </c>
      <c r="E118" s="386" t="s">
        <v>569</v>
      </c>
      <c r="F118" s="381" t="s">
        <v>568</v>
      </c>
      <c r="G118" s="385" t="s">
        <v>138</v>
      </c>
      <c r="H118" s="384">
        <v>3</v>
      </c>
      <c r="I118" s="382">
        <v>0</v>
      </c>
      <c r="J118" s="383"/>
      <c r="K118" s="382">
        <f t="shared" si="1"/>
        <v>0</v>
      </c>
      <c r="L118" s="381" t="s">
        <v>5</v>
      </c>
      <c r="M118" s="380"/>
      <c r="N118" s="379" t="s">
        <v>5</v>
      </c>
      <c r="O118" s="378" t="s">
        <v>40</v>
      </c>
      <c r="P118" s="377">
        <f t="shared" si="2"/>
        <v>0</v>
      </c>
      <c r="Q118" s="377">
        <f t="shared" si="3"/>
        <v>0</v>
      </c>
      <c r="R118" s="377">
        <f t="shared" si="4"/>
        <v>0</v>
      </c>
      <c r="S118" s="376">
        <v>0</v>
      </c>
      <c r="T118" s="376">
        <f t="shared" si="5"/>
        <v>0</v>
      </c>
      <c r="U118" s="376">
        <v>0</v>
      </c>
      <c r="V118" s="376">
        <f t="shared" si="6"/>
        <v>0</v>
      </c>
      <c r="W118" s="376">
        <v>0</v>
      </c>
      <c r="X118" s="375">
        <f t="shared" si="7"/>
        <v>0</v>
      </c>
      <c r="AR118" s="349" t="s">
        <v>217</v>
      </c>
      <c r="AT118" s="349" t="s">
        <v>214</v>
      </c>
      <c r="AU118" s="349" t="s">
        <v>79</v>
      </c>
      <c r="AY118" s="349" t="s">
        <v>123</v>
      </c>
      <c r="BE118" s="350">
        <f t="shared" si="8"/>
        <v>0</v>
      </c>
      <c r="BF118" s="350">
        <f t="shared" si="9"/>
        <v>0</v>
      </c>
      <c r="BG118" s="350">
        <f t="shared" si="10"/>
        <v>0</v>
      </c>
      <c r="BH118" s="350">
        <f t="shared" si="11"/>
        <v>0</v>
      </c>
      <c r="BI118" s="350">
        <f t="shared" si="12"/>
        <v>0</v>
      </c>
      <c r="BJ118" s="349" t="s">
        <v>77</v>
      </c>
      <c r="BK118" s="350">
        <f t="shared" si="13"/>
        <v>0</v>
      </c>
      <c r="BL118" s="349" t="s">
        <v>206</v>
      </c>
      <c r="BM118" s="349" t="s">
        <v>567</v>
      </c>
    </row>
    <row r="119" spans="2:65" s="345" customFormat="1" ht="16.5" customHeight="1">
      <c r="B119" s="362"/>
      <c r="C119" s="387" t="s">
        <v>310</v>
      </c>
      <c r="D119" s="387" t="s">
        <v>214</v>
      </c>
      <c r="E119" s="386" t="s">
        <v>566</v>
      </c>
      <c r="F119" s="381" t="s">
        <v>565</v>
      </c>
      <c r="G119" s="385" t="s">
        <v>138</v>
      </c>
      <c r="H119" s="384">
        <v>6</v>
      </c>
      <c r="I119" s="382">
        <v>0</v>
      </c>
      <c r="J119" s="383"/>
      <c r="K119" s="382">
        <f t="shared" si="1"/>
        <v>0</v>
      </c>
      <c r="L119" s="381" t="s">
        <v>5</v>
      </c>
      <c r="M119" s="380"/>
      <c r="N119" s="379" t="s">
        <v>5</v>
      </c>
      <c r="O119" s="378" t="s">
        <v>40</v>
      </c>
      <c r="P119" s="377">
        <f t="shared" si="2"/>
        <v>0</v>
      </c>
      <c r="Q119" s="377">
        <f t="shared" si="3"/>
        <v>0</v>
      </c>
      <c r="R119" s="377">
        <f t="shared" si="4"/>
        <v>0</v>
      </c>
      <c r="S119" s="376">
        <v>0</v>
      </c>
      <c r="T119" s="376">
        <f t="shared" si="5"/>
        <v>0</v>
      </c>
      <c r="U119" s="376">
        <v>0</v>
      </c>
      <c r="V119" s="376">
        <f t="shared" si="6"/>
        <v>0</v>
      </c>
      <c r="W119" s="376">
        <v>0</v>
      </c>
      <c r="X119" s="375">
        <f t="shared" si="7"/>
        <v>0</v>
      </c>
      <c r="AR119" s="349" t="s">
        <v>217</v>
      </c>
      <c r="AT119" s="349" t="s">
        <v>214</v>
      </c>
      <c r="AU119" s="349" t="s">
        <v>79</v>
      </c>
      <c r="AY119" s="349" t="s">
        <v>123</v>
      </c>
      <c r="BE119" s="350">
        <f t="shared" si="8"/>
        <v>0</v>
      </c>
      <c r="BF119" s="350">
        <f t="shared" si="9"/>
        <v>0</v>
      </c>
      <c r="BG119" s="350">
        <f t="shared" si="10"/>
        <v>0</v>
      </c>
      <c r="BH119" s="350">
        <f t="shared" si="11"/>
        <v>0</v>
      </c>
      <c r="BI119" s="350">
        <f t="shared" si="12"/>
        <v>0</v>
      </c>
      <c r="BJ119" s="349" t="s">
        <v>77</v>
      </c>
      <c r="BK119" s="350">
        <f t="shared" si="13"/>
        <v>0</v>
      </c>
      <c r="BL119" s="349" t="s">
        <v>206</v>
      </c>
      <c r="BM119" s="349" t="s">
        <v>564</v>
      </c>
    </row>
    <row r="120" spans="2:65" s="345" customFormat="1" ht="16.5" customHeight="1">
      <c r="B120" s="362"/>
      <c r="C120" s="361" t="s">
        <v>314</v>
      </c>
      <c r="D120" s="361" t="s">
        <v>126</v>
      </c>
      <c r="E120" s="360" t="s">
        <v>563</v>
      </c>
      <c r="F120" s="356" t="s">
        <v>562</v>
      </c>
      <c r="G120" s="359" t="s">
        <v>138</v>
      </c>
      <c r="H120" s="358">
        <v>1</v>
      </c>
      <c r="I120" s="357">
        <v>0</v>
      </c>
      <c r="J120" s="357">
        <v>0</v>
      </c>
      <c r="K120" s="357">
        <f t="shared" si="1"/>
        <v>0</v>
      </c>
      <c r="L120" s="356" t="s">
        <v>130</v>
      </c>
      <c r="M120" s="346"/>
      <c r="N120" s="355" t="s">
        <v>5</v>
      </c>
      <c r="O120" s="378" t="s">
        <v>40</v>
      </c>
      <c r="P120" s="377">
        <f t="shared" si="2"/>
        <v>0</v>
      </c>
      <c r="Q120" s="377">
        <f t="shared" si="3"/>
        <v>0</v>
      </c>
      <c r="R120" s="377">
        <f t="shared" si="4"/>
        <v>0</v>
      </c>
      <c r="S120" s="376">
        <v>0.54800000000000004</v>
      </c>
      <c r="T120" s="376">
        <f t="shared" si="5"/>
        <v>0.54800000000000004</v>
      </c>
      <c r="U120" s="376">
        <v>0</v>
      </c>
      <c r="V120" s="376">
        <f t="shared" si="6"/>
        <v>0</v>
      </c>
      <c r="W120" s="376">
        <v>0</v>
      </c>
      <c r="X120" s="375">
        <f t="shared" si="7"/>
        <v>0</v>
      </c>
      <c r="AR120" s="349" t="s">
        <v>206</v>
      </c>
      <c r="AT120" s="349" t="s">
        <v>126</v>
      </c>
      <c r="AU120" s="349" t="s">
        <v>79</v>
      </c>
      <c r="AY120" s="349" t="s">
        <v>123</v>
      </c>
      <c r="BE120" s="350">
        <f t="shared" si="8"/>
        <v>0</v>
      </c>
      <c r="BF120" s="350">
        <f t="shared" si="9"/>
        <v>0</v>
      </c>
      <c r="BG120" s="350">
        <f t="shared" si="10"/>
        <v>0</v>
      </c>
      <c r="BH120" s="350">
        <f t="shared" si="11"/>
        <v>0</v>
      </c>
      <c r="BI120" s="350">
        <f t="shared" si="12"/>
        <v>0</v>
      </c>
      <c r="BJ120" s="349" t="s">
        <v>77</v>
      </c>
      <c r="BK120" s="350">
        <f t="shared" si="13"/>
        <v>0</v>
      </c>
      <c r="BL120" s="349" t="s">
        <v>206</v>
      </c>
      <c r="BM120" s="349" t="s">
        <v>561</v>
      </c>
    </row>
    <row r="121" spans="2:65" s="345" customFormat="1" ht="16.5" customHeight="1">
      <c r="B121" s="362"/>
      <c r="C121" s="387" t="s">
        <v>320</v>
      </c>
      <c r="D121" s="387" t="s">
        <v>214</v>
      </c>
      <c r="E121" s="386" t="s">
        <v>560</v>
      </c>
      <c r="F121" s="381" t="s">
        <v>559</v>
      </c>
      <c r="G121" s="385" t="s">
        <v>558</v>
      </c>
      <c r="H121" s="384">
        <v>1</v>
      </c>
      <c r="I121" s="382">
        <v>0</v>
      </c>
      <c r="J121" s="383"/>
      <c r="K121" s="382">
        <f t="shared" si="1"/>
        <v>0</v>
      </c>
      <c r="L121" s="381" t="s">
        <v>5</v>
      </c>
      <c r="M121" s="380"/>
      <c r="N121" s="379" t="s">
        <v>5</v>
      </c>
      <c r="O121" s="378" t="s">
        <v>40</v>
      </c>
      <c r="P121" s="377">
        <f t="shared" si="2"/>
        <v>0</v>
      </c>
      <c r="Q121" s="377">
        <f t="shared" si="3"/>
        <v>0</v>
      </c>
      <c r="R121" s="377">
        <f t="shared" si="4"/>
        <v>0</v>
      </c>
      <c r="S121" s="376">
        <v>0</v>
      </c>
      <c r="T121" s="376">
        <f t="shared" si="5"/>
        <v>0</v>
      </c>
      <c r="U121" s="376">
        <v>0</v>
      </c>
      <c r="V121" s="376">
        <f t="shared" si="6"/>
        <v>0</v>
      </c>
      <c r="W121" s="376">
        <v>0</v>
      </c>
      <c r="X121" s="375">
        <f t="shared" si="7"/>
        <v>0</v>
      </c>
      <c r="AR121" s="349" t="s">
        <v>217</v>
      </c>
      <c r="AT121" s="349" t="s">
        <v>214</v>
      </c>
      <c r="AU121" s="349" t="s">
        <v>79</v>
      </c>
      <c r="AY121" s="349" t="s">
        <v>123</v>
      </c>
      <c r="BE121" s="350">
        <f t="shared" si="8"/>
        <v>0</v>
      </c>
      <c r="BF121" s="350">
        <f t="shared" si="9"/>
        <v>0</v>
      </c>
      <c r="BG121" s="350">
        <f t="shared" si="10"/>
        <v>0</v>
      </c>
      <c r="BH121" s="350">
        <f t="shared" si="11"/>
        <v>0</v>
      </c>
      <c r="BI121" s="350">
        <f t="shared" si="12"/>
        <v>0</v>
      </c>
      <c r="BJ121" s="349" t="s">
        <v>77</v>
      </c>
      <c r="BK121" s="350">
        <f t="shared" si="13"/>
        <v>0</v>
      </c>
      <c r="BL121" s="349" t="s">
        <v>206</v>
      </c>
      <c r="BM121" s="349" t="s">
        <v>557</v>
      </c>
    </row>
    <row r="122" spans="2:65" s="363" customFormat="1" ht="37.35" customHeight="1">
      <c r="B122" s="372"/>
      <c r="D122" s="365" t="s">
        <v>68</v>
      </c>
      <c r="E122" s="374" t="s">
        <v>556</v>
      </c>
      <c r="F122" s="374" t="s">
        <v>555</v>
      </c>
      <c r="K122" s="373">
        <f>BK122</f>
        <v>0</v>
      </c>
      <c r="M122" s="372"/>
      <c r="N122" s="371"/>
      <c r="O122" s="368"/>
      <c r="P122" s="368"/>
      <c r="Q122" s="370">
        <f>Q123</f>
        <v>0</v>
      </c>
      <c r="R122" s="370">
        <f>R123</f>
        <v>0</v>
      </c>
      <c r="S122" s="368"/>
      <c r="T122" s="369">
        <f>T123</f>
        <v>4</v>
      </c>
      <c r="U122" s="368"/>
      <c r="V122" s="369">
        <f>V123</f>
        <v>0</v>
      </c>
      <c r="W122" s="368"/>
      <c r="X122" s="367">
        <f>X123</f>
        <v>0</v>
      </c>
      <c r="AR122" s="365" t="s">
        <v>131</v>
      </c>
      <c r="AT122" s="366" t="s">
        <v>68</v>
      </c>
      <c r="AU122" s="366" t="s">
        <v>69</v>
      </c>
      <c r="AY122" s="365" t="s">
        <v>123</v>
      </c>
      <c r="BK122" s="364">
        <f>BK123</f>
        <v>0</v>
      </c>
    </row>
    <row r="123" spans="2:65" s="345" customFormat="1" ht="16.5" customHeight="1">
      <c r="B123" s="362"/>
      <c r="C123" s="361" t="s">
        <v>326</v>
      </c>
      <c r="D123" s="361" t="s">
        <v>126</v>
      </c>
      <c r="E123" s="360" t="s">
        <v>554</v>
      </c>
      <c r="F123" s="356" t="s">
        <v>553</v>
      </c>
      <c r="G123" s="359" t="s">
        <v>145</v>
      </c>
      <c r="H123" s="358">
        <v>4</v>
      </c>
      <c r="I123" s="357">
        <v>0</v>
      </c>
      <c r="J123" s="357">
        <v>0</v>
      </c>
      <c r="K123" s="357">
        <f>ROUND(P123*H123,2)</f>
        <v>0</v>
      </c>
      <c r="L123" s="356" t="s">
        <v>130</v>
      </c>
      <c r="M123" s="346"/>
      <c r="N123" s="355" t="s">
        <v>5</v>
      </c>
      <c r="O123" s="354" t="s">
        <v>40</v>
      </c>
      <c r="P123" s="353">
        <f>I123+J123</f>
        <v>0</v>
      </c>
      <c r="Q123" s="353">
        <f>ROUND(I123*H123,2)</f>
        <v>0</v>
      </c>
      <c r="R123" s="353">
        <f>ROUND(J123*H123,2)</f>
        <v>0</v>
      </c>
      <c r="S123" s="352">
        <v>1</v>
      </c>
      <c r="T123" s="352">
        <f>S123*H123</f>
        <v>4</v>
      </c>
      <c r="U123" s="352">
        <v>0</v>
      </c>
      <c r="V123" s="352">
        <f>U123*H123</f>
        <v>0</v>
      </c>
      <c r="W123" s="352">
        <v>0</v>
      </c>
      <c r="X123" s="351">
        <f>W123*H123</f>
        <v>0</v>
      </c>
      <c r="AR123" s="349" t="s">
        <v>552</v>
      </c>
      <c r="AT123" s="349" t="s">
        <v>126</v>
      </c>
      <c r="AU123" s="349" t="s">
        <v>77</v>
      </c>
      <c r="AY123" s="349" t="s">
        <v>123</v>
      </c>
      <c r="BE123" s="350">
        <f>IF(O123="základní",K123,0)</f>
        <v>0</v>
      </c>
      <c r="BF123" s="350">
        <f>IF(O123="snížená",K123,0)</f>
        <v>0</v>
      </c>
      <c r="BG123" s="350">
        <f>IF(O123="zákl. přenesená",K123,0)</f>
        <v>0</v>
      </c>
      <c r="BH123" s="350">
        <f>IF(O123="sníž. přenesená",K123,0)</f>
        <v>0</v>
      </c>
      <c r="BI123" s="350">
        <f>IF(O123="nulová",K123,0)</f>
        <v>0</v>
      </c>
      <c r="BJ123" s="349" t="s">
        <v>77</v>
      </c>
      <c r="BK123" s="350">
        <f>ROUND(P123*H123,2)</f>
        <v>0</v>
      </c>
      <c r="BL123" s="349" t="s">
        <v>552</v>
      </c>
      <c r="BM123" s="349" t="s">
        <v>551</v>
      </c>
    </row>
    <row r="124" spans="2:65" s="345" customFormat="1" ht="6.95" customHeight="1">
      <c r="B124" s="348"/>
      <c r="C124" s="347"/>
      <c r="D124" s="347"/>
      <c r="E124" s="347"/>
      <c r="F124" s="347"/>
      <c r="G124" s="347"/>
      <c r="H124" s="347"/>
      <c r="I124" s="347"/>
      <c r="J124" s="347"/>
      <c r="K124" s="347"/>
      <c r="L124" s="347"/>
      <c r="M124" s="346"/>
    </row>
  </sheetData>
  <autoFilter ref="C76:L123"/>
  <mergeCells count="7">
    <mergeCell ref="E69:H69"/>
    <mergeCell ref="G1:H1"/>
    <mergeCell ref="M2:Z2"/>
    <mergeCell ref="E7:H7"/>
    <mergeCell ref="E22:H22"/>
    <mergeCell ref="E45:H45"/>
    <mergeCell ref="J49:J50"/>
  </mergeCells>
  <hyperlinks>
    <hyperlink ref="F1:G1" location="C2" display="1) Krycí list soupisu"/>
    <hyperlink ref="G1:H1" location="C52" display="2) Rekapitulace"/>
    <hyperlink ref="J1" location="C7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scale="87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view="pageLayout" topLeftCell="A45" zoomScaleNormal="85" zoomScaleSheetLayoutView="100" workbookViewId="0">
      <selection activeCell="L60" sqref="L60"/>
    </sheetView>
  </sheetViews>
  <sheetFormatPr defaultColWidth="10.6640625" defaultRowHeight="12.75"/>
  <cols>
    <col min="1" max="1" width="4.33203125" style="271" customWidth="1"/>
    <col min="2" max="2" width="5.83203125" style="271" customWidth="1"/>
    <col min="3" max="3" width="8.1640625" style="273" customWidth="1"/>
    <col min="4" max="4" width="43.5" style="271" customWidth="1"/>
    <col min="5" max="5" width="3.83203125" style="273" customWidth="1"/>
    <col min="6" max="6" width="9.33203125" style="272" customWidth="1"/>
    <col min="7" max="7" width="11.5" style="272" customWidth="1"/>
    <col min="8" max="8" width="13.83203125" style="271" customWidth="1"/>
    <col min="9" max="9" width="15" style="271" customWidth="1"/>
    <col min="10" max="10" width="24.83203125" style="271" hidden="1" customWidth="1"/>
    <col min="11" max="11" width="18.5" style="271" customWidth="1"/>
    <col min="12" max="14" width="10.6640625" style="271" customWidth="1"/>
    <col min="15" max="15" width="11" style="271" customWidth="1"/>
    <col min="16" max="18" width="10.6640625" style="271" customWidth="1"/>
    <col min="19" max="19" width="16.6640625" style="271" customWidth="1"/>
    <col min="20" max="250" width="10.6640625" style="271" customWidth="1"/>
    <col min="251" max="16384" width="10.6640625" style="271"/>
  </cols>
  <sheetData>
    <row r="1" spans="1:15" s="342" customFormat="1" ht="18">
      <c r="A1" s="523" t="s">
        <v>757</v>
      </c>
      <c r="B1" s="524"/>
      <c r="C1" s="524"/>
      <c r="D1" s="524"/>
      <c r="E1" s="524"/>
      <c r="F1" s="524"/>
      <c r="G1" s="524"/>
      <c r="H1" s="524"/>
      <c r="I1" s="525"/>
      <c r="J1" s="343"/>
      <c r="K1" s="343"/>
    </row>
    <row r="2" spans="1:15" ht="24.95" customHeight="1">
      <c r="A2" s="339" t="s">
        <v>755</v>
      </c>
      <c r="B2" s="338"/>
      <c r="C2" s="526" t="s">
        <v>754</v>
      </c>
      <c r="D2" s="527"/>
      <c r="E2" s="337"/>
      <c r="F2" s="341"/>
      <c r="G2" s="341"/>
      <c r="H2" s="340"/>
      <c r="I2" s="324"/>
      <c r="J2" s="274"/>
      <c r="K2" s="274"/>
    </row>
    <row r="3" spans="1:15">
      <c r="A3" s="339" t="s">
        <v>753</v>
      </c>
      <c r="B3" s="338"/>
      <c r="C3" s="526" t="s">
        <v>752</v>
      </c>
      <c r="D3" s="528"/>
      <c r="E3" s="337"/>
      <c r="F3" s="336" t="s">
        <v>751</v>
      </c>
      <c r="G3" s="336"/>
      <c r="H3" s="335" t="s">
        <v>5</v>
      </c>
      <c r="I3" s="324"/>
      <c r="J3" s="274"/>
      <c r="K3" s="274"/>
    </row>
    <row r="4" spans="1:15" ht="25.5" customHeight="1">
      <c r="A4" s="334" t="s">
        <v>750</v>
      </c>
      <c r="B4" s="333"/>
      <c r="C4" s="529" t="s">
        <v>749</v>
      </c>
      <c r="D4" s="530"/>
      <c r="E4" s="332"/>
      <c r="F4" s="331" t="s">
        <v>748</v>
      </c>
      <c r="G4" s="331"/>
      <c r="H4" s="330">
        <v>43267</v>
      </c>
      <c r="I4" s="329"/>
      <c r="J4" s="274"/>
      <c r="K4" s="274"/>
    </row>
    <row r="5" spans="1:15">
      <c r="A5" s="328"/>
      <c r="B5" s="325"/>
      <c r="C5" s="327"/>
      <c r="D5" s="325"/>
      <c r="E5" s="327"/>
      <c r="F5" s="326"/>
      <c r="G5" s="326"/>
      <c r="H5" s="325"/>
      <c r="I5" s="324"/>
      <c r="J5" s="274"/>
      <c r="K5" s="274"/>
    </row>
    <row r="6" spans="1:15" ht="22.5">
      <c r="A6" s="323" t="s">
        <v>747</v>
      </c>
      <c r="B6" s="322" t="s">
        <v>746</v>
      </c>
      <c r="C6" s="320" t="s">
        <v>401</v>
      </c>
      <c r="D6" s="322" t="s">
        <v>745</v>
      </c>
      <c r="E6" s="322" t="s">
        <v>110</v>
      </c>
      <c r="F6" s="321" t="s">
        <v>744</v>
      </c>
      <c r="G6" s="321" t="s">
        <v>686</v>
      </c>
      <c r="H6" s="320" t="s">
        <v>685</v>
      </c>
      <c r="I6" s="319" t="s">
        <v>501</v>
      </c>
      <c r="J6" s="274"/>
      <c r="K6" s="274"/>
    </row>
    <row r="7" spans="1:15">
      <c r="A7" s="318"/>
      <c r="B7" s="315"/>
      <c r="C7" s="317"/>
      <c r="D7" s="315"/>
      <c r="E7" s="317"/>
      <c r="F7" s="316"/>
      <c r="G7" s="316"/>
      <c r="H7" s="315"/>
      <c r="I7" s="314"/>
      <c r="J7" s="274"/>
      <c r="K7" s="274"/>
    </row>
    <row r="8" spans="1:15" ht="25.5">
      <c r="A8" s="313"/>
      <c r="B8" s="312"/>
      <c r="C8" s="310"/>
      <c r="D8" s="311" t="s">
        <v>743</v>
      </c>
      <c r="E8" s="310"/>
      <c r="F8" s="309"/>
      <c r="G8" s="309"/>
      <c r="H8" s="309"/>
      <c r="I8" s="308"/>
      <c r="J8" s="274"/>
      <c r="K8" s="274"/>
    </row>
    <row r="9" spans="1:15">
      <c r="A9" s="282"/>
      <c r="B9" s="281"/>
      <c r="C9" s="287"/>
      <c r="D9" s="307"/>
      <c r="E9" s="281"/>
      <c r="F9" s="306"/>
      <c r="G9" s="306"/>
      <c r="H9" s="305"/>
      <c r="I9" s="304"/>
      <c r="J9" s="274"/>
      <c r="K9" s="274"/>
    </row>
    <row r="10" spans="1:15" ht="48">
      <c r="A10" s="303"/>
      <c r="B10" s="298"/>
      <c r="C10" s="302">
        <v>1</v>
      </c>
      <c r="D10" s="293" t="s">
        <v>742</v>
      </c>
      <c r="E10" s="284"/>
      <c r="F10" s="278"/>
      <c r="G10" s="278"/>
      <c r="H10" s="277"/>
      <c r="I10" s="276"/>
      <c r="J10" s="274"/>
      <c r="K10" s="274"/>
    </row>
    <row r="11" spans="1:15">
      <c r="A11" s="282">
        <v>1</v>
      </c>
      <c r="B11" s="298"/>
      <c r="C11" s="297"/>
      <c r="D11" s="301" t="s">
        <v>741</v>
      </c>
      <c r="E11" s="284" t="s">
        <v>162</v>
      </c>
      <c r="F11" s="278">
        <v>22</v>
      </c>
      <c r="G11" s="278">
        <v>0</v>
      </c>
      <c r="H11" s="277">
        <v>0</v>
      </c>
      <c r="I11" s="276">
        <f t="shared" ref="I11:I20" si="0">F11*(G11+H11)</f>
        <v>0</v>
      </c>
      <c r="J11" s="274"/>
      <c r="K11" s="274"/>
      <c r="O11" s="272"/>
    </row>
    <row r="12" spans="1:15">
      <c r="A12" s="282">
        <v>2</v>
      </c>
      <c r="B12" s="298"/>
      <c r="C12" s="297"/>
      <c r="D12" s="301" t="s">
        <v>740</v>
      </c>
      <c r="E12" s="284" t="s">
        <v>162</v>
      </c>
      <c r="F12" s="278">
        <v>14</v>
      </c>
      <c r="G12" s="278">
        <v>0</v>
      </c>
      <c r="H12" s="277">
        <v>0</v>
      </c>
      <c r="I12" s="276">
        <f t="shared" si="0"/>
        <v>0</v>
      </c>
      <c r="J12" s="274"/>
      <c r="K12" s="274"/>
      <c r="O12" s="272"/>
    </row>
    <row r="13" spans="1:15">
      <c r="A13" s="282">
        <v>3</v>
      </c>
      <c r="B13" s="298"/>
      <c r="C13" s="297"/>
      <c r="D13" s="301" t="s">
        <v>739</v>
      </c>
      <c r="E13" s="284" t="s">
        <v>715</v>
      </c>
      <c r="F13" s="278">
        <v>1</v>
      </c>
      <c r="G13" s="278">
        <v>0</v>
      </c>
      <c r="H13" s="277">
        <v>0</v>
      </c>
      <c r="I13" s="276">
        <f t="shared" si="0"/>
        <v>0</v>
      </c>
      <c r="J13" s="274"/>
      <c r="K13" s="274"/>
      <c r="O13" s="272"/>
    </row>
    <row r="14" spans="1:15">
      <c r="A14" s="282">
        <v>4</v>
      </c>
      <c r="B14" s="298"/>
      <c r="C14" s="297"/>
      <c r="D14" s="280" t="s">
        <v>738</v>
      </c>
      <c r="E14" s="284" t="s">
        <v>715</v>
      </c>
      <c r="F14" s="278">
        <v>6</v>
      </c>
      <c r="G14" s="278">
        <v>0</v>
      </c>
      <c r="H14" s="277">
        <v>0</v>
      </c>
      <c r="I14" s="276">
        <f t="shared" si="0"/>
        <v>0</v>
      </c>
      <c r="J14" s="274"/>
      <c r="K14" s="274"/>
      <c r="O14" s="272"/>
    </row>
    <row r="15" spans="1:15">
      <c r="A15" s="282">
        <v>5</v>
      </c>
      <c r="B15" s="298"/>
      <c r="C15" s="297"/>
      <c r="D15" s="280" t="s">
        <v>737</v>
      </c>
      <c r="E15" s="284" t="s">
        <v>715</v>
      </c>
      <c r="F15" s="278">
        <v>1</v>
      </c>
      <c r="G15" s="278">
        <v>0</v>
      </c>
      <c r="H15" s="277">
        <v>0</v>
      </c>
      <c r="I15" s="276">
        <f t="shared" si="0"/>
        <v>0</v>
      </c>
      <c r="J15" s="274"/>
      <c r="K15" s="274"/>
      <c r="O15" s="272"/>
    </row>
    <row r="16" spans="1:15" ht="36">
      <c r="A16" s="282">
        <v>6</v>
      </c>
      <c r="B16" s="288"/>
      <c r="C16" s="287"/>
      <c r="D16" s="300" t="s">
        <v>736</v>
      </c>
      <c r="E16" s="284" t="s">
        <v>735</v>
      </c>
      <c r="F16" s="277">
        <v>40</v>
      </c>
      <c r="G16" s="278">
        <v>0</v>
      </c>
      <c r="H16" s="277">
        <v>0</v>
      </c>
      <c r="I16" s="276">
        <f t="shared" si="0"/>
        <v>0</v>
      </c>
      <c r="J16" s="274"/>
      <c r="K16" s="274"/>
      <c r="O16" s="272"/>
    </row>
    <row r="17" spans="1:15" ht="36">
      <c r="A17" s="282">
        <v>7</v>
      </c>
      <c r="B17" s="281"/>
      <c r="C17" s="281"/>
      <c r="D17" s="299" t="s">
        <v>734</v>
      </c>
      <c r="E17" s="279" t="s">
        <v>715</v>
      </c>
      <c r="F17" s="278">
        <v>15</v>
      </c>
      <c r="G17" s="278">
        <v>0</v>
      </c>
      <c r="H17" s="277">
        <v>0</v>
      </c>
      <c r="I17" s="276">
        <f t="shared" si="0"/>
        <v>0</v>
      </c>
      <c r="J17" s="274"/>
      <c r="K17" s="274"/>
      <c r="O17" s="272"/>
    </row>
    <row r="18" spans="1:15" ht="24">
      <c r="A18" s="282">
        <v>8</v>
      </c>
      <c r="B18" s="281"/>
      <c r="C18" s="281"/>
      <c r="D18" s="299" t="s">
        <v>733</v>
      </c>
      <c r="E18" s="279" t="s">
        <v>715</v>
      </c>
      <c r="F18" s="278">
        <v>1</v>
      </c>
      <c r="G18" s="278">
        <v>0</v>
      </c>
      <c r="H18" s="277">
        <v>0</v>
      </c>
      <c r="I18" s="276">
        <f t="shared" si="0"/>
        <v>0</v>
      </c>
      <c r="J18" s="274"/>
      <c r="K18" s="274"/>
      <c r="O18" s="272"/>
    </row>
    <row r="19" spans="1:15">
      <c r="A19" s="282">
        <v>9</v>
      </c>
      <c r="B19" s="298"/>
      <c r="C19" s="297"/>
      <c r="D19" s="280" t="s">
        <v>732</v>
      </c>
      <c r="E19" s="284" t="s">
        <v>162</v>
      </c>
      <c r="F19" s="296">
        <v>65</v>
      </c>
      <c r="G19" s="278">
        <v>0</v>
      </c>
      <c r="H19" s="277">
        <v>0</v>
      </c>
      <c r="I19" s="276">
        <f t="shared" si="0"/>
        <v>0</v>
      </c>
      <c r="J19" s="274"/>
      <c r="K19" s="274"/>
      <c r="O19" s="272"/>
    </row>
    <row r="20" spans="1:15">
      <c r="A20" s="282">
        <v>10</v>
      </c>
      <c r="B20" s="298"/>
      <c r="C20" s="297"/>
      <c r="D20" s="280" t="s">
        <v>731</v>
      </c>
      <c r="E20" s="284" t="s">
        <v>162</v>
      </c>
      <c r="F20" s="296">
        <v>45</v>
      </c>
      <c r="G20" s="278">
        <v>0</v>
      </c>
      <c r="H20" s="277">
        <v>0</v>
      </c>
      <c r="I20" s="276">
        <f t="shared" si="0"/>
        <v>0</v>
      </c>
      <c r="J20" s="274"/>
      <c r="K20" s="274"/>
      <c r="O20" s="272"/>
    </row>
    <row r="21" spans="1:15">
      <c r="A21" s="282">
        <v>11</v>
      </c>
      <c r="B21" s="288"/>
      <c r="C21" s="287"/>
      <c r="D21" s="280"/>
      <c r="E21" s="295"/>
      <c r="F21" s="294"/>
      <c r="G21" s="278"/>
      <c r="H21" s="277"/>
      <c r="I21" s="276"/>
      <c r="J21" s="274"/>
      <c r="K21" s="274"/>
      <c r="O21" s="272"/>
    </row>
    <row r="22" spans="1:15" ht="72">
      <c r="A22" s="282">
        <v>12</v>
      </c>
      <c r="B22" s="281"/>
      <c r="C22" s="287">
        <v>2</v>
      </c>
      <c r="D22" s="293" t="s">
        <v>730</v>
      </c>
      <c r="E22" s="279"/>
      <c r="F22" s="278"/>
      <c r="G22" s="278"/>
      <c r="H22" s="277"/>
      <c r="I22" s="276"/>
      <c r="J22" s="274"/>
      <c r="K22" s="274"/>
      <c r="O22" s="272"/>
    </row>
    <row r="23" spans="1:15" ht="36">
      <c r="A23" s="282">
        <v>13</v>
      </c>
      <c r="B23" s="281"/>
      <c r="C23" s="281"/>
      <c r="D23" s="285" t="s">
        <v>729</v>
      </c>
      <c r="E23" s="279" t="s">
        <v>162</v>
      </c>
      <c r="F23" s="278">
        <v>160</v>
      </c>
      <c r="G23" s="278">
        <v>0</v>
      </c>
      <c r="H23" s="277">
        <v>0</v>
      </c>
      <c r="I23" s="276">
        <f t="shared" ref="I23:I32" si="1">F23*(G23+H23)</f>
        <v>0</v>
      </c>
      <c r="J23" s="274"/>
      <c r="K23" s="274"/>
      <c r="O23" s="272"/>
    </row>
    <row r="24" spans="1:15" ht="36">
      <c r="A24" s="282">
        <v>14</v>
      </c>
      <c r="B24" s="288"/>
      <c r="C24" s="287"/>
      <c r="D24" s="285" t="s">
        <v>728</v>
      </c>
      <c r="E24" s="284" t="s">
        <v>715</v>
      </c>
      <c r="F24" s="277">
        <v>3</v>
      </c>
      <c r="G24" s="278">
        <v>0</v>
      </c>
      <c r="H24" s="277">
        <v>0</v>
      </c>
      <c r="I24" s="276">
        <f t="shared" si="1"/>
        <v>0</v>
      </c>
      <c r="J24" s="274"/>
      <c r="K24" s="274"/>
      <c r="O24" s="272"/>
    </row>
    <row r="25" spans="1:15">
      <c r="A25" s="282">
        <v>15</v>
      </c>
      <c r="B25" s="288"/>
      <c r="C25" s="287"/>
      <c r="D25" s="285" t="s">
        <v>727</v>
      </c>
      <c r="E25" s="279" t="s">
        <v>162</v>
      </c>
      <c r="F25" s="278">
        <v>16</v>
      </c>
      <c r="G25" s="278">
        <v>0</v>
      </c>
      <c r="H25" s="277">
        <v>0</v>
      </c>
      <c r="I25" s="276">
        <f t="shared" si="1"/>
        <v>0</v>
      </c>
      <c r="J25" s="274"/>
      <c r="K25" s="274"/>
      <c r="O25" s="292"/>
    </row>
    <row r="26" spans="1:15">
      <c r="A26" s="282">
        <v>16</v>
      </c>
      <c r="B26" s="288"/>
      <c r="C26" s="287"/>
      <c r="D26" s="285" t="s">
        <v>726</v>
      </c>
      <c r="E26" s="279" t="s">
        <v>162</v>
      </c>
      <c r="F26" s="278">
        <v>80</v>
      </c>
      <c r="G26" s="278">
        <v>0</v>
      </c>
      <c r="H26" s="277">
        <v>0</v>
      </c>
      <c r="I26" s="276">
        <f t="shared" si="1"/>
        <v>0</v>
      </c>
      <c r="J26" s="274"/>
      <c r="K26" s="274"/>
      <c r="O26" s="272"/>
    </row>
    <row r="27" spans="1:15" ht="24">
      <c r="A27" s="282">
        <v>17</v>
      </c>
      <c r="B27" s="288"/>
      <c r="C27" s="287"/>
      <c r="D27" s="285" t="s">
        <v>725</v>
      </c>
      <c r="E27" s="279" t="s">
        <v>162</v>
      </c>
      <c r="F27" s="278">
        <v>80</v>
      </c>
      <c r="G27" s="278">
        <v>0</v>
      </c>
      <c r="H27" s="277">
        <v>0</v>
      </c>
      <c r="I27" s="276">
        <f t="shared" si="1"/>
        <v>0</v>
      </c>
      <c r="J27" s="274"/>
      <c r="K27" s="274"/>
      <c r="O27" s="272"/>
    </row>
    <row r="28" spans="1:15" ht="24">
      <c r="A28" s="282">
        <v>18</v>
      </c>
      <c r="B28" s="288"/>
      <c r="C28" s="287"/>
      <c r="D28" s="285" t="s">
        <v>724</v>
      </c>
      <c r="E28" s="279" t="s">
        <v>162</v>
      </c>
      <c r="F28" s="278">
        <v>20</v>
      </c>
      <c r="G28" s="278">
        <v>0</v>
      </c>
      <c r="H28" s="277">
        <v>0</v>
      </c>
      <c r="I28" s="276">
        <f t="shared" si="1"/>
        <v>0</v>
      </c>
      <c r="J28" s="274"/>
      <c r="K28" s="274"/>
      <c r="O28" s="272"/>
    </row>
    <row r="29" spans="1:15" ht="24">
      <c r="A29" s="282">
        <v>19</v>
      </c>
      <c r="B29" s="288"/>
      <c r="C29" s="287"/>
      <c r="D29" s="285" t="s">
        <v>723</v>
      </c>
      <c r="E29" s="279" t="s">
        <v>715</v>
      </c>
      <c r="F29" s="278">
        <v>1</v>
      </c>
      <c r="G29" s="278">
        <v>0</v>
      </c>
      <c r="H29" s="277">
        <v>0</v>
      </c>
      <c r="I29" s="276">
        <f t="shared" si="1"/>
        <v>0</v>
      </c>
      <c r="J29" s="274"/>
      <c r="K29" s="274"/>
      <c r="O29" s="272"/>
    </row>
    <row r="30" spans="1:15" ht="24">
      <c r="A30" s="282">
        <v>20</v>
      </c>
      <c r="B30" s="288"/>
      <c r="C30" s="287"/>
      <c r="D30" s="285" t="s">
        <v>722</v>
      </c>
      <c r="E30" s="279" t="s">
        <v>715</v>
      </c>
      <c r="F30" s="278">
        <v>4</v>
      </c>
      <c r="G30" s="278">
        <v>0</v>
      </c>
      <c r="H30" s="277">
        <v>0</v>
      </c>
      <c r="I30" s="276">
        <f t="shared" si="1"/>
        <v>0</v>
      </c>
      <c r="J30" s="274"/>
      <c r="K30" s="274"/>
      <c r="O30" s="272"/>
    </row>
    <row r="31" spans="1:15" ht="24">
      <c r="A31" s="282">
        <v>21</v>
      </c>
      <c r="B31" s="288"/>
      <c r="C31" s="287"/>
      <c r="D31" s="285" t="s">
        <v>721</v>
      </c>
      <c r="E31" s="279" t="s">
        <v>162</v>
      </c>
      <c r="F31" s="278">
        <v>18</v>
      </c>
      <c r="G31" s="278">
        <v>0</v>
      </c>
      <c r="H31" s="277">
        <v>0</v>
      </c>
      <c r="I31" s="276">
        <f t="shared" si="1"/>
        <v>0</v>
      </c>
      <c r="J31" s="274"/>
      <c r="K31" s="274"/>
      <c r="O31" s="272"/>
    </row>
    <row r="32" spans="1:15" ht="24">
      <c r="A32" s="282">
        <v>22</v>
      </c>
      <c r="B32" s="288"/>
      <c r="C32" s="287"/>
      <c r="D32" s="285" t="s">
        <v>720</v>
      </c>
      <c r="E32" s="279" t="s">
        <v>715</v>
      </c>
      <c r="F32" s="278">
        <v>4</v>
      </c>
      <c r="G32" s="278">
        <v>0</v>
      </c>
      <c r="H32" s="277">
        <v>0</v>
      </c>
      <c r="I32" s="276">
        <f t="shared" si="1"/>
        <v>0</v>
      </c>
      <c r="J32" s="274"/>
      <c r="K32" s="274"/>
      <c r="O32" s="272"/>
    </row>
    <row r="33" spans="1:15" ht="24">
      <c r="A33" s="282">
        <v>23</v>
      </c>
      <c r="B33" s="288"/>
      <c r="C33" s="287"/>
      <c r="D33" s="285" t="s">
        <v>719</v>
      </c>
      <c r="E33" s="284" t="s">
        <v>129</v>
      </c>
      <c r="F33" s="277">
        <v>0</v>
      </c>
      <c r="G33" s="278">
        <v>0</v>
      </c>
      <c r="H33" s="277">
        <v>0</v>
      </c>
      <c r="I33" s="276">
        <v>0</v>
      </c>
      <c r="J33" s="274"/>
      <c r="K33" s="274"/>
      <c r="O33" s="272"/>
    </row>
    <row r="34" spans="1:15">
      <c r="A34" s="282">
        <v>24</v>
      </c>
      <c r="B34" s="288"/>
      <c r="C34" s="287"/>
      <c r="D34" s="280" t="s">
        <v>718</v>
      </c>
      <c r="E34" s="279" t="s">
        <v>162</v>
      </c>
      <c r="F34" s="278">
        <v>10</v>
      </c>
      <c r="G34" s="278">
        <v>0</v>
      </c>
      <c r="H34" s="277">
        <v>0</v>
      </c>
      <c r="I34" s="276">
        <f>F34*(G34+H34)</f>
        <v>0</v>
      </c>
      <c r="J34" s="274"/>
      <c r="K34" s="274"/>
      <c r="O34" s="272"/>
    </row>
    <row r="35" spans="1:15">
      <c r="A35" s="282">
        <v>25</v>
      </c>
      <c r="B35" s="288"/>
      <c r="C35" s="287"/>
      <c r="D35" s="280" t="s">
        <v>717</v>
      </c>
      <c r="E35" s="279" t="s">
        <v>162</v>
      </c>
      <c r="F35" s="278">
        <v>10</v>
      </c>
      <c r="G35" s="278">
        <v>0</v>
      </c>
      <c r="H35" s="277">
        <v>0</v>
      </c>
      <c r="I35" s="276">
        <f>F35*(G35+H35)</f>
        <v>0</v>
      </c>
      <c r="J35" s="274"/>
      <c r="K35" s="274"/>
      <c r="O35" s="272"/>
    </row>
    <row r="36" spans="1:15">
      <c r="A36" s="282">
        <v>26</v>
      </c>
      <c r="B36" s="288"/>
      <c r="C36" s="287"/>
      <c r="D36" s="280" t="s">
        <v>716</v>
      </c>
      <c r="E36" s="279" t="s">
        <v>715</v>
      </c>
      <c r="F36" s="278">
        <v>1</v>
      </c>
      <c r="G36" s="278">
        <v>0</v>
      </c>
      <c r="H36" s="277">
        <v>0</v>
      </c>
      <c r="I36" s="276">
        <f>F36*(G36+H36)</f>
        <v>0</v>
      </c>
      <c r="J36" s="274"/>
      <c r="K36" s="274"/>
      <c r="O36" s="272"/>
    </row>
    <row r="37" spans="1:15" ht="24">
      <c r="A37" s="282">
        <v>27</v>
      </c>
      <c r="B37" s="288"/>
      <c r="C37" s="287">
        <v>3</v>
      </c>
      <c r="D37" s="285" t="s">
        <v>714</v>
      </c>
      <c r="E37" s="284" t="s">
        <v>145</v>
      </c>
      <c r="F37" s="277">
        <v>8</v>
      </c>
      <c r="G37" s="278">
        <v>0</v>
      </c>
      <c r="H37" s="277">
        <v>0</v>
      </c>
      <c r="I37" s="276">
        <f>F37*(G37+H37)</f>
        <v>0</v>
      </c>
      <c r="J37" s="274"/>
      <c r="K37" s="274"/>
      <c r="O37" s="272"/>
    </row>
    <row r="38" spans="1:15">
      <c r="A38" s="282">
        <v>28</v>
      </c>
      <c r="B38" s="288"/>
      <c r="C38" s="287"/>
      <c r="D38" s="285"/>
      <c r="E38" s="284"/>
      <c r="F38" s="277"/>
      <c r="G38" s="278"/>
      <c r="H38" s="277"/>
      <c r="I38" s="276"/>
      <c r="J38" s="274"/>
      <c r="K38" s="274"/>
      <c r="O38" s="272"/>
    </row>
    <row r="39" spans="1:15" ht="24">
      <c r="A39" s="282">
        <v>29</v>
      </c>
      <c r="B39" s="288"/>
      <c r="C39" s="287"/>
      <c r="D39" s="285" t="s">
        <v>713</v>
      </c>
      <c r="E39" s="284" t="s">
        <v>145</v>
      </c>
      <c r="F39" s="277">
        <v>10</v>
      </c>
      <c r="G39" s="278">
        <v>0</v>
      </c>
      <c r="H39" s="277">
        <v>0</v>
      </c>
      <c r="I39" s="276">
        <f t="shared" ref="I39:I59" si="2">F39*(G39+H39)</f>
        <v>0</v>
      </c>
      <c r="J39" s="274"/>
      <c r="K39" s="274"/>
      <c r="O39" s="272"/>
    </row>
    <row r="40" spans="1:15" ht="24">
      <c r="A40" s="282">
        <v>30</v>
      </c>
      <c r="B40" s="288"/>
      <c r="C40" s="287"/>
      <c r="D40" s="285" t="s">
        <v>712</v>
      </c>
      <c r="E40" s="284" t="s">
        <v>162</v>
      </c>
      <c r="F40" s="277">
        <v>25</v>
      </c>
      <c r="G40" s="278">
        <v>0</v>
      </c>
      <c r="H40" s="277">
        <v>0</v>
      </c>
      <c r="I40" s="276">
        <f t="shared" si="2"/>
        <v>0</v>
      </c>
      <c r="J40" s="274"/>
      <c r="K40" s="274"/>
      <c r="O40" s="272"/>
    </row>
    <row r="41" spans="1:15" ht="24">
      <c r="A41" s="282">
        <v>31</v>
      </c>
      <c r="B41" s="288"/>
      <c r="C41" s="287">
        <v>4</v>
      </c>
      <c r="D41" s="285" t="s">
        <v>711</v>
      </c>
      <c r="E41" s="284" t="s">
        <v>138</v>
      </c>
      <c r="F41" s="278">
        <v>4</v>
      </c>
      <c r="G41" s="278">
        <v>0</v>
      </c>
      <c r="H41" s="277">
        <v>0</v>
      </c>
      <c r="I41" s="276">
        <f t="shared" si="2"/>
        <v>0</v>
      </c>
      <c r="J41" s="274"/>
      <c r="K41" s="274"/>
      <c r="O41" s="272"/>
    </row>
    <row r="42" spans="1:15">
      <c r="A42" s="282">
        <v>32</v>
      </c>
      <c r="B42" s="288"/>
      <c r="C42" s="287"/>
      <c r="D42" s="291" t="s">
        <v>710</v>
      </c>
      <c r="E42" s="284" t="s">
        <v>138</v>
      </c>
      <c r="F42" s="278">
        <v>1</v>
      </c>
      <c r="G42" s="278">
        <v>0</v>
      </c>
      <c r="H42" s="277">
        <v>0</v>
      </c>
      <c r="I42" s="276">
        <f t="shared" si="2"/>
        <v>0</v>
      </c>
      <c r="J42" s="274"/>
      <c r="K42" s="274"/>
      <c r="O42" s="272"/>
    </row>
    <row r="43" spans="1:15">
      <c r="A43" s="282">
        <v>33</v>
      </c>
      <c r="B43" s="288"/>
      <c r="C43" s="287"/>
      <c r="D43" s="285" t="s">
        <v>709</v>
      </c>
      <c r="E43" s="284" t="s">
        <v>138</v>
      </c>
      <c r="F43" s="278">
        <v>1</v>
      </c>
      <c r="G43" s="278">
        <v>0</v>
      </c>
      <c r="H43" s="277">
        <v>0</v>
      </c>
      <c r="I43" s="276">
        <f t="shared" si="2"/>
        <v>0</v>
      </c>
      <c r="J43" s="274"/>
      <c r="K43" s="274"/>
      <c r="O43" s="272"/>
    </row>
    <row r="44" spans="1:15" ht="24">
      <c r="A44" s="282">
        <v>34</v>
      </c>
      <c r="B44" s="288"/>
      <c r="C44" s="287"/>
      <c r="D44" s="285" t="s">
        <v>708</v>
      </c>
      <c r="E44" s="284" t="s">
        <v>138</v>
      </c>
      <c r="F44" s="278">
        <v>1</v>
      </c>
      <c r="G44" s="278">
        <v>0</v>
      </c>
      <c r="H44" s="277">
        <v>0</v>
      </c>
      <c r="I44" s="276">
        <f t="shared" si="2"/>
        <v>0</v>
      </c>
      <c r="J44" s="274"/>
      <c r="K44" s="274"/>
      <c r="O44" s="272"/>
    </row>
    <row r="45" spans="1:15">
      <c r="A45" s="282">
        <v>35</v>
      </c>
      <c r="B45" s="288"/>
      <c r="C45" s="287"/>
      <c r="D45" s="285" t="s">
        <v>707</v>
      </c>
      <c r="E45" s="284" t="s">
        <v>138</v>
      </c>
      <c r="F45" s="278">
        <v>4</v>
      </c>
      <c r="G45" s="278">
        <v>0</v>
      </c>
      <c r="H45" s="277">
        <v>0</v>
      </c>
      <c r="I45" s="276">
        <f t="shared" si="2"/>
        <v>0</v>
      </c>
      <c r="J45" s="274"/>
      <c r="K45" s="274"/>
      <c r="O45" s="272"/>
    </row>
    <row r="46" spans="1:15" ht="24">
      <c r="A46" s="282">
        <v>36</v>
      </c>
      <c r="B46" s="288"/>
      <c r="C46" s="287"/>
      <c r="D46" s="285" t="s">
        <v>706</v>
      </c>
      <c r="E46" s="284" t="s">
        <v>138</v>
      </c>
      <c r="F46" s="278">
        <v>1</v>
      </c>
      <c r="G46" s="278">
        <v>0</v>
      </c>
      <c r="H46" s="277">
        <v>0</v>
      </c>
      <c r="I46" s="276">
        <f t="shared" si="2"/>
        <v>0</v>
      </c>
      <c r="J46" s="274"/>
      <c r="K46" s="274"/>
      <c r="O46" s="272"/>
    </row>
    <row r="47" spans="1:15" ht="24">
      <c r="A47" s="282">
        <v>37</v>
      </c>
      <c r="B47" s="288"/>
      <c r="C47" s="287"/>
      <c r="D47" s="285" t="s">
        <v>705</v>
      </c>
      <c r="E47" s="284" t="s">
        <v>138</v>
      </c>
      <c r="F47" s="278">
        <v>1</v>
      </c>
      <c r="G47" s="278">
        <v>0</v>
      </c>
      <c r="H47" s="277">
        <v>0</v>
      </c>
      <c r="I47" s="276">
        <f t="shared" si="2"/>
        <v>0</v>
      </c>
      <c r="J47" s="274"/>
      <c r="K47" s="274"/>
      <c r="O47" s="272"/>
    </row>
    <row r="48" spans="1:15">
      <c r="A48" s="282">
        <v>38</v>
      </c>
      <c r="B48" s="288"/>
      <c r="C48" s="287"/>
      <c r="D48" s="285" t="s">
        <v>704</v>
      </c>
      <c r="E48" s="284" t="s">
        <v>138</v>
      </c>
      <c r="F48" s="278">
        <v>1</v>
      </c>
      <c r="G48" s="278">
        <v>0</v>
      </c>
      <c r="H48" s="277">
        <v>0</v>
      </c>
      <c r="I48" s="276">
        <f t="shared" si="2"/>
        <v>0</v>
      </c>
      <c r="J48" s="274"/>
      <c r="K48" s="274"/>
      <c r="O48" s="272"/>
    </row>
    <row r="49" spans="1:15" ht="24">
      <c r="A49" s="282">
        <v>39</v>
      </c>
      <c r="B49" s="288"/>
      <c r="C49" s="287"/>
      <c r="D49" s="285" t="s">
        <v>703</v>
      </c>
      <c r="E49" s="284" t="s">
        <v>138</v>
      </c>
      <c r="F49" s="278">
        <v>1</v>
      </c>
      <c r="G49" s="278">
        <v>0</v>
      </c>
      <c r="H49" s="277">
        <v>0</v>
      </c>
      <c r="I49" s="276">
        <f t="shared" si="2"/>
        <v>0</v>
      </c>
      <c r="J49" s="274"/>
      <c r="K49" s="274"/>
      <c r="O49" s="272"/>
    </row>
    <row r="50" spans="1:15" ht="24">
      <c r="A50" s="282">
        <v>40</v>
      </c>
      <c r="B50" s="288"/>
      <c r="C50" s="287"/>
      <c r="D50" s="285" t="s">
        <v>702</v>
      </c>
      <c r="E50" s="284" t="s">
        <v>138</v>
      </c>
      <c r="F50" s="278">
        <v>1</v>
      </c>
      <c r="G50" s="278">
        <v>0</v>
      </c>
      <c r="H50" s="277">
        <v>0</v>
      </c>
      <c r="I50" s="276">
        <f t="shared" si="2"/>
        <v>0</v>
      </c>
      <c r="J50" s="274"/>
      <c r="K50" s="274"/>
      <c r="O50" s="272"/>
    </row>
    <row r="51" spans="1:15" ht="24">
      <c r="A51" s="282">
        <v>41</v>
      </c>
      <c r="B51" s="288"/>
      <c r="C51" s="287"/>
      <c r="D51" s="285" t="s">
        <v>701</v>
      </c>
      <c r="E51" s="284" t="s">
        <v>138</v>
      </c>
      <c r="F51" s="278">
        <v>1</v>
      </c>
      <c r="G51" s="278">
        <v>0</v>
      </c>
      <c r="H51" s="277">
        <v>0</v>
      </c>
      <c r="I51" s="276">
        <f t="shared" si="2"/>
        <v>0</v>
      </c>
      <c r="J51" s="274"/>
      <c r="K51" s="274"/>
      <c r="O51" s="272"/>
    </row>
    <row r="52" spans="1:15">
      <c r="A52" s="282">
        <v>42</v>
      </c>
      <c r="B52" s="288"/>
      <c r="C52" s="287"/>
      <c r="D52" s="285" t="s">
        <v>700</v>
      </c>
      <c r="E52" s="284" t="s">
        <v>138</v>
      </c>
      <c r="F52" s="278">
        <v>1</v>
      </c>
      <c r="G52" s="278">
        <v>0</v>
      </c>
      <c r="H52" s="277">
        <v>0</v>
      </c>
      <c r="I52" s="276">
        <f t="shared" si="2"/>
        <v>0</v>
      </c>
      <c r="J52" s="274"/>
      <c r="K52" s="274"/>
      <c r="O52" s="272"/>
    </row>
    <row r="53" spans="1:15" ht="20.25" customHeight="1">
      <c r="A53" s="282">
        <v>43</v>
      </c>
      <c r="B53" s="288"/>
      <c r="C53" s="287"/>
      <c r="D53" s="285" t="s">
        <v>699</v>
      </c>
      <c r="E53" s="284" t="s">
        <v>138</v>
      </c>
      <c r="F53" s="278">
        <v>1</v>
      </c>
      <c r="G53" s="278">
        <v>0</v>
      </c>
      <c r="H53" s="277">
        <v>0</v>
      </c>
      <c r="I53" s="276">
        <f t="shared" si="2"/>
        <v>0</v>
      </c>
      <c r="J53" s="274"/>
      <c r="K53" s="274"/>
      <c r="O53" s="272"/>
    </row>
    <row r="54" spans="1:15" ht="24">
      <c r="A54" s="282">
        <v>44</v>
      </c>
      <c r="B54" s="288"/>
      <c r="C54" s="287"/>
      <c r="D54" s="285" t="s">
        <v>698</v>
      </c>
      <c r="E54" s="284" t="s">
        <v>138</v>
      </c>
      <c r="F54" s="278">
        <v>1</v>
      </c>
      <c r="G54" s="278">
        <v>0</v>
      </c>
      <c r="H54" s="277">
        <v>0</v>
      </c>
      <c r="I54" s="276">
        <f t="shared" si="2"/>
        <v>0</v>
      </c>
      <c r="J54" s="274"/>
      <c r="K54" s="274"/>
      <c r="O54" s="272"/>
    </row>
    <row r="55" spans="1:15" ht="24">
      <c r="A55" s="282">
        <v>45</v>
      </c>
      <c r="B55" s="288"/>
      <c r="C55" s="287"/>
      <c r="D55" s="285" t="s">
        <v>697</v>
      </c>
      <c r="E55" s="284" t="s">
        <v>138</v>
      </c>
      <c r="F55" s="278">
        <v>1</v>
      </c>
      <c r="G55" s="278">
        <v>0</v>
      </c>
      <c r="H55" s="277">
        <v>0</v>
      </c>
      <c r="I55" s="276">
        <f t="shared" si="2"/>
        <v>0</v>
      </c>
      <c r="J55" s="274"/>
      <c r="K55" s="274"/>
      <c r="O55" s="272"/>
    </row>
    <row r="56" spans="1:15" ht="24.95" customHeight="1">
      <c r="A56" s="282">
        <v>46</v>
      </c>
      <c r="B56" s="288"/>
      <c r="C56" s="287"/>
      <c r="D56" s="285" t="s">
        <v>696</v>
      </c>
      <c r="E56" s="284" t="s">
        <v>138</v>
      </c>
      <c r="F56" s="278">
        <v>1</v>
      </c>
      <c r="G56" s="278">
        <v>0</v>
      </c>
      <c r="H56" s="277">
        <v>0</v>
      </c>
      <c r="I56" s="276">
        <f t="shared" si="2"/>
        <v>0</v>
      </c>
      <c r="J56" s="274"/>
      <c r="K56" s="274"/>
      <c r="O56" s="272"/>
    </row>
    <row r="57" spans="1:15" ht="24.95" customHeight="1">
      <c r="A57" s="282">
        <v>47</v>
      </c>
      <c r="B57" s="288"/>
      <c r="C57" s="287"/>
      <c r="D57" s="285" t="s">
        <v>695</v>
      </c>
      <c r="E57" s="284" t="s">
        <v>138</v>
      </c>
      <c r="F57" s="278">
        <v>1</v>
      </c>
      <c r="G57" s="278">
        <v>0</v>
      </c>
      <c r="H57" s="277">
        <v>0</v>
      </c>
      <c r="I57" s="276">
        <f t="shared" si="2"/>
        <v>0</v>
      </c>
      <c r="J57" s="274"/>
      <c r="K57" s="274"/>
      <c r="O57" s="272"/>
    </row>
    <row r="58" spans="1:15" ht="24">
      <c r="A58" s="282">
        <v>48</v>
      </c>
      <c r="B58" s="288"/>
      <c r="C58" s="287"/>
      <c r="D58" s="285" t="s">
        <v>694</v>
      </c>
      <c r="E58" s="284" t="s">
        <v>138</v>
      </c>
      <c r="F58" s="278">
        <v>0</v>
      </c>
      <c r="G58" s="278">
        <v>0</v>
      </c>
      <c r="H58" s="277">
        <v>0</v>
      </c>
      <c r="I58" s="276">
        <f t="shared" si="2"/>
        <v>0</v>
      </c>
      <c r="J58" s="274"/>
      <c r="K58" s="274"/>
      <c r="O58" s="272"/>
    </row>
    <row r="59" spans="1:15" ht="45">
      <c r="A59" s="282">
        <v>49</v>
      </c>
      <c r="B59" s="288"/>
      <c r="C59" s="287"/>
      <c r="D59" s="290" t="s">
        <v>693</v>
      </c>
      <c r="E59" s="284" t="s">
        <v>145</v>
      </c>
      <c r="F59" s="278">
        <v>40</v>
      </c>
      <c r="G59" s="278">
        <v>0</v>
      </c>
      <c r="H59" s="277">
        <v>0</v>
      </c>
      <c r="I59" s="276">
        <f t="shared" si="2"/>
        <v>0</v>
      </c>
      <c r="J59" s="274"/>
      <c r="K59" s="274"/>
      <c r="O59" s="272"/>
    </row>
    <row r="60" spans="1:15">
      <c r="A60" s="282">
        <v>50</v>
      </c>
      <c r="B60" s="288"/>
      <c r="C60" s="287"/>
      <c r="D60" s="285"/>
      <c r="E60" s="284"/>
      <c r="F60" s="278"/>
      <c r="G60" s="277"/>
      <c r="H60" s="277"/>
      <c r="I60" s="276"/>
      <c r="J60" s="274"/>
      <c r="K60" s="274"/>
      <c r="O60" s="272"/>
    </row>
    <row r="61" spans="1:15">
      <c r="A61" s="282">
        <v>51</v>
      </c>
      <c r="B61" s="288"/>
      <c r="C61" s="287"/>
      <c r="D61" s="286"/>
      <c r="E61" s="284"/>
      <c r="F61" s="277"/>
      <c r="G61" s="278"/>
      <c r="H61" s="277"/>
      <c r="I61" s="276"/>
      <c r="J61" s="274"/>
      <c r="K61" s="274"/>
      <c r="O61" s="272"/>
    </row>
    <row r="62" spans="1:15">
      <c r="A62" s="282">
        <v>52</v>
      </c>
      <c r="B62" s="288"/>
      <c r="C62" s="287"/>
      <c r="D62" s="286"/>
      <c r="E62" s="284"/>
      <c r="F62" s="277"/>
      <c r="G62" s="278"/>
      <c r="H62" s="277"/>
      <c r="I62" s="276"/>
      <c r="J62" s="274"/>
      <c r="K62" s="274"/>
      <c r="O62" s="272"/>
    </row>
    <row r="63" spans="1:15">
      <c r="A63" s="282">
        <v>53</v>
      </c>
      <c r="B63" s="288"/>
      <c r="C63" s="287"/>
      <c r="D63" s="285"/>
      <c r="E63" s="284"/>
      <c r="F63" s="277"/>
      <c r="G63" s="278"/>
      <c r="H63" s="277"/>
      <c r="I63" s="276"/>
      <c r="J63" s="274"/>
      <c r="K63" s="289"/>
      <c r="O63" s="272"/>
    </row>
    <row r="64" spans="1:15">
      <c r="A64" s="282">
        <v>54</v>
      </c>
      <c r="B64" s="288"/>
      <c r="C64" s="287"/>
      <c r="D64" s="286"/>
      <c r="E64" s="284"/>
      <c r="F64" s="277"/>
      <c r="G64" s="278"/>
      <c r="H64" s="277"/>
      <c r="I64" s="276"/>
      <c r="J64" s="274"/>
      <c r="K64" s="274"/>
      <c r="O64" s="272"/>
    </row>
    <row r="65" spans="1:15">
      <c r="A65" s="282">
        <v>55</v>
      </c>
      <c r="B65" s="281"/>
      <c r="C65" s="281"/>
      <c r="D65" s="285"/>
      <c r="E65" s="284"/>
      <c r="F65" s="277"/>
      <c r="G65" s="278"/>
      <c r="H65" s="277"/>
      <c r="I65" s="276"/>
      <c r="J65" s="274"/>
      <c r="K65" s="283">
        <f>SUM(I10:I64)</f>
        <v>0</v>
      </c>
      <c r="O65" s="272"/>
    </row>
    <row r="66" spans="1:15">
      <c r="A66" s="282">
        <v>56</v>
      </c>
      <c r="B66" s="281"/>
      <c r="C66" s="281"/>
      <c r="D66" s="280" t="s">
        <v>692</v>
      </c>
      <c r="E66" s="279" t="s">
        <v>232</v>
      </c>
      <c r="F66" s="278">
        <v>1</v>
      </c>
      <c r="G66" s="278">
        <v>0</v>
      </c>
      <c r="H66" s="277">
        <f>0.03*K65</f>
        <v>0</v>
      </c>
      <c r="I66" s="276">
        <f>F66*(G66+H66)</f>
        <v>0</v>
      </c>
      <c r="J66" s="274"/>
      <c r="K66" s="272"/>
      <c r="O66" s="272"/>
    </row>
    <row r="67" spans="1:15">
      <c r="A67" s="521" t="s">
        <v>691</v>
      </c>
      <c r="B67" s="522"/>
      <c r="C67" s="522"/>
      <c r="D67" s="522"/>
      <c r="E67" s="522"/>
      <c r="F67" s="522"/>
      <c r="G67" s="522"/>
      <c r="H67" s="522"/>
      <c r="I67" s="275">
        <f>SUM(I9:I66)</f>
        <v>0</v>
      </c>
      <c r="J67" s="274"/>
      <c r="K67" s="274"/>
    </row>
    <row r="68" spans="1:15">
      <c r="J68" s="274"/>
      <c r="K68" s="274"/>
    </row>
    <row r="69" spans="1:15">
      <c r="J69" s="274"/>
      <c r="K69" s="274"/>
    </row>
    <row r="70" spans="1:15">
      <c r="J70" s="274"/>
      <c r="K70" s="274"/>
    </row>
    <row r="71" spans="1:15">
      <c r="J71" s="274"/>
      <c r="K71" s="274"/>
    </row>
    <row r="72" spans="1:15">
      <c r="J72" s="274"/>
      <c r="K72" s="274"/>
    </row>
    <row r="73" spans="1:15">
      <c r="J73" s="274"/>
      <c r="K73" s="274"/>
    </row>
    <row r="74" spans="1:15">
      <c r="J74" s="274"/>
      <c r="K74" s="274"/>
    </row>
    <row r="75" spans="1:15">
      <c r="J75" s="274"/>
      <c r="K75" s="274"/>
    </row>
  </sheetData>
  <mergeCells count="5">
    <mergeCell ref="A67:H67"/>
    <mergeCell ref="A1:I1"/>
    <mergeCell ref="C2:D2"/>
    <mergeCell ref="C3:D3"/>
    <mergeCell ref="C4:D4"/>
  </mergeCells>
  <pageMargins left="0.98425196850393704" right="0.39370078740157483" top="0.78740157480314965" bottom="0.78740157480314965" header="0.51181102362204722" footer="0.51181102362204722"/>
  <pageSetup paperSize="9" scale="84" fitToHeight="51" orientation="portrait" horizontalDpi="1200" verticalDpi="1200" r:id="rId1"/>
  <headerFooter alignWithMargins="0">
    <oddHeader>&amp;RZak. č. D.1.4.2</oddHeader>
    <oddFooter>&amp;C&amp;"Arial CE,Obyčejné"&amp;7  &amp;RStrana &amp;P / &amp;N</oddFooter>
  </headerFooter>
  <colBreaks count="1" manualBreakCount="1">
    <brk id="9" max="5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193" customWidth="1"/>
    <col min="2" max="2" width="1.6640625" style="193" customWidth="1"/>
    <col min="3" max="4" width="5" style="193" customWidth="1"/>
    <col min="5" max="5" width="11.6640625" style="193" customWidth="1"/>
    <col min="6" max="6" width="9.1640625" style="193" customWidth="1"/>
    <col min="7" max="7" width="5" style="193" customWidth="1"/>
    <col min="8" max="8" width="77.83203125" style="193" customWidth="1"/>
    <col min="9" max="10" width="20" style="193" customWidth="1"/>
    <col min="11" max="11" width="1.6640625" style="193" customWidth="1"/>
  </cols>
  <sheetData>
    <row r="1" spans="2:11" ht="37.5" customHeight="1"/>
    <row r="2" spans="2:11" ht="7.5" customHeight="1">
      <c r="B2" s="194"/>
      <c r="C2" s="195"/>
      <c r="D2" s="195"/>
      <c r="E2" s="195"/>
      <c r="F2" s="195"/>
      <c r="G2" s="195"/>
      <c r="H2" s="195"/>
      <c r="I2" s="195"/>
      <c r="J2" s="195"/>
      <c r="K2" s="196"/>
    </row>
    <row r="3" spans="2:11" s="14" customFormat="1" ht="45" customHeight="1">
      <c r="B3" s="197"/>
      <c r="C3" s="531" t="s">
        <v>368</v>
      </c>
      <c r="D3" s="531"/>
      <c r="E3" s="531"/>
      <c r="F3" s="531"/>
      <c r="G3" s="531"/>
      <c r="H3" s="531"/>
      <c r="I3" s="531"/>
      <c r="J3" s="531"/>
      <c r="K3" s="198"/>
    </row>
    <row r="4" spans="2:11" ht="25.5" customHeight="1">
      <c r="B4" s="199"/>
      <c r="C4" s="532" t="s">
        <v>369</v>
      </c>
      <c r="D4" s="532"/>
      <c r="E4" s="532"/>
      <c r="F4" s="532"/>
      <c r="G4" s="532"/>
      <c r="H4" s="532"/>
      <c r="I4" s="532"/>
      <c r="J4" s="532"/>
      <c r="K4" s="200"/>
    </row>
    <row r="5" spans="2:11" ht="5.25" customHeight="1">
      <c r="B5" s="199"/>
      <c r="C5" s="201"/>
      <c r="D5" s="201"/>
      <c r="E5" s="201"/>
      <c r="F5" s="201"/>
      <c r="G5" s="201"/>
      <c r="H5" s="201"/>
      <c r="I5" s="201"/>
      <c r="J5" s="201"/>
      <c r="K5" s="200"/>
    </row>
    <row r="6" spans="2:11" ht="15" customHeight="1">
      <c r="B6" s="199"/>
      <c r="C6" s="533" t="s">
        <v>370</v>
      </c>
      <c r="D6" s="533"/>
      <c r="E6" s="533"/>
      <c r="F6" s="533"/>
      <c r="G6" s="533"/>
      <c r="H6" s="533"/>
      <c r="I6" s="533"/>
      <c r="J6" s="533"/>
      <c r="K6" s="200"/>
    </row>
    <row r="7" spans="2:11" ht="15" customHeight="1">
      <c r="B7" s="203"/>
      <c r="C7" s="533" t="s">
        <v>371</v>
      </c>
      <c r="D7" s="533"/>
      <c r="E7" s="533"/>
      <c r="F7" s="533"/>
      <c r="G7" s="533"/>
      <c r="H7" s="533"/>
      <c r="I7" s="533"/>
      <c r="J7" s="533"/>
      <c r="K7" s="200"/>
    </row>
    <row r="8" spans="2:11" ht="12.75" customHeight="1">
      <c r="B8" s="203"/>
      <c r="C8" s="202"/>
      <c r="D8" s="202"/>
      <c r="E8" s="202"/>
      <c r="F8" s="202"/>
      <c r="G8" s="202"/>
      <c r="H8" s="202"/>
      <c r="I8" s="202"/>
      <c r="J8" s="202"/>
      <c r="K8" s="200"/>
    </row>
    <row r="9" spans="2:11" ht="15" customHeight="1">
      <c r="B9" s="203"/>
      <c r="C9" s="533" t="s">
        <v>372</v>
      </c>
      <c r="D9" s="533"/>
      <c r="E9" s="533"/>
      <c r="F9" s="533"/>
      <c r="G9" s="533"/>
      <c r="H9" s="533"/>
      <c r="I9" s="533"/>
      <c r="J9" s="533"/>
      <c r="K9" s="200"/>
    </row>
    <row r="10" spans="2:11" ht="15" customHeight="1">
      <c r="B10" s="203"/>
      <c r="C10" s="202"/>
      <c r="D10" s="533" t="s">
        <v>373</v>
      </c>
      <c r="E10" s="533"/>
      <c r="F10" s="533"/>
      <c r="G10" s="533"/>
      <c r="H10" s="533"/>
      <c r="I10" s="533"/>
      <c r="J10" s="533"/>
      <c r="K10" s="200"/>
    </row>
    <row r="11" spans="2:11" ht="15" customHeight="1">
      <c r="B11" s="203"/>
      <c r="C11" s="204"/>
      <c r="D11" s="533" t="s">
        <v>374</v>
      </c>
      <c r="E11" s="533"/>
      <c r="F11" s="533"/>
      <c r="G11" s="533"/>
      <c r="H11" s="533"/>
      <c r="I11" s="533"/>
      <c r="J11" s="533"/>
      <c r="K11" s="200"/>
    </row>
    <row r="12" spans="2:11" ht="12.75" customHeight="1">
      <c r="B12" s="203"/>
      <c r="C12" s="204"/>
      <c r="D12" s="204"/>
      <c r="E12" s="204"/>
      <c r="F12" s="204"/>
      <c r="G12" s="204"/>
      <c r="H12" s="204"/>
      <c r="I12" s="204"/>
      <c r="J12" s="204"/>
      <c r="K12" s="200"/>
    </row>
    <row r="13" spans="2:11" ht="15" customHeight="1">
      <c r="B13" s="203"/>
      <c r="C13" s="204"/>
      <c r="D13" s="533" t="s">
        <v>375</v>
      </c>
      <c r="E13" s="533"/>
      <c r="F13" s="533"/>
      <c r="G13" s="533"/>
      <c r="H13" s="533"/>
      <c r="I13" s="533"/>
      <c r="J13" s="533"/>
      <c r="K13" s="200"/>
    </row>
    <row r="14" spans="2:11" ht="15" customHeight="1">
      <c r="B14" s="203"/>
      <c r="C14" s="204"/>
      <c r="D14" s="533" t="s">
        <v>376</v>
      </c>
      <c r="E14" s="533"/>
      <c r="F14" s="533"/>
      <c r="G14" s="533"/>
      <c r="H14" s="533"/>
      <c r="I14" s="533"/>
      <c r="J14" s="533"/>
      <c r="K14" s="200"/>
    </row>
    <row r="15" spans="2:11" ht="15" customHeight="1">
      <c r="B15" s="203"/>
      <c r="C15" s="204"/>
      <c r="D15" s="533" t="s">
        <v>377</v>
      </c>
      <c r="E15" s="533"/>
      <c r="F15" s="533"/>
      <c r="G15" s="533"/>
      <c r="H15" s="533"/>
      <c r="I15" s="533"/>
      <c r="J15" s="533"/>
      <c r="K15" s="200"/>
    </row>
    <row r="16" spans="2:11" ht="15" customHeight="1">
      <c r="B16" s="203"/>
      <c r="C16" s="204"/>
      <c r="D16" s="204"/>
      <c r="E16" s="205" t="s">
        <v>76</v>
      </c>
      <c r="F16" s="533" t="s">
        <v>378</v>
      </c>
      <c r="G16" s="533"/>
      <c r="H16" s="533"/>
      <c r="I16" s="533"/>
      <c r="J16" s="533"/>
      <c r="K16" s="200"/>
    </row>
    <row r="17" spans="2:11" ht="15" customHeight="1">
      <c r="B17" s="203"/>
      <c r="C17" s="204"/>
      <c r="D17" s="204"/>
      <c r="E17" s="205" t="s">
        <v>379</v>
      </c>
      <c r="F17" s="533" t="s">
        <v>380</v>
      </c>
      <c r="G17" s="533"/>
      <c r="H17" s="533"/>
      <c r="I17" s="533"/>
      <c r="J17" s="533"/>
      <c r="K17" s="200"/>
    </row>
    <row r="18" spans="2:11" ht="15" customHeight="1">
      <c r="B18" s="203"/>
      <c r="C18" s="204"/>
      <c r="D18" s="204"/>
      <c r="E18" s="205" t="s">
        <v>381</v>
      </c>
      <c r="F18" s="533" t="s">
        <v>382</v>
      </c>
      <c r="G18" s="533"/>
      <c r="H18" s="533"/>
      <c r="I18" s="533"/>
      <c r="J18" s="533"/>
      <c r="K18" s="200"/>
    </row>
    <row r="19" spans="2:11" ht="15" customHeight="1">
      <c r="B19" s="203"/>
      <c r="C19" s="204"/>
      <c r="D19" s="204"/>
      <c r="E19" s="205" t="s">
        <v>383</v>
      </c>
      <c r="F19" s="533" t="s">
        <v>384</v>
      </c>
      <c r="G19" s="533"/>
      <c r="H19" s="533"/>
      <c r="I19" s="533"/>
      <c r="J19" s="533"/>
      <c r="K19" s="200"/>
    </row>
    <row r="20" spans="2:11" ht="15" customHeight="1">
      <c r="B20" s="203"/>
      <c r="C20" s="204"/>
      <c r="D20" s="204"/>
      <c r="E20" s="205" t="s">
        <v>385</v>
      </c>
      <c r="F20" s="533" t="s">
        <v>386</v>
      </c>
      <c r="G20" s="533"/>
      <c r="H20" s="533"/>
      <c r="I20" s="533"/>
      <c r="J20" s="533"/>
      <c r="K20" s="200"/>
    </row>
    <row r="21" spans="2:11" ht="15" customHeight="1">
      <c r="B21" s="203"/>
      <c r="C21" s="204"/>
      <c r="D21" s="204"/>
      <c r="E21" s="205" t="s">
        <v>387</v>
      </c>
      <c r="F21" s="533" t="s">
        <v>388</v>
      </c>
      <c r="G21" s="533"/>
      <c r="H21" s="533"/>
      <c r="I21" s="533"/>
      <c r="J21" s="533"/>
      <c r="K21" s="200"/>
    </row>
    <row r="22" spans="2:11" ht="12.75" customHeight="1">
      <c r="B22" s="203"/>
      <c r="C22" s="204"/>
      <c r="D22" s="204"/>
      <c r="E22" s="204"/>
      <c r="F22" s="204"/>
      <c r="G22" s="204"/>
      <c r="H22" s="204"/>
      <c r="I22" s="204"/>
      <c r="J22" s="204"/>
      <c r="K22" s="200"/>
    </row>
    <row r="23" spans="2:11" ht="15" customHeight="1">
      <c r="B23" s="203"/>
      <c r="C23" s="533" t="s">
        <v>389</v>
      </c>
      <c r="D23" s="533"/>
      <c r="E23" s="533"/>
      <c r="F23" s="533"/>
      <c r="G23" s="533"/>
      <c r="H23" s="533"/>
      <c r="I23" s="533"/>
      <c r="J23" s="533"/>
      <c r="K23" s="200"/>
    </row>
    <row r="24" spans="2:11" ht="15" customHeight="1">
      <c r="B24" s="203"/>
      <c r="C24" s="533" t="s">
        <v>390</v>
      </c>
      <c r="D24" s="533"/>
      <c r="E24" s="533"/>
      <c r="F24" s="533"/>
      <c r="G24" s="533"/>
      <c r="H24" s="533"/>
      <c r="I24" s="533"/>
      <c r="J24" s="533"/>
      <c r="K24" s="200"/>
    </row>
    <row r="25" spans="2:11" ht="15" customHeight="1">
      <c r="B25" s="203"/>
      <c r="C25" s="202"/>
      <c r="D25" s="533" t="s">
        <v>391</v>
      </c>
      <c r="E25" s="533"/>
      <c r="F25" s="533"/>
      <c r="G25" s="533"/>
      <c r="H25" s="533"/>
      <c r="I25" s="533"/>
      <c r="J25" s="533"/>
      <c r="K25" s="200"/>
    </row>
    <row r="26" spans="2:11" ht="15" customHeight="1">
      <c r="B26" s="203"/>
      <c r="C26" s="204"/>
      <c r="D26" s="533" t="s">
        <v>392</v>
      </c>
      <c r="E26" s="533"/>
      <c r="F26" s="533"/>
      <c r="G26" s="533"/>
      <c r="H26" s="533"/>
      <c r="I26" s="533"/>
      <c r="J26" s="533"/>
      <c r="K26" s="200"/>
    </row>
    <row r="27" spans="2:11" ht="12.75" customHeight="1">
      <c r="B27" s="203"/>
      <c r="C27" s="204"/>
      <c r="D27" s="204"/>
      <c r="E27" s="204"/>
      <c r="F27" s="204"/>
      <c r="G27" s="204"/>
      <c r="H27" s="204"/>
      <c r="I27" s="204"/>
      <c r="J27" s="204"/>
      <c r="K27" s="200"/>
    </row>
    <row r="28" spans="2:11" ht="15" customHeight="1">
      <c r="B28" s="203"/>
      <c r="C28" s="204"/>
      <c r="D28" s="533" t="s">
        <v>393</v>
      </c>
      <c r="E28" s="533"/>
      <c r="F28" s="533"/>
      <c r="G28" s="533"/>
      <c r="H28" s="533"/>
      <c r="I28" s="533"/>
      <c r="J28" s="533"/>
      <c r="K28" s="200"/>
    </row>
    <row r="29" spans="2:11" ht="15" customHeight="1">
      <c r="B29" s="203"/>
      <c r="C29" s="204"/>
      <c r="D29" s="533" t="s">
        <v>394</v>
      </c>
      <c r="E29" s="533"/>
      <c r="F29" s="533"/>
      <c r="G29" s="533"/>
      <c r="H29" s="533"/>
      <c r="I29" s="533"/>
      <c r="J29" s="533"/>
      <c r="K29" s="200"/>
    </row>
    <row r="30" spans="2:11" ht="12.75" customHeight="1">
      <c r="B30" s="203"/>
      <c r="C30" s="204"/>
      <c r="D30" s="204"/>
      <c r="E30" s="204"/>
      <c r="F30" s="204"/>
      <c r="G30" s="204"/>
      <c r="H30" s="204"/>
      <c r="I30" s="204"/>
      <c r="J30" s="204"/>
      <c r="K30" s="200"/>
    </row>
    <row r="31" spans="2:11" ht="15" customHeight="1">
      <c r="B31" s="203"/>
      <c r="C31" s="204"/>
      <c r="D31" s="533" t="s">
        <v>395</v>
      </c>
      <c r="E31" s="533"/>
      <c r="F31" s="533"/>
      <c r="G31" s="533"/>
      <c r="H31" s="533"/>
      <c r="I31" s="533"/>
      <c r="J31" s="533"/>
      <c r="K31" s="200"/>
    </row>
    <row r="32" spans="2:11" ht="15" customHeight="1">
      <c r="B32" s="203"/>
      <c r="C32" s="204"/>
      <c r="D32" s="533" t="s">
        <v>396</v>
      </c>
      <c r="E32" s="533"/>
      <c r="F32" s="533"/>
      <c r="G32" s="533"/>
      <c r="H32" s="533"/>
      <c r="I32" s="533"/>
      <c r="J32" s="533"/>
      <c r="K32" s="200"/>
    </row>
    <row r="33" spans="2:11" ht="15" customHeight="1">
      <c r="B33" s="203"/>
      <c r="C33" s="204"/>
      <c r="D33" s="533" t="s">
        <v>397</v>
      </c>
      <c r="E33" s="533"/>
      <c r="F33" s="533"/>
      <c r="G33" s="533"/>
      <c r="H33" s="533"/>
      <c r="I33" s="533"/>
      <c r="J33" s="533"/>
      <c r="K33" s="200"/>
    </row>
    <row r="34" spans="2:11" ht="15" customHeight="1">
      <c r="B34" s="203"/>
      <c r="C34" s="204"/>
      <c r="D34" s="202"/>
      <c r="E34" s="206" t="s">
        <v>108</v>
      </c>
      <c r="F34" s="202"/>
      <c r="G34" s="533" t="s">
        <v>398</v>
      </c>
      <c r="H34" s="533"/>
      <c r="I34" s="533"/>
      <c r="J34" s="533"/>
      <c r="K34" s="200"/>
    </row>
    <row r="35" spans="2:11" ht="30.75" customHeight="1">
      <c r="B35" s="203"/>
      <c r="C35" s="204"/>
      <c r="D35" s="202"/>
      <c r="E35" s="206" t="s">
        <v>399</v>
      </c>
      <c r="F35" s="202"/>
      <c r="G35" s="533" t="s">
        <v>400</v>
      </c>
      <c r="H35" s="533"/>
      <c r="I35" s="533"/>
      <c r="J35" s="533"/>
      <c r="K35" s="200"/>
    </row>
    <row r="36" spans="2:11" ht="15" customHeight="1">
      <c r="B36" s="203"/>
      <c r="C36" s="204"/>
      <c r="D36" s="202"/>
      <c r="E36" s="206" t="s">
        <v>50</v>
      </c>
      <c r="F36" s="202"/>
      <c r="G36" s="533" t="s">
        <v>401</v>
      </c>
      <c r="H36" s="533"/>
      <c r="I36" s="533"/>
      <c r="J36" s="533"/>
      <c r="K36" s="200"/>
    </row>
    <row r="37" spans="2:11" ht="15" customHeight="1">
      <c r="B37" s="203"/>
      <c r="C37" s="204"/>
      <c r="D37" s="202"/>
      <c r="E37" s="206" t="s">
        <v>109</v>
      </c>
      <c r="F37" s="202"/>
      <c r="G37" s="533" t="s">
        <v>402</v>
      </c>
      <c r="H37" s="533"/>
      <c r="I37" s="533"/>
      <c r="J37" s="533"/>
      <c r="K37" s="200"/>
    </row>
    <row r="38" spans="2:11" ht="15" customHeight="1">
      <c r="B38" s="203"/>
      <c r="C38" s="204"/>
      <c r="D38" s="202"/>
      <c r="E38" s="206" t="s">
        <v>110</v>
      </c>
      <c r="F38" s="202"/>
      <c r="G38" s="533" t="s">
        <v>403</v>
      </c>
      <c r="H38" s="533"/>
      <c r="I38" s="533"/>
      <c r="J38" s="533"/>
      <c r="K38" s="200"/>
    </row>
    <row r="39" spans="2:11" ht="15" customHeight="1">
      <c r="B39" s="203"/>
      <c r="C39" s="204"/>
      <c r="D39" s="202"/>
      <c r="E39" s="206" t="s">
        <v>111</v>
      </c>
      <c r="F39" s="202"/>
      <c r="G39" s="533" t="s">
        <v>404</v>
      </c>
      <c r="H39" s="533"/>
      <c r="I39" s="533"/>
      <c r="J39" s="533"/>
      <c r="K39" s="200"/>
    </row>
    <row r="40" spans="2:11" ht="15" customHeight="1">
      <c r="B40" s="203"/>
      <c r="C40" s="204"/>
      <c r="D40" s="202"/>
      <c r="E40" s="206" t="s">
        <v>405</v>
      </c>
      <c r="F40" s="202"/>
      <c r="G40" s="533" t="s">
        <v>406</v>
      </c>
      <c r="H40" s="533"/>
      <c r="I40" s="533"/>
      <c r="J40" s="533"/>
      <c r="K40" s="200"/>
    </row>
    <row r="41" spans="2:11" ht="15" customHeight="1">
      <c r="B41" s="203"/>
      <c r="C41" s="204"/>
      <c r="D41" s="202"/>
      <c r="E41" s="206"/>
      <c r="F41" s="202"/>
      <c r="G41" s="533" t="s">
        <v>407</v>
      </c>
      <c r="H41" s="533"/>
      <c r="I41" s="533"/>
      <c r="J41" s="533"/>
      <c r="K41" s="200"/>
    </row>
    <row r="42" spans="2:11" ht="15" customHeight="1">
      <c r="B42" s="203"/>
      <c r="C42" s="204"/>
      <c r="D42" s="202"/>
      <c r="E42" s="206" t="s">
        <v>408</v>
      </c>
      <c r="F42" s="202"/>
      <c r="G42" s="533" t="s">
        <v>409</v>
      </c>
      <c r="H42" s="533"/>
      <c r="I42" s="533"/>
      <c r="J42" s="533"/>
      <c r="K42" s="200"/>
    </row>
    <row r="43" spans="2:11" ht="15" customHeight="1">
      <c r="B43" s="203"/>
      <c r="C43" s="204"/>
      <c r="D43" s="202"/>
      <c r="E43" s="206" t="s">
        <v>113</v>
      </c>
      <c r="F43" s="202"/>
      <c r="G43" s="533" t="s">
        <v>410</v>
      </c>
      <c r="H43" s="533"/>
      <c r="I43" s="533"/>
      <c r="J43" s="533"/>
      <c r="K43" s="200"/>
    </row>
    <row r="44" spans="2:11" ht="12.75" customHeight="1">
      <c r="B44" s="203"/>
      <c r="C44" s="204"/>
      <c r="D44" s="202"/>
      <c r="E44" s="202"/>
      <c r="F44" s="202"/>
      <c r="G44" s="202"/>
      <c r="H44" s="202"/>
      <c r="I44" s="202"/>
      <c r="J44" s="202"/>
      <c r="K44" s="200"/>
    </row>
    <row r="45" spans="2:11" ht="15" customHeight="1">
      <c r="B45" s="203"/>
      <c r="C45" s="204"/>
      <c r="D45" s="533" t="s">
        <v>411</v>
      </c>
      <c r="E45" s="533"/>
      <c r="F45" s="533"/>
      <c r="G45" s="533"/>
      <c r="H45" s="533"/>
      <c r="I45" s="533"/>
      <c r="J45" s="533"/>
      <c r="K45" s="200"/>
    </row>
    <row r="46" spans="2:11" ht="15" customHeight="1">
      <c r="B46" s="203"/>
      <c r="C46" s="204"/>
      <c r="D46" s="204"/>
      <c r="E46" s="533" t="s">
        <v>412</v>
      </c>
      <c r="F46" s="533"/>
      <c r="G46" s="533"/>
      <c r="H46" s="533"/>
      <c r="I46" s="533"/>
      <c r="J46" s="533"/>
      <c r="K46" s="200"/>
    </row>
    <row r="47" spans="2:11" ht="15" customHeight="1">
      <c r="B47" s="203"/>
      <c r="C47" s="204"/>
      <c r="D47" s="204"/>
      <c r="E47" s="533" t="s">
        <v>413</v>
      </c>
      <c r="F47" s="533"/>
      <c r="G47" s="533"/>
      <c r="H47" s="533"/>
      <c r="I47" s="533"/>
      <c r="J47" s="533"/>
      <c r="K47" s="200"/>
    </row>
    <row r="48" spans="2:11" ht="15" customHeight="1">
      <c r="B48" s="203"/>
      <c r="C48" s="204"/>
      <c r="D48" s="204"/>
      <c r="E48" s="533" t="s">
        <v>414</v>
      </c>
      <c r="F48" s="533"/>
      <c r="G48" s="533"/>
      <c r="H48" s="533"/>
      <c r="I48" s="533"/>
      <c r="J48" s="533"/>
      <c r="K48" s="200"/>
    </row>
    <row r="49" spans="2:11" ht="15" customHeight="1">
      <c r="B49" s="203"/>
      <c r="C49" s="204"/>
      <c r="D49" s="533" t="s">
        <v>415</v>
      </c>
      <c r="E49" s="533"/>
      <c r="F49" s="533"/>
      <c r="G49" s="533"/>
      <c r="H49" s="533"/>
      <c r="I49" s="533"/>
      <c r="J49" s="533"/>
      <c r="K49" s="200"/>
    </row>
    <row r="50" spans="2:11" ht="25.5" customHeight="1">
      <c r="B50" s="199"/>
      <c r="C50" s="532" t="s">
        <v>416</v>
      </c>
      <c r="D50" s="532"/>
      <c r="E50" s="532"/>
      <c r="F50" s="532"/>
      <c r="G50" s="532"/>
      <c r="H50" s="532"/>
      <c r="I50" s="532"/>
      <c r="J50" s="532"/>
      <c r="K50" s="200"/>
    </row>
    <row r="51" spans="2:11" ht="5.25" customHeight="1">
      <c r="B51" s="199"/>
      <c r="C51" s="201"/>
      <c r="D51" s="201"/>
      <c r="E51" s="201"/>
      <c r="F51" s="201"/>
      <c r="G51" s="201"/>
      <c r="H51" s="201"/>
      <c r="I51" s="201"/>
      <c r="J51" s="201"/>
      <c r="K51" s="200"/>
    </row>
    <row r="52" spans="2:11" ht="15" customHeight="1">
      <c r="B52" s="199"/>
      <c r="C52" s="533" t="s">
        <v>417</v>
      </c>
      <c r="D52" s="533"/>
      <c r="E52" s="533"/>
      <c r="F52" s="533"/>
      <c r="G52" s="533"/>
      <c r="H52" s="533"/>
      <c r="I52" s="533"/>
      <c r="J52" s="533"/>
      <c r="K52" s="200"/>
    </row>
    <row r="53" spans="2:11" ht="15" customHeight="1">
      <c r="B53" s="199"/>
      <c r="C53" s="533" t="s">
        <v>418</v>
      </c>
      <c r="D53" s="533"/>
      <c r="E53" s="533"/>
      <c r="F53" s="533"/>
      <c r="G53" s="533"/>
      <c r="H53" s="533"/>
      <c r="I53" s="533"/>
      <c r="J53" s="533"/>
      <c r="K53" s="200"/>
    </row>
    <row r="54" spans="2:11" ht="12.75" customHeight="1">
      <c r="B54" s="199"/>
      <c r="C54" s="202"/>
      <c r="D54" s="202"/>
      <c r="E54" s="202"/>
      <c r="F54" s="202"/>
      <c r="G54" s="202"/>
      <c r="H54" s="202"/>
      <c r="I54" s="202"/>
      <c r="J54" s="202"/>
      <c r="K54" s="200"/>
    </row>
    <row r="55" spans="2:11" ht="15" customHeight="1">
      <c r="B55" s="199"/>
      <c r="C55" s="533" t="s">
        <v>419</v>
      </c>
      <c r="D55" s="533"/>
      <c r="E55" s="533"/>
      <c r="F55" s="533"/>
      <c r="G55" s="533"/>
      <c r="H55" s="533"/>
      <c r="I55" s="533"/>
      <c r="J55" s="533"/>
      <c r="K55" s="200"/>
    </row>
    <row r="56" spans="2:11" ht="15" customHeight="1">
      <c r="B56" s="199"/>
      <c r="C56" s="204"/>
      <c r="D56" s="533" t="s">
        <v>420</v>
      </c>
      <c r="E56" s="533"/>
      <c r="F56" s="533"/>
      <c r="G56" s="533"/>
      <c r="H56" s="533"/>
      <c r="I56" s="533"/>
      <c r="J56" s="533"/>
      <c r="K56" s="200"/>
    </row>
    <row r="57" spans="2:11" ht="15" customHeight="1">
      <c r="B57" s="199"/>
      <c r="C57" s="204"/>
      <c r="D57" s="533" t="s">
        <v>421</v>
      </c>
      <c r="E57" s="533"/>
      <c r="F57" s="533"/>
      <c r="G57" s="533"/>
      <c r="H57" s="533"/>
      <c r="I57" s="533"/>
      <c r="J57" s="533"/>
      <c r="K57" s="200"/>
    </row>
    <row r="58" spans="2:11" ht="15" customHeight="1">
      <c r="B58" s="199"/>
      <c r="C58" s="204"/>
      <c r="D58" s="533" t="s">
        <v>422</v>
      </c>
      <c r="E58" s="533"/>
      <c r="F58" s="533"/>
      <c r="G58" s="533"/>
      <c r="H58" s="533"/>
      <c r="I58" s="533"/>
      <c r="J58" s="533"/>
      <c r="K58" s="200"/>
    </row>
    <row r="59" spans="2:11" ht="15" customHeight="1">
      <c r="B59" s="199"/>
      <c r="C59" s="204"/>
      <c r="D59" s="533" t="s">
        <v>423</v>
      </c>
      <c r="E59" s="533"/>
      <c r="F59" s="533"/>
      <c r="G59" s="533"/>
      <c r="H59" s="533"/>
      <c r="I59" s="533"/>
      <c r="J59" s="533"/>
      <c r="K59" s="200"/>
    </row>
    <row r="60" spans="2:11" ht="15" customHeight="1">
      <c r="B60" s="199"/>
      <c r="C60" s="204"/>
      <c r="D60" s="535" t="s">
        <v>424</v>
      </c>
      <c r="E60" s="535"/>
      <c r="F60" s="535"/>
      <c r="G60" s="535"/>
      <c r="H60" s="535"/>
      <c r="I60" s="535"/>
      <c r="J60" s="535"/>
      <c r="K60" s="200"/>
    </row>
    <row r="61" spans="2:11" ht="15" customHeight="1">
      <c r="B61" s="199"/>
      <c r="C61" s="204"/>
      <c r="D61" s="533" t="s">
        <v>425</v>
      </c>
      <c r="E61" s="533"/>
      <c r="F61" s="533"/>
      <c r="G61" s="533"/>
      <c r="H61" s="533"/>
      <c r="I61" s="533"/>
      <c r="J61" s="533"/>
      <c r="K61" s="200"/>
    </row>
    <row r="62" spans="2:11" ht="12.75" customHeight="1">
      <c r="B62" s="199"/>
      <c r="C62" s="204"/>
      <c r="D62" s="204"/>
      <c r="E62" s="207"/>
      <c r="F62" s="204"/>
      <c r="G62" s="204"/>
      <c r="H62" s="204"/>
      <c r="I62" s="204"/>
      <c r="J62" s="204"/>
      <c r="K62" s="200"/>
    </row>
    <row r="63" spans="2:11" ht="15" customHeight="1">
      <c r="B63" s="199"/>
      <c r="C63" s="204"/>
      <c r="D63" s="533" t="s">
        <v>426</v>
      </c>
      <c r="E63" s="533"/>
      <c r="F63" s="533"/>
      <c r="G63" s="533"/>
      <c r="H63" s="533"/>
      <c r="I63" s="533"/>
      <c r="J63" s="533"/>
      <c r="K63" s="200"/>
    </row>
    <row r="64" spans="2:11" ht="15" customHeight="1">
      <c r="B64" s="199"/>
      <c r="C64" s="204"/>
      <c r="D64" s="535" t="s">
        <v>427</v>
      </c>
      <c r="E64" s="535"/>
      <c r="F64" s="535"/>
      <c r="G64" s="535"/>
      <c r="H64" s="535"/>
      <c r="I64" s="535"/>
      <c r="J64" s="535"/>
      <c r="K64" s="200"/>
    </row>
    <row r="65" spans="2:11" ht="15" customHeight="1">
      <c r="B65" s="199"/>
      <c r="C65" s="204"/>
      <c r="D65" s="533" t="s">
        <v>428</v>
      </c>
      <c r="E65" s="533"/>
      <c r="F65" s="533"/>
      <c r="G65" s="533"/>
      <c r="H65" s="533"/>
      <c r="I65" s="533"/>
      <c r="J65" s="533"/>
      <c r="K65" s="200"/>
    </row>
    <row r="66" spans="2:11" ht="15" customHeight="1">
      <c r="B66" s="199"/>
      <c r="C66" s="204"/>
      <c r="D66" s="533" t="s">
        <v>429</v>
      </c>
      <c r="E66" s="533"/>
      <c r="F66" s="533"/>
      <c r="G66" s="533"/>
      <c r="H66" s="533"/>
      <c r="I66" s="533"/>
      <c r="J66" s="533"/>
      <c r="K66" s="200"/>
    </row>
    <row r="67" spans="2:11" ht="15" customHeight="1">
      <c r="B67" s="199"/>
      <c r="C67" s="204"/>
      <c r="D67" s="533" t="s">
        <v>430</v>
      </c>
      <c r="E67" s="533"/>
      <c r="F67" s="533"/>
      <c r="G67" s="533"/>
      <c r="H67" s="533"/>
      <c r="I67" s="533"/>
      <c r="J67" s="533"/>
      <c r="K67" s="200"/>
    </row>
    <row r="68" spans="2:11" ht="15" customHeight="1">
      <c r="B68" s="199"/>
      <c r="C68" s="204"/>
      <c r="D68" s="533" t="s">
        <v>431</v>
      </c>
      <c r="E68" s="533"/>
      <c r="F68" s="533"/>
      <c r="G68" s="533"/>
      <c r="H68" s="533"/>
      <c r="I68" s="533"/>
      <c r="J68" s="533"/>
      <c r="K68" s="200"/>
    </row>
    <row r="69" spans="2:11" ht="12.75" customHeight="1">
      <c r="B69" s="208"/>
      <c r="C69" s="209"/>
      <c r="D69" s="209"/>
      <c r="E69" s="209"/>
      <c r="F69" s="209"/>
      <c r="G69" s="209"/>
      <c r="H69" s="209"/>
      <c r="I69" s="209"/>
      <c r="J69" s="209"/>
      <c r="K69" s="210"/>
    </row>
    <row r="70" spans="2:11" ht="18.75" customHeight="1">
      <c r="B70" s="211"/>
      <c r="C70" s="211"/>
      <c r="D70" s="211"/>
      <c r="E70" s="211"/>
      <c r="F70" s="211"/>
      <c r="G70" s="211"/>
      <c r="H70" s="211"/>
      <c r="I70" s="211"/>
      <c r="J70" s="211"/>
      <c r="K70" s="212"/>
    </row>
    <row r="71" spans="2:11" ht="18.75" customHeight="1">
      <c r="B71" s="212"/>
      <c r="C71" s="212"/>
      <c r="D71" s="212"/>
      <c r="E71" s="212"/>
      <c r="F71" s="212"/>
      <c r="G71" s="212"/>
      <c r="H71" s="212"/>
      <c r="I71" s="212"/>
      <c r="J71" s="212"/>
      <c r="K71" s="212"/>
    </row>
    <row r="72" spans="2:11" ht="7.5" customHeight="1">
      <c r="B72" s="213"/>
      <c r="C72" s="214"/>
      <c r="D72" s="214"/>
      <c r="E72" s="214"/>
      <c r="F72" s="214"/>
      <c r="G72" s="214"/>
      <c r="H72" s="214"/>
      <c r="I72" s="214"/>
      <c r="J72" s="214"/>
      <c r="K72" s="215"/>
    </row>
    <row r="73" spans="2:11" ht="45" customHeight="1">
      <c r="B73" s="216"/>
      <c r="C73" s="536" t="s">
        <v>84</v>
      </c>
      <c r="D73" s="536"/>
      <c r="E73" s="536"/>
      <c r="F73" s="536"/>
      <c r="G73" s="536"/>
      <c r="H73" s="536"/>
      <c r="I73" s="536"/>
      <c r="J73" s="536"/>
      <c r="K73" s="217"/>
    </row>
    <row r="74" spans="2:11" ht="17.25" customHeight="1">
      <c r="B74" s="216"/>
      <c r="C74" s="218" t="s">
        <v>432</v>
      </c>
      <c r="D74" s="218"/>
      <c r="E74" s="218"/>
      <c r="F74" s="218" t="s">
        <v>433</v>
      </c>
      <c r="G74" s="219"/>
      <c r="H74" s="218" t="s">
        <v>109</v>
      </c>
      <c r="I74" s="218" t="s">
        <v>54</v>
      </c>
      <c r="J74" s="218" t="s">
        <v>434</v>
      </c>
      <c r="K74" s="217"/>
    </row>
    <row r="75" spans="2:11" ht="17.25" customHeight="1">
      <c r="B75" s="216"/>
      <c r="C75" s="220" t="s">
        <v>435</v>
      </c>
      <c r="D75" s="220"/>
      <c r="E75" s="220"/>
      <c r="F75" s="221" t="s">
        <v>436</v>
      </c>
      <c r="G75" s="222"/>
      <c r="H75" s="220"/>
      <c r="I75" s="220"/>
      <c r="J75" s="220" t="s">
        <v>437</v>
      </c>
      <c r="K75" s="217"/>
    </row>
    <row r="76" spans="2:11" ht="5.25" customHeight="1">
      <c r="B76" s="216"/>
      <c r="C76" s="223"/>
      <c r="D76" s="223"/>
      <c r="E76" s="223"/>
      <c r="F76" s="223"/>
      <c r="G76" s="224"/>
      <c r="H76" s="223"/>
      <c r="I76" s="223"/>
      <c r="J76" s="223"/>
      <c r="K76" s="217"/>
    </row>
    <row r="77" spans="2:11" ht="15" customHeight="1">
      <c r="B77" s="216"/>
      <c r="C77" s="206" t="s">
        <v>50</v>
      </c>
      <c r="D77" s="223"/>
      <c r="E77" s="223"/>
      <c r="F77" s="225" t="s">
        <v>438</v>
      </c>
      <c r="G77" s="224"/>
      <c r="H77" s="206" t="s">
        <v>439</v>
      </c>
      <c r="I77" s="206" t="s">
        <v>440</v>
      </c>
      <c r="J77" s="206">
        <v>20</v>
      </c>
      <c r="K77" s="217"/>
    </row>
    <row r="78" spans="2:11" ht="15" customHeight="1">
      <c r="B78" s="216"/>
      <c r="C78" s="206" t="s">
        <v>441</v>
      </c>
      <c r="D78" s="206"/>
      <c r="E78" s="206"/>
      <c r="F78" s="225" t="s">
        <v>438</v>
      </c>
      <c r="G78" s="224"/>
      <c r="H78" s="206" t="s">
        <v>442</v>
      </c>
      <c r="I78" s="206" t="s">
        <v>440</v>
      </c>
      <c r="J78" s="206">
        <v>120</v>
      </c>
      <c r="K78" s="217"/>
    </row>
    <row r="79" spans="2:11" ht="15" customHeight="1">
      <c r="B79" s="226"/>
      <c r="C79" s="206" t="s">
        <v>443</v>
      </c>
      <c r="D79" s="206"/>
      <c r="E79" s="206"/>
      <c r="F79" s="225" t="s">
        <v>444</v>
      </c>
      <c r="G79" s="224"/>
      <c r="H79" s="206" t="s">
        <v>445</v>
      </c>
      <c r="I79" s="206" t="s">
        <v>440</v>
      </c>
      <c r="J79" s="206">
        <v>50</v>
      </c>
      <c r="K79" s="217"/>
    </row>
    <row r="80" spans="2:11" ht="15" customHeight="1">
      <c r="B80" s="226"/>
      <c r="C80" s="206" t="s">
        <v>446</v>
      </c>
      <c r="D80" s="206"/>
      <c r="E80" s="206"/>
      <c r="F80" s="225" t="s">
        <v>438</v>
      </c>
      <c r="G80" s="224"/>
      <c r="H80" s="206" t="s">
        <v>447</v>
      </c>
      <c r="I80" s="206" t="s">
        <v>448</v>
      </c>
      <c r="J80" s="206"/>
      <c r="K80" s="217"/>
    </row>
    <row r="81" spans="2:11" ht="15" customHeight="1">
      <c r="B81" s="226"/>
      <c r="C81" s="227" t="s">
        <v>449</v>
      </c>
      <c r="D81" s="227"/>
      <c r="E81" s="227"/>
      <c r="F81" s="228" t="s">
        <v>444</v>
      </c>
      <c r="G81" s="227"/>
      <c r="H81" s="227" t="s">
        <v>450</v>
      </c>
      <c r="I81" s="227" t="s">
        <v>440</v>
      </c>
      <c r="J81" s="227">
        <v>15</v>
      </c>
      <c r="K81" s="217"/>
    </row>
    <row r="82" spans="2:11" ht="15" customHeight="1">
      <c r="B82" s="226"/>
      <c r="C82" s="227" t="s">
        <v>451</v>
      </c>
      <c r="D82" s="227"/>
      <c r="E82" s="227"/>
      <c r="F82" s="228" t="s">
        <v>444</v>
      </c>
      <c r="G82" s="227"/>
      <c r="H82" s="227" t="s">
        <v>452</v>
      </c>
      <c r="I82" s="227" t="s">
        <v>440</v>
      </c>
      <c r="J82" s="227">
        <v>15</v>
      </c>
      <c r="K82" s="217"/>
    </row>
    <row r="83" spans="2:11" ht="15" customHeight="1">
      <c r="B83" s="226"/>
      <c r="C83" s="227" t="s">
        <v>453</v>
      </c>
      <c r="D83" s="227"/>
      <c r="E83" s="227"/>
      <c r="F83" s="228" t="s">
        <v>444</v>
      </c>
      <c r="G83" s="227"/>
      <c r="H83" s="227" t="s">
        <v>454</v>
      </c>
      <c r="I83" s="227" t="s">
        <v>440</v>
      </c>
      <c r="J83" s="227">
        <v>20</v>
      </c>
      <c r="K83" s="217"/>
    </row>
    <row r="84" spans="2:11" ht="15" customHeight="1">
      <c r="B84" s="226"/>
      <c r="C84" s="227" t="s">
        <v>455</v>
      </c>
      <c r="D84" s="227"/>
      <c r="E84" s="227"/>
      <c r="F84" s="228" t="s">
        <v>444</v>
      </c>
      <c r="G84" s="227"/>
      <c r="H84" s="227" t="s">
        <v>456</v>
      </c>
      <c r="I84" s="227" t="s">
        <v>440</v>
      </c>
      <c r="J84" s="227">
        <v>20</v>
      </c>
      <c r="K84" s="217"/>
    </row>
    <row r="85" spans="2:11" ht="15" customHeight="1">
      <c r="B85" s="226"/>
      <c r="C85" s="206" t="s">
        <v>457</v>
      </c>
      <c r="D85" s="206"/>
      <c r="E85" s="206"/>
      <c r="F85" s="225" t="s">
        <v>444</v>
      </c>
      <c r="G85" s="224"/>
      <c r="H85" s="206" t="s">
        <v>458</v>
      </c>
      <c r="I85" s="206" t="s">
        <v>440</v>
      </c>
      <c r="J85" s="206">
        <v>50</v>
      </c>
      <c r="K85" s="217"/>
    </row>
    <row r="86" spans="2:11" ht="15" customHeight="1">
      <c r="B86" s="226"/>
      <c r="C86" s="206" t="s">
        <v>459</v>
      </c>
      <c r="D86" s="206"/>
      <c r="E86" s="206"/>
      <c r="F86" s="225" t="s">
        <v>444</v>
      </c>
      <c r="G86" s="224"/>
      <c r="H86" s="206" t="s">
        <v>460</v>
      </c>
      <c r="I86" s="206" t="s">
        <v>440</v>
      </c>
      <c r="J86" s="206">
        <v>20</v>
      </c>
      <c r="K86" s="217"/>
    </row>
    <row r="87" spans="2:11" ht="15" customHeight="1">
      <c r="B87" s="226"/>
      <c r="C87" s="206" t="s">
        <v>461</v>
      </c>
      <c r="D87" s="206"/>
      <c r="E87" s="206"/>
      <c r="F87" s="225" t="s">
        <v>444</v>
      </c>
      <c r="G87" s="224"/>
      <c r="H87" s="206" t="s">
        <v>462</v>
      </c>
      <c r="I87" s="206" t="s">
        <v>440</v>
      </c>
      <c r="J87" s="206">
        <v>20</v>
      </c>
      <c r="K87" s="217"/>
    </row>
    <row r="88" spans="2:11" ht="15" customHeight="1">
      <c r="B88" s="226"/>
      <c r="C88" s="206" t="s">
        <v>463</v>
      </c>
      <c r="D88" s="206"/>
      <c r="E88" s="206"/>
      <c r="F88" s="225" t="s">
        <v>444</v>
      </c>
      <c r="G88" s="224"/>
      <c r="H88" s="206" t="s">
        <v>464</v>
      </c>
      <c r="I88" s="206" t="s">
        <v>440</v>
      </c>
      <c r="J88" s="206">
        <v>50</v>
      </c>
      <c r="K88" s="217"/>
    </row>
    <row r="89" spans="2:11" ht="15" customHeight="1">
      <c r="B89" s="226"/>
      <c r="C89" s="206" t="s">
        <v>465</v>
      </c>
      <c r="D89" s="206"/>
      <c r="E89" s="206"/>
      <c r="F89" s="225" t="s">
        <v>444</v>
      </c>
      <c r="G89" s="224"/>
      <c r="H89" s="206" t="s">
        <v>465</v>
      </c>
      <c r="I89" s="206" t="s">
        <v>440</v>
      </c>
      <c r="J89" s="206">
        <v>50</v>
      </c>
      <c r="K89" s="217"/>
    </row>
    <row r="90" spans="2:11" ht="15" customHeight="1">
      <c r="B90" s="226"/>
      <c r="C90" s="206" t="s">
        <v>114</v>
      </c>
      <c r="D90" s="206"/>
      <c r="E90" s="206"/>
      <c r="F90" s="225" t="s">
        <v>444</v>
      </c>
      <c r="G90" s="224"/>
      <c r="H90" s="206" t="s">
        <v>466</v>
      </c>
      <c r="I90" s="206" t="s">
        <v>440</v>
      </c>
      <c r="J90" s="206">
        <v>255</v>
      </c>
      <c r="K90" s="217"/>
    </row>
    <row r="91" spans="2:11" ht="15" customHeight="1">
      <c r="B91" s="226"/>
      <c r="C91" s="206" t="s">
        <v>467</v>
      </c>
      <c r="D91" s="206"/>
      <c r="E91" s="206"/>
      <c r="F91" s="225" t="s">
        <v>438</v>
      </c>
      <c r="G91" s="224"/>
      <c r="H91" s="206" t="s">
        <v>468</v>
      </c>
      <c r="I91" s="206" t="s">
        <v>469</v>
      </c>
      <c r="J91" s="206"/>
      <c r="K91" s="217"/>
    </row>
    <row r="92" spans="2:11" ht="15" customHeight="1">
      <c r="B92" s="226"/>
      <c r="C92" s="206" t="s">
        <v>470</v>
      </c>
      <c r="D92" s="206"/>
      <c r="E92" s="206"/>
      <c r="F92" s="225" t="s">
        <v>438</v>
      </c>
      <c r="G92" s="224"/>
      <c r="H92" s="206" t="s">
        <v>471</v>
      </c>
      <c r="I92" s="206" t="s">
        <v>472</v>
      </c>
      <c r="J92" s="206"/>
      <c r="K92" s="217"/>
    </row>
    <row r="93" spans="2:11" ht="15" customHeight="1">
      <c r="B93" s="226"/>
      <c r="C93" s="206" t="s">
        <v>473</v>
      </c>
      <c r="D93" s="206"/>
      <c r="E93" s="206"/>
      <c r="F93" s="225" t="s">
        <v>438</v>
      </c>
      <c r="G93" s="224"/>
      <c r="H93" s="206" t="s">
        <v>473</v>
      </c>
      <c r="I93" s="206" t="s">
        <v>472</v>
      </c>
      <c r="J93" s="206"/>
      <c r="K93" s="217"/>
    </row>
    <row r="94" spans="2:11" ht="15" customHeight="1">
      <c r="B94" s="226"/>
      <c r="C94" s="206" t="s">
        <v>35</v>
      </c>
      <c r="D94" s="206"/>
      <c r="E94" s="206"/>
      <c r="F94" s="225" t="s">
        <v>438</v>
      </c>
      <c r="G94" s="224"/>
      <c r="H94" s="206" t="s">
        <v>474</v>
      </c>
      <c r="I94" s="206" t="s">
        <v>472</v>
      </c>
      <c r="J94" s="206"/>
      <c r="K94" s="217"/>
    </row>
    <row r="95" spans="2:11" ht="15" customHeight="1">
      <c r="B95" s="226"/>
      <c r="C95" s="206" t="s">
        <v>45</v>
      </c>
      <c r="D95" s="206"/>
      <c r="E95" s="206"/>
      <c r="F95" s="225" t="s">
        <v>438</v>
      </c>
      <c r="G95" s="224"/>
      <c r="H95" s="206" t="s">
        <v>475</v>
      </c>
      <c r="I95" s="206" t="s">
        <v>472</v>
      </c>
      <c r="J95" s="206"/>
      <c r="K95" s="217"/>
    </row>
    <row r="96" spans="2:11" ht="15" customHeight="1">
      <c r="B96" s="229"/>
      <c r="C96" s="230"/>
      <c r="D96" s="230"/>
      <c r="E96" s="230"/>
      <c r="F96" s="230"/>
      <c r="G96" s="230"/>
      <c r="H96" s="230"/>
      <c r="I96" s="230"/>
      <c r="J96" s="230"/>
      <c r="K96" s="231"/>
    </row>
    <row r="97" spans="2:11" ht="18.75" customHeight="1">
      <c r="B97" s="232"/>
      <c r="C97" s="233"/>
      <c r="D97" s="233"/>
      <c r="E97" s="233"/>
      <c r="F97" s="233"/>
      <c r="G97" s="233"/>
      <c r="H97" s="233"/>
      <c r="I97" s="233"/>
      <c r="J97" s="233"/>
      <c r="K97" s="232"/>
    </row>
    <row r="98" spans="2:11" ht="18.75" customHeight="1">
      <c r="B98" s="212"/>
      <c r="C98" s="212"/>
      <c r="D98" s="212"/>
      <c r="E98" s="212"/>
      <c r="F98" s="212"/>
      <c r="G98" s="212"/>
      <c r="H98" s="212"/>
      <c r="I98" s="212"/>
      <c r="J98" s="212"/>
      <c r="K98" s="212"/>
    </row>
    <row r="99" spans="2:11" ht="7.5" customHeight="1">
      <c r="B99" s="213"/>
      <c r="C99" s="214"/>
      <c r="D99" s="214"/>
      <c r="E99" s="214"/>
      <c r="F99" s="214"/>
      <c r="G99" s="214"/>
      <c r="H99" s="214"/>
      <c r="I99" s="214"/>
      <c r="J99" s="214"/>
      <c r="K99" s="215"/>
    </row>
    <row r="100" spans="2:11" ht="45" customHeight="1">
      <c r="B100" s="216"/>
      <c r="C100" s="536" t="s">
        <v>476</v>
      </c>
      <c r="D100" s="536"/>
      <c r="E100" s="536"/>
      <c r="F100" s="536"/>
      <c r="G100" s="536"/>
      <c r="H100" s="536"/>
      <c r="I100" s="536"/>
      <c r="J100" s="536"/>
      <c r="K100" s="217"/>
    </row>
    <row r="101" spans="2:11" ht="17.25" customHeight="1">
      <c r="B101" s="216"/>
      <c r="C101" s="218" t="s">
        <v>432</v>
      </c>
      <c r="D101" s="218"/>
      <c r="E101" s="218"/>
      <c r="F101" s="218" t="s">
        <v>433</v>
      </c>
      <c r="G101" s="219"/>
      <c r="H101" s="218" t="s">
        <v>109</v>
      </c>
      <c r="I101" s="218" t="s">
        <v>54</v>
      </c>
      <c r="J101" s="218" t="s">
        <v>434</v>
      </c>
      <c r="K101" s="217"/>
    </row>
    <row r="102" spans="2:11" ht="17.25" customHeight="1">
      <c r="B102" s="216"/>
      <c r="C102" s="220" t="s">
        <v>435</v>
      </c>
      <c r="D102" s="220"/>
      <c r="E102" s="220"/>
      <c r="F102" s="221" t="s">
        <v>436</v>
      </c>
      <c r="G102" s="222"/>
      <c r="H102" s="220"/>
      <c r="I102" s="220"/>
      <c r="J102" s="220" t="s">
        <v>437</v>
      </c>
      <c r="K102" s="217"/>
    </row>
    <row r="103" spans="2:11" ht="5.25" customHeight="1">
      <c r="B103" s="216"/>
      <c r="C103" s="218"/>
      <c r="D103" s="218"/>
      <c r="E103" s="218"/>
      <c r="F103" s="218"/>
      <c r="G103" s="234"/>
      <c r="H103" s="218"/>
      <c r="I103" s="218"/>
      <c r="J103" s="218"/>
      <c r="K103" s="217"/>
    </row>
    <row r="104" spans="2:11" ht="15" customHeight="1">
      <c r="B104" s="216"/>
      <c r="C104" s="206" t="s">
        <v>50</v>
      </c>
      <c r="D104" s="223"/>
      <c r="E104" s="223"/>
      <c r="F104" s="225" t="s">
        <v>438</v>
      </c>
      <c r="G104" s="234"/>
      <c r="H104" s="206" t="s">
        <v>477</v>
      </c>
      <c r="I104" s="206" t="s">
        <v>440</v>
      </c>
      <c r="J104" s="206">
        <v>20</v>
      </c>
      <c r="K104" s="217"/>
    </row>
    <row r="105" spans="2:11" ht="15" customHeight="1">
      <c r="B105" s="216"/>
      <c r="C105" s="206" t="s">
        <v>441</v>
      </c>
      <c r="D105" s="206"/>
      <c r="E105" s="206"/>
      <c r="F105" s="225" t="s">
        <v>438</v>
      </c>
      <c r="G105" s="206"/>
      <c r="H105" s="206" t="s">
        <v>477</v>
      </c>
      <c r="I105" s="206" t="s">
        <v>440</v>
      </c>
      <c r="J105" s="206">
        <v>120</v>
      </c>
      <c r="K105" s="217"/>
    </row>
    <row r="106" spans="2:11" ht="15" customHeight="1">
      <c r="B106" s="226"/>
      <c r="C106" s="206" t="s">
        <v>443</v>
      </c>
      <c r="D106" s="206"/>
      <c r="E106" s="206"/>
      <c r="F106" s="225" t="s">
        <v>444</v>
      </c>
      <c r="G106" s="206"/>
      <c r="H106" s="206" t="s">
        <v>477</v>
      </c>
      <c r="I106" s="206" t="s">
        <v>440</v>
      </c>
      <c r="J106" s="206">
        <v>50</v>
      </c>
      <c r="K106" s="217"/>
    </row>
    <row r="107" spans="2:11" ht="15" customHeight="1">
      <c r="B107" s="226"/>
      <c r="C107" s="206" t="s">
        <v>446</v>
      </c>
      <c r="D107" s="206"/>
      <c r="E107" s="206"/>
      <c r="F107" s="225" t="s">
        <v>438</v>
      </c>
      <c r="G107" s="206"/>
      <c r="H107" s="206" t="s">
        <v>477</v>
      </c>
      <c r="I107" s="206" t="s">
        <v>448</v>
      </c>
      <c r="J107" s="206"/>
      <c r="K107" s="217"/>
    </row>
    <row r="108" spans="2:11" ht="15" customHeight="1">
      <c r="B108" s="226"/>
      <c r="C108" s="206" t="s">
        <v>457</v>
      </c>
      <c r="D108" s="206"/>
      <c r="E108" s="206"/>
      <c r="F108" s="225" t="s">
        <v>444</v>
      </c>
      <c r="G108" s="206"/>
      <c r="H108" s="206" t="s">
        <v>477</v>
      </c>
      <c r="I108" s="206" t="s">
        <v>440</v>
      </c>
      <c r="J108" s="206">
        <v>50</v>
      </c>
      <c r="K108" s="217"/>
    </row>
    <row r="109" spans="2:11" ht="15" customHeight="1">
      <c r="B109" s="226"/>
      <c r="C109" s="206" t="s">
        <v>465</v>
      </c>
      <c r="D109" s="206"/>
      <c r="E109" s="206"/>
      <c r="F109" s="225" t="s">
        <v>444</v>
      </c>
      <c r="G109" s="206"/>
      <c r="H109" s="206" t="s">
        <v>477</v>
      </c>
      <c r="I109" s="206" t="s">
        <v>440</v>
      </c>
      <c r="J109" s="206">
        <v>50</v>
      </c>
      <c r="K109" s="217"/>
    </row>
    <row r="110" spans="2:11" ht="15" customHeight="1">
      <c r="B110" s="226"/>
      <c r="C110" s="206" t="s">
        <v>463</v>
      </c>
      <c r="D110" s="206"/>
      <c r="E110" s="206"/>
      <c r="F110" s="225" t="s">
        <v>444</v>
      </c>
      <c r="G110" s="206"/>
      <c r="H110" s="206" t="s">
        <v>477</v>
      </c>
      <c r="I110" s="206" t="s">
        <v>440</v>
      </c>
      <c r="J110" s="206">
        <v>50</v>
      </c>
      <c r="K110" s="217"/>
    </row>
    <row r="111" spans="2:11" ht="15" customHeight="1">
      <c r="B111" s="226"/>
      <c r="C111" s="206" t="s">
        <v>50</v>
      </c>
      <c r="D111" s="206"/>
      <c r="E111" s="206"/>
      <c r="F111" s="225" t="s">
        <v>438</v>
      </c>
      <c r="G111" s="206"/>
      <c r="H111" s="206" t="s">
        <v>478</v>
      </c>
      <c r="I111" s="206" t="s">
        <v>440</v>
      </c>
      <c r="J111" s="206">
        <v>20</v>
      </c>
      <c r="K111" s="217"/>
    </row>
    <row r="112" spans="2:11" ht="15" customHeight="1">
      <c r="B112" s="226"/>
      <c r="C112" s="206" t="s">
        <v>479</v>
      </c>
      <c r="D112" s="206"/>
      <c r="E112" s="206"/>
      <c r="F112" s="225" t="s">
        <v>438</v>
      </c>
      <c r="G112" s="206"/>
      <c r="H112" s="206" t="s">
        <v>480</v>
      </c>
      <c r="I112" s="206" t="s">
        <v>440</v>
      </c>
      <c r="J112" s="206">
        <v>120</v>
      </c>
      <c r="K112" s="217"/>
    </row>
    <row r="113" spans="2:11" ht="15" customHeight="1">
      <c r="B113" s="226"/>
      <c r="C113" s="206" t="s">
        <v>35</v>
      </c>
      <c r="D113" s="206"/>
      <c r="E113" s="206"/>
      <c r="F113" s="225" t="s">
        <v>438</v>
      </c>
      <c r="G113" s="206"/>
      <c r="H113" s="206" t="s">
        <v>481</v>
      </c>
      <c r="I113" s="206" t="s">
        <v>472</v>
      </c>
      <c r="J113" s="206"/>
      <c r="K113" s="217"/>
    </row>
    <row r="114" spans="2:11" ht="15" customHeight="1">
      <c r="B114" s="226"/>
      <c r="C114" s="206" t="s">
        <v>45</v>
      </c>
      <c r="D114" s="206"/>
      <c r="E114" s="206"/>
      <c r="F114" s="225" t="s">
        <v>438</v>
      </c>
      <c r="G114" s="206"/>
      <c r="H114" s="206" t="s">
        <v>482</v>
      </c>
      <c r="I114" s="206" t="s">
        <v>472</v>
      </c>
      <c r="J114" s="206"/>
      <c r="K114" s="217"/>
    </row>
    <row r="115" spans="2:11" ht="15" customHeight="1">
      <c r="B115" s="226"/>
      <c r="C115" s="206" t="s">
        <v>54</v>
      </c>
      <c r="D115" s="206"/>
      <c r="E115" s="206"/>
      <c r="F115" s="225" t="s">
        <v>438</v>
      </c>
      <c r="G115" s="206"/>
      <c r="H115" s="206" t="s">
        <v>483</v>
      </c>
      <c r="I115" s="206" t="s">
        <v>484</v>
      </c>
      <c r="J115" s="206"/>
      <c r="K115" s="217"/>
    </row>
    <row r="116" spans="2:11" ht="15" customHeight="1">
      <c r="B116" s="229"/>
      <c r="C116" s="235"/>
      <c r="D116" s="235"/>
      <c r="E116" s="235"/>
      <c r="F116" s="235"/>
      <c r="G116" s="235"/>
      <c r="H116" s="235"/>
      <c r="I116" s="235"/>
      <c r="J116" s="235"/>
      <c r="K116" s="231"/>
    </row>
    <row r="117" spans="2:11" ht="18.75" customHeight="1">
      <c r="B117" s="236"/>
      <c r="C117" s="202"/>
      <c r="D117" s="202"/>
      <c r="E117" s="202"/>
      <c r="F117" s="237"/>
      <c r="G117" s="202"/>
      <c r="H117" s="202"/>
      <c r="I117" s="202"/>
      <c r="J117" s="202"/>
      <c r="K117" s="236"/>
    </row>
    <row r="118" spans="2:11" ht="18.75" customHeight="1">
      <c r="B118" s="212"/>
      <c r="C118" s="212"/>
      <c r="D118" s="212"/>
      <c r="E118" s="212"/>
      <c r="F118" s="212"/>
      <c r="G118" s="212"/>
      <c r="H118" s="212"/>
      <c r="I118" s="212"/>
      <c r="J118" s="212"/>
      <c r="K118" s="212"/>
    </row>
    <row r="119" spans="2:11" ht="7.5" customHeight="1">
      <c r="B119" s="238"/>
      <c r="C119" s="239"/>
      <c r="D119" s="239"/>
      <c r="E119" s="239"/>
      <c r="F119" s="239"/>
      <c r="G119" s="239"/>
      <c r="H119" s="239"/>
      <c r="I119" s="239"/>
      <c r="J119" s="239"/>
      <c r="K119" s="240"/>
    </row>
    <row r="120" spans="2:11" ht="45" customHeight="1">
      <c r="B120" s="241"/>
      <c r="C120" s="531" t="s">
        <v>485</v>
      </c>
      <c r="D120" s="531"/>
      <c r="E120" s="531"/>
      <c r="F120" s="531"/>
      <c r="G120" s="531"/>
      <c r="H120" s="531"/>
      <c r="I120" s="531"/>
      <c r="J120" s="531"/>
      <c r="K120" s="242"/>
    </row>
    <row r="121" spans="2:11" ht="17.25" customHeight="1">
      <c r="B121" s="243"/>
      <c r="C121" s="218" t="s">
        <v>432</v>
      </c>
      <c r="D121" s="218"/>
      <c r="E121" s="218"/>
      <c r="F121" s="218" t="s">
        <v>433</v>
      </c>
      <c r="G121" s="219"/>
      <c r="H121" s="218" t="s">
        <v>109</v>
      </c>
      <c r="I121" s="218" t="s">
        <v>54</v>
      </c>
      <c r="J121" s="218" t="s">
        <v>434</v>
      </c>
      <c r="K121" s="244"/>
    </row>
    <row r="122" spans="2:11" ht="17.25" customHeight="1">
      <c r="B122" s="243"/>
      <c r="C122" s="220" t="s">
        <v>435</v>
      </c>
      <c r="D122" s="220"/>
      <c r="E122" s="220"/>
      <c r="F122" s="221" t="s">
        <v>436</v>
      </c>
      <c r="G122" s="222"/>
      <c r="H122" s="220"/>
      <c r="I122" s="220"/>
      <c r="J122" s="220" t="s">
        <v>437</v>
      </c>
      <c r="K122" s="244"/>
    </row>
    <row r="123" spans="2:11" ht="5.25" customHeight="1">
      <c r="B123" s="245"/>
      <c r="C123" s="223"/>
      <c r="D123" s="223"/>
      <c r="E123" s="223"/>
      <c r="F123" s="223"/>
      <c r="G123" s="206"/>
      <c r="H123" s="223"/>
      <c r="I123" s="223"/>
      <c r="J123" s="223"/>
      <c r="K123" s="246"/>
    </row>
    <row r="124" spans="2:11" ht="15" customHeight="1">
      <c r="B124" s="245"/>
      <c r="C124" s="206" t="s">
        <v>441</v>
      </c>
      <c r="D124" s="223"/>
      <c r="E124" s="223"/>
      <c r="F124" s="225" t="s">
        <v>438</v>
      </c>
      <c r="G124" s="206"/>
      <c r="H124" s="206" t="s">
        <v>477</v>
      </c>
      <c r="I124" s="206" t="s">
        <v>440</v>
      </c>
      <c r="J124" s="206">
        <v>120</v>
      </c>
      <c r="K124" s="247"/>
    </row>
    <row r="125" spans="2:11" ht="15" customHeight="1">
      <c r="B125" s="245"/>
      <c r="C125" s="206" t="s">
        <v>486</v>
      </c>
      <c r="D125" s="206"/>
      <c r="E125" s="206"/>
      <c r="F125" s="225" t="s">
        <v>438</v>
      </c>
      <c r="G125" s="206"/>
      <c r="H125" s="206" t="s">
        <v>487</v>
      </c>
      <c r="I125" s="206" t="s">
        <v>440</v>
      </c>
      <c r="J125" s="206" t="s">
        <v>488</v>
      </c>
      <c r="K125" s="247"/>
    </row>
    <row r="126" spans="2:11" ht="15" customHeight="1">
      <c r="B126" s="245"/>
      <c r="C126" s="206" t="s">
        <v>387</v>
      </c>
      <c r="D126" s="206"/>
      <c r="E126" s="206"/>
      <c r="F126" s="225" t="s">
        <v>438</v>
      </c>
      <c r="G126" s="206"/>
      <c r="H126" s="206" t="s">
        <v>489</v>
      </c>
      <c r="I126" s="206" t="s">
        <v>440</v>
      </c>
      <c r="J126" s="206" t="s">
        <v>488</v>
      </c>
      <c r="K126" s="247"/>
    </row>
    <row r="127" spans="2:11" ht="15" customHeight="1">
      <c r="B127" s="245"/>
      <c r="C127" s="206" t="s">
        <v>449</v>
      </c>
      <c r="D127" s="206"/>
      <c r="E127" s="206"/>
      <c r="F127" s="225" t="s">
        <v>444</v>
      </c>
      <c r="G127" s="206"/>
      <c r="H127" s="206" t="s">
        <v>450</v>
      </c>
      <c r="I127" s="206" t="s">
        <v>440</v>
      </c>
      <c r="J127" s="206">
        <v>15</v>
      </c>
      <c r="K127" s="247"/>
    </row>
    <row r="128" spans="2:11" ht="15" customHeight="1">
      <c r="B128" s="245"/>
      <c r="C128" s="227" t="s">
        <v>451</v>
      </c>
      <c r="D128" s="227"/>
      <c r="E128" s="227"/>
      <c r="F128" s="228" t="s">
        <v>444</v>
      </c>
      <c r="G128" s="227"/>
      <c r="H128" s="227" t="s">
        <v>452</v>
      </c>
      <c r="I128" s="227" t="s">
        <v>440</v>
      </c>
      <c r="J128" s="227">
        <v>15</v>
      </c>
      <c r="K128" s="247"/>
    </row>
    <row r="129" spans="2:11" ht="15" customHeight="1">
      <c r="B129" s="245"/>
      <c r="C129" s="227" t="s">
        <v>453</v>
      </c>
      <c r="D129" s="227"/>
      <c r="E129" s="227"/>
      <c r="F129" s="228" t="s">
        <v>444</v>
      </c>
      <c r="G129" s="227"/>
      <c r="H129" s="227" t="s">
        <v>454</v>
      </c>
      <c r="I129" s="227" t="s">
        <v>440</v>
      </c>
      <c r="J129" s="227">
        <v>20</v>
      </c>
      <c r="K129" s="247"/>
    </row>
    <row r="130" spans="2:11" ht="15" customHeight="1">
      <c r="B130" s="245"/>
      <c r="C130" s="227" t="s">
        <v>455</v>
      </c>
      <c r="D130" s="227"/>
      <c r="E130" s="227"/>
      <c r="F130" s="228" t="s">
        <v>444</v>
      </c>
      <c r="G130" s="227"/>
      <c r="H130" s="227" t="s">
        <v>456</v>
      </c>
      <c r="I130" s="227" t="s">
        <v>440</v>
      </c>
      <c r="J130" s="227">
        <v>20</v>
      </c>
      <c r="K130" s="247"/>
    </row>
    <row r="131" spans="2:11" ht="15" customHeight="1">
      <c r="B131" s="245"/>
      <c r="C131" s="206" t="s">
        <v>443</v>
      </c>
      <c r="D131" s="206"/>
      <c r="E131" s="206"/>
      <c r="F131" s="225" t="s">
        <v>444</v>
      </c>
      <c r="G131" s="206"/>
      <c r="H131" s="206" t="s">
        <v>477</v>
      </c>
      <c r="I131" s="206" t="s">
        <v>440</v>
      </c>
      <c r="J131" s="206">
        <v>50</v>
      </c>
      <c r="K131" s="247"/>
    </row>
    <row r="132" spans="2:11" ht="15" customHeight="1">
      <c r="B132" s="245"/>
      <c r="C132" s="206" t="s">
        <v>457</v>
      </c>
      <c r="D132" s="206"/>
      <c r="E132" s="206"/>
      <c r="F132" s="225" t="s">
        <v>444</v>
      </c>
      <c r="G132" s="206"/>
      <c r="H132" s="206" t="s">
        <v>477</v>
      </c>
      <c r="I132" s="206" t="s">
        <v>440</v>
      </c>
      <c r="J132" s="206">
        <v>50</v>
      </c>
      <c r="K132" s="247"/>
    </row>
    <row r="133" spans="2:11" ht="15" customHeight="1">
      <c r="B133" s="245"/>
      <c r="C133" s="206" t="s">
        <v>463</v>
      </c>
      <c r="D133" s="206"/>
      <c r="E133" s="206"/>
      <c r="F133" s="225" t="s">
        <v>444</v>
      </c>
      <c r="G133" s="206"/>
      <c r="H133" s="206" t="s">
        <v>477</v>
      </c>
      <c r="I133" s="206" t="s">
        <v>440</v>
      </c>
      <c r="J133" s="206">
        <v>50</v>
      </c>
      <c r="K133" s="247"/>
    </row>
    <row r="134" spans="2:11" ht="15" customHeight="1">
      <c r="B134" s="245"/>
      <c r="C134" s="206" t="s">
        <v>465</v>
      </c>
      <c r="D134" s="206"/>
      <c r="E134" s="206"/>
      <c r="F134" s="225" t="s">
        <v>444</v>
      </c>
      <c r="G134" s="206"/>
      <c r="H134" s="206" t="s">
        <v>477</v>
      </c>
      <c r="I134" s="206" t="s">
        <v>440</v>
      </c>
      <c r="J134" s="206">
        <v>50</v>
      </c>
      <c r="K134" s="247"/>
    </row>
    <row r="135" spans="2:11" ht="15" customHeight="1">
      <c r="B135" s="245"/>
      <c r="C135" s="206" t="s">
        <v>114</v>
      </c>
      <c r="D135" s="206"/>
      <c r="E135" s="206"/>
      <c r="F135" s="225" t="s">
        <v>444</v>
      </c>
      <c r="G135" s="206"/>
      <c r="H135" s="206" t="s">
        <v>490</v>
      </c>
      <c r="I135" s="206" t="s">
        <v>440</v>
      </c>
      <c r="J135" s="206">
        <v>255</v>
      </c>
      <c r="K135" s="247"/>
    </row>
    <row r="136" spans="2:11" ht="15" customHeight="1">
      <c r="B136" s="245"/>
      <c r="C136" s="206" t="s">
        <v>467</v>
      </c>
      <c r="D136" s="206"/>
      <c r="E136" s="206"/>
      <c r="F136" s="225" t="s">
        <v>438</v>
      </c>
      <c r="G136" s="206"/>
      <c r="H136" s="206" t="s">
        <v>491</v>
      </c>
      <c r="I136" s="206" t="s">
        <v>469</v>
      </c>
      <c r="J136" s="206"/>
      <c r="K136" s="247"/>
    </row>
    <row r="137" spans="2:11" ht="15" customHeight="1">
      <c r="B137" s="245"/>
      <c r="C137" s="206" t="s">
        <v>470</v>
      </c>
      <c r="D137" s="206"/>
      <c r="E137" s="206"/>
      <c r="F137" s="225" t="s">
        <v>438</v>
      </c>
      <c r="G137" s="206"/>
      <c r="H137" s="206" t="s">
        <v>492</v>
      </c>
      <c r="I137" s="206" t="s">
        <v>472</v>
      </c>
      <c r="J137" s="206"/>
      <c r="K137" s="247"/>
    </row>
    <row r="138" spans="2:11" ht="15" customHeight="1">
      <c r="B138" s="245"/>
      <c r="C138" s="206" t="s">
        <v>473</v>
      </c>
      <c r="D138" s="206"/>
      <c r="E138" s="206"/>
      <c r="F138" s="225" t="s">
        <v>438</v>
      </c>
      <c r="G138" s="206"/>
      <c r="H138" s="206" t="s">
        <v>473</v>
      </c>
      <c r="I138" s="206" t="s">
        <v>472</v>
      </c>
      <c r="J138" s="206"/>
      <c r="K138" s="247"/>
    </row>
    <row r="139" spans="2:11" ht="15" customHeight="1">
      <c r="B139" s="245"/>
      <c r="C139" s="206" t="s">
        <v>35</v>
      </c>
      <c r="D139" s="206"/>
      <c r="E139" s="206"/>
      <c r="F139" s="225" t="s">
        <v>438</v>
      </c>
      <c r="G139" s="206"/>
      <c r="H139" s="206" t="s">
        <v>493</v>
      </c>
      <c r="I139" s="206" t="s">
        <v>472</v>
      </c>
      <c r="J139" s="206"/>
      <c r="K139" s="247"/>
    </row>
    <row r="140" spans="2:11" ht="15" customHeight="1">
      <c r="B140" s="245"/>
      <c r="C140" s="206" t="s">
        <v>494</v>
      </c>
      <c r="D140" s="206"/>
      <c r="E140" s="206"/>
      <c r="F140" s="225" t="s">
        <v>438</v>
      </c>
      <c r="G140" s="206"/>
      <c r="H140" s="206" t="s">
        <v>495</v>
      </c>
      <c r="I140" s="206" t="s">
        <v>472</v>
      </c>
      <c r="J140" s="206"/>
      <c r="K140" s="247"/>
    </row>
    <row r="141" spans="2:11" ht="15" customHeight="1">
      <c r="B141" s="248"/>
      <c r="C141" s="249"/>
      <c r="D141" s="249"/>
      <c r="E141" s="249"/>
      <c r="F141" s="249"/>
      <c r="G141" s="249"/>
      <c r="H141" s="249"/>
      <c r="I141" s="249"/>
      <c r="J141" s="249"/>
      <c r="K141" s="250"/>
    </row>
    <row r="142" spans="2:11" ht="18.75" customHeight="1">
      <c r="B142" s="202"/>
      <c r="C142" s="202"/>
      <c r="D142" s="202"/>
      <c r="E142" s="202"/>
      <c r="F142" s="237"/>
      <c r="G142" s="202"/>
      <c r="H142" s="202"/>
      <c r="I142" s="202"/>
      <c r="J142" s="202"/>
      <c r="K142" s="202"/>
    </row>
    <row r="143" spans="2:11" ht="18.75" customHeight="1">
      <c r="B143" s="212"/>
      <c r="C143" s="212"/>
      <c r="D143" s="212"/>
      <c r="E143" s="212"/>
      <c r="F143" s="212"/>
      <c r="G143" s="212"/>
      <c r="H143" s="212"/>
      <c r="I143" s="212"/>
      <c r="J143" s="212"/>
      <c r="K143" s="212"/>
    </row>
    <row r="144" spans="2:11" ht="7.5" customHeight="1">
      <c r="B144" s="213"/>
      <c r="C144" s="214"/>
      <c r="D144" s="214"/>
      <c r="E144" s="214"/>
      <c r="F144" s="214"/>
      <c r="G144" s="214"/>
      <c r="H144" s="214"/>
      <c r="I144" s="214"/>
      <c r="J144" s="214"/>
      <c r="K144" s="215"/>
    </row>
    <row r="145" spans="2:11" ht="45" customHeight="1">
      <c r="B145" s="216"/>
      <c r="C145" s="536" t="s">
        <v>496</v>
      </c>
      <c r="D145" s="536"/>
      <c r="E145" s="536"/>
      <c r="F145" s="536"/>
      <c r="G145" s="536"/>
      <c r="H145" s="536"/>
      <c r="I145" s="536"/>
      <c r="J145" s="536"/>
      <c r="K145" s="217"/>
    </row>
    <row r="146" spans="2:11" ht="17.25" customHeight="1">
      <c r="B146" s="216"/>
      <c r="C146" s="218" t="s">
        <v>432</v>
      </c>
      <c r="D146" s="218"/>
      <c r="E146" s="218"/>
      <c r="F146" s="218" t="s">
        <v>433</v>
      </c>
      <c r="G146" s="219"/>
      <c r="H146" s="218" t="s">
        <v>109</v>
      </c>
      <c r="I146" s="218" t="s">
        <v>54</v>
      </c>
      <c r="J146" s="218" t="s">
        <v>434</v>
      </c>
      <c r="K146" s="217"/>
    </row>
    <row r="147" spans="2:11" ht="17.25" customHeight="1">
      <c r="B147" s="216"/>
      <c r="C147" s="220" t="s">
        <v>435</v>
      </c>
      <c r="D147" s="220"/>
      <c r="E147" s="220"/>
      <c r="F147" s="221" t="s">
        <v>436</v>
      </c>
      <c r="G147" s="222"/>
      <c r="H147" s="220"/>
      <c r="I147" s="220"/>
      <c r="J147" s="220" t="s">
        <v>437</v>
      </c>
      <c r="K147" s="217"/>
    </row>
    <row r="148" spans="2:11" ht="5.25" customHeight="1">
      <c r="B148" s="226"/>
      <c r="C148" s="223"/>
      <c r="D148" s="223"/>
      <c r="E148" s="223"/>
      <c r="F148" s="223"/>
      <c r="G148" s="224"/>
      <c r="H148" s="223"/>
      <c r="I148" s="223"/>
      <c r="J148" s="223"/>
      <c r="K148" s="247"/>
    </row>
    <row r="149" spans="2:11" ht="15" customHeight="1">
      <c r="B149" s="226"/>
      <c r="C149" s="251" t="s">
        <v>441</v>
      </c>
      <c r="D149" s="206"/>
      <c r="E149" s="206"/>
      <c r="F149" s="252" t="s">
        <v>438</v>
      </c>
      <c r="G149" s="206"/>
      <c r="H149" s="251" t="s">
        <v>477</v>
      </c>
      <c r="I149" s="251" t="s">
        <v>440</v>
      </c>
      <c r="J149" s="251">
        <v>120</v>
      </c>
      <c r="K149" s="247"/>
    </row>
    <row r="150" spans="2:11" ht="15" customHeight="1">
      <c r="B150" s="226"/>
      <c r="C150" s="251" t="s">
        <v>486</v>
      </c>
      <c r="D150" s="206"/>
      <c r="E150" s="206"/>
      <c r="F150" s="252" t="s">
        <v>438</v>
      </c>
      <c r="G150" s="206"/>
      <c r="H150" s="251" t="s">
        <v>497</v>
      </c>
      <c r="I150" s="251" t="s">
        <v>440</v>
      </c>
      <c r="J150" s="251" t="s">
        <v>488</v>
      </c>
      <c r="K150" s="247"/>
    </row>
    <row r="151" spans="2:11" ht="15" customHeight="1">
      <c r="B151" s="226"/>
      <c r="C151" s="251" t="s">
        <v>387</v>
      </c>
      <c r="D151" s="206"/>
      <c r="E151" s="206"/>
      <c r="F151" s="252" t="s">
        <v>438</v>
      </c>
      <c r="G151" s="206"/>
      <c r="H151" s="251" t="s">
        <v>498</v>
      </c>
      <c r="I151" s="251" t="s">
        <v>440</v>
      </c>
      <c r="J151" s="251" t="s">
        <v>488</v>
      </c>
      <c r="K151" s="247"/>
    </row>
    <row r="152" spans="2:11" ht="15" customHeight="1">
      <c r="B152" s="226"/>
      <c r="C152" s="251" t="s">
        <v>443</v>
      </c>
      <c r="D152" s="206"/>
      <c r="E152" s="206"/>
      <c r="F152" s="252" t="s">
        <v>444</v>
      </c>
      <c r="G152" s="206"/>
      <c r="H152" s="251" t="s">
        <v>477</v>
      </c>
      <c r="I152" s="251" t="s">
        <v>440</v>
      </c>
      <c r="J152" s="251">
        <v>50</v>
      </c>
      <c r="K152" s="247"/>
    </row>
    <row r="153" spans="2:11" ht="15" customHeight="1">
      <c r="B153" s="226"/>
      <c r="C153" s="251" t="s">
        <v>446</v>
      </c>
      <c r="D153" s="206"/>
      <c r="E153" s="206"/>
      <c r="F153" s="252" t="s">
        <v>438</v>
      </c>
      <c r="G153" s="206"/>
      <c r="H153" s="251" t="s">
        <v>477</v>
      </c>
      <c r="I153" s="251" t="s">
        <v>448</v>
      </c>
      <c r="J153" s="251"/>
      <c r="K153" s="247"/>
    </row>
    <row r="154" spans="2:11" ht="15" customHeight="1">
      <c r="B154" s="226"/>
      <c r="C154" s="251" t="s">
        <v>457</v>
      </c>
      <c r="D154" s="206"/>
      <c r="E154" s="206"/>
      <c r="F154" s="252" t="s">
        <v>444</v>
      </c>
      <c r="G154" s="206"/>
      <c r="H154" s="251" t="s">
        <v>477</v>
      </c>
      <c r="I154" s="251" t="s">
        <v>440</v>
      </c>
      <c r="J154" s="251">
        <v>50</v>
      </c>
      <c r="K154" s="247"/>
    </row>
    <row r="155" spans="2:11" ht="15" customHeight="1">
      <c r="B155" s="226"/>
      <c r="C155" s="251" t="s">
        <v>465</v>
      </c>
      <c r="D155" s="206"/>
      <c r="E155" s="206"/>
      <c r="F155" s="252" t="s">
        <v>444</v>
      </c>
      <c r="G155" s="206"/>
      <c r="H155" s="251" t="s">
        <v>477</v>
      </c>
      <c r="I155" s="251" t="s">
        <v>440</v>
      </c>
      <c r="J155" s="251">
        <v>50</v>
      </c>
      <c r="K155" s="247"/>
    </row>
    <row r="156" spans="2:11" ht="15" customHeight="1">
      <c r="B156" s="226"/>
      <c r="C156" s="251" t="s">
        <v>463</v>
      </c>
      <c r="D156" s="206"/>
      <c r="E156" s="206"/>
      <c r="F156" s="252" t="s">
        <v>444</v>
      </c>
      <c r="G156" s="206"/>
      <c r="H156" s="251" t="s">
        <v>477</v>
      </c>
      <c r="I156" s="251" t="s">
        <v>440</v>
      </c>
      <c r="J156" s="251">
        <v>50</v>
      </c>
      <c r="K156" s="247"/>
    </row>
    <row r="157" spans="2:11" ht="15" customHeight="1">
      <c r="B157" s="226"/>
      <c r="C157" s="251" t="s">
        <v>88</v>
      </c>
      <c r="D157" s="206"/>
      <c r="E157" s="206"/>
      <c r="F157" s="252" t="s">
        <v>438</v>
      </c>
      <c r="G157" s="206"/>
      <c r="H157" s="251" t="s">
        <v>499</v>
      </c>
      <c r="I157" s="251" t="s">
        <v>440</v>
      </c>
      <c r="J157" s="251" t="s">
        <v>500</v>
      </c>
      <c r="K157" s="247"/>
    </row>
    <row r="158" spans="2:11" ht="15" customHeight="1">
      <c r="B158" s="226"/>
      <c r="C158" s="251" t="s">
        <v>501</v>
      </c>
      <c r="D158" s="206"/>
      <c r="E158" s="206"/>
      <c r="F158" s="252" t="s">
        <v>438</v>
      </c>
      <c r="G158" s="206"/>
      <c r="H158" s="251" t="s">
        <v>502</v>
      </c>
      <c r="I158" s="251" t="s">
        <v>472</v>
      </c>
      <c r="J158" s="251"/>
      <c r="K158" s="247"/>
    </row>
    <row r="159" spans="2:11" ht="15" customHeight="1">
      <c r="B159" s="253"/>
      <c r="C159" s="235"/>
      <c r="D159" s="235"/>
      <c r="E159" s="235"/>
      <c r="F159" s="235"/>
      <c r="G159" s="235"/>
      <c r="H159" s="235"/>
      <c r="I159" s="235"/>
      <c r="J159" s="235"/>
      <c r="K159" s="254"/>
    </row>
    <row r="160" spans="2:11" ht="18.75" customHeight="1">
      <c r="B160" s="202"/>
      <c r="C160" s="206"/>
      <c r="D160" s="206"/>
      <c r="E160" s="206"/>
      <c r="F160" s="225"/>
      <c r="G160" s="206"/>
      <c r="H160" s="206"/>
      <c r="I160" s="206"/>
      <c r="J160" s="206"/>
      <c r="K160" s="202"/>
    </row>
    <row r="161" spans="2:11" ht="18.75" customHeight="1">
      <c r="B161" s="212"/>
      <c r="C161" s="212"/>
      <c r="D161" s="212"/>
      <c r="E161" s="212"/>
      <c r="F161" s="212"/>
      <c r="G161" s="212"/>
      <c r="H161" s="212"/>
      <c r="I161" s="212"/>
      <c r="J161" s="212"/>
      <c r="K161" s="212"/>
    </row>
    <row r="162" spans="2:11" ht="7.5" customHeight="1">
      <c r="B162" s="194"/>
      <c r="C162" s="195"/>
      <c r="D162" s="195"/>
      <c r="E162" s="195"/>
      <c r="F162" s="195"/>
      <c r="G162" s="195"/>
      <c r="H162" s="195"/>
      <c r="I162" s="195"/>
      <c r="J162" s="195"/>
      <c r="K162" s="196"/>
    </row>
    <row r="163" spans="2:11" ht="45" customHeight="1">
      <c r="B163" s="197"/>
      <c r="C163" s="531" t="s">
        <v>503</v>
      </c>
      <c r="D163" s="531"/>
      <c r="E163" s="531"/>
      <c r="F163" s="531"/>
      <c r="G163" s="531"/>
      <c r="H163" s="531"/>
      <c r="I163" s="531"/>
      <c r="J163" s="531"/>
      <c r="K163" s="198"/>
    </row>
    <row r="164" spans="2:11" ht="17.25" customHeight="1">
      <c r="B164" s="197"/>
      <c r="C164" s="218" t="s">
        <v>432</v>
      </c>
      <c r="D164" s="218"/>
      <c r="E164" s="218"/>
      <c r="F164" s="218" t="s">
        <v>433</v>
      </c>
      <c r="G164" s="255"/>
      <c r="H164" s="256" t="s">
        <v>109</v>
      </c>
      <c r="I164" s="256" t="s">
        <v>54</v>
      </c>
      <c r="J164" s="218" t="s">
        <v>434</v>
      </c>
      <c r="K164" s="198"/>
    </row>
    <row r="165" spans="2:11" ht="17.25" customHeight="1">
      <c r="B165" s="199"/>
      <c r="C165" s="220" t="s">
        <v>435</v>
      </c>
      <c r="D165" s="220"/>
      <c r="E165" s="220"/>
      <c r="F165" s="221" t="s">
        <v>436</v>
      </c>
      <c r="G165" s="257"/>
      <c r="H165" s="258"/>
      <c r="I165" s="258"/>
      <c r="J165" s="220" t="s">
        <v>437</v>
      </c>
      <c r="K165" s="200"/>
    </row>
    <row r="166" spans="2:11" ht="5.25" customHeight="1">
      <c r="B166" s="226"/>
      <c r="C166" s="223"/>
      <c r="D166" s="223"/>
      <c r="E166" s="223"/>
      <c r="F166" s="223"/>
      <c r="G166" s="224"/>
      <c r="H166" s="223"/>
      <c r="I166" s="223"/>
      <c r="J166" s="223"/>
      <c r="K166" s="247"/>
    </row>
    <row r="167" spans="2:11" ht="15" customHeight="1">
      <c r="B167" s="226"/>
      <c r="C167" s="206" t="s">
        <v>441</v>
      </c>
      <c r="D167" s="206"/>
      <c r="E167" s="206"/>
      <c r="F167" s="225" t="s">
        <v>438</v>
      </c>
      <c r="G167" s="206"/>
      <c r="H167" s="206" t="s">
        <v>477</v>
      </c>
      <c r="I167" s="206" t="s">
        <v>440</v>
      </c>
      <c r="J167" s="206">
        <v>120</v>
      </c>
      <c r="K167" s="247"/>
    </row>
    <row r="168" spans="2:11" ht="15" customHeight="1">
      <c r="B168" s="226"/>
      <c r="C168" s="206" t="s">
        <v>486</v>
      </c>
      <c r="D168" s="206"/>
      <c r="E168" s="206"/>
      <c r="F168" s="225" t="s">
        <v>438</v>
      </c>
      <c r="G168" s="206"/>
      <c r="H168" s="206" t="s">
        <v>487</v>
      </c>
      <c r="I168" s="206" t="s">
        <v>440</v>
      </c>
      <c r="J168" s="206" t="s">
        <v>488</v>
      </c>
      <c r="K168" s="247"/>
    </row>
    <row r="169" spans="2:11" ht="15" customHeight="1">
      <c r="B169" s="226"/>
      <c r="C169" s="206" t="s">
        <v>387</v>
      </c>
      <c r="D169" s="206"/>
      <c r="E169" s="206"/>
      <c r="F169" s="225" t="s">
        <v>438</v>
      </c>
      <c r="G169" s="206"/>
      <c r="H169" s="206" t="s">
        <v>504</v>
      </c>
      <c r="I169" s="206" t="s">
        <v>440</v>
      </c>
      <c r="J169" s="206" t="s">
        <v>488</v>
      </c>
      <c r="K169" s="247"/>
    </row>
    <row r="170" spans="2:11" ht="15" customHeight="1">
      <c r="B170" s="226"/>
      <c r="C170" s="206" t="s">
        <v>443</v>
      </c>
      <c r="D170" s="206"/>
      <c r="E170" s="206"/>
      <c r="F170" s="225" t="s">
        <v>444</v>
      </c>
      <c r="G170" s="206"/>
      <c r="H170" s="206" t="s">
        <v>504</v>
      </c>
      <c r="I170" s="206" t="s">
        <v>440</v>
      </c>
      <c r="J170" s="206">
        <v>50</v>
      </c>
      <c r="K170" s="247"/>
    </row>
    <row r="171" spans="2:11" ht="15" customHeight="1">
      <c r="B171" s="226"/>
      <c r="C171" s="206" t="s">
        <v>446</v>
      </c>
      <c r="D171" s="206"/>
      <c r="E171" s="206"/>
      <c r="F171" s="225" t="s">
        <v>438</v>
      </c>
      <c r="G171" s="206"/>
      <c r="H171" s="206" t="s">
        <v>504</v>
      </c>
      <c r="I171" s="206" t="s">
        <v>448</v>
      </c>
      <c r="J171" s="206"/>
      <c r="K171" s="247"/>
    </row>
    <row r="172" spans="2:11" ht="15" customHeight="1">
      <c r="B172" s="226"/>
      <c r="C172" s="206" t="s">
        <v>457</v>
      </c>
      <c r="D172" s="206"/>
      <c r="E172" s="206"/>
      <c r="F172" s="225" t="s">
        <v>444</v>
      </c>
      <c r="G172" s="206"/>
      <c r="H172" s="206" t="s">
        <v>504</v>
      </c>
      <c r="I172" s="206" t="s">
        <v>440</v>
      </c>
      <c r="J172" s="206">
        <v>50</v>
      </c>
      <c r="K172" s="247"/>
    </row>
    <row r="173" spans="2:11" ht="15" customHeight="1">
      <c r="B173" s="226"/>
      <c r="C173" s="206" t="s">
        <v>465</v>
      </c>
      <c r="D173" s="206"/>
      <c r="E173" s="206"/>
      <c r="F173" s="225" t="s">
        <v>444</v>
      </c>
      <c r="G173" s="206"/>
      <c r="H173" s="206" t="s">
        <v>504</v>
      </c>
      <c r="I173" s="206" t="s">
        <v>440</v>
      </c>
      <c r="J173" s="206">
        <v>50</v>
      </c>
      <c r="K173" s="247"/>
    </row>
    <row r="174" spans="2:11" ht="15" customHeight="1">
      <c r="B174" s="226"/>
      <c r="C174" s="206" t="s">
        <v>463</v>
      </c>
      <c r="D174" s="206"/>
      <c r="E174" s="206"/>
      <c r="F174" s="225" t="s">
        <v>444</v>
      </c>
      <c r="G174" s="206"/>
      <c r="H174" s="206" t="s">
        <v>504</v>
      </c>
      <c r="I174" s="206" t="s">
        <v>440</v>
      </c>
      <c r="J174" s="206">
        <v>50</v>
      </c>
      <c r="K174" s="247"/>
    </row>
    <row r="175" spans="2:11" ht="15" customHeight="1">
      <c r="B175" s="226"/>
      <c r="C175" s="206" t="s">
        <v>108</v>
      </c>
      <c r="D175" s="206"/>
      <c r="E175" s="206"/>
      <c r="F175" s="225" t="s">
        <v>438</v>
      </c>
      <c r="G175" s="206"/>
      <c r="H175" s="206" t="s">
        <v>505</v>
      </c>
      <c r="I175" s="206" t="s">
        <v>506</v>
      </c>
      <c r="J175" s="206"/>
      <c r="K175" s="247"/>
    </row>
    <row r="176" spans="2:11" ht="15" customHeight="1">
      <c r="B176" s="226"/>
      <c r="C176" s="206" t="s">
        <v>54</v>
      </c>
      <c r="D176" s="206"/>
      <c r="E176" s="206"/>
      <c r="F176" s="225" t="s">
        <v>438</v>
      </c>
      <c r="G176" s="206"/>
      <c r="H176" s="206" t="s">
        <v>507</v>
      </c>
      <c r="I176" s="206" t="s">
        <v>508</v>
      </c>
      <c r="J176" s="206">
        <v>1</v>
      </c>
      <c r="K176" s="247"/>
    </row>
    <row r="177" spans="2:11" ht="15" customHeight="1">
      <c r="B177" s="226"/>
      <c r="C177" s="206" t="s">
        <v>50</v>
      </c>
      <c r="D177" s="206"/>
      <c r="E177" s="206"/>
      <c r="F177" s="225" t="s">
        <v>438</v>
      </c>
      <c r="G177" s="206"/>
      <c r="H177" s="206" t="s">
        <v>509</v>
      </c>
      <c r="I177" s="206" t="s">
        <v>440</v>
      </c>
      <c r="J177" s="206">
        <v>20</v>
      </c>
      <c r="K177" s="247"/>
    </row>
    <row r="178" spans="2:11" ht="15" customHeight="1">
      <c r="B178" s="226"/>
      <c r="C178" s="206" t="s">
        <v>109</v>
      </c>
      <c r="D178" s="206"/>
      <c r="E178" s="206"/>
      <c r="F178" s="225" t="s">
        <v>438</v>
      </c>
      <c r="G178" s="206"/>
      <c r="H178" s="206" t="s">
        <v>510</v>
      </c>
      <c r="I178" s="206" t="s">
        <v>440</v>
      </c>
      <c r="J178" s="206">
        <v>255</v>
      </c>
      <c r="K178" s="247"/>
    </row>
    <row r="179" spans="2:11" ht="15" customHeight="1">
      <c r="B179" s="226"/>
      <c r="C179" s="206" t="s">
        <v>110</v>
      </c>
      <c r="D179" s="206"/>
      <c r="E179" s="206"/>
      <c r="F179" s="225" t="s">
        <v>438</v>
      </c>
      <c r="G179" s="206"/>
      <c r="H179" s="206" t="s">
        <v>403</v>
      </c>
      <c r="I179" s="206" t="s">
        <v>440</v>
      </c>
      <c r="J179" s="206">
        <v>10</v>
      </c>
      <c r="K179" s="247"/>
    </row>
    <row r="180" spans="2:11" ht="15" customHeight="1">
      <c r="B180" s="226"/>
      <c r="C180" s="206" t="s">
        <v>111</v>
      </c>
      <c r="D180" s="206"/>
      <c r="E180" s="206"/>
      <c r="F180" s="225" t="s">
        <v>438</v>
      </c>
      <c r="G180" s="206"/>
      <c r="H180" s="206" t="s">
        <v>511</v>
      </c>
      <c r="I180" s="206" t="s">
        <v>472</v>
      </c>
      <c r="J180" s="206"/>
      <c r="K180" s="247"/>
    </row>
    <row r="181" spans="2:11" ht="15" customHeight="1">
      <c r="B181" s="226"/>
      <c r="C181" s="206" t="s">
        <v>512</v>
      </c>
      <c r="D181" s="206"/>
      <c r="E181" s="206"/>
      <c r="F181" s="225" t="s">
        <v>438</v>
      </c>
      <c r="G181" s="206"/>
      <c r="H181" s="206" t="s">
        <v>513</v>
      </c>
      <c r="I181" s="206" t="s">
        <v>472</v>
      </c>
      <c r="J181" s="206"/>
      <c r="K181" s="247"/>
    </row>
    <row r="182" spans="2:11" ht="15" customHeight="1">
      <c r="B182" s="226"/>
      <c r="C182" s="206" t="s">
        <v>501</v>
      </c>
      <c r="D182" s="206"/>
      <c r="E182" s="206"/>
      <c r="F182" s="225" t="s">
        <v>438</v>
      </c>
      <c r="G182" s="206"/>
      <c r="H182" s="206" t="s">
        <v>514</v>
      </c>
      <c r="I182" s="206" t="s">
        <v>472</v>
      </c>
      <c r="J182" s="206"/>
      <c r="K182" s="247"/>
    </row>
    <row r="183" spans="2:11" ht="15" customHeight="1">
      <c r="B183" s="226"/>
      <c r="C183" s="206" t="s">
        <v>113</v>
      </c>
      <c r="D183" s="206"/>
      <c r="E183" s="206"/>
      <c r="F183" s="225" t="s">
        <v>444</v>
      </c>
      <c r="G183" s="206"/>
      <c r="H183" s="206" t="s">
        <v>515</v>
      </c>
      <c r="I183" s="206" t="s">
        <v>440</v>
      </c>
      <c r="J183" s="206">
        <v>50</v>
      </c>
      <c r="K183" s="247"/>
    </row>
    <row r="184" spans="2:11" ht="15" customHeight="1">
      <c r="B184" s="226"/>
      <c r="C184" s="206" t="s">
        <v>516</v>
      </c>
      <c r="D184" s="206"/>
      <c r="E184" s="206"/>
      <c r="F184" s="225" t="s">
        <v>444</v>
      </c>
      <c r="G184" s="206"/>
      <c r="H184" s="206" t="s">
        <v>517</v>
      </c>
      <c r="I184" s="206" t="s">
        <v>518</v>
      </c>
      <c r="J184" s="206"/>
      <c r="K184" s="247"/>
    </row>
    <row r="185" spans="2:11" ht="15" customHeight="1">
      <c r="B185" s="226"/>
      <c r="C185" s="206" t="s">
        <v>519</v>
      </c>
      <c r="D185" s="206"/>
      <c r="E185" s="206"/>
      <c r="F185" s="225" t="s">
        <v>444</v>
      </c>
      <c r="G185" s="206"/>
      <c r="H185" s="206" t="s">
        <v>520</v>
      </c>
      <c r="I185" s="206" t="s">
        <v>518</v>
      </c>
      <c r="J185" s="206"/>
      <c r="K185" s="247"/>
    </row>
    <row r="186" spans="2:11" ht="15" customHeight="1">
      <c r="B186" s="226"/>
      <c r="C186" s="206" t="s">
        <v>521</v>
      </c>
      <c r="D186" s="206"/>
      <c r="E186" s="206"/>
      <c r="F186" s="225" t="s">
        <v>444</v>
      </c>
      <c r="G186" s="206"/>
      <c r="H186" s="206" t="s">
        <v>522</v>
      </c>
      <c r="I186" s="206" t="s">
        <v>518</v>
      </c>
      <c r="J186" s="206"/>
      <c r="K186" s="247"/>
    </row>
    <row r="187" spans="2:11" ht="15" customHeight="1">
      <c r="B187" s="226"/>
      <c r="C187" s="259" t="s">
        <v>523</v>
      </c>
      <c r="D187" s="206"/>
      <c r="E187" s="206"/>
      <c r="F187" s="225" t="s">
        <v>444</v>
      </c>
      <c r="G187" s="206"/>
      <c r="H187" s="206" t="s">
        <v>524</v>
      </c>
      <c r="I187" s="206" t="s">
        <v>525</v>
      </c>
      <c r="J187" s="260" t="s">
        <v>526</v>
      </c>
      <c r="K187" s="247"/>
    </row>
    <row r="188" spans="2:11" ht="15" customHeight="1">
      <c r="B188" s="226"/>
      <c r="C188" s="211" t="s">
        <v>39</v>
      </c>
      <c r="D188" s="206"/>
      <c r="E188" s="206"/>
      <c r="F188" s="225" t="s">
        <v>438</v>
      </c>
      <c r="G188" s="206"/>
      <c r="H188" s="202" t="s">
        <v>527</v>
      </c>
      <c r="I188" s="206" t="s">
        <v>528</v>
      </c>
      <c r="J188" s="206"/>
      <c r="K188" s="247"/>
    </row>
    <row r="189" spans="2:11" ht="15" customHeight="1">
      <c r="B189" s="226"/>
      <c r="C189" s="211" t="s">
        <v>529</v>
      </c>
      <c r="D189" s="206"/>
      <c r="E189" s="206"/>
      <c r="F189" s="225" t="s">
        <v>438</v>
      </c>
      <c r="G189" s="206"/>
      <c r="H189" s="206" t="s">
        <v>530</v>
      </c>
      <c r="I189" s="206" t="s">
        <v>472</v>
      </c>
      <c r="J189" s="206"/>
      <c r="K189" s="247"/>
    </row>
    <row r="190" spans="2:11" ht="15" customHeight="1">
      <c r="B190" s="226"/>
      <c r="C190" s="211" t="s">
        <v>531</v>
      </c>
      <c r="D190" s="206"/>
      <c r="E190" s="206"/>
      <c r="F190" s="225" t="s">
        <v>438</v>
      </c>
      <c r="G190" s="206"/>
      <c r="H190" s="206" t="s">
        <v>532</v>
      </c>
      <c r="I190" s="206" t="s">
        <v>472</v>
      </c>
      <c r="J190" s="206"/>
      <c r="K190" s="247"/>
    </row>
    <row r="191" spans="2:11" ht="15" customHeight="1">
      <c r="B191" s="226"/>
      <c r="C191" s="211" t="s">
        <v>533</v>
      </c>
      <c r="D191" s="206"/>
      <c r="E191" s="206"/>
      <c r="F191" s="225" t="s">
        <v>444</v>
      </c>
      <c r="G191" s="206"/>
      <c r="H191" s="206" t="s">
        <v>534</v>
      </c>
      <c r="I191" s="206" t="s">
        <v>472</v>
      </c>
      <c r="J191" s="206"/>
      <c r="K191" s="247"/>
    </row>
    <row r="192" spans="2:11" ht="15" customHeight="1">
      <c r="B192" s="253"/>
      <c r="C192" s="261"/>
      <c r="D192" s="235"/>
      <c r="E192" s="235"/>
      <c r="F192" s="235"/>
      <c r="G192" s="235"/>
      <c r="H192" s="235"/>
      <c r="I192" s="235"/>
      <c r="J192" s="235"/>
      <c r="K192" s="254"/>
    </row>
    <row r="193" spans="2:11" ht="18.75" customHeight="1">
      <c r="B193" s="202"/>
      <c r="C193" s="206"/>
      <c r="D193" s="206"/>
      <c r="E193" s="206"/>
      <c r="F193" s="225"/>
      <c r="G193" s="206"/>
      <c r="H193" s="206"/>
      <c r="I193" s="206"/>
      <c r="J193" s="206"/>
      <c r="K193" s="202"/>
    </row>
    <row r="194" spans="2:11" ht="18.75" customHeight="1">
      <c r="B194" s="202"/>
      <c r="C194" s="206"/>
      <c r="D194" s="206"/>
      <c r="E194" s="206"/>
      <c r="F194" s="225"/>
      <c r="G194" s="206"/>
      <c r="H194" s="206"/>
      <c r="I194" s="206"/>
      <c r="J194" s="206"/>
      <c r="K194" s="202"/>
    </row>
    <row r="195" spans="2:11" ht="18.75" customHeight="1">
      <c r="B195" s="212"/>
      <c r="C195" s="212"/>
      <c r="D195" s="212"/>
      <c r="E195" s="212"/>
      <c r="F195" s="212"/>
      <c r="G195" s="212"/>
      <c r="H195" s="212"/>
      <c r="I195" s="212"/>
      <c r="J195" s="212"/>
      <c r="K195" s="212"/>
    </row>
    <row r="196" spans="2:11">
      <c r="B196" s="194"/>
      <c r="C196" s="195"/>
      <c r="D196" s="195"/>
      <c r="E196" s="195"/>
      <c r="F196" s="195"/>
      <c r="G196" s="195"/>
      <c r="H196" s="195"/>
      <c r="I196" s="195"/>
      <c r="J196" s="195"/>
      <c r="K196" s="196"/>
    </row>
    <row r="197" spans="2:11" ht="21">
      <c r="B197" s="197"/>
      <c r="C197" s="531" t="s">
        <v>535</v>
      </c>
      <c r="D197" s="531"/>
      <c r="E197" s="531"/>
      <c r="F197" s="531"/>
      <c r="G197" s="531"/>
      <c r="H197" s="531"/>
      <c r="I197" s="531"/>
      <c r="J197" s="531"/>
      <c r="K197" s="198"/>
    </row>
    <row r="198" spans="2:11" ht="25.5" customHeight="1">
      <c r="B198" s="197"/>
      <c r="C198" s="262" t="s">
        <v>536</v>
      </c>
      <c r="D198" s="262"/>
      <c r="E198" s="262"/>
      <c r="F198" s="262" t="s">
        <v>537</v>
      </c>
      <c r="G198" s="263"/>
      <c r="H198" s="537" t="s">
        <v>538</v>
      </c>
      <c r="I198" s="537"/>
      <c r="J198" s="537"/>
      <c r="K198" s="198"/>
    </row>
    <row r="199" spans="2:11" ht="5.25" customHeight="1">
      <c r="B199" s="226"/>
      <c r="C199" s="223"/>
      <c r="D199" s="223"/>
      <c r="E199" s="223"/>
      <c r="F199" s="223"/>
      <c r="G199" s="206"/>
      <c r="H199" s="223"/>
      <c r="I199" s="223"/>
      <c r="J199" s="223"/>
      <c r="K199" s="247"/>
    </row>
    <row r="200" spans="2:11" ht="15" customHeight="1">
      <c r="B200" s="226"/>
      <c r="C200" s="206" t="s">
        <v>528</v>
      </c>
      <c r="D200" s="206"/>
      <c r="E200" s="206"/>
      <c r="F200" s="225" t="s">
        <v>40</v>
      </c>
      <c r="G200" s="206"/>
      <c r="H200" s="534" t="s">
        <v>539</v>
      </c>
      <c r="I200" s="534"/>
      <c r="J200" s="534"/>
      <c r="K200" s="247"/>
    </row>
    <row r="201" spans="2:11" ht="15" customHeight="1">
      <c r="B201" s="226"/>
      <c r="C201" s="232"/>
      <c r="D201" s="206"/>
      <c r="E201" s="206"/>
      <c r="F201" s="225" t="s">
        <v>41</v>
      </c>
      <c r="G201" s="206"/>
      <c r="H201" s="534" t="s">
        <v>540</v>
      </c>
      <c r="I201" s="534"/>
      <c r="J201" s="534"/>
      <c r="K201" s="247"/>
    </row>
    <row r="202" spans="2:11" ht="15" customHeight="1">
      <c r="B202" s="226"/>
      <c r="C202" s="232"/>
      <c r="D202" s="206"/>
      <c r="E202" s="206"/>
      <c r="F202" s="225" t="s">
        <v>44</v>
      </c>
      <c r="G202" s="206"/>
      <c r="H202" s="534" t="s">
        <v>541</v>
      </c>
      <c r="I202" s="534"/>
      <c r="J202" s="534"/>
      <c r="K202" s="247"/>
    </row>
    <row r="203" spans="2:11" ht="15" customHeight="1">
      <c r="B203" s="226"/>
      <c r="C203" s="206"/>
      <c r="D203" s="206"/>
      <c r="E203" s="206"/>
      <c r="F203" s="225" t="s">
        <v>42</v>
      </c>
      <c r="G203" s="206"/>
      <c r="H203" s="534" t="s">
        <v>542</v>
      </c>
      <c r="I203" s="534"/>
      <c r="J203" s="534"/>
      <c r="K203" s="247"/>
    </row>
    <row r="204" spans="2:11" ht="15" customHeight="1">
      <c r="B204" s="226"/>
      <c r="C204" s="206"/>
      <c r="D204" s="206"/>
      <c r="E204" s="206"/>
      <c r="F204" s="225" t="s">
        <v>43</v>
      </c>
      <c r="G204" s="206"/>
      <c r="H204" s="534" t="s">
        <v>543</v>
      </c>
      <c r="I204" s="534"/>
      <c r="J204" s="534"/>
      <c r="K204" s="247"/>
    </row>
    <row r="205" spans="2:11" ht="15" customHeight="1">
      <c r="B205" s="226"/>
      <c r="C205" s="206"/>
      <c r="D205" s="206"/>
      <c r="E205" s="206"/>
      <c r="F205" s="225"/>
      <c r="G205" s="206"/>
      <c r="H205" s="206"/>
      <c r="I205" s="206"/>
      <c r="J205" s="206"/>
      <c r="K205" s="247"/>
    </row>
    <row r="206" spans="2:11" ht="15" customHeight="1">
      <c r="B206" s="226"/>
      <c r="C206" s="206" t="s">
        <v>484</v>
      </c>
      <c r="D206" s="206"/>
      <c r="E206" s="206"/>
      <c r="F206" s="225" t="s">
        <v>76</v>
      </c>
      <c r="G206" s="206"/>
      <c r="H206" s="534" t="s">
        <v>544</v>
      </c>
      <c r="I206" s="534"/>
      <c r="J206" s="534"/>
      <c r="K206" s="247"/>
    </row>
    <row r="207" spans="2:11" ht="15" customHeight="1">
      <c r="B207" s="226"/>
      <c r="C207" s="232"/>
      <c r="D207" s="206"/>
      <c r="E207" s="206"/>
      <c r="F207" s="225" t="s">
        <v>381</v>
      </c>
      <c r="G207" s="206"/>
      <c r="H207" s="534" t="s">
        <v>382</v>
      </c>
      <c r="I207" s="534"/>
      <c r="J207" s="534"/>
      <c r="K207" s="247"/>
    </row>
    <row r="208" spans="2:11" ht="15" customHeight="1">
      <c r="B208" s="226"/>
      <c r="C208" s="206"/>
      <c r="D208" s="206"/>
      <c r="E208" s="206"/>
      <c r="F208" s="225" t="s">
        <v>379</v>
      </c>
      <c r="G208" s="206"/>
      <c r="H208" s="534" t="s">
        <v>545</v>
      </c>
      <c r="I208" s="534"/>
      <c r="J208" s="534"/>
      <c r="K208" s="247"/>
    </row>
    <row r="209" spans="2:11" ht="15" customHeight="1">
      <c r="B209" s="264"/>
      <c r="C209" s="232"/>
      <c r="D209" s="232"/>
      <c r="E209" s="232"/>
      <c r="F209" s="225" t="s">
        <v>383</v>
      </c>
      <c r="G209" s="211"/>
      <c r="H209" s="538" t="s">
        <v>384</v>
      </c>
      <c r="I209" s="538"/>
      <c r="J209" s="538"/>
      <c r="K209" s="265"/>
    </row>
    <row r="210" spans="2:11" ht="15" customHeight="1">
      <c r="B210" s="264"/>
      <c r="C210" s="232"/>
      <c r="D210" s="232"/>
      <c r="E210" s="232"/>
      <c r="F210" s="225" t="s">
        <v>385</v>
      </c>
      <c r="G210" s="211"/>
      <c r="H210" s="538" t="s">
        <v>546</v>
      </c>
      <c r="I210" s="538"/>
      <c r="J210" s="538"/>
      <c r="K210" s="265"/>
    </row>
    <row r="211" spans="2:11" ht="15" customHeight="1">
      <c r="B211" s="264"/>
      <c r="C211" s="232"/>
      <c r="D211" s="232"/>
      <c r="E211" s="232"/>
      <c r="F211" s="266"/>
      <c r="G211" s="211"/>
      <c r="H211" s="267"/>
      <c r="I211" s="267"/>
      <c r="J211" s="267"/>
      <c r="K211" s="265"/>
    </row>
    <row r="212" spans="2:11" ht="15" customHeight="1">
      <c r="B212" s="264"/>
      <c r="C212" s="206" t="s">
        <v>508</v>
      </c>
      <c r="D212" s="232"/>
      <c r="E212" s="232"/>
      <c r="F212" s="225">
        <v>1</v>
      </c>
      <c r="G212" s="211"/>
      <c r="H212" s="538" t="s">
        <v>547</v>
      </c>
      <c r="I212" s="538"/>
      <c r="J212" s="538"/>
      <c r="K212" s="265"/>
    </row>
    <row r="213" spans="2:11" ht="15" customHeight="1">
      <c r="B213" s="264"/>
      <c r="C213" s="232"/>
      <c r="D213" s="232"/>
      <c r="E213" s="232"/>
      <c r="F213" s="225">
        <v>2</v>
      </c>
      <c r="G213" s="211"/>
      <c r="H213" s="538" t="s">
        <v>548</v>
      </c>
      <c r="I213" s="538"/>
      <c r="J213" s="538"/>
      <c r="K213" s="265"/>
    </row>
    <row r="214" spans="2:11" ht="15" customHeight="1">
      <c r="B214" s="264"/>
      <c r="C214" s="232"/>
      <c r="D214" s="232"/>
      <c r="E214" s="232"/>
      <c r="F214" s="225">
        <v>3</v>
      </c>
      <c r="G214" s="211"/>
      <c r="H214" s="538" t="s">
        <v>549</v>
      </c>
      <c r="I214" s="538"/>
      <c r="J214" s="538"/>
      <c r="K214" s="265"/>
    </row>
    <row r="215" spans="2:11" ht="15" customHeight="1">
      <c r="B215" s="264"/>
      <c r="C215" s="232"/>
      <c r="D215" s="232"/>
      <c r="E215" s="232"/>
      <c r="F215" s="225">
        <v>4</v>
      </c>
      <c r="G215" s="211"/>
      <c r="H215" s="538" t="s">
        <v>550</v>
      </c>
      <c r="I215" s="538"/>
      <c r="J215" s="538"/>
      <c r="K215" s="265"/>
    </row>
    <row r="216" spans="2:11" ht="12.75" customHeight="1">
      <c r="B216" s="268"/>
      <c r="C216" s="269"/>
      <c r="D216" s="269"/>
      <c r="E216" s="269"/>
      <c r="F216" s="269"/>
      <c r="G216" s="269"/>
      <c r="H216" s="269"/>
      <c r="I216" s="269"/>
      <c r="J216" s="269"/>
      <c r="K216" s="270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8</vt:i4>
      </vt:variant>
    </vt:vector>
  </HeadingPairs>
  <TitlesOfParts>
    <vt:vector size="13" baseType="lpstr">
      <vt:lpstr>Rekapitulace stavby</vt:lpstr>
      <vt:lpstr>D.1.1 - Stavební část</vt:lpstr>
      <vt:lpstr>D.1.3 - Elektro NN</vt:lpstr>
      <vt:lpstr>D.1.4 - Elektro SLP</vt:lpstr>
      <vt:lpstr>Pokyny pro vyplnění</vt:lpstr>
      <vt:lpstr>'D.1.1 - Stavební část'!Názvy_tisku</vt:lpstr>
      <vt:lpstr>'D.1.3 - Elektro NN'!Názvy_tisku</vt:lpstr>
      <vt:lpstr>'Rekapitulace stavby'!Názvy_tisku</vt:lpstr>
      <vt:lpstr>'D.1.1 - Stavební část'!Oblast_tisku</vt:lpstr>
      <vt:lpstr>'D.1.3 - Elektro NN'!Oblast_tisku</vt:lpstr>
      <vt:lpstr>'D.1.4 - Elektro SLP'!Oblast_tisku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DESKTOP-G7PPC16\Martin</dc:creator>
  <cp:lastModifiedBy>Administrator</cp:lastModifiedBy>
  <cp:lastPrinted>2018-10-24T08:22:21Z</cp:lastPrinted>
  <dcterms:created xsi:type="dcterms:W3CDTF">2018-07-09T07:49:12Z</dcterms:created>
  <dcterms:modified xsi:type="dcterms:W3CDTF">2019-05-22T08:57:30Z</dcterms:modified>
</cp:coreProperties>
</file>