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630" yWindow="615" windowWidth="17940" windowHeight="10680" activeTab="1"/>
  </bookViews>
  <sheets>
    <sheet name="Rekapitulace stavby" sheetId="1" r:id="rId1"/>
    <sheet name="1-2018 - Rozšíření vodovo..." sheetId="2" r:id="rId2"/>
  </sheets>
  <definedNames>
    <definedName name="_xlnm.Print_Titles" localSheetId="1">'1-2018 - Rozšíření vodovo...'!$108:$108</definedName>
    <definedName name="_xlnm.Print_Titles" localSheetId="0">'Rekapitulace stavby'!$85:$85</definedName>
    <definedName name="_xlnm.Print_Area" localSheetId="1">'1-2018 - Rozšíření vodovo...'!$C$4:$Q$70,'1-2018 - Rozšíření vodovo...'!$C$76:$Q$93,'1-2018 - Rozšíření vodovo...'!$C$99:$Q$126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BK126" i="2" l="1"/>
  <c r="BI126" i="2"/>
  <c r="BH126" i="2"/>
  <c r="BG126" i="2"/>
  <c r="BF126" i="2"/>
  <c r="AA126" i="2"/>
  <c r="Y126" i="2"/>
  <c r="W126" i="2"/>
  <c r="N126" i="2"/>
  <c r="BE126" i="2" s="1"/>
  <c r="BK125" i="2"/>
  <c r="BI125" i="2"/>
  <c r="BH125" i="2"/>
  <c r="BG125" i="2"/>
  <c r="BF125" i="2"/>
  <c r="AA125" i="2"/>
  <c r="Y125" i="2"/>
  <c r="W125" i="2"/>
  <c r="N125" i="2"/>
  <c r="BE125" i="2" s="1"/>
  <c r="BK124" i="2"/>
  <c r="BI124" i="2"/>
  <c r="BH124" i="2"/>
  <c r="BG124" i="2"/>
  <c r="BF124" i="2"/>
  <c r="AA124" i="2"/>
  <c r="Y124" i="2"/>
  <c r="W124" i="2"/>
  <c r="N124" i="2"/>
  <c r="BE124" i="2" s="1"/>
  <c r="BK123" i="2"/>
  <c r="BI123" i="2"/>
  <c r="BH123" i="2"/>
  <c r="BG123" i="2"/>
  <c r="BF123" i="2"/>
  <c r="AA123" i="2"/>
  <c r="Y123" i="2"/>
  <c r="W123" i="2"/>
  <c r="N123" i="2"/>
  <c r="BE123" i="2" s="1"/>
  <c r="BK122" i="2"/>
  <c r="BI122" i="2"/>
  <c r="BH122" i="2"/>
  <c r="BG122" i="2"/>
  <c r="BF122" i="2"/>
  <c r="AA122" i="2"/>
  <c r="Y122" i="2"/>
  <c r="W122" i="2"/>
  <c r="N122" i="2"/>
  <c r="BE122" i="2" s="1"/>
  <c r="BK121" i="2"/>
  <c r="BI121" i="2"/>
  <c r="BH121" i="2"/>
  <c r="BG121" i="2"/>
  <c r="BF121" i="2"/>
  <c r="AA121" i="2"/>
  <c r="Y121" i="2"/>
  <c r="W121" i="2"/>
  <c r="N121" i="2"/>
  <c r="BE121" i="2" s="1"/>
  <c r="BK120" i="2"/>
  <c r="BI120" i="2"/>
  <c r="BH120" i="2"/>
  <c r="BG120" i="2"/>
  <c r="BF120" i="2"/>
  <c r="AA120" i="2"/>
  <c r="Y120" i="2"/>
  <c r="W120" i="2"/>
  <c r="N120" i="2"/>
  <c r="BE120" i="2" s="1"/>
  <c r="BK119" i="2"/>
  <c r="BI119" i="2"/>
  <c r="BH119" i="2"/>
  <c r="BG119" i="2"/>
  <c r="BF119" i="2"/>
  <c r="AA119" i="2"/>
  <c r="Y119" i="2"/>
  <c r="W119" i="2"/>
  <c r="N119" i="2"/>
  <c r="BE119" i="2" s="1"/>
  <c r="BK118" i="2"/>
  <c r="BI118" i="2"/>
  <c r="BH118" i="2"/>
  <c r="BG118" i="2"/>
  <c r="BF118" i="2"/>
  <c r="AA118" i="2"/>
  <c r="Y118" i="2"/>
  <c r="W118" i="2"/>
  <c r="N118" i="2"/>
  <c r="BE118" i="2" s="1"/>
  <c r="L82" i="1" l="1"/>
  <c r="F105" i="2"/>
  <c r="AY88" i="1"/>
  <c r="AX88" i="1"/>
  <c r="BI117" i="2"/>
  <c r="BH117" i="2"/>
  <c r="BG117" i="2"/>
  <c r="BF117" i="2"/>
  <c r="AA117" i="2"/>
  <c r="Y117" i="2"/>
  <c r="W117" i="2"/>
  <c r="BK117" i="2"/>
  <c r="N117" i="2"/>
  <c r="BE117" i="2" s="1"/>
  <c r="BI116" i="2"/>
  <c r="BH116" i="2"/>
  <c r="BG116" i="2"/>
  <c r="BF116" i="2"/>
  <c r="AA116" i="2"/>
  <c r="Y116" i="2"/>
  <c r="W116" i="2"/>
  <c r="BK116" i="2"/>
  <c r="N116" i="2"/>
  <c r="BE116" i="2" s="1"/>
  <c r="BI115" i="2"/>
  <c r="BH115" i="2"/>
  <c r="BG115" i="2"/>
  <c r="BF115" i="2"/>
  <c r="AA115" i="2"/>
  <c r="Y115" i="2"/>
  <c r="W115" i="2"/>
  <c r="BK115" i="2"/>
  <c r="N115" i="2"/>
  <c r="BE115" i="2" s="1"/>
  <c r="BI114" i="2"/>
  <c r="BH114" i="2"/>
  <c r="BG114" i="2"/>
  <c r="BF114" i="2"/>
  <c r="AA114" i="2"/>
  <c r="Y114" i="2"/>
  <c r="W114" i="2"/>
  <c r="BK114" i="2"/>
  <c r="N114" i="2"/>
  <c r="BE114" i="2" s="1"/>
  <c r="BI113" i="2"/>
  <c r="BH113" i="2"/>
  <c r="BG113" i="2"/>
  <c r="BF113" i="2"/>
  <c r="AA113" i="2"/>
  <c r="Y113" i="2"/>
  <c r="W113" i="2"/>
  <c r="BK113" i="2"/>
  <c r="N113" i="2"/>
  <c r="BE113" i="2" s="1"/>
  <c r="BI112" i="2"/>
  <c r="BH112" i="2"/>
  <c r="BG112" i="2"/>
  <c r="BF112" i="2"/>
  <c r="AA112" i="2"/>
  <c r="Y112" i="2"/>
  <c r="W112" i="2"/>
  <c r="BK112" i="2"/>
  <c r="N112" i="2"/>
  <c r="BE112" i="2" s="1"/>
  <c r="F103" i="2"/>
  <c r="F101" i="2"/>
  <c r="M27" i="2"/>
  <c r="AS88" i="1" s="1"/>
  <c r="AS87" i="1" s="1"/>
  <c r="F80" i="2"/>
  <c r="F78" i="2"/>
  <c r="O20" i="2"/>
  <c r="E20" i="2"/>
  <c r="M106" i="2" s="1"/>
  <c r="O19" i="2"/>
  <c r="O17" i="2"/>
  <c r="E17" i="2"/>
  <c r="M82" i="2" s="1"/>
  <c r="O16" i="2"/>
  <c r="O14" i="2"/>
  <c r="E14" i="2"/>
  <c r="F106" i="2" s="1"/>
  <c r="O13" i="2"/>
  <c r="O11" i="2"/>
  <c r="E11" i="2"/>
  <c r="F82" i="2" s="1"/>
  <c r="O8" i="2"/>
  <c r="M103" i="2" s="1"/>
  <c r="AK27" i="1"/>
  <c r="AM83" i="1"/>
  <c r="L83" i="1"/>
  <c r="AM82" i="1"/>
  <c r="L80" i="1"/>
  <c r="L78" i="1"/>
  <c r="BK111" i="2" l="1"/>
  <c r="M80" i="2"/>
  <c r="M105" i="2"/>
  <c r="M83" i="2"/>
  <c r="AA111" i="2"/>
  <c r="AA110" i="2" s="1"/>
  <c r="AA109" i="2" s="1"/>
  <c r="W111" i="2"/>
  <c r="W110" i="2" s="1"/>
  <c r="W109" i="2" s="1"/>
  <c r="AU88" i="1" s="1"/>
  <c r="AU87" i="1" s="1"/>
  <c r="H33" i="2"/>
  <c r="BB88" i="1" s="1"/>
  <c r="BB87" i="1" s="1"/>
  <c r="AX87" i="1" s="1"/>
  <c r="Y111" i="2"/>
  <c r="Y110" i="2" s="1"/>
  <c r="Y109" i="2" s="1"/>
  <c r="BK110" i="2"/>
  <c r="H35" i="2"/>
  <c r="BD88" i="1" s="1"/>
  <c r="BD87" i="1" s="1"/>
  <c r="W35" i="1" s="1"/>
  <c r="M32" i="2"/>
  <c r="AW88" i="1" s="1"/>
  <c r="H34" i="2"/>
  <c r="BC88" i="1" s="1"/>
  <c r="BC87" i="1" s="1"/>
  <c r="W34" i="1" s="1"/>
  <c r="M31" i="2"/>
  <c r="AV88" i="1" s="1"/>
  <c r="H31" i="2"/>
  <c r="AZ88" i="1" s="1"/>
  <c r="AZ87" i="1" s="1"/>
  <c r="H32" i="2"/>
  <c r="BA88" i="1" s="1"/>
  <c r="BA87" i="1" s="1"/>
  <c r="F83" i="2"/>
  <c r="W33" i="1" l="1"/>
  <c r="N111" i="2"/>
  <c r="N89" i="2" s="1"/>
  <c r="AT88" i="1"/>
  <c r="AY87" i="1"/>
  <c r="W31" i="1"/>
  <c r="AV87" i="1"/>
  <c r="AW87" i="1"/>
  <c r="AK32" i="1" s="1"/>
  <c r="W32" i="1"/>
  <c r="BK109" i="2"/>
  <c r="N109" i="2" s="1"/>
  <c r="N87" i="2" s="1"/>
  <c r="N110" i="2"/>
  <c r="N88" i="2" s="1"/>
  <c r="L93" i="2" l="1"/>
  <c r="M26" i="2"/>
  <c r="M29" i="2" s="1"/>
  <c r="AT87" i="1"/>
  <c r="AK31" i="1"/>
  <c r="AG88" i="1" l="1"/>
  <c r="L37" i="2"/>
  <c r="AN88" i="1" l="1"/>
  <c r="AG87" i="1"/>
  <c r="AK26" i="1" l="1"/>
  <c r="AK29" i="1" s="1"/>
  <c r="AK37" i="1" s="1"/>
  <c r="AN87" i="1"/>
  <c r="AN92" i="1" s="1"/>
  <c r="AG92" i="1"/>
</calcChain>
</file>

<file path=xl/sharedStrings.xml><?xml version="1.0" encoding="utf-8"?>
<sst xmlns="http://schemas.openxmlformats.org/spreadsheetml/2006/main" count="453" uniqueCount="143">
  <si>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</si>
  <si>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</si>
  <si>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</si>
  <si>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</si>
  <si>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</si>
  <si>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</si>
  <si>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</si>
  <si>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</si>
  <si>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</si>
  <si>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</si>
  <si>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</si>
  <si>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</si>
  <si>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</si>
  <si>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</si>
  <si>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</si>
  <si>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</si>
  <si>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</si>
  <si>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</si>
  <si>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</si>
  <si>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</si>
  <si>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</si>
  <si>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</si>
  <si>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</si>
  <si>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</si>
  <si>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</si>
  <si>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</si>
  <si>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</si>
  <si>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</si>
  <si>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</si>
  <si>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</si>
  <si>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</si>
  <si>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</si>
  <si>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</si>
  <si>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</si>
  <si>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</si>
  <si>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</si>
  <si>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</si>
  <si>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</si>
  <si>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</si>
  <si>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</si>
  <si>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</si>
  <si>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</si>
  <si>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</si>
  <si>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</si>
  <si>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</si>
  <si>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</si>
  <si>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</si>
  <si>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</si>
  <si>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</si>
  <si>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</si>
  <si>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</si>
  <si>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</si>
  <si>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</si>
  <si>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</si>
  <si>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</si>
  <si>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</si>
  <si>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</si>
  <si>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</si>
  <si>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</si>
  <si>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</si>
  <si>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</si>
  <si>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</si>
  <si>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</si>
  <si>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</si>
  <si>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</si>
  <si>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</si>
  <si>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</si>
  <si>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</si>
  <si>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</si>
  <si>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</si>
  <si>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</si>
  <si>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{a8f492e5-b762-4879-b131-e7646fc666c8}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</si>
  <si>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</si>
  <si>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</si>
  <si>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</si>
  <si>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</si>
  <si>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</si>
  <si>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</si>
  <si>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</si>
  <si>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</si>
  <si>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</si>
  <si>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</si>
  <si>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</si>
  <si>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</si>
  <si>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</si>
  <si>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</si>
  <si>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</si>
  <si>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</si>
  <si>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</si>
  <si>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</si>
  <si>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</si>
  <si>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</si>
  <si>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</si>
  <si>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</si>
  <si>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</si>
  <si>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</si>
  <si>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</si>
  <si>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</si>
  <si>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</si>
  <si>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</si>
  <si>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</si>
  <si>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</si>
  <si>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</si>
  <si>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</si>
  <si>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</si>
  <si>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</si>
  <si>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</si>
  <si>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</si>
  <si>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</si>
  <si>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</si>
  <si>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</si>
  <si>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4</t>
  </si>
  <si>
    <t>-165703744</t>
  </si>
  <si>
    <t>-199002932</t>
  </si>
  <si>
    <t>3</t>
  </si>
  <si>
    <t>1092366411</t>
  </si>
  <si>
    <t>-2033811536</t>
  </si>
  <si>
    <t>5</t>
  </si>
  <si>
    <t>843125604</t>
  </si>
  <si>
    <t>6</t>
  </si>
  <si>
    <t>-553174339</t>
  </si>
  <si>
    <t>t</t>
  </si>
  <si>
    <t>statutární město Třinec</t>
  </si>
  <si>
    <t xml:space="preserve">Otvírka studny   (zemní výkopové práce)   hloubka 1,5 m </t>
  </si>
  <si>
    <t>m</t>
  </si>
  <si>
    <t xml:space="preserve">Zhlaví studny-polypropylenová šachtice DN 1000 s vodotěsným poklopem na zámek, hloubka 1,4 m                                                                 </t>
  </si>
  <si>
    <t>ks</t>
  </si>
  <si>
    <t>Obsypový materiál – štěrk – kačírek</t>
  </si>
  <si>
    <t>Těsnící materiál - těžký jíl nebo bentonit</t>
  </si>
  <si>
    <t xml:space="preserve">Čerpací agregát  :    
Ponorné čerpadlo - vícestupňové el. ponorné čerpadlo, o celkovém příkonu 1,5 kW, výkonu 100 l/min, 6 m3/h
</t>
  </si>
  <si>
    <t>Hlídací systém-elektronický snímač stavu hladiny s 2 x  dvěmi elektrickými čidly –MAVE</t>
  </si>
  <si>
    <t xml:space="preserve">Tlakový spínač TSA, jistič, rozvaděč ,kabely                                                                 </t>
  </si>
  <si>
    <t>Rozvody v šachtě a vrtu a zásobník vody</t>
  </si>
  <si>
    <t>kompl.</t>
  </si>
  <si>
    <t>Vodovod rPE  průměr HD 40 od délce 7 m k vodojemu</t>
  </si>
  <si>
    <t>Dovozy materiálu a techniky</t>
  </si>
  <si>
    <t xml:space="preserve">Geodet. zaměření                                                                </t>
  </si>
  <si>
    <t>Rozbor vody - úplný</t>
  </si>
  <si>
    <t>Vrtání studny o průměru DN 300 s PVC pažením DN 160 mm do hloubky 30 m</t>
  </si>
  <si>
    <t>Ostatní náklady na komponenty</t>
  </si>
  <si>
    <t>Vodojem Guty - Bystrý, doplnění technologie vč. jímání podzemní vody</t>
  </si>
  <si>
    <t>parc. č. 1575/3 k.ú Guty</t>
  </si>
  <si>
    <t>Čerpací zkouška – expresní + 14 + 3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</si>
</sst>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14" fontId="0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11" fillId="2" borderId="0" xfId="1" applyFont="1" applyFill="1" applyAlignment="1" applyProtection="1">
      <alignment horizontal="center" vertical="center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51" activePane="bottomLeft" state="frozen"/>
      <selection pane="bottomLeft" activeCell="V17" sqref="V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47" t="s">
        <v>7</v>
      </c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R2" s="174" t="s">
        <v>8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49" t="s">
        <v>12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151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16</v>
      </c>
      <c r="E6" s="24"/>
      <c r="F6" s="24"/>
      <c r="G6" s="24"/>
      <c r="H6" s="24"/>
      <c r="I6" s="24"/>
      <c r="J6" s="24"/>
      <c r="K6" s="153" t="s">
        <v>140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24"/>
      <c r="AQ6" s="23"/>
      <c r="BS6" s="18" t="s">
        <v>9</v>
      </c>
    </row>
    <row r="7" spans="1:73" ht="14.45" customHeight="1">
      <c r="B7" s="22"/>
      <c r="C7" s="24"/>
      <c r="D7" s="28" t="s">
        <v>17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18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19</v>
      </c>
      <c r="E8" s="24"/>
      <c r="F8" s="24"/>
      <c r="G8" s="24"/>
      <c r="H8" s="24"/>
      <c r="I8" s="24"/>
      <c r="J8" s="24"/>
      <c r="K8" s="26" t="s">
        <v>141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142">
        <v>43409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22</v>
      </c>
      <c r="E10" s="24"/>
      <c r="F10" s="24"/>
      <c r="G10" s="24"/>
      <c r="H10" s="24"/>
      <c r="I10" s="24"/>
      <c r="J10" s="24"/>
      <c r="K10" s="24" t="s">
        <v>122</v>
      </c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23</v>
      </c>
      <c r="AL10" s="24"/>
      <c r="AM10" s="24"/>
      <c r="AN10" s="26">
        <v>297313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24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23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24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26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23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26" t="s">
        <v>20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24</v>
      </c>
      <c r="AL17" s="24"/>
      <c r="AM17" s="24"/>
      <c r="AN17" s="26" t="s">
        <v>5</v>
      </c>
      <c r="AO17" s="24"/>
      <c r="AP17" s="24"/>
      <c r="AQ17" s="23"/>
      <c r="BS17" s="18" t="s">
        <v>27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28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23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26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24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29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154" t="s">
        <v>5</v>
      </c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30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78">
        <f>ROUND(AG87,2)</f>
        <v>0</v>
      </c>
      <c r="AL26" s="152"/>
      <c r="AM26" s="152"/>
      <c r="AN26" s="152"/>
      <c r="AO26" s="152"/>
      <c r="AP26" s="24"/>
      <c r="AQ26" s="23"/>
    </row>
    <row r="27" spans="2:71" ht="14.45" customHeight="1">
      <c r="B27" s="22"/>
      <c r="C27" s="24"/>
      <c r="D27" s="30" t="s">
        <v>31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78">
        <f>ROUND(AG90,2)</f>
        <v>0</v>
      </c>
      <c r="AL27" s="178"/>
      <c r="AM27" s="178"/>
      <c r="AN27" s="178"/>
      <c r="AO27" s="178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32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79">
        <f>ROUND(AK26+AK27,2)</f>
        <v>0</v>
      </c>
      <c r="AL29" s="180"/>
      <c r="AM29" s="180"/>
      <c r="AN29" s="180"/>
      <c r="AO29" s="180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33</v>
      </c>
      <c r="E31" s="37"/>
      <c r="F31" s="38" t="s">
        <v>34</v>
      </c>
      <c r="G31" s="37"/>
      <c r="H31" s="37"/>
      <c r="I31" s="37"/>
      <c r="J31" s="37"/>
      <c r="K31" s="37"/>
      <c r="L31" s="144">
        <v>0.21</v>
      </c>
      <c r="M31" s="145"/>
      <c r="N31" s="145"/>
      <c r="O31" s="145"/>
      <c r="P31" s="37"/>
      <c r="Q31" s="37"/>
      <c r="R31" s="37"/>
      <c r="S31" s="37"/>
      <c r="T31" s="40" t="s">
        <v>35</v>
      </c>
      <c r="U31" s="37"/>
      <c r="V31" s="37"/>
      <c r="W31" s="146">
        <f>ROUND(AZ87+SUM(CD91),2)</f>
        <v>0</v>
      </c>
      <c r="X31" s="145"/>
      <c r="Y31" s="145"/>
      <c r="Z31" s="145"/>
      <c r="AA31" s="145"/>
      <c r="AB31" s="145"/>
      <c r="AC31" s="145"/>
      <c r="AD31" s="145"/>
      <c r="AE31" s="145"/>
      <c r="AF31" s="37"/>
      <c r="AG31" s="37"/>
      <c r="AH31" s="37"/>
      <c r="AI31" s="37"/>
      <c r="AJ31" s="37"/>
      <c r="AK31" s="146">
        <f>ROUND(AV87+SUM(BY91),2)</f>
        <v>0</v>
      </c>
      <c r="AL31" s="145"/>
      <c r="AM31" s="145"/>
      <c r="AN31" s="145"/>
      <c r="AO31" s="145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36</v>
      </c>
      <c r="G32" s="37"/>
      <c r="H32" s="37"/>
      <c r="I32" s="37"/>
      <c r="J32" s="37"/>
      <c r="K32" s="37"/>
      <c r="L32" s="144">
        <v>0.15</v>
      </c>
      <c r="M32" s="145"/>
      <c r="N32" s="145"/>
      <c r="O32" s="145"/>
      <c r="P32" s="37"/>
      <c r="Q32" s="37"/>
      <c r="R32" s="37"/>
      <c r="S32" s="37"/>
      <c r="T32" s="40" t="s">
        <v>35</v>
      </c>
      <c r="U32" s="37"/>
      <c r="V32" s="37"/>
      <c r="W32" s="146">
        <f>ROUND(BA87+SUM(CE91),2)</f>
        <v>0</v>
      </c>
      <c r="X32" s="145"/>
      <c r="Y32" s="145"/>
      <c r="Z32" s="145"/>
      <c r="AA32" s="145"/>
      <c r="AB32" s="145"/>
      <c r="AC32" s="145"/>
      <c r="AD32" s="145"/>
      <c r="AE32" s="145"/>
      <c r="AF32" s="37"/>
      <c r="AG32" s="37"/>
      <c r="AH32" s="37"/>
      <c r="AI32" s="37"/>
      <c r="AJ32" s="37"/>
      <c r="AK32" s="146">
        <f>ROUND(AW87+SUM(BZ91),2)</f>
        <v>0</v>
      </c>
      <c r="AL32" s="145"/>
      <c r="AM32" s="145"/>
      <c r="AN32" s="145"/>
      <c r="AO32" s="145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37</v>
      </c>
      <c r="G33" s="37"/>
      <c r="H33" s="37"/>
      <c r="I33" s="37"/>
      <c r="J33" s="37"/>
      <c r="K33" s="37"/>
      <c r="L33" s="144">
        <v>0.21</v>
      </c>
      <c r="M33" s="145"/>
      <c r="N33" s="145"/>
      <c r="O33" s="145"/>
      <c r="P33" s="37"/>
      <c r="Q33" s="37"/>
      <c r="R33" s="37"/>
      <c r="S33" s="37"/>
      <c r="T33" s="40" t="s">
        <v>35</v>
      </c>
      <c r="U33" s="37"/>
      <c r="V33" s="37"/>
      <c r="W33" s="146">
        <f>ROUND(BB87+SUM(CF91),2)</f>
        <v>0</v>
      </c>
      <c r="X33" s="145"/>
      <c r="Y33" s="145"/>
      <c r="Z33" s="145"/>
      <c r="AA33" s="145"/>
      <c r="AB33" s="145"/>
      <c r="AC33" s="145"/>
      <c r="AD33" s="145"/>
      <c r="AE33" s="145"/>
      <c r="AF33" s="37"/>
      <c r="AG33" s="37"/>
      <c r="AH33" s="37"/>
      <c r="AI33" s="37"/>
      <c r="AJ33" s="37"/>
      <c r="AK33" s="146">
        <v>0</v>
      </c>
      <c r="AL33" s="145"/>
      <c r="AM33" s="145"/>
      <c r="AN33" s="145"/>
      <c r="AO33" s="145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38</v>
      </c>
      <c r="G34" s="37"/>
      <c r="H34" s="37"/>
      <c r="I34" s="37"/>
      <c r="J34" s="37"/>
      <c r="K34" s="37"/>
      <c r="L34" s="144">
        <v>0.15</v>
      </c>
      <c r="M34" s="145"/>
      <c r="N34" s="145"/>
      <c r="O34" s="145"/>
      <c r="P34" s="37"/>
      <c r="Q34" s="37"/>
      <c r="R34" s="37"/>
      <c r="S34" s="37"/>
      <c r="T34" s="40" t="s">
        <v>35</v>
      </c>
      <c r="U34" s="37"/>
      <c r="V34" s="37"/>
      <c r="W34" s="146">
        <f>ROUND(BC87+SUM(CG91),2)</f>
        <v>0</v>
      </c>
      <c r="X34" s="145"/>
      <c r="Y34" s="145"/>
      <c r="Z34" s="145"/>
      <c r="AA34" s="145"/>
      <c r="AB34" s="145"/>
      <c r="AC34" s="145"/>
      <c r="AD34" s="145"/>
      <c r="AE34" s="145"/>
      <c r="AF34" s="37"/>
      <c r="AG34" s="37"/>
      <c r="AH34" s="37"/>
      <c r="AI34" s="37"/>
      <c r="AJ34" s="37"/>
      <c r="AK34" s="146">
        <v>0</v>
      </c>
      <c r="AL34" s="145"/>
      <c r="AM34" s="145"/>
      <c r="AN34" s="145"/>
      <c r="AO34" s="145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39</v>
      </c>
      <c r="G35" s="37"/>
      <c r="H35" s="37"/>
      <c r="I35" s="37"/>
      <c r="J35" s="37"/>
      <c r="K35" s="37"/>
      <c r="L35" s="144">
        <v>0</v>
      </c>
      <c r="M35" s="145"/>
      <c r="N35" s="145"/>
      <c r="O35" s="145"/>
      <c r="P35" s="37"/>
      <c r="Q35" s="37"/>
      <c r="R35" s="37"/>
      <c r="S35" s="37"/>
      <c r="T35" s="40" t="s">
        <v>35</v>
      </c>
      <c r="U35" s="37"/>
      <c r="V35" s="37"/>
      <c r="W35" s="146">
        <f>ROUND(BD87+SUM(CH91),2)</f>
        <v>0</v>
      </c>
      <c r="X35" s="145"/>
      <c r="Y35" s="145"/>
      <c r="Z35" s="145"/>
      <c r="AA35" s="145"/>
      <c r="AB35" s="145"/>
      <c r="AC35" s="145"/>
      <c r="AD35" s="145"/>
      <c r="AE35" s="145"/>
      <c r="AF35" s="37"/>
      <c r="AG35" s="37"/>
      <c r="AH35" s="37"/>
      <c r="AI35" s="37"/>
      <c r="AJ35" s="37"/>
      <c r="AK35" s="146">
        <v>0</v>
      </c>
      <c r="AL35" s="145"/>
      <c r="AM35" s="145"/>
      <c r="AN35" s="145"/>
      <c r="AO35" s="145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40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41</v>
      </c>
      <c r="U37" s="44"/>
      <c r="V37" s="44"/>
      <c r="W37" s="44"/>
      <c r="X37" s="155" t="s">
        <v>42</v>
      </c>
      <c r="Y37" s="156"/>
      <c r="Z37" s="156"/>
      <c r="AA37" s="156"/>
      <c r="AB37" s="156"/>
      <c r="AC37" s="44"/>
      <c r="AD37" s="44"/>
      <c r="AE37" s="44"/>
      <c r="AF37" s="44"/>
      <c r="AG37" s="44"/>
      <c r="AH37" s="44"/>
      <c r="AI37" s="44"/>
      <c r="AJ37" s="44"/>
      <c r="AK37" s="157">
        <f>SUM(AK29:AK35)</f>
        <v>0</v>
      </c>
      <c r="AL37" s="156"/>
      <c r="AM37" s="156"/>
      <c r="AN37" s="156"/>
      <c r="AO37" s="158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>
      <c r="B49" s="31"/>
      <c r="C49" s="32"/>
      <c r="D49" s="46" t="s">
        <v>43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44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>
      <c r="B58" s="31"/>
      <c r="C58" s="32"/>
      <c r="D58" s="51" t="s">
        <v>45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46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45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46</v>
      </c>
      <c r="AN58" s="52"/>
      <c r="AO58" s="54"/>
      <c r="AP58" s="32"/>
      <c r="AQ58" s="33"/>
    </row>
    <row r="59" spans="2:4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>
      <c r="B60" s="31"/>
      <c r="C60" s="32"/>
      <c r="D60" s="46" t="s">
        <v>47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48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>
      <c r="B69" s="31"/>
      <c r="C69" s="32"/>
      <c r="D69" s="51" t="s">
        <v>45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46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45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46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49" t="s">
        <v>49</v>
      </c>
      <c r="D76" s="150"/>
      <c r="E76" s="150"/>
      <c r="F76" s="150"/>
      <c r="G76" s="150"/>
      <c r="H76" s="150"/>
      <c r="I76" s="150"/>
      <c r="J76" s="150"/>
      <c r="K76" s="150"/>
      <c r="L76" s="150"/>
      <c r="M76" s="150"/>
      <c r="N76" s="150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16</v>
      </c>
      <c r="D78" s="66"/>
      <c r="E78" s="66"/>
      <c r="F78" s="66"/>
      <c r="G78" s="66"/>
      <c r="H78" s="66"/>
      <c r="I78" s="66"/>
      <c r="J78" s="66"/>
      <c r="K78" s="66"/>
      <c r="L78" s="159" t="str">
        <f>K6</f>
        <v>Vodojem Guty - Bystrý, doplnění technologie vč. jímání podzemní vody</v>
      </c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60"/>
      <c r="Z78" s="160"/>
      <c r="AA78" s="160"/>
      <c r="AB78" s="160"/>
      <c r="AC78" s="160"/>
      <c r="AD78" s="160"/>
      <c r="AE78" s="160"/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19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parc. č. 1575/3 k.ú Guty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/>
      <c r="AN80" s="143">
        <v>43409</v>
      </c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22</v>
      </c>
      <c r="D82" s="32"/>
      <c r="E82" s="32"/>
      <c r="F82" s="32"/>
      <c r="G82" s="32"/>
      <c r="H82" s="32"/>
      <c r="I82" s="32"/>
      <c r="J82" s="32"/>
      <c r="K82" s="32"/>
      <c r="L82" s="62" t="str">
        <f>K10</f>
        <v>statutární město Třinec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26</v>
      </c>
      <c r="AJ82" s="32"/>
      <c r="AK82" s="32"/>
      <c r="AL82" s="32"/>
      <c r="AM82" s="161" t="str">
        <f>IF(E17="","",E17)</f>
        <v xml:space="preserve"> </v>
      </c>
      <c r="AN82" s="161"/>
      <c r="AO82" s="161"/>
      <c r="AP82" s="161"/>
      <c r="AQ82" s="33"/>
      <c r="AS82" s="165" t="s">
        <v>50</v>
      </c>
      <c r="AT82" s="166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25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28</v>
      </c>
      <c r="AJ83" s="32"/>
      <c r="AK83" s="32"/>
      <c r="AL83" s="32"/>
      <c r="AM83" s="161" t="str">
        <f>IF(E20="","",E20)</f>
        <v xml:space="preserve"> </v>
      </c>
      <c r="AN83" s="161"/>
      <c r="AO83" s="161"/>
      <c r="AP83" s="161"/>
      <c r="AQ83" s="33"/>
      <c r="AS83" s="167"/>
      <c r="AT83" s="168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67"/>
      <c r="AT84" s="168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69" t="s">
        <v>51</v>
      </c>
      <c r="D85" s="170"/>
      <c r="E85" s="170"/>
      <c r="F85" s="170"/>
      <c r="G85" s="170"/>
      <c r="H85" s="71"/>
      <c r="I85" s="171" t="s">
        <v>52</v>
      </c>
      <c r="J85" s="170"/>
      <c r="K85" s="170"/>
      <c r="L85" s="170"/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1" t="s">
        <v>53</v>
      </c>
      <c r="AH85" s="170"/>
      <c r="AI85" s="170"/>
      <c r="AJ85" s="170"/>
      <c r="AK85" s="170"/>
      <c r="AL85" s="170"/>
      <c r="AM85" s="170"/>
      <c r="AN85" s="171" t="s">
        <v>54</v>
      </c>
      <c r="AO85" s="170"/>
      <c r="AP85" s="172"/>
      <c r="AQ85" s="33"/>
      <c r="AS85" s="72" t="s">
        <v>55</v>
      </c>
      <c r="AT85" s="73" t="s">
        <v>56</v>
      </c>
      <c r="AU85" s="73" t="s">
        <v>57</v>
      </c>
      <c r="AV85" s="73" t="s">
        <v>58</v>
      </c>
      <c r="AW85" s="73" t="s">
        <v>59</v>
      </c>
      <c r="AX85" s="73" t="s">
        <v>60</v>
      </c>
      <c r="AY85" s="73" t="s">
        <v>61</v>
      </c>
      <c r="AZ85" s="73" t="s">
        <v>62</v>
      </c>
      <c r="BA85" s="73" t="s">
        <v>63</v>
      </c>
      <c r="BB85" s="73" t="s">
        <v>64</v>
      </c>
      <c r="BC85" s="73" t="s">
        <v>65</v>
      </c>
      <c r="BD85" s="74" t="s">
        <v>66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67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63">
        <f>ROUND(AG88,2)</f>
        <v>0</v>
      </c>
      <c r="AH87" s="163"/>
      <c r="AI87" s="163"/>
      <c r="AJ87" s="163"/>
      <c r="AK87" s="163"/>
      <c r="AL87" s="163"/>
      <c r="AM87" s="163"/>
      <c r="AN87" s="164">
        <f>SUM(AG87,AT87)</f>
        <v>0</v>
      </c>
      <c r="AO87" s="164"/>
      <c r="AP87" s="164"/>
      <c r="AQ87" s="67"/>
      <c r="AS87" s="78">
        <f>ROUND(AS88,2)</f>
        <v>0</v>
      </c>
      <c r="AT87" s="79">
        <f>ROUND(SUM(AV87:AW87),2)</f>
        <v>0</v>
      </c>
      <c r="AU87" s="80" t="e">
        <f>ROUND(AU88,5)</f>
        <v>#REF!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68</v>
      </c>
      <c r="BT87" s="82" t="s">
        <v>69</v>
      </c>
      <c r="BV87" s="82" t="s">
        <v>70</v>
      </c>
      <c r="BW87" s="82" t="s">
        <v>71</v>
      </c>
      <c r="BX87" s="82" t="s">
        <v>72</v>
      </c>
    </row>
    <row r="88" spans="1:76" s="5" customFormat="1" ht="47.25" customHeight="1">
      <c r="A88" s="83" t="s">
        <v>73</v>
      </c>
      <c r="B88" s="84"/>
      <c r="C88" s="85"/>
      <c r="D88" s="162"/>
      <c r="E88" s="162"/>
      <c r="F88" s="162"/>
      <c r="G88" s="162"/>
      <c r="H88" s="162"/>
      <c r="I88" s="86"/>
      <c r="J88" s="162" t="s">
        <v>140</v>
      </c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/>
      <c r="AF88" s="162"/>
      <c r="AG88" s="176">
        <f>'1-2018 - Rozšíření vodovo...'!M29</f>
        <v>0</v>
      </c>
      <c r="AH88" s="177"/>
      <c r="AI88" s="177"/>
      <c r="AJ88" s="177"/>
      <c r="AK88" s="177"/>
      <c r="AL88" s="177"/>
      <c r="AM88" s="177"/>
      <c r="AN88" s="176">
        <f>SUM(AG88,AT88)</f>
        <v>0</v>
      </c>
      <c r="AO88" s="177"/>
      <c r="AP88" s="177"/>
      <c r="AQ88" s="87"/>
      <c r="AS88" s="88">
        <f>'1-2018 - Rozšíření vodovo...'!M27</f>
        <v>0</v>
      </c>
      <c r="AT88" s="89">
        <f>ROUND(SUM(AV88:AW88),2)</f>
        <v>0</v>
      </c>
      <c r="AU88" s="90" t="e">
        <f>'1-2018 - Rozšíření vodovo...'!W109</f>
        <v>#REF!</v>
      </c>
      <c r="AV88" s="89">
        <f>'1-2018 - Rozšíření vodovo...'!M31</f>
        <v>0</v>
      </c>
      <c r="AW88" s="89">
        <f>'1-2018 - Rozšíření vodovo...'!M32</f>
        <v>0</v>
      </c>
      <c r="AX88" s="89">
        <f>'1-2018 - Rozšíření vodovo...'!M33</f>
        <v>0</v>
      </c>
      <c r="AY88" s="89">
        <f>'1-2018 - Rozšíření vodovo...'!M34</f>
        <v>0</v>
      </c>
      <c r="AZ88" s="89">
        <f>'1-2018 - Rozšíření vodovo...'!H31</f>
        <v>0</v>
      </c>
      <c r="BA88" s="89">
        <f>'1-2018 - Rozšíření vodovo...'!H32</f>
        <v>0</v>
      </c>
      <c r="BB88" s="89">
        <f>'1-2018 - Rozšíření vodovo...'!H33</f>
        <v>0</v>
      </c>
      <c r="BC88" s="89">
        <f>'1-2018 - Rozšíření vodovo...'!H34</f>
        <v>0</v>
      </c>
      <c r="BD88" s="91">
        <f>'1-2018 - Rozšíření vodovo...'!H35</f>
        <v>0</v>
      </c>
      <c r="BT88" s="92" t="s">
        <v>74</v>
      </c>
      <c r="BU88" s="92" t="s">
        <v>75</v>
      </c>
      <c r="BV88" s="92" t="s">
        <v>70</v>
      </c>
      <c r="BW88" s="92" t="s">
        <v>71</v>
      </c>
      <c r="BX88" s="92" t="s">
        <v>72</v>
      </c>
    </row>
    <row r="89" spans="1:76">
      <c r="B89" s="22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3"/>
    </row>
    <row r="90" spans="1:76" s="1" customFormat="1" ht="30" customHeight="1">
      <c r="B90" s="31"/>
      <c r="C90" s="76" t="s">
        <v>76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64">
        <v>0</v>
      </c>
      <c r="AH90" s="164"/>
      <c r="AI90" s="164"/>
      <c r="AJ90" s="164"/>
      <c r="AK90" s="164"/>
      <c r="AL90" s="164"/>
      <c r="AM90" s="164"/>
      <c r="AN90" s="164">
        <v>0</v>
      </c>
      <c r="AO90" s="164"/>
      <c r="AP90" s="164"/>
      <c r="AQ90" s="33"/>
      <c r="AS90" s="72" t="s">
        <v>77</v>
      </c>
      <c r="AT90" s="73" t="s">
        <v>78</v>
      </c>
      <c r="AU90" s="73" t="s">
        <v>33</v>
      </c>
      <c r="AV90" s="74" t="s">
        <v>56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3"/>
      <c r="AT91" s="52"/>
      <c r="AU91" s="52"/>
      <c r="AV91" s="54"/>
    </row>
    <row r="92" spans="1:76" s="1" customFormat="1" ht="30" customHeight="1">
      <c r="B92" s="31"/>
      <c r="C92" s="94" t="s">
        <v>79</v>
      </c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173">
        <f>ROUND(AG87+AG90,2)</f>
        <v>0</v>
      </c>
      <c r="AH92" s="173"/>
      <c r="AI92" s="173"/>
      <c r="AJ92" s="173"/>
      <c r="AK92" s="173"/>
      <c r="AL92" s="173"/>
      <c r="AM92" s="173"/>
      <c r="AN92" s="173">
        <f>AN87+AN90</f>
        <v>0</v>
      </c>
      <c r="AO92" s="173"/>
      <c r="AP92" s="173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1-2018 - Rozšíření vodovo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7"/>
  <sheetViews>
    <sheetView showGridLines="0" tabSelected="1" workbookViewId="0">
      <pane ySplit="1" topLeftCell="A84" activePane="bottomLeft" state="frozen"/>
      <selection pane="bottomLeft" activeCell="AC122" sqref="AC12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13.5" customWidth="1"/>
    <col min="10" max="10" width="8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</cols>
  <sheetData>
    <row r="1" spans="1:66" ht="21.75" customHeight="1">
      <c r="A1" s="96"/>
      <c r="B1" s="11"/>
      <c r="C1" s="11"/>
      <c r="D1" s="12" t="s">
        <v>1</v>
      </c>
      <c r="E1" s="11"/>
      <c r="F1" s="13" t="s">
        <v>80</v>
      </c>
      <c r="G1" s="13"/>
      <c r="H1" s="199" t="s">
        <v>81</v>
      </c>
      <c r="I1" s="199"/>
      <c r="J1" s="199"/>
      <c r="K1" s="199"/>
      <c r="L1" s="13" t="s">
        <v>82</v>
      </c>
      <c r="M1" s="11"/>
      <c r="N1" s="11"/>
      <c r="O1" s="12" t="s">
        <v>83</v>
      </c>
      <c r="P1" s="11"/>
      <c r="Q1" s="11"/>
      <c r="R1" s="11"/>
      <c r="S1" s="13" t="s">
        <v>84</v>
      </c>
      <c r="T1" s="13"/>
      <c r="U1" s="96"/>
      <c r="V1" s="9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47" t="s">
        <v>7</v>
      </c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8" t="s">
        <v>71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85</v>
      </c>
    </row>
    <row r="4" spans="1:66" ht="36.950000000000003" customHeight="1">
      <c r="B4" s="22"/>
      <c r="C4" s="149" t="s">
        <v>86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s="1" customFormat="1" ht="32.85" customHeight="1">
      <c r="B6" s="31"/>
      <c r="C6" s="32"/>
      <c r="D6" s="27" t="s">
        <v>16</v>
      </c>
      <c r="E6" s="32"/>
      <c r="F6" s="153" t="s">
        <v>140</v>
      </c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32"/>
      <c r="R6" s="33"/>
    </row>
    <row r="7" spans="1:66" s="1" customFormat="1" ht="14.45" customHeight="1">
      <c r="B7" s="31"/>
      <c r="C7" s="32"/>
      <c r="D7" s="28" t="s">
        <v>17</v>
      </c>
      <c r="E7" s="32"/>
      <c r="F7" s="26" t="s">
        <v>5</v>
      </c>
      <c r="G7" s="32"/>
      <c r="H7" s="32"/>
      <c r="I7" s="32"/>
      <c r="J7" s="32"/>
      <c r="K7" s="32"/>
      <c r="L7" s="32"/>
      <c r="M7" s="28" t="s">
        <v>18</v>
      </c>
      <c r="N7" s="32"/>
      <c r="O7" s="26" t="s">
        <v>5</v>
      </c>
      <c r="P7" s="32"/>
      <c r="Q7" s="32"/>
      <c r="R7" s="33"/>
    </row>
    <row r="8" spans="1:66" s="1" customFormat="1" ht="14.45" customHeight="1">
      <c r="B8" s="31"/>
      <c r="C8" s="32"/>
      <c r="D8" s="28" t="s">
        <v>19</v>
      </c>
      <c r="E8" s="32"/>
      <c r="F8" s="26" t="s">
        <v>141</v>
      </c>
      <c r="G8" s="32"/>
      <c r="H8" s="32"/>
      <c r="I8" s="32"/>
      <c r="J8" s="32"/>
      <c r="K8" s="32"/>
      <c r="L8" s="32"/>
      <c r="M8" s="28" t="s">
        <v>21</v>
      </c>
      <c r="N8" s="32"/>
      <c r="O8" s="184">
        <f>'Rekapitulace stavby'!AN8</f>
        <v>43409</v>
      </c>
      <c r="P8" s="184"/>
      <c r="Q8" s="32"/>
      <c r="R8" s="33"/>
    </row>
    <row r="9" spans="1:66" s="1" customFormat="1" ht="10.9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</row>
    <row r="10" spans="1:66" s="1" customFormat="1" ht="14.45" customHeight="1">
      <c r="B10" s="31"/>
      <c r="C10" s="32"/>
      <c r="D10" s="28" t="s">
        <v>22</v>
      </c>
      <c r="E10" s="32"/>
      <c r="F10" s="32" t="s">
        <v>122</v>
      </c>
      <c r="G10" s="32"/>
      <c r="H10" s="32"/>
      <c r="I10" s="32"/>
      <c r="J10" s="32"/>
      <c r="K10" s="32"/>
      <c r="L10" s="32"/>
      <c r="M10" s="28" t="s">
        <v>23</v>
      </c>
      <c r="N10" s="32"/>
      <c r="O10" s="151">
        <v>297313</v>
      </c>
      <c r="P10" s="151"/>
      <c r="Q10" s="32"/>
      <c r="R10" s="33"/>
    </row>
    <row r="11" spans="1:66" s="1" customFormat="1" ht="18" customHeight="1">
      <c r="B11" s="31"/>
      <c r="C11" s="32"/>
      <c r="D11" s="32"/>
      <c r="E11" s="26" t="str">
        <f>IF('Rekapitulace stavby'!E11="","",'Rekapitulace stavby'!E11)</f>
        <v xml:space="preserve"> </v>
      </c>
      <c r="F11" s="32"/>
      <c r="G11" s="32"/>
      <c r="H11" s="32"/>
      <c r="I11" s="32"/>
      <c r="J11" s="32"/>
      <c r="K11" s="32"/>
      <c r="L11" s="32"/>
      <c r="M11" s="28" t="s">
        <v>24</v>
      </c>
      <c r="N11" s="32"/>
      <c r="O11" s="151" t="str">
        <f>IF('Rekapitulace stavby'!AN11="","",'Rekapitulace stavby'!AN11)</f>
        <v/>
      </c>
      <c r="P11" s="151"/>
      <c r="Q11" s="32"/>
      <c r="R11" s="33"/>
    </row>
    <row r="12" spans="1:66" s="1" customFormat="1" ht="6.95" customHeight="1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</row>
    <row r="13" spans="1:66" s="1" customFormat="1" ht="14.45" customHeight="1">
      <c r="B13" s="31"/>
      <c r="C13" s="32"/>
      <c r="D13" s="28" t="s">
        <v>25</v>
      </c>
      <c r="E13" s="32"/>
      <c r="F13" s="32"/>
      <c r="G13" s="32"/>
      <c r="H13" s="32"/>
      <c r="I13" s="32"/>
      <c r="J13" s="32"/>
      <c r="K13" s="32"/>
      <c r="L13" s="32"/>
      <c r="M13" s="28" t="s">
        <v>23</v>
      </c>
      <c r="N13" s="32"/>
      <c r="O13" s="151" t="str">
        <f>IF('Rekapitulace stavby'!AN13="","",'Rekapitulace stavby'!AN13)</f>
        <v/>
      </c>
      <c r="P13" s="151"/>
      <c r="Q13" s="32"/>
      <c r="R13" s="33"/>
    </row>
    <row r="14" spans="1:66" s="1" customFormat="1" ht="18" customHeight="1">
      <c r="B14" s="31"/>
      <c r="C14" s="32"/>
      <c r="D14" s="32"/>
      <c r="E14" s="26" t="str">
        <f>IF('Rekapitulace stavby'!E14="","",'Rekapitulace stavby'!E14)</f>
        <v xml:space="preserve"> </v>
      </c>
      <c r="F14" s="32"/>
      <c r="G14" s="32"/>
      <c r="H14" s="32"/>
      <c r="I14" s="32"/>
      <c r="J14" s="32"/>
      <c r="K14" s="32"/>
      <c r="L14" s="32"/>
      <c r="M14" s="28" t="s">
        <v>24</v>
      </c>
      <c r="N14" s="32"/>
      <c r="O14" s="151" t="str">
        <f>IF('Rekapitulace stavby'!AN14="","",'Rekapitulace stavby'!AN14)</f>
        <v/>
      </c>
      <c r="P14" s="151"/>
      <c r="Q14" s="32"/>
      <c r="R14" s="33"/>
    </row>
    <row r="15" spans="1:66" s="1" customFormat="1" ht="6.95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1:66" s="1" customFormat="1" ht="14.45" customHeight="1">
      <c r="B16" s="31"/>
      <c r="C16" s="32"/>
      <c r="D16" s="28" t="s">
        <v>26</v>
      </c>
      <c r="E16" s="32"/>
      <c r="F16" s="32"/>
      <c r="G16" s="32"/>
      <c r="H16" s="32"/>
      <c r="I16" s="32"/>
      <c r="J16" s="32"/>
      <c r="K16" s="32"/>
      <c r="L16" s="32"/>
      <c r="M16" s="28" t="s">
        <v>23</v>
      </c>
      <c r="N16" s="32"/>
      <c r="O16" s="151" t="str">
        <f>IF('Rekapitulace stavby'!AN16="","",'Rekapitulace stavby'!AN16)</f>
        <v/>
      </c>
      <c r="P16" s="151"/>
      <c r="Q16" s="32"/>
      <c r="R16" s="33"/>
    </row>
    <row r="17" spans="2:18" s="1" customFormat="1" ht="18" customHeight="1">
      <c r="B17" s="31"/>
      <c r="C17" s="32"/>
      <c r="D17" s="32"/>
      <c r="E17" s="26" t="str">
        <f>IF('Rekapitulace stavby'!E17="","",'Rekapitulace stavby'!E17)</f>
        <v xml:space="preserve"> </v>
      </c>
      <c r="F17" s="32"/>
      <c r="G17" s="32"/>
      <c r="H17" s="32"/>
      <c r="I17" s="32"/>
      <c r="J17" s="32"/>
      <c r="K17" s="32"/>
      <c r="L17" s="32"/>
      <c r="M17" s="28" t="s">
        <v>24</v>
      </c>
      <c r="N17" s="32"/>
      <c r="O17" s="151" t="str">
        <f>IF('Rekapitulace stavby'!AN17="","",'Rekapitulace stavby'!AN17)</f>
        <v/>
      </c>
      <c r="P17" s="151"/>
      <c r="Q17" s="32"/>
      <c r="R17" s="33"/>
    </row>
    <row r="18" spans="2:18" s="1" customFormat="1" ht="6.95" customHeight="1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8" s="1" customFormat="1" ht="14.45" customHeight="1">
      <c r="B19" s="31"/>
      <c r="C19" s="32"/>
      <c r="D19" s="28" t="s">
        <v>28</v>
      </c>
      <c r="E19" s="32"/>
      <c r="F19" s="32"/>
      <c r="G19" s="32"/>
      <c r="H19" s="32"/>
      <c r="I19" s="32"/>
      <c r="J19" s="32"/>
      <c r="K19" s="32"/>
      <c r="L19" s="32"/>
      <c r="M19" s="28" t="s">
        <v>23</v>
      </c>
      <c r="N19" s="32"/>
      <c r="O19" s="151" t="str">
        <f>IF('Rekapitulace stavby'!AN19="","",'Rekapitulace stavby'!AN19)</f>
        <v/>
      </c>
      <c r="P19" s="151"/>
      <c r="Q19" s="32"/>
      <c r="R19" s="33"/>
    </row>
    <row r="20" spans="2:18" s="1" customFormat="1" ht="18" customHeight="1">
      <c r="B20" s="31"/>
      <c r="C20" s="32"/>
      <c r="D20" s="32"/>
      <c r="E20" s="26" t="str">
        <f>IF('Rekapitulace stavby'!E20="","",'Rekapitulace stavby'!E20)</f>
        <v xml:space="preserve"> </v>
      </c>
      <c r="F20" s="32"/>
      <c r="G20" s="32"/>
      <c r="H20" s="32"/>
      <c r="I20" s="32"/>
      <c r="J20" s="32"/>
      <c r="K20" s="32"/>
      <c r="L20" s="32"/>
      <c r="M20" s="28" t="s">
        <v>24</v>
      </c>
      <c r="N20" s="32"/>
      <c r="O20" s="151" t="str">
        <f>IF('Rekapitulace stavby'!AN20="","",'Rekapitulace stavby'!AN20)</f>
        <v/>
      </c>
      <c r="P20" s="151"/>
      <c r="Q20" s="32"/>
      <c r="R20" s="33"/>
    </row>
    <row r="21" spans="2:18" s="1" customFormat="1" ht="6.95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18" s="1" customFormat="1" ht="14.45" customHeight="1">
      <c r="B22" s="31"/>
      <c r="C22" s="32"/>
      <c r="D22" s="28" t="s">
        <v>29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6.5" customHeight="1">
      <c r="B23" s="31"/>
      <c r="C23" s="32"/>
      <c r="D23" s="32"/>
      <c r="E23" s="154" t="s">
        <v>5</v>
      </c>
      <c r="F23" s="154"/>
      <c r="G23" s="154"/>
      <c r="H23" s="154"/>
      <c r="I23" s="154"/>
      <c r="J23" s="154"/>
      <c r="K23" s="154"/>
      <c r="L23" s="154"/>
      <c r="M23" s="32"/>
      <c r="N23" s="32"/>
      <c r="O23" s="32"/>
      <c r="P23" s="32"/>
      <c r="Q23" s="32"/>
      <c r="R23" s="33"/>
    </row>
    <row r="24" spans="2:18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2"/>
      <c r="R25" s="33"/>
    </row>
    <row r="26" spans="2:18" s="1" customFormat="1" ht="14.45" customHeight="1">
      <c r="B26" s="31"/>
      <c r="C26" s="32"/>
      <c r="D26" s="97" t="s">
        <v>87</v>
      </c>
      <c r="E26" s="32"/>
      <c r="F26" s="32"/>
      <c r="G26" s="32"/>
      <c r="H26" s="32"/>
      <c r="I26" s="32"/>
      <c r="J26" s="32"/>
      <c r="K26" s="32"/>
      <c r="L26" s="32"/>
      <c r="M26" s="178">
        <f>N87</f>
        <v>0</v>
      </c>
      <c r="N26" s="178"/>
      <c r="O26" s="178"/>
      <c r="P26" s="178"/>
      <c r="Q26" s="32"/>
      <c r="R26" s="33"/>
    </row>
    <row r="27" spans="2:18" s="1" customFormat="1" ht="14.45" customHeight="1">
      <c r="B27" s="31"/>
      <c r="C27" s="32"/>
      <c r="D27" s="30" t="s">
        <v>88</v>
      </c>
      <c r="E27" s="32"/>
      <c r="F27" s="32"/>
      <c r="G27" s="32"/>
      <c r="H27" s="32"/>
      <c r="I27" s="32"/>
      <c r="J27" s="32"/>
      <c r="K27" s="32"/>
      <c r="L27" s="32"/>
      <c r="M27" s="178">
        <f>N91</f>
        <v>0</v>
      </c>
      <c r="N27" s="178"/>
      <c r="O27" s="178"/>
      <c r="P27" s="178"/>
      <c r="Q27" s="32"/>
      <c r="R27" s="33"/>
    </row>
    <row r="28" spans="2:18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</row>
    <row r="29" spans="2:18" s="1" customFormat="1" ht="25.35" customHeight="1">
      <c r="B29" s="31"/>
      <c r="C29" s="32"/>
      <c r="D29" s="98" t="s">
        <v>32</v>
      </c>
      <c r="E29" s="32"/>
      <c r="F29" s="32"/>
      <c r="G29" s="32"/>
      <c r="H29" s="32"/>
      <c r="I29" s="32"/>
      <c r="J29" s="32"/>
      <c r="K29" s="32"/>
      <c r="L29" s="32"/>
      <c r="M29" s="185">
        <f>ROUND(M26+M27,2)</f>
        <v>0</v>
      </c>
      <c r="N29" s="183"/>
      <c r="O29" s="183"/>
      <c r="P29" s="183"/>
      <c r="Q29" s="32"/>
      <c r="R29" s="33"/>
    </row>
    <row r="30" spans="2:18" s="1" customFormat="1" ht="6.95" customHeight="1">
      <c r="B30" s="31"/>
      <c r="C30" s="32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2"/>
      <c r="R30" s="33"/>
    </row>
    <row r="31" spans="2:18" s="1" customFormat="1" ht="14.45" customHeight="1">
      <c r="B31" s="31"/>
      <c r="C31" s="32"/>
      <c r="D31" s="38" t="s">
        <v>33</v>
      </c>
      <c r="E31" s="38" t="s">
        <v>34</v>
      </c>
      <c r="F31" s="39">
        <v>0.21</v>
      </c>
      <c r="G31" s="99" t="s">
        <v>35</v>
      </c>
      <c r="H31" s="186">
        <f>ROUND((SUM(BE91:BE92)+SUM(BE109:BE126)), 2)</f>
        <v>0</v>
      </c>
      <c r="I31" s="183"/>
      <c r="J31" s="183"/>
      <c r="K31" s="32"/>
      <c r="L31" s="32"/>
      <c r="M31" s="186">
        <f>ROUND(ROUND((SUM(BE91:BE92)+SUM(BE109:BE126)), 2)*F31, 2)</f>
        <v>0</v>
      </c>
      <c r="N31" s="183"/>
      <c r="O31" s="183"/>
      <c r="P31" s="183"/>
      <c r="Q31" s="32"/>
      <c r="R31" s="33"/>
    </row>
    <row r="32" spans="2:18" s="1" customFormat="1" ht="14.45" customHeight="1">
      <c r="B32" s="31"/>
      <c r="C32" s="32"/>
      <c r="D32" s="32"/>
      <c r="E32" s="38" t="s">
        <v>36</v>
      </c>
      <c r="F32" s="39">
        <v>0.15</v>
      </c>
      <c r="G32" s="99" t="s">
        <v>35</v>
      </c>
      <c r="H32" s="186">
        <f>ROUND((SUM(BF91:BF92)+SUM(BF109:BF126)), 2)</f>
        <v>0</v>
      </c>
      <c r="I32" s="183"/>
      <c r="J32" s="183"/>
      <c r="K32" s="32"/>
      <c r="L32" s="32"/>
      <c r="M32" s="186">
        <f>ROUND(ROUND((SUM(BF91:BF92)+SUM(BF109:BF126)), 2)*F32, 2)</f>
        <v>0</v>
      </c>
      <c r="N32" s="183"/>
      <c r="O32" s="183"/>
      <c r="P32" s="183"/>
      <c r="Q32" s="32"/>
      <c r="R32" s="33"/>
    </row>
    <row r="33" spans="2:18" s="1" customFormat="1" ht="14.45" hidden="1" customHeight="1">
      <c r="B33" s="31"/>
      <c r="C33" s="32"/>
      <c r="D33" s="32"/>
      <c r="E33" s="38" t="s">
        <v>37</v>
      </c>
      <c r="F33" s="39">
        <v>0.21</v>
      </c>
      <c r="G33" s="99" t="s">
        <v>35</v>
      </c>
      <c r="H33" s="186">
        <f>ROUND((SUM(BG91:BG92)+SUM(BG109:BG126)), 2)</f>
        <v>0</v>
      </c>
      <c r="I33" s="183"/>
      <c r="J33" s="183"/>
      <c r="K33" s="32"/>
      <c r="L33" s="32"/>
      <c r="M33" s="186">
        <v>0</v>
      </c>
      <c r="N33" s="183"/>
      <c r="O33" s="183"/>
      <c r="P33" s="183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0.15</v>
      </c>
      <c r="G34" s="99" t="s">
        <v>35</v>
      </c>
      <c r="H34" s="186">
        <f>ROUND((SUM(BH91:BH92)+SUM(BH109:BH126)), 2)</f>
        <v>0</v>
      </c>
      <c r="I34" s="183"/>
      <c r="J34" s="183"/>
      <c r="K34" s="32"/>
      <c r="L34" s="32"/>
      <c r="M34" s="186">
        <v>0</v>
      </c>
      <c r="N34" s="183"/>
      <c r="O34" s="183"/>
      <c r="P34" s="183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</v>
      </c>
      <c r="G35" s="99" t="s">
        <v>35</v>
      </c>
      <c r="H35" s="186">
        <f>ROUND((SUM(BI91:BI92)+SUM(BI109:BI126)), 2)</f>
        <v>0</v>
      </c>
      <c r="I35" s="183"/>
      <c r="J35" s="183"/>
      <c r="K35" s="32"/>
      <c r="L35" s="32"/>
      <c r="M35" s="186">
        <v>0</v>
      </c>
      <c r="N35" s="183"/>
      <c r="O35" s="183"/>
      <c r="P35" s="183"/>
      <c r="Q35" s="32"/>
      <c r="R35" s="33"/>
    </row>
    <row r="36" spans="2:18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2:18" s="1" customFormat="1" ht="25.35" customHeight="1">
      <c r="B37" s="31"/>
      <c r="C37" s="95"/>
      <c r="D37" s="100" t="s">
        <v>40</v>
      </c>
      <c r="E37" s="71"/>
      <c r="F37" s="71"/>
      <c r="G37" s="101" t="s">
        <v>41</v>
      </c>
      <c r="H37" s="102" t="s">
        <v>42</v>
      </c>
      <c r="I37" s="71"/>
      <c r="J37" s="71"/>
      <c r="K37" s="71"/>
      <c r="L37" s="187">
        <f>SUM(M29:M35)</f>
        <v>0</v>
      </c>
      <c r="M37" s="187"/>
      <c r="N37" s="187"/>
      <c r="O37" s="187"/>
      <c r="P37" s="188"/>
      <c r="Q37" s="95"/>
      <c r="R37" s="33"/>
    </row>
    <row r="38" spans="2:18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43</v>
      </c>
      <c r="E50" s="47"/>
      <c r="F50" s="47"/>
      <c r="G50" s="47"/>
      <c r="H50" s="48"/>
      <c r="I50" s="32"/>
      <c r="J50" s="46" t="s">
        <v>44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45</v>
      </c>
      <c r="E59" s="52"/>
      <c r="F59" s="52"/>
      <c r="G59" s="53" t="s">
        <v>46</v>
      </c>
      <c r="H59" s="54"/>
      <c r="I59" s="32"/>
      <c r="J59" s="51" t="s">
        <v>45</v>
      </c>
      <c r="K59" s="52"/>
      <c r="L59" s="52"/>
      <c r="M59" s="52"/>
      <c r="N59" s="53" t="s">
        <v>46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47</v>
      </c>
      <c r="E61" s="47"/>
      <c r="F61" s="47"/>
      <c r="G61" s="47"/>
      <c r="H61" s="48"/>
      <c r="I61" s="32"/>
      <c r="J61" s="46" t="s">
        <v>48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45</v>
      </c>
      <c r="E70" s="52"/>
      <c r="F70" s="52"/>
      <c r="G70" s="53" t="s">
        <v>46</v>
      </c>
      <c r="H70" s="54"/>
      <c r="I70" s="32"/>
      <c r="J70" s="51" t="s">
        <v>45</v>
      </c>
      <c r="K70" s="52"/>
      <c r="L70" s="52"/>
      <c r="M70" s="52"/>
      <c r="N70" s="53" t="s">
        <v>46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49" t="s">
        <v>89</v>
      </c>
      <c r="D76" s="150"/>
      <c r="E76" s="150"/>
      <c r="F76" s="150"/>
      <c r="G76" s="150"/>
      <c r="H76" s="150"/>
      <c r="I76" s="150"/>
      <c r="J76" s="150"/>
      <c r="K76" s="150"/>
      <c r="L76" s="150"/>
      <c r="M76" s="150"/>
      <c r="N76" s="150"/>
      <c r="O76" s="150"/>
      <c r="P76" s="150"/>
      <c r="Q76" s="150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6.950000000000003" customHeight="1">
      <c r="B78" s="31"/>
      <c r="C78" s="65" t="s">
        <v>16</v>
      </c>
      <c r="D78" s="32"/>
      <c r="E78" s="32"/>
      <c r="F78" s="159" t="str">
        <f>F6</f>
        <v>Vodojem Guty - Bystrý, doplnění technologie vč. jímání podzemní vody</v>
      </c>
      <c r="G78" s="183"/>
      <c r="H78" s="183"/>
      <c r="I78" s="183"/>
      <c r="J78" s="183"/>
      <c r="K78" s="183"/>
      <c r="L78" s="183"/>
      <c r="M78" s="183"/>
      <c r="N78" s="183"/>
      <c r="O78" s="183"/>
      <c r="P78" s="183"/>
      <c r="Q78" s="32"/>
      <c r="R78" s="33"/>
    </row>
    <row r="79" spans="2:18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3"/>
    </row>
    <row r="80" spans="2:18" s="1" customFormat="1" ht="18" customHeight="1">
      <c r="B80" s="31"/>
      <c r="C80" s="28" t="s">
        <v>19</v>
      </c>
      <c r="D80" s="32"/>
      <c r="E80" s="32"/>
      <c r="F80" s="26" t="str">
        <f>F8</f>
        <v>parc. č. 1575/3 k.ú Guty</v>
      </c>
      <c r="G80" s="32"/>
      <c r="H80" s="32"/>
      <c r="I80" s="32"/>
      <c r="J80" s="32"/>
      <c r="K80" s="28" t="s">
        <v>21</v>
      </c>
      <c r="L80" s="32"/>
      <c r="M80" s="184">
        <f>IF(O8="","",O8)</f>
        <v>43409</v>
      </c>
      <c r="N80" s="184"/>
      <c r="O80" s="184"/>
      <c r="P80" s="184"/>
      <c r="Q80" s="32"/>
      <c r="R80" s="33"/>
    </row>
    <row r="81" spans="2:47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3"/>
    </row>
    <row r="82" spans="2:47" s="1" customFormat="1" ht="15">
      <c r="B82" s="31"/>
      <c r="C82" s="28" t="s">
        <v>22</v>
      </c>
      <c r="D82" s="32"/>
      <c r="E82" s="32"/>
      <c r="F82" s="26" t="str">
        <f>E11</f>
        <v xml:space="preserve"> </v>
      </c>
      <c r="G82" s="32"/>
      <c r="H82" s="32"/>
      <c r="I82" s="32"/>
      <c r="J82" s="32"/>
      <c r="K82" s="28" t="s">
        <v>26</v>
      </c>
      <c r="L82" s="32"/>
      <c r="M82" s="151" t="str">
        <f>E17</f>
        <v xml:space="preserve"> </v>
      </c>
      <c r="N82" s="151"/>
      <c r="O82" s="151"/>
      <c r="P82" s="151"/>
      <c r="Q82" s="151"/>
      <c r="R82" s="33"/>
    </row>
    <row r="83" spans="2:47" s="1" customFormat="1" ht="14.45" customHeight="1">
      <c r="B83" s="31"/>
      <c r="C83" s="28" t="s">
        <v>25</v>
      </c>
      <c r="D83" s="32"/>
      <c r="E83" s="32"/>
      <c r="F83" s="26" t="str">
        <f>IF(E14="","",E14)</f>
        <v xml:space="preserve"> </v>
      </c>
      <c r="G83" s="32"/>
      <c r="H83" s="32"/>
      <c r="I83" s="32"/>
      <c r="J83" s="32"/>
      <c r="K83" s="28" t="s">
        <v>28</v>
      </c>
      <c r="L83" s="32"/>
      <c r="M83" s="151" t="str">
        <f>E20</f>
        <v xml:space="preserve"> </v>
      </c>
      <c r="N83" s="151"/>
      <c r="O83" s="151"/>
      <c r="P83" s="151"/>
      <c r="Q83" s="151"/>
      <c r="R83" s="33"/>
    </row>
    <row r="84" spans="2:47" s="1" customFormat="1" ht="10.35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3"/>
    </row>
    <row r="85" spans="2:47" s="1" customFormat="1" ht="29.25" customHeight="1">
      <c r="B85" s="31"/>
      <c r="C85" s="189" t="s">
        <v>90</v>
      </c>
      <c r="D85" s="190"/>
      <c r="E85" s="190"/>
      <c r="F85" s="190"/>
      <c r="G85" s="190"/>
      <c r="H85" s="95"/>
      <c r="I85" s="95"/>
      <c r="J85" s="95"/>
      <c r="K85" s="95"/>
      <c r="L85" s="95"/>
      <c r="M85" s="95"/>
      <c r="N85" s="189" t="s">
        <v>91</v>
      </c>
      <c r="O85" s="190"/>
      <c r="P85" s="190"/>
      <c r="Q85" s="190"/>
      <c r="R85" s="33"/>
    </row>
    <row r="86" spans="2:47" s="1" customFormat="1" ht="10.3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3"/>
    </row>
    <row r="87" spans="2:47" s="1" customFormat="1" ht="29.25" customHeight="1">
      <c r="B87" s="31"/>
      <c r="C87" s="103" t="s">
        <v>92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164">
        <f>N109</f>
        <v>0</v>
      </c>
      <c r="O87" s="191"/>
      <c r="P87" s="191"/>
      <c r="Q87" s="191"/>
      <c r="R87" s="33"/>
      <c r="AU87" s="18" t="s">
        <v>93</v>
      </c>
    </row>
    <row r="88" spans="2:47" s="6" customFormat="1" ht="24.95" customHeight="1">
      <c r="B88" s="104"/>
      <c r="C88" s="105"/>
      <c r="D88" s="106"/>
      <c r="E88" s="105"/>
      <c r="F88" s="105"/>
      <c r="G88" s="105"/>
      <c r="H88" s="105"/>
      <c r="I88" s="105"/>
      <c r="J88" s="105"/>
      <c r="K88" s="105"/>
      <c r="L88" s="105"/>
      <c r="M88" s="105"/>
      <c r="N88" s="192">
        <f>N110</f>
        <v>0</v>
      </c>
      <c r="O88" s="193"/>
      <c r="P88" s="193"/>
      <c r="Q88" s="193"/>
      <c r="R88" s="107"/>
    </row>
    <row r="89" spans="2:47" s="7" customFormat="1" ht="19.899999999999999" customHeight="1">
      <c r="B89" s="108"/>
      <c r="C89" s="109"/>
      <c r="D89" s="110"/>
      <c r="E89" s="109"/>
      <c r="F89" s="109"/>
      <c r="G89" s="109"/>
      <c r="H89" s="109"/>
      <c r="I89" s="109"/>
      <c r="J89" s="109"/>
      <c r="K89" s="109"/>
      <c r="L89" s="109"/>
      <c r="M89" s="109"/>
      <c r="N89" s="194">
        <f>N111</f>
        <v>0</v>
      </c>
      <c r="O89" s="195"/>
      <c r="P89" s="195"/>
      <c r="Q89" s="195"/>
      <c r="R89" s="111"/>
    </row>
    <row r="90" spans="2:47" s="1" customFormat="1" ht="21.75" customHeight="1"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3"/>
    </row>
    <row r="91" spans="2:47" s="1" customFormat="1" ht="29.25" customHeight="1">
      <c r="B91" s="31"/>
      <c r="C91" s="103" t="s">
        <v>94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191">
        <v>0</v>
      </c>
      <c r="O91" s="196"/>
      <c r="P91" s="196"/>
      <c r="Q91" s="196"/>
      <c r="R91" s="33"/>
      <c r="T91" s="112"/>
      <c r="U91" s="113" t="s">
        <v>33</v>
      </c>
    </row>
    <row r="92" spans="2:47" s="1" customFormat="1" ht="18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</row>
    <row r="93" spans="2:47" s="1" customFormat="1" ht="29.25" customHeight="1">
      <c r="B93" s="31"/>
      <c r="C93" s="94" t="s">
        <v>79</v>
      </c>
      <c r="D93" s="95"/>
      <c r="E93" s="95"/>
      <c r="F93" s="95"/>
      <c r="G93" s="95"/>
      <c r="H93" s="95"/>
      <c r="I93" s="95"/>
      <c r="J93" s="95"/>
      <c r="K93" s="95"/>
      <c r="L93" s="173">
        <f>ROUND(SUM(N87+N91),2)</f>
        <v>0</v>
      </c>
      <c r="M93" s="173"/>
      <c r="N93" s="173"/>
      <c r="O93" s="173"/>
      <c r="P93" s="173"/>
      <c r="Q93" s="173"/>
      <c r="R93" s="33"/>
    </row>
    <row r="94" spans="2:47" s="1" customFormat="1" ht="6.95" customHeight="1"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7"/>
    </row>
    <row r="98" spans="2:65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60"/>
    </row>
    <row r="99" spans="2:65" s="1" customFormat="1" ht="36.950000000000003" customHeight="1">
      <c r="B99" s="31"/>
      <c r="C99" s="149" t="s">
        <v>95</v>
      </c>
      <c r="D99" s="183"/>
      <c r="E99" s="183"/>
      <c r="F99" s="183"/>
      <c r="G99" s="183"/>
      <c r="H99" s="183"/>
      <c r="I99" s="183"/>
      <c r="J99" s="183"/>
      <c r="K99" s="183"/>
      <c r="L99" s="183"/>
      <c r="M99" s="183"/>
      <c r="N99" s="183"/>
      <c r="O99" s="183"/>
      <c r="P99" s="183"/>
      <c r="Q99" s="183"/>
      <c r="R99" s="33"/>
    </row>
    <row r="100" spans="2:65" s="1" customFormat="1" ht="6.95" customHeight="1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65" s="1" customFormat="1" ht="36.950000000000003" customHeight="1">
      <c r="B101" s="31"/>
      <c r="C101" s="65" t="s">
        <v>16</v>
      </c>
      <c r="D101" s="32"/>
      <c r="E101" s="32"/>
      <c r="F101" s="159" t="str">
        <f>F6</f>
        <v>Vodojem Guty - Bystrý, doplnění technologie vč. jímání podzemní vody</v>
      </c>
      <c r="G101" s="183"/>
      <c r="H101" s="183"/>
      <c r="I101" s="183"/>
      <c r="J101" s="183"/>
      <c r="K101" s="183"/>
      <c r="L101" s="183"/>
      <c r="M101" s="183"/>
      <c r="N101" s="183"/>
      <c r="O101" s="183"/>
      <c r="P101" s="183"/>
      <c r="Q101" s="32"/>
      <c r="R101" s="33"/>
    </row>
    <row r="102" spans="2:65" s="1" customFormat="1" ht="6.95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65" s="1" customFormat="1" ht="18" customHeight="1">
      <c r="B103" s="31"/>
      <c r="C103" s="28" t="s">
        <v>19</v>
      </c>
      <c r="D103" s="32"/>
      <c r="E103" s="32"/>
      <c r="F103" s="26" t="str">
        <f>F8</f>
        <v>parc. č. 1575/3 k.ú Guty</v>
      </c>
      <c r="G103" s="32"/>
      <c r="H103" s="32"/>
      <c r="I103" s="32"/>
      <c r="J103" s="32"/>
      <c r="K103" s="28" t="s">
        <v>21</v>
      </c>
      <c r="L103" s="32"/>
      <c r="M103" s="184">
        <f>IF(O8="","",O8)</f>
        <v>43409</v>
      </c>
      <c r="N103" s="184"/>
      <c r="O103" s="184"/>
      <c r="P103" s="184"/>
      <c r="Q103" s="32"/>
      <c r="R103" s="33"/>
    </row>
    <row r="104" spans="2:65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5" s="1" customFormat="1" ht="15">
      <c r="B105" s="31"/>
      <c r="C105" s="28" t="s">
        <v>22</v>
      </c>
      <c r="D105" s="32"/>
      <c r="E105" s="32"/>
      <c r="F105" s="26" t="str">
        <f>F10</f>
        <v>statutární město Třinec</v>
      </c>
      <c r="G105" s="32"/>
      <c r="H105" s="32"/>
      <c r="I105" s="32"/>
      <c r="J105" s="32"/>
      <c r="K105" s="28" t="s">
        <v>26</v>
      </c>
      <c r="L105" s="32"/>
      <c r="M105" s="151" t="str">
        <f>E17</f>
        <v xml:space="preserve"> </v>
      </c>
      <c r="N105" s="151"/>
      <c r="O105" s="151"/>
      <c r="P105" s="151"/>
      <c r="Q105" s="151"/>
      <c r="R105" s="33"/>
    </row>
    <row r="106" spans="2:65" s="1" customFormat="1" ht="14.45" customHeight="1">
      <c r="B106" s="31"/>
      <c r="C106" s="28" t="s">
        <v>25</v>
      </c>
      <c r="D106" s="32"/>
      <c r="E106" s="32"/>
      <c r="F106" s="26" t="str">
        <f>IF(E14="","",E14)</f>
        <v xml:space="preserve"> </v>
      </c>
      <c r="G106" s="32"/>
      <c r="H106" s="32"/>
      <c r="I106" s="32"/>
      <c r="J106" s="32"/>
      <c r="K106" s="28" t="s">
        <v>28</v>
      </c>
      <c r="L106" s="32"/>
      <c r="M106" s="151" t="str">
        <f>E20</f>
        <v xml:space="preserve"> </v>
      </c>
      <c r="N106" s="151"/>
      <c r="O106" s="151"/>
      <c r="P106" s="151"/>
      <c r="Q106" s="151"/>
      <c r="R106" s="33"/>
    </row>
    <row r="107" spans="2:65" s="1" customFormat="1" ht="10.3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65" s="8" customFormat="1" ht="29.25" customHeight="1">
      <c r="B108" s="114"/>
      <c r="C108" s="115" t="s">
        <v>96</v>
      </c>
      <c r="D108" s="116" t="s">
        <v>97</v>
      </c>
      <c r="E108" s="116" t="s">
        <v>51</v>
      </c>
      <c r="F108" s="197" t="s">
        <v>98</v>
      </c>
      <c r="G108" s="197"/>
      <c r="H108" s="197"/>
      <c r="I108" s="197"/>
      <c r="J108" s="116" t="s">
        <v>99</v>
      </c>
      <c r="K108" s="116" t="s">
        <v>100</v>
      </c>
      <c r="L108" s="197" t="s">
        <v>101</v>
      </c>
      <c r="M108" s="197"/>
      <c r="N108" s="197" t="s">
        <v>91</v>
      </c>
      <c r="O108" s="197"/>
      <c r="P108" s="197"/>
      <c r="Q108" s="198"/>
      <c r="R108" s="117"/>
      <c r="T108" s="72" t="s">
        <v>102</v>
      </c>
      <c r="U108" s="73" t="s">
        <v>33</v>
      </c>
      <c r="V108" s="73" t="s">
        <v>103</v>
      </c>
      <c r="W108" s="73" t="s">
        <v>104</v>
      </c>
      <c r="X108" s="73" t="s">
        <v>105</v>
      </c>
      <c r="Y108" s="73" t="s">
        <v>106</v>
      </c>
      <c r="Z108" s="73" t="s">
        <v>107</v>
      </c>
      <c r="AA108" s="74" t="s">
        <v>108</v>
      </c>
    </row>
    <row r="109" spans="2:65" s="1" customFormat="1" ht="29.25" customHeight="1">
      <c r="B109" s="31"/>
      <c r="C109" s="76" t="s">
        <v>87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200">
        <f>BK109</f>
        <v>0</v>
      </c>
      <c r="O109" s="201"/>
      <c r="P109" s="201"/>
      <c r="Q109" s="201"/>
      <c r="R109" s="33"/>
      <c r="T109" s="75"/>
      <c r="U109" s="47"/>
      <c r="V109" s="47"/>
      <c r="W109" s="118" t="e">
        <f>W110</f>
        <v>#REF!</v>
      </c>
      <c r="X109" s="47"/>
      <c r="Y109" s="118" t="e">
        <f>Y110</f>
        <v>#REF!</v>
      </c>
      <c r="Z109" s="47"/>
      <c r="AA109" s="119" t="e">
        <f>AA110</f>
        <v>#REF!</v>
      </c>
      <c r="AT109" s="18" t="s">
        <v>68</v>
      </c>
      <c r="AU109" s="18" t="s">
        <v>93</v>
      </c>
      <c r="BK109" s="120">
        <f>BK110</f>
        <v>0</v>
      </c>
    </row>
    <row r="110" spans="2:65" s="9" customFormat="1" ht="37.35" customHeight="1">
      <c r="B110" s="121"/>
      <c r="C110" s="122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202">
        <f>BK110</f>
        <v>0</v>
      </c>
      <c r="O110" s="192"/>
      <c r="P110" s="192"/>
      <c r="Q110" s="192"/>
      <c r="R110" s="124"/>
      <c r="T110" s="125"/>
      <c r="U110" s="122"/>
      <c r="V110" s="122"/>
      <c r="W110" s="126" t="e">
        <f>W111+#REF!+#REF!+#REF!</f>
        <v>#REF!</v>
      </c>
      <c r="X110" s="122"/>
      <c r="Y110" s="126" t="e">
        <f>Y111+#REF!+#REF!+#REF!</f>
        <v>#REF!</v>
      </c>
      <c r="Z110" s="122"/>
      <c r="AA110" s="127" t="e">
        <f>AA111+#REF!+#REF!+#REF!</f>
        <v>#REF!</v>
      </c>
      <c r="AR110" s="128" t="s">
        <v>74</v>
      </c>
      <c r="AT110" s="129" t="s">
        <v>68</v>
      </c>
      <c r="AU110" s="129" t="s">
        <v>69</v>
      </c>
      <c r="AY110" s="128" t="s">
        <v>109</v>
      </c>
      <c r="BK110" s="130">
        <f>BK111</f>
        <v>0</v>
      </c>
    </row>
    <row r="111" spans="2:65" s="9" customFormat="1" ht="19.899999999999999" customHeight="1">
      <c r="B111" s="121"/>
      <c r="C111" s="122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203">
        <f>BK111</f>
        <v>0</v>
      </c>
      <c r="O111" s="204"/>
      <c r="P111" s="204"/>
      <c r="Q111" s="204"/>
      <c r="R111" s="124"/>
      <c r="T111" s="125"/>
      <c r="U111" s="122"/>
      <c r="V111" s="122"/>
      <c r="W111" s="126">
        <f>SUM(W112:W117)</f>
        <v>1.1619999999999997</v>
      </c>
      <c r="X111" s="122"/>
      <c r="Y111" s="126">
        <f>SUM(Y112:Y117)</f>
        <v>0</v>
      </c>
      <c r="Z111" s="122"/>
      <c r="AA111" s="127">
        <f>SUM(AA112:AA117)</f>
        <v>0</v>
      </c>
      <c r="AR111" s="128" t="s">
        <v>74</v>
      </c>
      <c r="AT111" s="129" t="s">
        <v>68</v>
      </c>
      <c r="AU111" s="129" t="s">
        <v>74</v>
      </c>
      <c r="AY111" s="128" t="s">
        <v>109</v>
      </c>
      <c r="BK111" s="130">
        <f>SUM(BK112:BK126)</f>
        <v>0</v>
      </c>
    </row>
    <row r="112" spans="2:65" s="1" customFormat="1" ht="25.5" customHeight="1">
      <c r="B112" s="132"/>
      <c r="C112" s="133" t="s">
        <v>74</v>
      </c>
      <c r="D112" s="133" t="s">
        <v>110</v>
      </c>
      <c r="E112" s="134"/>
      <c r="F112" s="181" t="s">
        <v>123</v>
      </c>
      <c r="G112" s="181"/>
      <c r="H112" s="181"/>
      <c r="I112" s="181"/>
      <c r="J112" s="135" t="s">
        <v>124</v>
      </c>
      <c r="K112" s="136">
        <v>1.5</v>
      </c>
      <c r="L112" s="182"/>
      <c r="M112" s="182"/>
      <c r="N112" s="182">
        <f t="shared" ref="N112:N117" si="0">ROUND(L112*K112,2)</f>
        <v>0</v>
      </c>
      <c r="O112" s="182"/>
      <c r="P112" s="182"/>
      <c r="Q112" s="182"/>
      <c r="R112" s="137"/>
      <c r="T112" s="138" t="s">
        <v>5</v>
      </c>
      <c r="U112" s="40" t="s">
        <v>34</v>
      </c>
      <c r="V112" s="139">
        <v>0.01</v>
      </c>
      <c r="W112" s="139">
        <f t="shared" ref="W112:W117" si="1">V112*K112</f>
        <v>1.4999999999999999E-2</v>
      </c>
      <c r="X112" s="139">
        <v>0</v>
      </c>
      <c r="Y112" s="139">
        <f t="shared" ref="Y112:Y117" si="2">X112*K112</f>
        <v>0</v>
      </c>
      <c r="Z112" s="139">
        <v>0</v>
      </c>
      <c r="AA112" s="140">
        <f t="shared" ref="AA112:AA117" si="3">Z112*K112</f>
        <v>0</v>
      </c>
      <c r="AR112" s="18" t="s">
        <v>111</v>
      </c>
      <c r="AT112" s="18" t="s">
        <v>110</v>
      </c>
      <c r="AU112" s="18" t="s">
        <v>85</v>
      </c>
      <c r="AY112" s="18" t="s">
        <v>109</v>
      </c>
      <c r="BE112" s="141">
        <f t="shared" ref="BE112:BE117" si="4">IF(U112="základní",N112,0)</f>
        <v>0</v>
      </c>
      <c r="BF112" s="141">
        <f t="shared" ref="BF112:BF117" si="5">IF(U112="snížená",N112,0)</f>
        <v>0</v>
      </c>
      <c r="BG112" s="141">
        <f t="shared" ref="BG112:BG117" si="6">IF(U112="zákl. přenesená",N112,0)</f>
        <v>0</v>
      </c>
      <c r="BH112" s="141">
        <f t="shared" ref="BH112:BH117" si="7">IF(U112="sníž. přenesená",N112,0)</f>
        <v>0</v>
      </c>
      <c r="BI112" s="141">
        <f t="shared" ref="BI112:BI117" si="8">IF(U112="nulová",N112,0)</f>
        <v>0</v>
      </c>
      <c r="BJ112" s="18" t="s">
        <v>74</v>
      </c>
      <c r="BK112" s="141">
        <f t="shared" ref="BK112:BK117" si="9">ROUND(L112*K112,2)</f>
        <v>0</v>
      </c>
      <c r="BL112" s="18" t="s">
        <v>111</v>
      </c>
      <c r="BM112" s="18" t="s">
        <v>112</v>
      </c>
    </row>
    <row r="113" spans="2:65" s="1" customFormat="1" ht="38.25" customHeight="1">
      <c r="B113" s="132"/>
      <c r="C113" s="133" t="s">
        <v>85</v>
      </c>
      <c r="D113" s="133" t="s">
        <v>110</v>
      </c>
      <c r="E113" s="134"/>
      <c r="F113" s="181" t="s">
        <v>125</v>
      </c>
      <c r="G113" s="181"/>
      <c r="H113" s="181"/>
      <c r="I113" s="181"/>
      <c r="J113" s="135" t="s">
        <v>126</v>
      </c>
      <c r="K113" s="136">
        <v>1</v>
      </c>
      <c r="L113" s="182"/>
      <c r="M113" s="182"/>
      <c r="N113" s="182">
        <f t="shared" si="0"/>
        <v>0</v>
      </c>
      <c r="O113" s="182"/>
      <c r="P113" s="182"/>
      <c r="Q113" s="182"/>
      <c r="R113" s="137"/>
      <c r="T113" s="138" t="s">
        <v>5</v>
      </c>
      <c r="U113" s="40" t="s">
        <v>34</v>
      </c>
      <c r="V113" s="139">
        <v>0.81799999999999995</v>
      </c>
      <c r="W113" s="139">
        <f t="shared" si="1"/>
        <v>0.81799999999999995</v>
      </c>
      <c r="X113" s="139">
        <v>0</v>
      </c>
      <c r="Y113" s="139">
        <f t="shared" si="2"/>
        <v>0</v>
      </c>
      <c r="Z113" s="139">
        <v>0</v>
      </c>
      <c r="AA113" s="140">
        <f t="shared" si="3"/>
        <v>0</v>
      </c>
      <c r="AR113" s="18" t="s">
        <v>111</v>
      </c>
      <c r="AT113" s="18" t="s">
        <v>110</v>
      </c>
      <c r="AU113" s="18" t="s">
        <v>85</v>
      </c>
      <c r="AY113" s="18" t="s">
        <v>109</v>
      </c>
      <c r="BE113" s="141">
        <f t="shared" si="4"/>
        <v>0</v>
      </c>
      <c r="BF113" s="141">
        <f t="shared" si="5"/>
        <v>0</v>
      </c>
      <c r="BG113" s="141">
        <f t="shared" si="6"/>
        <v>0</v>
      </c>
      <c r="BH113" s="141">
        <f t="shared" si="7"/>
        <v>0</v>
      </c>
      <c r="BI113" s="141">
        <f t="shared" si="8"/>
        <v>0</v>
      </c>
      <c r="BJ113" s="18" t="s">
        <v>74</v>
      </c>
      <c r="BK113" s="141">
        <f t="shared" si="9"/>
        <v>0</v>
      </c>
      <c r="BL113" s="18" t="s">
        <v>111</v>
      </c>
      <c r="BM113" s="18" t="s">
        <v>113</v>
      </c>
    </row>
    <row r="114" spans="2:65" s="1" customFormat="1" ht="25.5" customHeight="1">
      <c r="B114" s="132"/>
      <c r="C114" s="133" t="s">
        <v>114</v>
      </c>
      <c r="D114" s="133" t="s">
        <v>110</v>
      </c>
      <c r="E114" s="134"/>
      <c r="F114" s="181" t="s">
        <v>127</v>
      </c>
      <c r="G114" s="181"/>
      <c r="H114" s="181"/>
      <c r="I114" s="181"/>
      <c r="J114" s="135" t="s">
        <v>121</v>
      </c>
      <c r="K114" s="136">
        <v>1.5</v>
      </c>
      <c r="L114" s="182"/>
      <c r="M114" s="182"/>
      <c r="N114" s="182">
        <f t="shared" si="0"/>
        <v>0</v>
      </c>
      <c r="O114" s="182"/>
      <c r="P114" s="182"/>
      <c r="Q114" s="182"/>
      <c r="R114" s="137"/>
      <c r="T114" s="138" t="s">
        <v>5</v>
      </c>
      <c r="U114" s="40" t="s">
        <v>34</v>
      </c>
      <c r="V114" s="139">
        <v>0.11899999999999999</v>
      </c>
      <c r="W114" s="139">
        <f t="shared" si="1"/>
        <v>0.17849999999999999</v>
      </c>
      <c r="X114" s="139">
        <v>0</v>
      </c>
      <c r="Y114" s="139">
        <f t="shared" si="2"/>
        <v>0</v>
      </c>
      <c r="Z114" s="139">
        <v>0</v>
      </c>
      <c r="AA114" s="140">
        <f t="shared" si="3"/>
        <v>0</v>
      </c>
      <c r="AR114" s="18" t="s">
        <v>111</v>
      </c>
      <c r="AT114" s="18" t="s">
        <v>110</v>
      </c>
      <c r="AU114" s="18" t="s">
        <v>85</v>
      </c>
      <c r="AY114" s="18" t="s">
        <v>109</v>
      </c>
      <c r="BE114" s="141">
        <f t="shared" si="4"/>
        <v>0</v>
      </c>
      <c r="BF114" s="141">
        <f t="shared" si="5"/>
        <v>0</v>
      </c>
      <c r="BG114" s="141">
        <f t="shared" si="6"/>
        <v>0</v>
      </c>
      <c r="BH114" s="141">
        <f t="shared" si="7"/>
        <v>0</v>
      </c>
      <c r="BI114" s="141">
        <f t="shared" si="8"/>
        <v>0</v>
      </c>
      <c r="BJ114" s="18" t="s">
        <v>74</v>
      </c>
      <c r="BK114" s="141">
        <f t="shared" si="9"/>
        <v>0</v>
      </c>
      <c r="BL114" s="18" t="s">
        <v>111</v>
      </c>
      <c r="BM114" s="18" t="s">
        <v>115</v>
      </c>
    </row>
    <row r="115" spans="2:65" s="1" customFormat="1" ht="25.5" customHeight="1">
      <c r="B115" s="132"/>
      <c r="C115" s="133" t="s">
        <v>111</v>
      </c>
      <c r="D115" s="133" t="s">
        <v>110</v>
      </c>
      <c r="E115" s="134"/>
      <c r="F115" s="181" t="s">
        <v>128</v>
      </c>
      <c r="G115" s="181"/>
      <c r="H115" s="181"/>
      <c r="I115" s="181"/>
      <c r="J115" s="135" t="s">
        <v>121</v>
      </c>
      <c r="K115" s="136">
        <v>1.5</v>
      </c>
      <c r="L115" s="182"/>
      <c r="M115" s="182"/>
      <c r="N115" s="182">
        <f t="shared" si="0"/>
        <v>0</v>
      </c>
      <c r="O115" s="182"/>
      <c r="P115" s="182"/>
      <c r="Q115" s="182"/>
      <c r="R115" s="137"/>
      <c r="T115" s="138" t="s">
        <v>5</v>
      </c>
      <c r="U115" s="40" t="s">
        <v>34</v>
      </c>
      <c r="V115" s="139">
        <v>7.0999999999999994E-2</v>
      </c>
      <c r="W115" s="139">
        <f t="shared" si="1"/>
        <v>0.10649999999999998</v>
      </c>
      <c r="X115" s="139">
        <v>0</v>
      </c>
      <c r="Y115" s="139">
        <f t="shared" si="2"/>
        <v>0</v>
      </c>
      <c r="Z115" s="139">
        <v>0</v>
      </c>
      <c r="AA115" s="140">
        <f t="shared" si="3"/>
        <v>0</v>
      </c>
      <c r="AR115" s="18" t="s">
        <v>111</v>
      </c>
      <c r="AT115" s="18" t="s">
        <v>110</v>
      </c>
      <c r="AU115" s="18" t="s">
        <v>85</v>
      </c>
      <c r="AY115" s="18" t="s">
        <v>109</v>
      </c>
      <c r="BE115" s="141">
        <f t="shared" si="4"/>
        <v>0</v>
      </c>
      <c r="BF115" s="141">
        <f t="shared" si="5"/>
        <v>0</v>
      </c>
      <c r="BG115" s="141">
        <f t="shared" si="6"/>
        <v>0</v>
      </c>
      <c r="BH115" s="141">
        <f t="shared" si="7"/>
        <v>0</v>
      </c>
      <c r="BI115" s="141">
        <f t="shared" si="8"/>
        <v>0</v>
      </c>
      <c r="BJ115" s="18" t="s">
        <v>74</v>
      </c>
      <c r="BK115" s="141">
        <f t="shared" si="9"/>
        <v>0</v>
      </c>
      <c r="BL115" s="18" t="s">
        <v>111</v>
      </c>
      <c r="BM115" s="18" t="s">
        <v>116</v>
      </c>
    </row>
    <row r="116" spans="2:65" s="1" customFormat="1" ht="32.25" customHeight="1">
      <c r="B116" s="132"/>
      <c r="C116" s="133" t="s">
        <v>117</v>
      </c>
      <c r="D116" s="133" t="s">
        <v>110</v>
      </c>
      <c r="E116" s="134"/>
      <c r="F116" s="181" t="s">
        <v>129</v>
      </c>
      <c r="G116" s="181"/>
      <c r="H116" s="181"/>
      <c r="I116" s="181"/>
      <c r="J116" s="135" t="s">
        <v>126</v>
      </c>
      <c r="K116" s="136">
        <v>1</v>
      </c>
      <c r="L116" s="182"/>
      <c r="M116" s="182"/>
      <c r="N116" s="182">
        <f t="shared" si="0"/>
        <v>0</v>
      </c>
      <c r="O116" s="182"/>
      <c r="P116" s="182"/>
      <c r="Q116" s="182"/>
      <c r="R116" s="137"/>
      <c r="T116" s="138" t="s">
        <v>5</v>
      </c>
      <c r="U116" s="40" t="s">
        <v>34</v>
      </c>
      <c r="V116" s="139">
        <v>8.9999999999999993E-3</v>
      </c>
      <c r="W116" s="139">
        <f t="shared" si="1"/>
        <v>8.9999999999999993E-3</v>
      </c>
      <c r="X116" s="139">
        <v>0</v>
      </c>
      <c r="Y116" s="139">
        <f t="shared" si="2"/>
        <v>0</v>
      </c>
      <c r="Z116" s="139">
        <v>0</v>
      </c>
      <c r="AA116" s="140">
        <f t="shared" si="3"/>
        <v>0</v>
      </c>
      <c r="AR116" s="18" t="s">
        <v>111</v>
      </c>
      <c r="AT116" s="18" t="s">
        <v>110</v>
      </c>
      <c r="AU116" s="18" t="s">
        <v>85</v>
      </c>
      <c r="AY116" s="18" t="s">
        <v>109</v>
      </c>
      <c r="BE116" s="141">
        <f t="shared" si="4"/>
        <v>0</v>
      </c>
      <c r="BF116" s="141">
        <f t="shared" si="5"/>
        <v>0</v>
      </c>
      <c r="BG116" s="141">
        <f t="shared" si="6"/>
        <v>0</v>
      </c>
      <c r="BH116" s="141">
        <f t="shared" si="7"/>
        <v>0</v>
      </c>
      <c r="BI116" s="141">
        <f t="shared" si="8"/>
        <v>0</v>
      </c>
      <c r="BJ116" s="18" t="s">
        <v>74</v>
      </c>
      <c r="BK116" s="141">
        <f t="shared" si="9"/>
        <v>0</v>
      </c>
      <c r="BL116" s="18" t="s">
        <v>111</v>
      </c>
      <c r="BM116" s="18" t="s">
        <v>118</v>
      </c>
    </row>
    <row r="117" spans="2:65" s="1" customFormat="1" ht="27" customHeight="1">
      <c r="B117" s="132"/>
      <c r="C117" s="133" t="s">
        <v>119</v>
      </c>
      <c r="D117" s="133" t="s">
        <v>110</v>
      </c>
      <c r="E117" s="134"/>
      <c r="F117" s="181" t="s">
        <v>130</v>
      </c>
      <c r="G117" s="181"/>
      <c r="H117" s="181"/>
      <c r="I117" s="181"/>
      <c r="J117" s="135" t="s">
        <v>126</v>
      </c>
      <c r="K117" s="136">
        <v>1</v>
      </c>
      <c r="L117" s="182"/>
      <c r="M117" s="182"/>
      <c r="N117" s="182">
        <f t="shared" si="0"/>
        <v>0</v>
      </c>
      <c r="O117" s="182"/>
      <c r="P117" s="182"/>
      <c r="Q117" s="182"/>
      <c r="R117" s="137"/>
      <c r="T117" s="138" t="s">
        <v>5</v>
      </c>
      <c r="U117" s="40" t="s">
        <v>34</v>
      </c>
      <c r="V117" s="139">
        <v>3.5000000000000003E-2</v>
      </c>
      <c r="W117" s="139">
        <f t="shared" si="1"/>
        <v>3.5000000000000003E-2</v>
      </c>
      <c r="X117" s="139">
        <v>0</v>
      </c>
      <c r="Y117" s="139">
        <f t="shared" si="2"/>
        <v>0</v>
      </c>
      <c r="Z117" s="139">
        <v>0</v>
      </c>
      <c r="AA117" s="140">
        <f t="shared" si="3"/>
        <v>0</v>
      </c>
      <c r="AR117" s="18" t="s">
        <v>111</v>
      </c>
      <c r="AT117" s="18" t="s">
        <v>110</v>
      </c>
      <c r="AU117" s="18" t="s">
        <v>85</v>
      </c>
      <c r="AY117" s="18" t="s">
        <v>109</v>
      </c>
      <c r="BE117" s="141">
        <f t="shared" si="4"/>
        <v>0</v>
      </c>
      <c r="BF117" s="141">
        <f t="shared" si="5"/>
        <v>0</v>
      </c>
      <c r="BG117" s="141">
        <f t="shared" si="6"/>
        <v>0</v>
      </c>
      <c r="BH117" s="141">
        <f t="shared" si="7"/>
        <v>0</v>
      </c>
      <c r="BI117" s="141">
        <f t="shared" si="8"/>
        <v>0</v>
      </c>
      <c r="BJ117" s="18" t="s">
        <v>74</v>
      </c>
      <c r="BK117" s="141">
        <f t="shared" si="9"/>
        <v>0</v>
      </c>
      <c r="BL117" s="18" t="s">
        <v>111</v>
      </c>
      <c r="BM117" s="18" t="s">
        <v>120</v>
      </c>
    </row>
    <row r="118" spans="2:65" s="1" customFormat="1" ht="18" customHeight="1">
      <c r="B118" s="132"/>
      <c r="C118" s="133" t="s">
        <v>85</v>
      </c>
      <c r="D118" s="133" t="s">
        <v>110</v>
      </c>
      <c r="E118" s="134"/>
      <c r="F118" s="181" t="s">
        <v>131</v>
      </c>
      <c r="G118" s="181"/>
      <c r="H118" s="181"/>
      <c r="I118" s="181"/>
      <c r="J118" s="135" t="s">
        <v>126</v>
      </c>
      <c r="K118" s="136">
        <v>1</v>
      </c>
      <c r="L118" s="182"/>
      <c r="M118" s="182"/>
      <c r="N118" s="182">
        <f t="shared" ref="N118:N121" si="10">ROUND(L118*K118,2)</f>
        <v>0</v>
      </c>
      <c r="O118" s="182"/>
      <c r="P118" s="182"/>
      <c r="Q118" s="182"/>
      <c r="R118" s="137"/>
      <c r="T118" s="138" t="s">
        <v>5</v>
      </c>
      <c r="U118" s="40" t="s">
        <v>34</v>
      </c>
      <c r="V118" s="139">
        <v>0.81799999999999995</v>
      </c>
      <c r="W118" s="139">
        <f t="shared" ref="W118:W121" si="11">V118*K118</f>
        <v>0.81799999999999995</v>
      </c>
      <c r="X118" s="139">
        <v>0</v>
      </c>
      <c r="Y118" s="139">
        <f t="shared" ref="Y118:Y121" si="12">X118*K118</f>
        <v>0</v>
      </c>
      <c r="Z118" s="139">
        <v>0</v>
      </c>
      <c r="AA118" s="140">
        <f t="shared" ref="AA118:AA121" si="13">Z118*K118</f>
        <v>0</v>
      </c>
      <c r="AR118" s="18" t="s">
        <v>111</v>
      </c>
      <c r="AT118" s="18" t="s">
        <v>110</v>
      </c>
      <c r="AU118" s="18" t="s">
        <v>85</v>
      </c>
      <c r="AY118" s="18" t="s">
        <v>109</v>
      </c>
      <c r="BE118" s="141">
        <f t="shared" ref="BE118:BE121" si="14">IF(U118="základní",N118,0)</f>
        <v>0</v>
      </c>
      <c r="BF118" s="141">
        <f t="shared" ref="BF118:BF121" si="15">IF(U118="snížená",N118,0)</f>
        <v>0</v>
      </c>
      <c r="BG118" s="141">
        <f t="shared" ref="BG118:BG121" si="16">IF(U118="zákl. přenesená",N118,0)</f>
        <v>0</v>
      </c>
      <c r="BH118" s="141">
        <f t="shared" ref="BH118:BH121" si="17">IF(U118="sníž. přenesená",N118,0)</f>
        <v>0</v>
      </c>
      <c r="BI118" s="141">
        <f t="shared" ref="BI118:BI121" si="18">IF(U118="nulová",N118,0)</f>
        <v>0</v>
      </c>
      <c r="BJ118" s="18" t="s">
        <v>74</v>
      </c>
      <c r="BK118" s="141">
        <f t="shared" ref="BK118:BK121" si="19">ROUND(L118*K118,2)</f>
        <v>0</v>
      </c>
      <c r="BL118" s="18" t="s">
        <v>111</v>
      </c>
      <c r="BM118" s="18" t="s">
        <v>113</v>
      </c>
    </row>
    <row r="119" spans="2:65" s="1" customFormat="1" ht="18" customHeight="1">
      <c r="B119" s="132"/>
      <c r="C119" s="133" t="s">
        <v>114</v>
      </c>
      <c r="D119" s="133" t="s">
        <v>110</v>
      </c>
      <c r="E119" s="134"/>
      <c r="F119" s="181" t="s">
        <v>132</v>
      </c>
      <c r="G119" s="181"/>
      <c r="H119" s="181"/>
      <c r="I119" s="181"/>
      <c r="J119" s="135" t="s">
        <v>133</v>
      </c>
      <c r="K119" s="136">
        <v>1.5</v>
      </c>
      <c r="L119" s="182"/>
      <c r="M119" s="182"/>
      <c r="N119" s="182">
        <f t="shared" si="10"/>
        <v>0</v>
      </c>
      <c r="O119" s="182"/>
      <c r="P119" s="182"/>
      <c r="Q119" s="182"/>
      <c r="R119" s="137"/>
      <c r="T119" s="138" t="s">
        <v>5</v>
      </c>
      <c r="U119" s="40" t="s">
        <v>34</v>
      </c>
      <c r="V119" s="139">
        <v>0.11899999999999999</v>
      </c>
      <c r="W119" s="139">
        <f t="shared" si="11"/>
        <v>0.17849999999999999</v>
      </c>
      <c r="X119" s="139">
        <v>0</v>
      </c>
      <c r="Y119" s="139">
        <f t="shared" si="12"/>
        <v>0</v>
      </c>
      <c r="Z119" s="139">
        <v>0</v>
      </c>
      <c r="AA119" s="140">
        <f t="shared" si="13"/>
        <v>0</v>
      </c>
      <c r="AR119" s="18" t="s">
        <v>111</v>
      </c>
      <c r="AT119" s="18" t="s">
        <v>110</v>
      </c>
      <c r="AU119" s="18" t="s">
        <v>85</v>
      </c>
      <c r="AY119" s="18" t="s">
        <v>109</v>
      </c>
      <c r="BE119" s="141">
        <f t="shared" si="14"/>
        <v>0</v>
      </c>
      <c r="BF119" s="141">
        <f t="shared" si="15"/>
        <v>0</v>
      </c>
      <c r="BG119" s="141">
        <f t="shared" si="16"/>
        <v>0</v>
      </c>
      <c r="BH119" s="141">
        <f t="shared" si="17"/>
        <v>0</v>
      </c>
      <c r="BI119" s="141">
        <f t="shared" si="18"/>
        <v>0</v>
      </c>
      <c r="BJ119" s="18" t="s">
        <v>74</v>
      </c>
      <c r="BK119" s="141">
        <f t="shared" si="19"/>
        <v>0</v>
      </c>
      <c r="BL119" s="18" t="s">
        <v>111</v>
      </c>
      <c r="BM119" s="18" t="s">
        <v>115</v>
      </c>
    </row>
    <row r="120" spans="2:65" s="1" customFormat="1" ht="19.5" customHeight="1">
      <c r="B120" s="132"/>
      <c r="C120" s="133" t="s">
        <v>111</v>
      </c>
      <c r="D120" s="133" t="s">
        <v>110</v>
      </c>
      <c r="E120" s="134"/>
      <c r="F120" s="181" t="s">
        <v>134</v>
      </c>
      <c r="G120" s="181"/>
      <c r="H120" s="181"/>
      <c r="I120" s="181"/>
      <c r="J120" s="135" t="s">
        <v>124</v>
      </c>
      <c r="K120" s="136">
        <v>7</v>
      </c>
      <c r="L120" s="182"/>
      <c r="M120" s="182"/>
      <c r="N120" s="182">
        <f t="shared" si="10"/>
        <v>0</v>
      </c>
      <c r="O120" s="182"/>
      <c r="P120" s="182"/>
      <c r="Q120" s="182"/>
      <c r="R120" s="137"/>
      <c r="T120" s="138" t="s">
        <v>5</v>
      </c>
      <c r="U120" s="40" t="s">
        <v>34</v>
      </c>
      <c r="V120" s="139">
        <v>7.0999999999999994E-2</v>
      </c>
      <c r="W120" s="139">
        <f t="shared" si="11"/>
        <v>0.49699999999999994</v>
      </c>
      <c r="X120" s="139">
        <v>0</v>
      </c>
      <c r="Y120" s="139">
        <f t="shared" si="12"/>
        <v>0</v>
      </c>
      <c r="Z120" s="139">
        <v>0</v>
      </c>
      <c r="AA120" s="140">
        <f t="shared" si="13"/>
        <v>0</v>
      </c>
      <c r="AR120" s="18" t="s">
        <v>111</v>
      </c>
      <c r="AT120" s="18" t="s">
        <v>110</v>
      </c>
      <c r="AU120" s="18" t="s">
        <v>85</v>
      </c>
      <c r="AY120" s="18" t="s">
        <v>109</v>
      </c>
      <c r="BE120" s="141">
        <f t="shared" si="14"/>
        <v>0</v>
      </c>
      <c r="BF120" s="141">
        <f t="shared" si="15"/>
        <v>0</v>
      </c>
      <c r="BG120" s="141">
        <f t="shared" si="16"/>
        <v>0</v>
      </c>
      <c r="BH120" s="141">
        <f t="shared" si="17"/>
        <v>0</v>
      </c>
      <c r="BI120" s="141">
        <f t="shared" si="18"/>
        <v>0</v>
      </c>
      <c r="BJ120" s="18" t="s">
        <v>74</v>
      </c>
      <c r="BK120" s="141">
        <f t="shared" si="19"/>
        <v>0</v>
      </c>
      <c r="BL120" s="18" t="s">
        <v>111</v>
      </c>
      <c r="BM120" s="18" t="s">
        <v>116</v>
      </c>
    </row>
    <row r="121" spans="2:65" s="1" customFormat="1" ht="16.5" customHeight="1">
      <c r="B121" s="132"/>
      <c r="C121" s="133" t="s">
        <v>119</v>
      </c>
      <c r="D121" s="133" t="s">
        <v>110</v>
      </c>
      <c r="E121" s="134"/>
      <c r="F121" s="181" t="s">
        <v>135</v>
      </c>
      <c r="G121" s="181"/>
      <c r="H121" s="181"/>
      <c r="I121" s="181"/>
      <c r="J121" s="135" t="s">
        <v>126</v>
      </c>
      <c r="K121" s="136">
        <v>1</v>
      </c>
      <c r="L121" s="182"/>
      <c r="M121" s="182"/>
      <c r="N121" s="182">
        <f t="shared" si="10"/>
        <v>0</v>
      </c>
      <c r="O121" s="182"/>
      <c r="P121" s="182"/>
      <c r="Q121" s="182"/>
      <c r="R121" s="137"/>
      <c r="T121" s="138" t="s">
        <v>5</v>
      </c>
      <c r="U121" s="40" t="s">
        <v>34</v>
      </c>
      <c r="V121" s="139">
        <v>3.5000000000000003E-2</v>
      </c>
      <c r="W121" s="139">
        <f t="shared" si="11"/>
        <v>3.5000000000000003E-2</v>
      </c>
      <c r="X121" s="139">
        <v>0</v>
      </c>
      <c r="Y121" s="139">
        <f t="shared" si="12"/>
        <v>0</v>
      </c>
      <c r="Z121" s="139">
        <v>0</v>
      </c>
      <c r="AA121" s="140">
        <f t="shared" si="13"/>
        <v>0</v>
      </c>
      <c r="AR121" s="18" t="s">
        <v>111</v>
      </c>
      <c r="AT121" s="18" t="s">
        <v>110</v>
      </c>
      <c r="AU121" s="18" t="s">
        <v>85</v>
      </c>
      <c r="AY121" s="18" t="s">
        <v>109</v>
      </c>
      <c r="BE121" s="141">
        <f t="shared" si="14"/>
        <v>0</v>
      </c>
      <c r="BF121" s="141">
        <f t="shared" si="15"/>
        <v>0</v>
      </c>
      <c r="BG121" s="141">
        <f t="shared" si="16"/>
        <v>0</v>
      </c>
      <c r="BH121" s="141">
        <f t="shared" si="17"/>
        <v>0</v>
      </c>
      <c r="BI121" s="141">
        <f t="shared" si="18"/>
        <v>0</v>
      </c>
      <c r="BJ121" s="18" t="s">
        <v>74</v>
      </c>
      <c r="BK121" s="141">
        <f t="shared" si="19"/>
        <v>0</v>
      </c>
      <c r="BL121" s="18" t="s">
        <v>111</v>
      </c>
      <c r="BM121" s="18" t="s">
        <v>120</v>
      </c>
    </row>
    <row r="122" spans="2:65" s="1" customFormat="1" ht="18" customHeight="1">
      <c r="B122" s="132"/>
      <c r="C122" s="133" t="s">
        <v>85</v>
      </c>
      <c r="D122" s="133" t="s">
        <v>110</v>
      </c>
      <c r="E122" s="134"/>
      <c r="F122" s="181" t="s">
        <v>136</v>
      </c>
      <c r="G122" s="181"/>
      <c r="H122" s="181"/>
      <c r="I122" s="181"/>
      <c r="J122" s="135" t="s">
        <v>126</v>
      </c>
      <c r="K122" s="136">
        <v>1</v>
      </c>
      <c r="L122" s="182"/>
      <c r="M122" s="182"/>
      <c r="N122" s="182">
        <f t="shared" ref="N122:N126" si="20">ROUND(L122*K122,2)</f>
        <v>0</v>
      </c>
      <c r="O122" s="182"/>
      <c r="P122" s="182"/>
      <c r="Q122" s="182"/>
      <c r="R122" s="137"/>
      <c r="T122" s="138" t="s">
        <v>5</v>
      </c>
      <c r="U122" s="40" t="s">
        <v>34</v>
      </c>
      <c r="V122" s="139">
        <v>0.81799999999999995</v>
      </c>
      <c r="W122" s="139">
        <f t="shared" ref="W122:W126" si="21">V122*K122</f>
        <v>0.81799999999999995</v>
      </c>
      <c r="X122" s="139">
        <v>0</v>
      </c>
      <c r="Y122" s="139">
        <f t="shared" ref="Y122:Y126" si="22">X122*K122</f>
        <v>0</v>
      </c>
      <c r="Z122" s="139">
        <v>0</v>
      </c>
      <c r="AA122" s="140">
        <f t="shared" ref="AA122:AA126" si="23">Z122*K122</f>
        <v>0</v>
      </c>
      <c r="AR122" s="18" t="s">
        <v>111</v>
      </c>
      <c r="AT122" s="18" t="s">
        <v>110</v>
      </c>
      <c r="AU122" s="18" t="s">
        <v>85</v>
      </c>
      <c r="AY122" s="18" t="s">
        <v>109</v>
      </c>
      <c r="BE122" s="141">
        <f t="shared" ref="BE122:BE126" si="24">IF(U122="základní",N122,0)</f>
        <v>0</v>
      </c>
      <c r="BF122" s="141">
        <f t="shared" ref="BF122:BF126" si="25">IF(U122="snížená",N122,0)</f>
        <v>0</v>
      </c>
      <c r="BG122" s="141">
        <f t="shared" ref="BG122:BG126" si="26">IF(U122="zákl. přenesená",N122,0)</f>
        <v>0</v>
      </c>
      <c r="BH122" s="141">
        <f t="shared" ref="BH122:BH126" si="27">IF(U122="sníž. přenesená",N122,0)</f>
        <v>0</v>
      </c>
      <c r="BI122" s="141">
        <f t="shared" ref="BI122:BI126" si="28">IF(U122="nulová",N122,0)</f>
        <v>0</v>
      </c>
      <c r="BJ122" s="18" t="s">
        <v>74</v>
      </c>
      <c r="BK122" s="141">
        <f t="shared" ref="BK122:BK126" si="29">ROUND(L122*K122,2)</f>
        <v>0</v>
      </c>
      <c r="BL122" s="18" t="s">
        <v>111</v>
      </c>
      <c r="BM122" s="18" t="s">
        <v>113</v>
      </c>
    </row>
    <row r="123" spans="2:65" s="1" customFormat="1" ht="18" customHeight="1">
      <c r="B123" s="132"/>
      <c r="C123" s="133" t="s">
        <v>114</v>
      </c>
      <c r="D123" s="133" t="s">
        <v>110</v>
      </c>
      <c r="E123" s="134"/>
      <c r="F123" s="181" t="s">
        <v>142</v>
      </c>
      <c r="G123" s="181"/>
      <c r="H123" s="181"/>
      <c r="I123" s="181"/>
      <c r="J123" s="135" t="s">
        <v>126</v>
      </c>
      <c r="K123" s="136">
        <v>1</v>
      </c>
      <c r="L123" s="182"/>
      <c r="M123" s="182"/>
      <c r="N123" s="182">
        <f t="shared" si="20"/>
        <v>0</v>
      </c>
      <c r="O123" s="182"/>
      <c r="P123" s="182"/>
      <c r="Q123" s="182"/>
      <c r="R123" s="137"/>
      <c r="T123" s="138" t="s">
        <v>5</v>
      </c>
      <c r="U123" s="40" t="s">
        <v>34</v>
      </c>
      <c r="V123" s="139">
        <v>0.11899999999999999</v>
      </c>
      <c r="W123" s="139">
        <f t="shared" si="21"/>
        <v>0.11899999999999999</v>
      </c>
      <c r="X123" s="139">
        <v>0</v>
      </c>
      <c r="Y123" s="139">
        <f t="shared" si="22"/>
        <v>0</v>
      </c>
      <c r="Z123" s="139">
        <v>0</v>
      </c>
      <c r="AA123" s="140">
        <f t="shared" si="23"/>
        <v>0</v>
      </c>
      <c r="AR123" s="18" t="s">
        <v>111</v>
      </c>
      <c r="AT123" s="18" t="s">
        <v>110</v>
      </c>
      <c r="AU123" s="18" t="s">
        <v>85</v>
      </c>
      <c r="AY123" s="18" t="s">
        <v>109</v>
      </c>
      <c r="BE123" s="141">
        <f t="shared" si="24"/>
        <v>0</v>
      </c>
      <c r="BF123" s="141">
        <f t="shared" si="25"/>
        <v>0</v>
      </c>
      <c r="BG123" s="141">
        <f t="shared" si="26"/>
        <v>0</v>
      </c>
      <c r="BH123" s="141">
        <f t="shared" si="27"/>
        <v>0</v>
      </c>
      <c r="BI123" s="141">
        <f t="shared" si="28"/>
        <v>0</v>
      </c>
      <c r="BJ123" s="18" t="s">
        <v>74</v>
      </c>
      <c r="BK123" s="141">
        <f t="shared" si="29"/>
        <v>0</v>
      </c>
      <c r="BL123" s="18" t="s">
        <v>111</v>
      </c>
      <c r="BM123" s="18" t="s">
        <v>115</v>
      </c>
    </row>
    <row r="124" spans="2:65" s="1" customFormat="1" ht="19.5" customHeight="1">
      <c r="B124" s="132"/>
      <c r="C124" s="133" t="s">
        <v>111</v>
      </c>
      <c r="D124" s="133" t="s">
        <v>110</v>
      </c>
      <c r="E124" s="134"/>
      <c r="F124" s="181" t="s">
        <v>137</v>
      </c>
      <c r="G124" s="181"/>
      <c r="H124" s="181"/>
      <c r="I124" s="181"/>
      <c r="J124" s="135" t="s">
        <v>126</v>
      </c>
      <c r="K124" s="136">
        <v>1</v>
      </c>
      <c r="L124" s="182"/>
      <c r="M124" s="182"/>
      <c r="N124" s="182">
        <f t="shared" si="20"/>
        <v>0</v>
      </c>
      <c r="O124" s="182"/>
      <c r="P124" s="182"/>
      <c r="Q124" s="182"/>
      <c r="R124" s="137"/>
      <c r="T124" s="138" t="s">
        <v>5</v>
      </c>
      <c r="U124" s="40" t="s">
        <v>34</v>
      </c>
      <c r="V124" s="139">
        <v>7.0999999999999994E-2</v>
      </c>
      <c r="W124" s="139">
        <f t="shared" si="21"/>
        <v>7.0999999999999994E-2</v>
      </c>
      <c r="X124" s="139">
        <v>0</v>
      </c>
      <c r="Y124" s="139">
        <f t="shared" si="22"/>
        <v>0</v>
      </c>
      <c r="Z124" s="139">
        <v>0</v>
      </c>
      <c r="AA124" s="140">
        <f t="shared" si="23"/>
        <v>0</v>
      </c>
      <c r="AR124" s="18" t="s">
        <v>111</v>
      </c>
      <c r="AT124" s="18" t="s">
        <v>110</v>
      </c>
      <c r="AU124" s="18" t="s">
        <v>85</v>
      </c>
      <c r="AY124" s="18" t="s">
        <v>109</v>
      </c>
      <c r="BE124" s="141">
        <f t="shared" si="24"/>
        <v>0</v>
      </c>
      <c r="BF124" s="141">
        <f t="shared" si="25"/>
        <v>0</v>
      </c>
      <c r="BG124" s="141">
        <f t="shared" si="26"/>
        <v>0</v>
      </c>
      <c r="BH124" s="141">
        <f t="shared" si="27"/>
        <v>0</v>
      </c>
      <c r="BI124" s="141">
        <f t="shared" si="28"/>
        <v>0</v>
      </c>
      <c r="BJ124" s="18" t="s">
        <v>74</v>
      </c>
      <c r="BK124" s="141">
        <f t="shared" si="29"/>
        <v>0</v>
      </c>
      <c r="BL124" s="18" t="s">
        <v>111</v>
      </c>
      <c r="BM124" s="18" t="s">
        <v>116</v>
      </c>
    </row>
    <row r="125" spans="2:65" s="1" customFormat="1" ht="26.25" customHeight="1">
      <c r="B125" s="132"/>
      <c r="C125" s="133" t="s">
        <v>117</v>
      </c>
      <c r="D125" s="133" t="s">
        <v>110</v>
      </c>
      <c r="E125" s="134"/>
      <c r="F125" s="181" t="s">
        <v>138</v>
      </c>
      <c r="G125" s="181"/>
      <c r="H125" s="181"/>
      <c r="I125" s="181"/>
      <c r="J125" s="135" t="s">
        <v>124</v>
      </c>
      <c r="K125" s="136">
        <v>30</v>
      </c>
      <c r="L125" s="182"/>
      <c r="M125" s="182"/>
      <c r="N125" s="182">
        <f t="shared" si="20"/>
        <v>0</v>
      </c>
      <c r="O125" s="182"/>
      <c r="P125" s="182"/>
      <c r="Q125" s="182"/>
      <c r="R125" s="137"/>
      <c r="T125" s="138" t="s">
        <v>5</v>
      </c>
      <c r="U125" s="40" t="s">
        <v>34</v>
      </c>
      <c r="V125" s="139">
        <v>8.9999999999999993E-3</v>
      </c>
      <c r="W125" s="139">
        <f t="shared" si="21"/>
        <v>0.26999999999999996</v>
      </c>
      <c r="X125" s="139">
        <v>0</v>
      </c>
      <c r="Y125" s="139">
        <f t="shared" si="22"/>
        <v>0</v>
      </c>
      <c r="Z125" s="139">
        <v>0</v>
      </c>
      <c r="AA125" s="140">
        <f t="shared" si="23"/>
        <v>0</v>
      </c>
      <c r="AR125" s="18" t="s">
        <v>111</v>
      </c>
      <c r="AT125" s="18" t="s">
        <v>110</v>
      </c>
      <c r="AU125" s="18" t="s">
        <v>85</v>
      </c>
      <c r="AY125" s="18" t="s">
        <v>109</v>
      </c>
      <c r="BE125" s="141">
        <f t="shared" si="24"/>
        <v>0</v>
      </c>
      <c r="BF125" s="141">
        <f t="shared" si="25"/>
        <v>0</v>
      </c>
      <c r="BG125" s="141">
        <f t="shared" si="26"/>
        <v>0</v>
      </c>
      <c r="BH125" s="141">
        <f t="shared" si="27"/>
        <v>0</v>
      </c>
      <c r="BI125" s="141">
        <f t="shared" si="28"/>
        <v>0</v>
      </c>
      <c r="BJ125" s="18" t="s">
        <v>74</v>
      </c>
      <c r="BK125" s="141">
        <f t="shared" si="29"/>
        <v>0</v>
      </c>
      <c r="BL125" s="18" t="s">
        <v>111</v>
      </c>
      <c r="BM125" s="18" t="s">
        <v>118</v>
      </c>
    </row>
    <row r="126" spans="2:65" s="1" customFormat="1" ht="16.5" customHeight="1">
      <c r="B126" s="132"/>
      <c r="C126" s="133" t="s">
        <v>119</v>
      </c>
      <c r="D126" s="133" t="s">
        <v>110</v>
      </c>
      <c r="E126" s="134"/>
      <c r="F126" s="181" t="s">
        <v>139</v>
      </c>
      <c r="G126" s="181"/>
      <c r="H126" s="181"/>
      <c r="I126" s="181"/>
      <c r="J126" s="135" t="s">
        <v>126</v>
      </c>
      <c r="K126" s="136">
        <v>1</v>
      </c>
      <c r="L126" s="182"/>
      <c r="M126" s="182"/>
      <c r="N126" s="182">
        <f t="shared" si="20"/>
        <v>0</v>
      </c>
      <c r="O126" s="182"/>
      <c r="P126" s="182"/>
      <c r="Q126" s="182"/>
      <c r="R126" s="137"/>
      <c r="T126" s="138" t="s">
        <v>5</v>
      </c>
      <c r="U126" s="40" t="s">
        <v>34</v>
      </c>
      <c r="V126" s="139">
        <v>3.5000000000000003E-2</v>
      </c>
      <c r="W126" s="139">
        <f t="shared" si="21"/>
        <v>3.5000000000000003E-2</v>
      </c>
      <c r="X126" s="139">
        <v>0</v>
      </c>
      <c r="Y126" s="139">
        <f t="shared" si="22"/>
        <v>0</v>
      </c>
      <c r="Z126" s="139">
        <v>0</v>
      </c>
      <c r="AA126" s="140">
        <f t="shared" si="23"/>
        <v>0</v>
      </c>
      <c r="AR126" s="18" t="s">
        <v>111</v>
      </c>
      <c r="AT126" s="18" t="s">
        <v>110</v>
      </c>
      <c r="AU126" s="18" t="s">
        <v>85</v>
      </c>
      <c r="AY126" s="18" t="s">
        <v>109</v>
      </c>
      <c r="BE126" s="141">
        <f t="shared" si="24"/>
        <v>0</v>
      </c>
      <c r="BF126" s="141">
        <f t="shared" si="25"/>
        <v>0</v>
      </c>
      <c r="BG126" s="141">
        <f t="shared" si="26"/>
        <v>0</v>
      </c>
      <c r="BH126" s="141">
        <f t="shared" si="27"/>
        <v>0</v>
      </c>
      <c r="BI126" s="141">
        <f t="shared" si="28"/>
        <v>0</v>
      </c>
      <c r="BJ126" s="18" t="s">
        <v>74</v>
      </c>
      <c r="BK126" s="141">
        <f t="shared" si="29"/>
        <v>0</v>
      </c>
      <c r="BL126" s="18" t="s">
        <v>111</v>
      </c>
      <c r="BM126" s="18" t="s">
        <v>120</v>
      </c>
    </row>
    <row r="127" spans="2:65" s="1" customFormat="1" ht="6.95" customHeight="1"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7"/>
    </row>
  </sheetData>
  <mergeCells count="97">
    <mergeCell ref="S2:AC2"/>
    <mergeCell ref="N109:Q109"/>
    <mergeCell ref="N110:Q110"/>
    <mergeCell ref="N111:Q111"/>
    <mergeCell ref="F120:I120"/>
    <mergeCell ref="L120:M120"/>
    <mergeCell ref="N120:Q120"/>
    <mergeCell ref="N114:Q114"/>
    <mergeCell ref="F115:I115"/>
    <mergeCell ref="L115:M115"/>
    <mergeCell ref="N115:Q115"/>
    <mergeCell ref="F112:I112"/>
    <mergeCell ref="L112:M112"/>
    <mergeCell ref="N112:Q112"/>
    <mergeCell ref="F113:I113"/>
    <mergeCell ref="L113:M113"/>
    <mergeCell ref="H1:K1"/>
    <mergeCell ref="F118:I118"/>
    <mergeCell ref="L118:M118"/>
    <mergeCell ref="N118:Q118"/>
    <mergeCell ref="F119:I119"/>
    <mergeCell ref="L119:M119"/>
    <mergeCell ref="N119:Q119"/>
    <mergeCell ref="F116:I116"/>
    <mergeCell ref="L116:M116"/>
    <mergeCell ref="N116:Q116"/>
    <mergeCell ref="F117:I117"/>
    <mergeCell ref="L117:M117"/>
    <mergeCell ref="N117:Q117"/>
    <mergeCell ref="F114:I114"/>
    <mergeCell ref="L114:M114"/>
    <mergeCell ref="C99:Q99"/>
    <mergeCell ref="F101:P101"/>
    <mergeCell ref="N113:Q113"/>
    <mergeCell ref="M103:P103"/>
    <mergeCell ref="M105:Q105"/>
    <mergeCell ref="M106:Q106"/>
    <mergeCell ref="F108:I108"/>
    <mergeCell ref="L108:M108"/>
    <mergeCell ref="N108:Q108"/>
    <mergeCell ref="N87:Q87"/>
    <mergeCell ref="N88:Q88"/>
    <mergeCell ref="N89:Q89"/>
    <mergeCell ref="N91:Q91"/>
    <mergeCell ref="L93:Q93"/>
    <mergeCell ref="M80:P80"/>
    <mergeCell ref="M82:Q82"/>
    <mergeCell ref="M83:Q83"/>
    <mergeCell ref="C85:G85"/>
    <mergeCell ref="N85:Q85"/>
    <mergeCell ref="H35:J35"/>
    <mergeCell ref="M35:P35"/>
    <mergeCell ref="L37:P37"/>
    <mergeCell ref="C76:Q76"/>
    <mergeCell ref="F78:P78"/>
    <mergeCell ref="H32:J32"/>
    <mergeCell ref="M32:P32"/>
    <mergeCell ref="H33:J33"/>
    <mergeCell ref="M33:P33"/>
    <mergeCell ref="H34:J34"/>
    <mergeCell ref="M34:P34"/>
    <mergeCell ref="M26:P26"/>
    <mergeCell ref="M27:P27"/>
    <mergeCell ref="M29:P29"/>
    <mergeCell ref="H31:J31"/>
    <mergeCell ref="M31:P31"/>
    <mergeCell ref="F121:I121"/>
    <mergeCell ref="L121:M121"/>
    <mergeCell ref="N121:Q121"/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F122:I122"/>
    <mergeCell ref="L122:M122"/>
    <mergeCell ref="N122:Q122"/>
    <mergeCell ref="F123:I123"/>
    <mergeCell ref="L123:M123"/>
    <mergeCell ref="N123:Q123"/>
    <mergeCell ref="F126:I126"/>
    <mergeCell ref="L126:M126"/>
    <mergeCell ref="N126:Q126"/>
    <mergeCell ref="F124:I124"/>
    <mergeCell ref="L124:M124"/>
    <mergeCell ref="N124:Q124"/>
    <mergeCell ref="F125:I125"/>
    <mergeCell ref="L125:M125"/>
    <mergeCell ref="N125:Q125"/>
  </mergeCells>
  <hyperlinks>
    <hyperlink ref="F1:G1" location="C2" display="1) Krycí list rozpočtu"/>
    <hyperlink ref="H1:K1" location="C85" display="2) Rekapitulace rozpočtu"/>
    <hyperlink ref="L1" location="C11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1-2018 - Rozšíření vodovo...</vt:lpstr>
      <vt:lpstr>'1-2018 - Rozšíření vodovo...'!Názvy_tisku</vt:lpstr>
      <vt:lpstr>'Rekapitulace stavby'!Názvy_tisku</vt:lpstr>
      <vt:lpstr>'1-2018 - Rozšíření vodovo...'!Oblast_tisku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Heczko</dc:creator>
  <cp:lastModifiedBy>User</cp:lastModifiedBy>
  <dcterms:created xsi:type="dcterms:W3CDTF">2018-09-11T05:30:19Z</dcterms:created>
  <dcterms:modified xsi:type="dcterms:W3CDTF">2019-01-16T09:11:42Z</dcterms:modified>
</cp:coreProperties>
</file>