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510" yWindow="555" windowWidth="24615" windowHeight="8385" activeTab="0"/>
  </bookViews>
  <sheets>
    <sheet name="Rekapitulace stavby" sheetId="1" r:id="rId1"/>
    <sheet name="01 - Stavební část" sheetId="2" r:id="rId2"/>
    <sheet name="02 - Oprava bleskosvodu" sheetId="3" r:id="rId3"/>
    <sheet name="03 - Vedlejší rozpočtové ..." sheetId="4" r:id="rId4"/>
    <sheet name="Pokyny pro vyplnění" sheetId="5" r:id="rId5"/>
  </sheets>
  <definedNames>
    <definedName name="_xlnm._FilterDatabase" localSheetId="1" hidden="1">'01 - Stavební část'!$C$94:$K$308</definedName>
    <definedName name="_xlnm._FilterDatabase" localSheetId="2" hidden="1">'02 - Oprava bleskosvodu'!$C$78:$K$127</definedName>
    <definedName name="_xlnm._FilterDatabase" localSheetId="3" hidden="1">'03 - Vedlejší rozpočtové ...'!$C$76:$K$87</definedName>
    <definedName name="_xlnm.Print_Area" localSheetId="1">'01 - Stavební část'!$C$4:$J$36,'01 - Stavební část'!$C$42:$J$76,'01 - Stavební část'!$C$82:$K$308</definedName>
    <definedName name="_xlnm.Print_Area" localSheetId="2">'02 - Oprava bleskosvodu'!$C$4:$J$36,'02 - Oprava bleskosvodu'!$C$42:$J$60,'02 - Oprava bleskosvodu'!$C$66:$K$127</definedName>
    <definedName name="_xlnm.Print_Area" localSheetId="3">'03 - Vedlejší rozpočtové ...'!$C$4:$J$36,'03 - Vedlejší rozpočtové ...'!$C$42:$J$58,'03 - Vedlejší rozpočtové ...'!$C$64:$K$87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Stavební část'!$94:$94</definedName>
    <definedName name="_xlnm.Print_Titles" localSheetId="2">'02 - Oprava bleskosvodu'!$78:$78</definedName>
    <definedName name="_xlnm.Print_Titles" localSheetId="3">'03 - Vedlejší rozpočtové ...'!$76:$76</definedName>
  </definedNames>
  <calcPr calcId="145621"/>
</workbook>
</file>

<file path=xl/sharedStrings.xml><?xml version="1.0" encoding="utf-8"?>
<sst xmlns="http://schemas.openxmlformats.org/spreadsheetml/2006/main" count="4265" uniqueCount="998">
  <si>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</si>
  <si>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</si>
  <si>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</si>
  <si>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</si>
  <si>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</si>
  <si>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</si>
  <si>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</si>
  <si>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{c3cb8001-af5f-4a97-b223-e8514e8e5a5e}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</si>
  <si>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</si>
  <si>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</si>
  <si>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</si>
  <si>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</si>
  <si>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</si>
  <si>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</si>
  <si>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</si>
  <si>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</si>
  <si>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L2018-22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</si>
  <si>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</si>
  <si>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</si>
  <si>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Třinecká obchodní akademie, Třinec, ul. Beskydská č.p. 1140 - oprava střechy</t>
  </si>
  <si>
    <t>KSO:</t>
  </si>
  <si>
    <t>801 32 13</t>
  </si>
  <si>
    <t>CC-CZ:</t>
  </si>
  <si>
    <t/>
  </si>
  <si>
    <t>Místo:</t>
  </si>
  <si>
    <t>Obec Třinec</t>
  </si>
  <si>
    <t>Datum:</t>
  </si>
  <si>
    <t>31. 5. 2018</t>
  </si>
  <si>
    <t>Zadavatel:</t>
  </si>
  <si>
    <t>IČ:</t>
  </si>
  <si>
    <t>00297313</t>
  </si>
  <si>
    <t>Město Třinec</t>
  </si>
  <si>
    <t>DIČ:</t>
  </si>
  <si>
    <t>Uchazeč:</t>
  </si>
  <si>
    <t>Vyplň údaj</t>
  </si>
  <si>
    <t>Projektant:</t>
  </si>
  <si>
    <t>28640861</t>
  </si>
  <si>
    <t>Projekční kancelář lay-out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</si>
  <si>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</si>
  <si>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</si>
  <si>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</si>
  <si>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</si>
  <si>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</si>
  <si>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</si>
  <si>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</si>
  <si>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</si>
  <si>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</si>
  <si>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</si>
  <si>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</si>
  <si>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</si>
  <si>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</si>
  <si>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</si>
  <si>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</si>
  <si>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</si>
  <si>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</si>
  <si>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</si>
  <si>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</si>
  <si>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</si>
  <si>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</si>
  <si>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</si>
  <si>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</si>
  <si>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</si>
  <si>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</si>
  <si>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</si>
  <si>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</si>
  <si>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</si>
  <si>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</si>
  <si>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</si>
  <si>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</si>
  <si>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</si>
  <si>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</si>
  <si>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</si>
  <si>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</si>
  <si>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</si>
  <si>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</si>
  <si>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</si>
  <si>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</si>
  <si>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</si>
  <si>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</si>
  <si>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</si>
  <si>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</si>
  <si>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</si>
  <si>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</si>
  <si>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</si>
  <si>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{856466b2-8d3b-42da-b327-35d38cdf05a5}</t>
  </si>
  <si>
    <t>2</t>
  </si>
  <si>
    <t>02</t>
  </si>
  <si>
    <t>Oprava bleskosvodu</t>
  </si>
  <si>
    <t>{5a518a75-4ca1-467f-8a02-ad244e494e22}</t>
  </si>
  <si>
    <t>03</t>
  </si>
  <si>
    <t>Vedlejší rozpočtové náklady</t>
  </si>
  <si>
    <t>{f9eee079-0c10-4a5c-9650-49108bc42f6c}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</si>
  <si>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</si>
  <si>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</si>
  <si>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</si>
  <si>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</si>
  <si>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</si>
  <si>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</si>
  <si>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</si>
  <si>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</si>
  <si>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</si>
  <si>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</si>
  <si>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</si>
  <si>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</si>
  <si>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</si>
  <si>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</si>
  <si>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</si>
  <si>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</si>
  <si>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</si>
  <si>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</si>
  <si>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</si>
  <si>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</si>
  <si>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</si>
  <si>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</si>
  <si>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</si>
  <si>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</si>
  <si>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</si>
  <si>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</si>
  <si>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</si>
  <si>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</si>
  <si>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</si>
  <si>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</si>
  <si>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0 - Vedlejší rozpočtové náklady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</si>
  <si>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</si>
  <si>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</si>
  <si>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</si>
  <si>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</si>
  <si>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</si>
  <si>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</si>
  <si>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</si>
  <si>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</si>
  <si>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</si>
  <si>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</si>
  <si>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</si>
  <si>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</si>
  <si>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</si>
  <si>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</si>
  <si>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</si>
  <si>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</si>
  <si>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</si>
  <si>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</si>
  <si>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</si>
  <si>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</si>
  <si>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113311171</t>
  </si>
  <si>
    <t>Odstranění geosyntetik s uložením na vzdálenost do 20 m nebo naložením na dopravní prostředek geotextilie</t>
  </si>
  <si>
    <t>m2</t>
  </si>
  <si>
    <t>CS ÚRS 2018 01</t>
  </si>
  <si>
    <t>4</t>
  </si>
  <si>
    <t>-1165564092</t>
  </si>
  <si>
    <t>6</t>
  </si>
  <si>
    <t>Úpravy povrchů, podlahy a osazování výplní</t>
  </si>
  <si>
    <t>622135002</t>
  </si>
  <si>
    <t>Vyrovnání nerovností podkladu vnějších omítaných ploch maltou, tloušťky do 10 mm cementovou stěn</t>
  </si>
  <si>
    <t>1063666806</t>
  </si>
  <si>
    <t>VV</t>
  </si>
  <si>
    <t>100"oprava stěny nad střechou</t>
  </si>
  <si>
    <t>3</t>
  </si>
  <si>
    <t>622142001</t>
  </si>
  <si>
    <t>Potažení vnějších ploch pletivem v ploše nebo pruzích, na plném podkladu sklovláknitým vtlačením do tmelu stěn</t>
  </si>
  <si>
    <t>-1636217576</t>
  </si>
  <si>
    <t>253*0,15</t>
  </si>
  <si>
    <t>622325203</t>
  </si>
  <si>
    <t>Oprava vápenocementové omítky vnějších ploch stupně členitosti 1 štukové stěn, v rozsahu opravované plochy přes 30 do 50%</t>
  </si>
  <si>
    <t>-316225845</t>
  </si>
  <si>
    <t>5</t>
  </si>
  <si>
    <t>629992111R01</t>
  </si>
  <si>
    <t>Zatmelení styčných spar šířky do 10 mm PUR tmelem</t>
  </si>
  <si>
    <t>m</t>
  </si>
  <si>
    <t>-1900168447</t>
  </si>
  <si>
    <t>631311114</t>
  </si>
  <si>
    <t>Mazanina z betonu prostého bez zvýšených nároků na prostředí tl. přes 50 do 80 mm tř. C 16/20</t>
  </si>
  <si>
    <t>m3</t>
  </si>
  <si>
    <t>23475763</t>
  </si>
  <si>
    <t>724,5*0,05</t>
  </si>
  <si>
    <t>9</t>
  </si>
  <si>
    <t>Ostatní konstrukce a práce, bourání</t>
  </si>
  <si>
    <t>7</t>
  </si>
  <si>
    <t>949101111</t>
  </si>
  <si>
    <t>Lešení pomocné pracovní pro objekty pozemních staveb pro zatížení do 150 kg/m2, o výšce lešeňové podlahy do 1,9 m</t>
  </si>
  <si>
    <t>702463799</t>
  </si>
  <si>
    <t>4,85*2*2*4+6,1*2*2*2</t>
  </si>
  <si>
    <t>8</t>
  </si>
  <si>
    <t>949101112</t>
  </si>
  <si>
    <t>Lešení pomocné pracovní pro objekty pozemních staveb pro zatížení do 150 kg/m2, o výšce lešeňové podlahy přes 1,9 do 3,5 m</t>
  </si>
  <si>
    <t>-1670327513</t>
  </si>
  <si>
    <t>1,5*3*2</t>
  </si>
  <si>
    <t>949421112</t>
  </si>
  <si>
    <t>Montáž schodišťových a výstupových věží z dílcového lešení o půdorysné ploše do 10 m2, výšky přes 10 do 20 m</t>
  </si>
  <si>
    <t>1158631509</t>
  </si>
  <si>
    <t>10</t>
  </si>
  <si>
    <t>949421211</t>
  </si>
  <si>
    <t>Montáž schodišťových a výstupových věží z dílcového lešení Příplatek za první a každý další den použití lešení k ceně -1111 nebo -1112</t>
  </si>
  <si>
    <t>-1669260000</t>
  </si>
  <si>
    <t>14*80 'Přepočtené koeficientem množství</t>
  </si>
  <si>
    <t>11</t>
  </si>
  <si>
    <t>949421812</t>
  </si>
  <si>
    <t>Demontáž schodišťových a výstupových věží z dílcového lešení o půdorysné ploše do 10 m2, výšky přes 10 do 20 m</t>
  </si>
  <si>
    <t>427772972</t>
  </si>
  <si>
    <t>12</t>
  </si>
  <si>
    <t>961044111</t>
  </si>
  <si>
    <t>Bourání základů z betonu prostého</t>
  </si>
  <si>
    <t>-2047797983</t>
  </si>
  <si>
    <t>0,8*0,8*0,2*3"patky anténového stožáru</t>
  </si>
  <si>
    <t>13</t>
  </si>
  <si>
    <t>962032231</t>
  </si>
  <si>
    <t>Bourání zdiva nadzákladového z cihel nebo tvárnic z cihel pálených nebo vápenopískových, na maltu vápennou nebo vápenocementovou, objemu přes 1 m3</t>
  </si>
  <si>
    <t>-1604186270</t>
  </si>
  <si>
    <t>74,5*0,3*0,15"podezdívka vaznice</t>
  </si>
  <si>
    <t>14</t>
  </si>
  <si>
    <t>965043441</t>
  </si>
  <si>
    <t>Bourání mazanin betonových s potěrem nebo teracem tl. do 150 mm, plochy přes 4 m2</t>
  </si>
  <si>
    <t>1946735074</t>
  </si>
  <si>
    <t>(4*11,52+2*18,24)*0,12"B</t>
  </si>
  <si>
    <t>160,6*0,25"C</t>
  </si>
  <si>
    <t>Součet</t>
  </si>
  <si>
    <t>965082922</t>
  </si>
  <si>
    <t>Odstranění násypu pod podlahami nebo ochranného násypu na střechách tl. do 100 mm, plochy do 2 m2</t>
  </si>
  <si>
    <t>391662099</t>
  </si>
  <si>
    <t>(4*11,52+2*18,24)*0,05"B</t>
  </si>
  <si>
    <t>16</t>
  </si>
  <si>
    <t>971033441</t>
  </si>
  <si>
    <t>Vybourání otvorů ve zdivu základovém nebo nadzákladovém z cihel, tvárnic, příčkovek z cihel pálených na maltu vápennou nebo vápenocementovou plochy do 0,25 m2, tl. do 300 mm</t>
  </si>
  <si>
    <t>kus</t>
  </si>
  <si>
    <t>-148219732</t>
  </si>
  <si>
    <t>6"bezpečnostní přepad</t>
  </si>
  <si>
    <t>17</t>
  </si>
  <si>
    <t>971042431</t>
  </si>
  <si>
    <t>Vybourání otvorů v betonových příčkách a zdech základových nebo nadzákladových plochy do 0,25 m2, tl. do 150 mm</t>
  </si>
  <si>
    <t>1865506658</t>
  </si>
  <si>
    <t>2"oprava chrličů na přístřešcích</t>
  </si>
  <si>
    <t>18</t>
  </si>
  <si>
    <t>985111111</t>
  </si>
  <si>
    <t>Otlučení nebo odsekání vrstev omítek stěn</t>
  </si>
  <si>
    <t>-798340277</t>
  </si>
  <si>
    <t>997</t>
  </si>
  <si>
    <t>Přesun sutě</t>
  </si>
  <si>
    <t>19</t>
  </si>
  <si>
    <t>997013111</t>
  </si>
  <si>
    <t>Vnitrostaveništní doprava suti a vybouraných hmot vodorovně do 50 m svisle s použitím mechanizace pro budovy a haly výšky do 6 m</t>
  </si>
  <si>
    <t>t</t>
  </si>
  <si>
    <t>1704989819</t>
  </si>
  <si>
    <t>20</t>
  </si>
  <si>
    <t>997013312</t>
  </si>
  <si>
    <t>Doprava suti shozem montáž a demontáž shozu výšky přes 10 do 20 m</t>
  </si>
  <si>
    <t>200843551</t>
  </si>
  <si>
    <t>997013322</t>
  </si>
  <si>
    <t>Doprava suti shozem montáž a demontáž shozu výšky Příplatek za první a každý další den použití shozu k ceně -3312</t>
  </si>
  <si>
    <t>-1471791558</t>
  </si>
  <si>
    <t>14*14</t>
  </si>
  <si>
    <t>22</t>
  </si>
  <si>
    <t>997013501</t>
  </si>
  <si>
    <t>Odvoz suti a vybouraných hmot na skládku nebo meziskládku se složením, na vzdálenost do 1 km</t>
  </si>
  <si>
    <t>1662614489</t>
  </si>
  <si>
    <t>23</t>
  </si>
  <si>
    <t>997013509</t>
  </si>
  <si>
    <t>Odvoz suti a vybouraných hmot na skládku nebo meziskládku se složením, na vzdálenost Příplatek k ceně za každý další i započatý 1 km přes 1 km</t>
  </si>
  <si>
    <t>-2039283216</t>
  </si>
  <si>
    <t>174,046*10 'Přepočtené koeficientem množství</t>
  </si>
  <si>
    <t>24</t>
  </si>
  <si>
    <t>997013801</t>
  </si>
  <si>
    <t>Poplatek za uložení stavebního odpadu na skládce (skládkovné) z prostého betonu zatříděného do Katalogu odpadů pod kódem 170 101</t>
  </si>
  <si>
    <t>2111746475</t>
  </si>
  <si>
    <t>25</t>
  </si>
  <si>
    <t>997013803</t>
  </si>
  <si>
    <t>Poplatek za uložení stavebního odpadu na skládce (skládkovné) cihelného zatříděného do Katalogu odpadů pod kódem 170 102</t>
  </si>
  <si>
    <t>489528645</t>
  </si>
  <si>
    <t>26</t>
  </si>
  <si>
    <t>997013811</t>
  </si>
  <si>
    <t>Poplatek za uložení stavebního odpadu na skládce (skládkovné) dřevěného zatříděného do Katalogu odpadů pod kódem 170 201</t>
  </si>
  <si>
    <t>-70035812</t>
  </si>
  <si>
    <t>27</t>
  </si>
  <si>
    <t>997013813</t>
  </si>
  <si>
    <t>Poplatek za uložení stavebního odpadu na skládce (skládkovné) z plastických hmot zatříděného do Katalogu odpadů pod kódem 170 203</t>
  </si>
  <si>
    <t>-1865972857</t>
  </si>
  <si>
    <t>28</t>
  </si>
  <si>
    <t>997013814</t>
  </si>
  <si>
    <t>Poplatek za uložení stavebního odpadu na skládce (skládkovné) z izolačních materiálů zatříděného do Katalogu odpadů pod kódem 170 604</t>
  </si>
  <si>
    <t>1730057554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</si>
  <si>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</si>
  <si>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</si>
  <si>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</si>
  <si>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-316098394</t>
  </si>
  <si>
    <t>174,046-(110,893+6,863+24,812+7,334+10,629+0,33)</t>
  </si>
  <si>
    <t>30</t>
  </si>
  <si>
    <t>997223845</t>
  </si>
  <si>
    <t>Poplatek za uložení stavebního odpadu na skládce (skládkovné) asfaltového bez obsahu dehtu zatříděného do Katalogu odpadů pod kódem 170 302</t>
  </si>
  <si>
    <t>-575267471</t>
  </si>
  <si>
    <t>998</t>
  </si>
  <si>
    <t>Přesun hmot</t>
  </si>
  <si>
    <t>31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</si>
  <si>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</si>
  <si>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</si>
  <si>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-346980273</t>
  </si>
  <si>
    <t>PSV</t>
  </si>
  <si>
    <t>Práce a dodávky PSV</t>
  </si>
  <si>
    <t>711</t>
  </si>
  <si>
    <t>Izolace proti vodě, vlhkosti a plynům</t>
  </si>
  <si>
    <t>32</t>
  </si>
  <si>
    <t>711111001</t>
  </si>
  <si>
    <t>Provedení izolace proti zemní vlhkosti natěradly a tmely za studena na ploše vodorovné V nátěrem penetračním</t>
  </si>
  <si>
    <t>384804476</t>
  </si>
  <si>
    <t>724,3*1,3+13,5+18+4,8+2,3</t>
  </si>
  <si>
    <t>33</t>
  </si>
  <si>
    <t>M</t>
  </si>
  <si>
    <t>11163150</t>
  </si>
  <si>
    <t>lak asfaltový penetrační</t>
  </si>
  <si>
    <t>1709135105</t>
  </si>
  <si>
    <t>980,19*0,0003 'Přepočtené koeficientem množství</t>
  </si>
  <si>
    <t>34</t>
  </si>
  <si>
    <t>711112001</t>
  </si>
  <si>
    <t>Provedení izolace proti zemní vlhkosti natěradly a tmely za studena na ploše svislé S nátěrem penetračním</t>
  </si>
  <si>
    <t>1295636916</t>
  </si>
  <si>
    <t>253*1+(23,7+26,3+11+6,7)*1</t>
  </si>
  <si>
    <t>35</t>
  </si>
  <si>
    <t>-613580884</t>
  </si>
  <si>
    <t>320,7*0,00035 'Přepočtené koeficientem množství</t>
  </si>
  <si>
    <t>36</t>
  </si>
  <si>
    <t>711131811</t>
  </si>
  <si>
    <t>Odstranění izolace proti zemní vlhkosti na ploše vodorovné V</t>
  </si>
  <si>
    <t>-629642713</t>
  </si>
  <si>
    <t>4*11,52+2*18,24"B</t>
  </si>
  <si>
    <t>37</t>
  </si>
  <si>
    <t>711141559</t>
  </si>
  <si>
    <t>Provedení izolace proti zemní vlhkosti pásy přitavením NAIP na ploše vodorovné V</t>
  </si>
  <si>
    <t>-1581871337</t>
  </si>
  <si>
    <t>38</t>
  </si>
  <si>
    <t>62852255</t>
  </si>
  <si>
    <t>pásy s modifikovaným asfaltem tl. 4,2 mm vložka polyesterové rouno šedý minerální hrubozrnný posyp</t>
  </si>
  <si>
    <t>-430050094</t>
  </si>
  <si>
    <t>980,19*1,15 'Přepočtené koeficientem množství</t>
  </si>
  <si>
    <t>39</t>
  </si>
  <si>
    <t>711142559</t>
  </si>
  <si>
    <t>Provedení izolace proti zemní vlhkosti pásy přitavením NAIP na ploše svislé S</t>
  </si>
  <si>
    <t>1852846126</t>
  </si>
  <si>
    <t>40</t>
  </si>
  <si>
    <t>-1852057707</t>
  </si>
  <si>
    <t>320,7*1,2 'Přepočtené koeficientem množství</t>
  </si>
  <si>
    <t>41</t>
  </si>
  <si>
    <t>711747288</t>
  </si>
  <si>
    <t>Provedení detailů pásy přitavením opracování trubních prostupů na pevnou a volnou přírubu s dotěsněním tmelem, průměru do 200 mm</t>
  </si>
  <si>
    <t>515675213</t>
  </si>
  <si>
    <t>12+2+10+1</t>
  </si>
  <si>
    <t>42</t>
  </si>
  <si>
    <t>7114400R01</t>
  </si>
  <si>
    <t>prostup parozábranou pro kanalizaci s integrovanou bitumenovou manžetou DN 100</t>
  </si>
  <si>
    <t>-1917303514</t>
  </si>
  <si>
    <t>43</t>
  </si>
  <si>
    <t>998711102</t>
  </si>
  <si>
    <t>Přesun hmot pro izolace proti vodě, vlhkosti a plynům stanovený z hmotnosti přesunovaného materiálu vodorovná dopravní vzdálenost do 50 m v objektech výšky přes 6 do 12 m</t>
  </si>
  <si>
    <t>1973235304</t>
  </si>
  <si>
    <t>712</t>
  </si>
  <si>
    <t>Povlakové krytiny</t>
  </si>
  <si>
    <t>44</t>
  </si>
  <si>
    <t>712300831</t>
  </si>
  <si>
    <t>Odstranění ze střech plochých do 10° krytiny povlakové jednovrstvé</t>
  </si>
  <si>
    <t>1529199922</t>
  </si>
  <si>
    <t>59,8*1,1*4"A1</t>
  </si>
  <si>
    <t>62,66*1,1*4"A2</t>
  </si>
  <si>
    <t>2,4*12+77*0,25+5,3*2*6*0,4+1,8+2*0,7+(6,1+9,8+1*2+4,6+2,6+2,9+1,3+2+2,4)*0,4"Boční stěny A1,2, přístřešky</t>
  </si>
  <si>
    <t>198,8*1+(1,5+7,5+6,2+1,1+9,8+1,15*2)*0,6"atika</t>
  </si>
  <si>
    <t>4*11,52"B1</t>
  </si>
  <si>
    <t>2*18,24"B2</t>
  </si>
  <si>
    <t>160,6"C</t>
  </si>
  <si>
    <t>18"PŘ1</t>
  </si>
  <si>
    <t>4,8"PŘ2</t>
  </si>
  <si>
    <t>13,5"PŘ3</t>
  </si>
  <si>
    <t>2,4*1"PŘ4</t>
  </si>
  <si>
    <t>45</t>
  </si>
  <si>
    <t>712300841</t>
  </si>
  <si>
    <t>Odstranění ze střech plochých do 10° mechu odškrabáním a očistěním s urovnáním povrchu</t>
  </si>
  <si>
    <t>-2056945274</t>
  </si>
  <si>
    <t>1"přístřešek PŘ1</t>
  </si>
  <si>
    <t>46</t>
  </si>
  <si>
    <t>712300845</t>
  </si>
  <si>
    <t>Odstranění ze střech plochých do 10° doplňků ventilační hlavice</t>
  </si>
  <si>
    <t>1153504690</t>
  </si>
  <si>
    <t>25+10</t>
  </si>
  <si>
    <t>47</t>
  </si>
  <si>
    <t>712300851</t>
  </si>
  <si>
    <t>Odstranění ze střech plochých do 10° ukončení izolace střechy kovovými profily přímými</t>
  </si>
  <si>
    <t>-4757465</t>
  </si>
  <si>
    <t>227,1"atika</t>
  </si>
  <si>
    <t>2,4"okap</t>
  </si>
  <si>
    <t>5,3*2*6+1,8*2+6,1+9,8+2+4,6+2,6+2,9+1,3+2+2,4"zeď</t>
  </si>
  <si>
    <t>48</t>
  </si>
  <si>
    <t>712363103</t>
  </si>
  <si>
    <t>Provedení povlakové krytiny střech plochých do 10° fólií ostatní činnosti při pokládání hydroizolačních fólií (materiál ve specifikaci) mechanické ukotvení talířovou hmoždinkou do prostého nebo železového betonu</t>
  </si>
  <si>
    <t>-64050980</t>
  </si>
  <si>
    <t>1150*6</t>
  </si>
  <si>
    <t>49</t>
  </si>
  <si>
    <t>59051351</t>
  </si>
  <si>
    <t>hmoždinka talířová s ocelovým předmontovaným trnem pro tepelnou izolaci 8x60 x 295</t>
  </si>
  <si>
    <t>2091612871</t>
  </si>
  <si>
    <t>6900*1,05 'Přepočtené koeficientem množství</t>
  </si>
  <si>
    <t>50</t>
  </si>
  <si>
    <t>712363312</t>
  </si>
  <si>
    <t>Povlakové krytiny střech plochých do 10° z tvarovaných poplastovaných lišt pro mPVC, délka 2 m vnitřní koutová lišta rš 100 mm</t>
  </si>
  <si>
    <t>31125733</t>
  </si>
  <si>
    <t>311,9/2</t>
  </si>
  <si>
    <t>51</t>
  </si>
  <si>
    <t>712363313</t>
  </si>
  <si>
    <t>Povlakové krytiny střech plochých do 10° z tvarovaných poplastovaných lišt pro mPVC, délka 2 m vnější koutová lišta rš 100 mm</t>
  </si>
  <si>
    <t>-1286297358</t>
  </si>
  <si>
    <t>224,7/2</t>
  </si>
  <si>
    <t>52</t>
  </si>
  <si>
    <t>712363314</t>
  </si>
  <si>
    <t>Povlakové krytiny střech plochých do 10° z tvarovaných poplastovaných lišt pro mPVC, délka 2 m stěnová lišta vyhnutá rš 71 mm</t>
  </si>
  <si>
    <t>1441817495</t>
  </si>
  <si>
    <t>(91,2+29,9+6,1)/2</t>
  </si>
  <si>
    <t>53</t>
  </si>
  <si>
    <t>712363315</t>
  </si>
  <si>
    <t>Povlakové krytiny střech plochých do 10° z tvarovaných poplastovaných lišt pro mPVC, délka 2 m okapnice rš 150 mm</t>
  </si>
  <si>
    <t>-1318913314</t>
  </si>
  <si>
    <t>7,2*2</t>
  </si>
  <si>
    <t>54</t>
  </si>
  <si>
    <t>712363318</t>
  </si>
  <si>
    <t>Povlakové krytiny střech plochých do 10° z tvarovaných poplastovaných lišt pro mPVC, délka 2 m závětrná lišta rš 250 mm</t>
  </si>
  <si>
    <t>1884296837</t>
  </si>
  <si>
    <t>236,3/2</t>
  </si>
  <si>
    <t>55</t>
  </si>
  <si>
    <t>712363324</t>
  </si>
  <si>
    <t>Povlakové krytiny střech plochých do 10° z tvarovaných poplastovaných lišt pro mPVC, délka 2 m tmelící lišta L profil rš 250 mm</t>
  </si>
  <si>
    <t>-498237700</t>
  </si>
  <si>
    <t>110,7/2</t>
  </si>
  <si>
    <t>56</t>
  </si>
  <si>
    <t>712363334</t>
  </si>
  <si>
    <t>Povlakové krytiny střech plochých do 10° z tvarovaných poplastovaných lišt pro mPVC, délka 2 m přítlačná lišta rš 70 mm</t>
  </si>
  <si>
    <t>511914887</t>
  </si>
  <si>
    <t>57</t>
  </si>
  <si>
    <t>712363603</t>
  </si>
  <si>
    <t>Provedení povlakové krytiny střech plochých do 10° s mechanicky kotvenou izolací včetně položení fólie a horkovzdušného svaření tl. tepelné izolace přes 240 mm budovy výšky do 18 m, kotvené do betonu nebo pórobetonu roh</t>
  </si>
  <si>
    <t>-1189898612</t>
  </si>
  <si>
    <t>1154,8"viz. Specifikace</t>
  </si>
  <si>
    <t>58</t>
  </si>
  <si>
    <t>28342413</t>
  </si>
  <si>
    <t>fólie hydroizolační střešní na bázi mPVC vyztužená skelným vláknem tl 2,0 mm</t>
  </si>
  <si>
    <t>-1409169760</t>
  </si>
  <si>
    <t>1154,8*1,15 'Přepočtené koeficientem množství</t>
  </si>
  <si>
    <t>59</t>
  </si>
  <si>
    <t>712391171</t>
  </si>
  <si>
    <t>Provedení povlakové krytiny střech plochých do 10° -ostatní práce provedení vrstvy textilní podkladní</t>
  </si>
  <si>
    <t>-2098890558</t>
  </si>
  <si>
    <t>1154,8"plocha střechy</t>
  </si>
  <si>
    <t>252,6"zesílení u OSB desky</t>
  </si>
  <si>
    <t>60</t>
  </si>
  <si>
    <t>69311082</t>
  </si>
  <si>
    <t>geotextilie netkaná PP 500g/m2</t>
  </si>
  <si>
    <t>1760833596</t>
  </si>
  <si>
    <t>1407,4*1,15 'Přepočtené koeficientem množství</t>
  </si>
  <si>
    <t>61</t>
  </si>
  <si>
    <t>712998004</t>
  </si>
  <si>
    <t>Provedení povlakové krytiny střech - ostatní práce montáž odvodňovacího prvku atikového chrliče z PVC na dešťovou vodu DN 110</t>
  </si>
  <si>
    <t>2103271643</t>
  </si>
  <si>
    <t>6+2</t>
  </si>
  <si>
    <t>62</t>
  </si>
  <si>
    <t>28342470</t>
  </si>
  <si>
    <t>chrlič PVC atikový D 110</t>
  </si>
  <si>
    <t>-20670180</t>
  </si>
  <si>
    <t>63</t>
  </si>
  <si>
    <t>712998004R01</t>
  </si>
  <si>
    <t>-1524993584</t>
  </si>
  <si>
    <t>12+10+6+1</t>
  </si>
  <si>
    <t>64</t>
  </si>
  <si>
    <t>7128300R01</t>
  </si>
  <si>
    <t>jednostěnné střešní vpusti (střešní vtoky) s integrovanou PVC manžetou DN 110</t>
  </si>
  <si>
    <t>-906339451</t>
  </si>
  <si>
    <t>65</t>
  </si>
  <si>
    <t>7128300R02</t>
  </si>
  <si>
    <t>odvětrávací komínek kanalizace s integrovanou PVC manžetou DN 110</t>
  </si>
  <si>
    <t>636116778</t>
  </si>
  <si>
    <t>66</t>
  </si>
  <si>
    <t>7128300R03</t>
  </si>
  <si>
    <t>bezpečnostní přepad s integrovanou PVC manžetou DN 110</t>
  </si>
  <si>
    <t>-433123362</t>
  </si>
  <si>
    <t>67</t>
  </si>
  <si>
    <t>7128300R04</t>
  </si>
  <si>
    <t>prostup pro kabely s integrovanou PVC manžetou DN 50</t>
  </si>
  <si>
    <t>-700139187</t>
  </si>
  <si>
    <t>68</t>
  </si>
  <si>
    <t>712998106</t>
  </si>
  <si>
    <t>Provedení povlakové krytiny střech - ostatní práce montáž odvodňovacího prvku doplňků ochranného koše chrliče</t>
  </si>
  <si>
    <t>352966921</t>
  </si>
  <si>
    <t>69</t>
  </si>
  <si>
    <t>28349100</t>
  </si>
  <si>
    <t>koš perforovaný ochranný pro odvodnění ploché střechy s kačírkem 100 mm</t>
  </si>
  <si>
    <t>599231203</t>
  </si>
  <si>
    <t>70</t>
  </si>
  <si>
    <t>998712102</t>
  </si>
  <si>
    <t>Přesun hmot pro povlakové krytiny stanovený z hmotnosti přesunovaného materiálu vodorovná dopravní vzdálenost do 50 m v objektech výšky přes 6 do 12 m</t>
  </si>
  <si>
    <t>1058920226</t>
  </si>
  <si>
    <t>713</t>
  </si>
  <si>
    <t>Izolace tepelné</t>
  </si>
  <si>
    <t>71</t>
  </si>
  <si>
    <t>713140811</t>
  </si>
  <si>
    <t>Odstranění tepelné izolace běžných stavebních konstrukcí z rohoží, pásů, dílců, desek, bloků střech plochých nadstřešních izolací volně položených z vláknitých materiálů, tloušťka izolace do 100 mm</t>
  </si>
  <si>
    <t>-1218566724</t>
  </si>
  <si>
    <t>(59,8+62,66)*4+11,52*4+2*18,24+160,6</t>
  </si>
  <si>
    <t>72</t>
  </si>
  <si>
    <t>713141162</t>
  </si>
  <si>
    <t>Montáž tepelné izolace střech plochých rohožemi, pásy, deskami, dílci, bloky (izolační materiál ve specifikaci) přišroubovanými šrouby tl. izolace do 130 mm budovy výšky do 20 m okrajové pole</t>
  </si>
  <si>
    <t>-1363758801</t>
  </si>
  <si>
    <t>253*1,3"Stěna atiky</t>
  </si>
  <si>
    <t>234,5*0,4"Horní část atiky</t>
  </si>
  <si>
    <t>73</t>
  </si>
  <si>
    <t>28376422</t>
  </si>
  <si>
    <t>deska z polystyrénu XPS, hrana polodrážková a hladký povrch tl 100mm</t>
  </si>
  <si>
    <t>-1309828916</t>
  </si>
  <si>
    <t>422,7*1,02 'Přepočtené koeficientem množství</t>
  </si>
  <si>
    <t>74</t>
  </si>
  <si>
    <t>713141163</t>
  </si>
  <si>
    <t>Montáž tepelné izolace střech plochých rohožemi, pásy, deskami, dílci, bloky (izolační materiál ve specifikaci) přišroubovanými šrouby tl. izolace do 130 mm budovy výšky do 20 m rohové pole</t>
  </si>
  <si>
    <t>-164187945</t>
  </si>
  <si>
    <t>18+4,8+13,5+2,4"Přístřešky</t>
  </si>
  <si>
    <t>75</t>
  </si>
  <si>
    <t>28372309</t>
  </si>
  <si>
    <t>deska EPS 100 pro trvalé zatížení v tlaku (max. 2000 kg/m2) tl 100mm</t>
  </si>
  <si>
    <t>-1153278763</t>
  </si>
  <si>
    <t>38,7*1,1 'Přepočtené koeficientem množství</t>
  </si>
  <si>
    <t>76</t>
  </si>
  <si>
    <t>713141183</t>
  </si>
  <si>
    <t>Montáž tepelné izolace střech plochých rohožemi, pásy, deskami, dílci, bloky (izolační materiál ve specifikaci) přišroubovanými šrouby tl. izolace přes 170 mm budovy výšky do 20 m rohové pole</t>
  </si>
  <si>
    <t>1822174128</t>
  </si>
  <si>
    <t>760,5</t>
  </si>
  <si>
    <t>77</t>
  </si>
  <si>
    <t>28375914</t>
  </si>
  <si>
    <t>deska EPS 150 pro trvalé zatížení v tlaku (max. 3000 kg/m2) tl 100mm</t>
  </si>
  <si>
    <t>1016727429</t>
  </si>
  <si>
    <t>760,5*2</t>
  </si>
  <si>
    <t>1521*1,02 'Přepočtené koeficientem množství</t>
  </si>
  <si>
    <t>78</t>
  </si>
  <si>
    <t>713141211</t>
  </si>
  <si>
    <t>Montáž tepelné izolace střech plochých atikovými klíny kladenými volně</t>
  </si>
  <si>
    <t>1769241704</t>
  </si>
  <si>
    <t>2,4*4+3,8*2</t>
  </si>
  <si>
    <t>79</t>
  </si>
  <si>
    <t>631520105R01</t>
  </si>
  <si>
    <t>klín atikový přechodný z EPS 150S plochých střech tl. 600 x 600 mm</t>
  </si>
  <si>
    <t>-897645858</t>
  </si>
  <si>
    <t>80</t>
  </si>
  <si>
    <t>713141311</t>
  </si>
  <si>
    <t>Montáž tepelné izolace střech plochých spádovými klíny v ploše kladenými volně</t>
  </si>
  <si>
    <t>-1638509370</t>
  </si>
  <si>
    <t>81</t>
  </si>
  <si>
    <t>28376142R01</t>
  </si>
  <si>
    <t>klín izolační z pěnového polystyrenu EPS 150 spádový</t>
  </si>
  <si>
    <t>462516546</t>
  </si>
  <si>
    <t>760,5*0,23</t>
  </si>
  <si>
    <t>82</t>
  </si>
  <si>
    <t>713191132R01</t>
  </si>
  <si>
    <t>Demontáž tepelné izolace stavebních konstrukcí - doplňky a konstrukční součásti podlah, stropů vrchem nebo střech překrytím fólií separační z PE</t>
  </si>
  <si>
    <t>-198677752</t>
  </si>
  <si>
    <t>83</t>
  </si>
  <si>
    <t>713492815R01</t>
  </si>
  <si>
    <t>Montáž izolace tepelné potrubí a ohybů - doplňky a konstrukční součástí ostatní úpravy vyplnění montážní pěnou potrubí a ohyby</t>
  </si>
  <si>
    <t>417772308</t>
  </si>
  <si>
    <t>46"zaslepení průvětrníků</t>
  </si>
  <si>
    <t>84</t>
  </si>
  <si>
    <t>23170001</t>
  </si>
  <si>
    <t>pěna montážní PUR nízkoexpanzní</t>
  </si>
  <si>
    <t>litr</t>
  </si>
  <si>
    <t>697317404</t>
  </si>
  <si>
    <t>85</t>
  </si>
  <si>
    <t>998713102</t>
  </si>
  <si>
    <t>Přesun hmot pro izolace tepelné stanovený z hmotnosti přesunovaného materiálu vodorovná dopravní vzdálenost do 50 m v objektech výšky přes 6 m do 12 m</t>
  </si>
  <si>
    <t>2101151866</t>
  </si>
  <si>
    <t>721</t>
  </si>
  <si>
    <t>Zdravotechnika - vnitřní kanalizace</t>
  </si>
  <si>
    <t>86</t>
  </si>
  <si>
    <t>721173315</t>
  </si>
  <si>
    <t>Potrubí z plastových trub KG Systém (SN4) dešťové DN 110</t>
  </si>
  <si>
    <t>372342580</t>
  </si>
  <si>
    <t>0,5*20"oprava napojení stávajících vpustí a komínků</t>
  </si>
  <si>
    <t>87</t>
  </si>
  <si>
    <t>721210822</t>
  </si>
  <si>
    <t>Demontáž kanalizačního příslušenství střešních vtoků DN 100</t>
  </si>
  <si>
    <t>683645344</t>
  </si>
  <si>
    <t>88</t>
  </si>
  <si>
    <t>998721102</t>
  </si>
  <si>
    <t>Přesun hmot pro vnitřní kanalizace stanovený z hmotnosti přesunovaného materiálu vodorovná dopravní vzdálenost do 50 m v objektech výšky přes 6 do 12 m</t>
  </si>
  <si>
    <t>761768962</t>
  </si>
  <si>
    <t>762</t>
  </si>
  <si>
    <t>Konstrukce tesařské</t>
  </si>
  <si>
    <t>89</t>
  </si>
  <si>
    <t>762331812</t>
  </si>
  <si>
    <t>Demontáž vázaných konstrukcí krovů sklonu do 60° z hranolů, hranolků, fošen, průřezové plochy přes 120 do 224 cm2</t>
  </si>
  <si>
    <t>513962713</t>
  </si>
  <si>
    <t>(7,4*11+9,1*4+10+1*26+1,1*4)*4</t>
  </si>
  <si>
    <t>(7,4*10+8,6*4+9,4+1*24)*4</t>
  </si>
  <si>
    <t>90</t>
  </si>
  <si>
    <t>762341047</t>
  </si>
  <si>
    <t>Bednění a laťování bednění střech rovných sklonu do 60° s vyřezáním otvorů z dřevoštěpkových desek OSB šroubovaných na rošt na pero a drážku, tloušťky desky 25 mm</t>
  </si>
  <si>
    <t>-296264898</t>
  </si>
  <si>
    <t>(227,1+2,4+5)*0,625</t>
  </si>
  <si>
    <t>91</t>
  </si>
  <si>
    <t>762341811</t>
  </si>
  <si>
    <t>Demontáž bednění a laťování bednění střech rovných, obloukových, sklonu do 60° se všemi nadstřešními konstrukcemi z prken hrubých, hoblovaných tl. do 32 mm</t>
  </si>
  <si>
    <t>-1919461980</t>
  </si>
  <si>
    <t>59,8*4+62,66*1,1*4+77*0,25</t>
  </si>
  <si>
    <t>92</t>
  </si>
  <si>
    <t>998762102</t>
  </si>
  <si>
    <t>Přesun hmot pro konstrukce tesařské stanovený z hmotnosti přesunovaného materiálu vodorovná dopravní vzdálenost do 50 m v objektech výšky přes 6 do 12 m</t>
  </si>
  <si>
    <t>-459326882</t>
  </si>
  <si>
    <t>764</t>
  </si>
  <si>
    <t>Konstrukce klempířské</t>
  </si>
  <si>
    <t>93</t>
  </si>
  <si>
    <t>764002851</t>
  </si>
  <si>
    <t>Demontáž klempířských konstrukcí oplechování parapetů do suti</t>
  </si>
  <si>
    <t>-1619037496</t>
  </si>
  <si>
    <t>2,4*2</t>
  </si>
  <si>
    <t>94</t>
  </si>
  <si>
    <t>764216646</t>
  </si>
  <si>
    <t>Oplechování parapetů z pozinkovaného plechu s povrchovou úpravou rovných celoplošně lepené, bez rohů rš 500 mm</t>
  </si>
  <si>
    <t>-1218450392</t>
  </si>
  <si>
    <t>95</t>
  </si>
  <si>
    <t>764R01</t>
  </si>
  <si>
    <t>Dodávka + montáž střešního záchytného systému, včetně návrhu dodavatelské dokumentace</t>
  </si>
  <si>
    <t>komplet</t>
  </si>
  <si>
    <t>963424240</t>
  </si>
  <si>
    <t>1"viz. D.13 - Specifikace</t>
  </si>
  <si>
    <t>96</t>
  </si>
  <si>
    <t>998764101</t>
  </si>
  <si>
    <t>Přesun hmot pro konstrukce klempířské stanovený z hmotnosti přesunovaného materiálu vodorovná dopravní vzdálenost do 50 m v objektech výšky do 6 m</t>
  </si>
  <si>
    <t>-26038467</t>
  </si>
  <si>
    <t>765</t>
  </si>
  <si>
    <t>Krytina skládaná</t>
  </si>
  <si>
    <t>97</t>
  </si>
  <si>
    <t>765192001</t>
  </si>
  <si>
    <t>Nouzové zakrytí střechy plachtou</t>
  </si>
  <si>
    <t>1656421411</t>
  </si>
  <si>
    <t>98</t>
  </si>
  <si>
    <t>998765102</t>
  </si>
  <si>
    <t>Přesun hmot pro krytiny skládané stanovený z hmotnosti přesunovaného materiálu vodorovná dopravní vzdálenost do 50 m na objektech výšky přes 6 do 12 m</t>
  </si>
  <si>
    <t>-1344045663</t>
  </si>
  <si>
    <t>767</t>
  </si>
  <si>
    <t>Konstrukce zámečnické</t>
  </si>
  <si>
    <t>99</t>
  </si>
  <si>
    <t>767996703</t>
  </si>
  <si>
    <t>Demontáž ostatních zámečnických konstrukcí o hmotnosti jednotlivých dílů řezáním přes 100 do 250 kg</t>
  </si>
  <si>
    <t>kg</t>
  </si>
  <si>
    <t>701832270</t>
  </si>
  <si>
    <t>150"ant. stožár</t>
  </si>
  <si>
    <t>783</t>
  </si>
  <si>
    <t>Dokončovací práce - nátěry</t>
  </si>
  <si>
    <t>100</t>
  </si>
  <si>
    <t>783301303</t>
  </si>
  <si>
    <t>Příprava podkladu zámečnických konstrukcí před provedením nátěru odrezivění odrezovačem bezoplachovým</t>
  </si>
  <si>
    <t>240703707</t>
  </si>
  <si>
    <t>2,5"oprava střešního výlezu</t>
  </si>
  <si>
    <t>101</t>
  </si>
  <si>
    <t>783301313</t>
  </si>
  <si>
    <t>Příprava podkladu zámečnických konstrukcí před provedením nátěru odmaštění odmašťovačem ředidlovým</t>
  </si>
  <si>
    <t>408033491</t>
  </si>
  <si>
    <t>102</t>
  </si>
  <si>
    <t>783334201</t>
  </si>
  <si>
    <t>Základní antikorozní nátěr zámečnických konstrukcí jednonásobný epoxidový</t>
  </si>
  <si>
    <t>4301722</t>
  </si>
  <si>
    <t>2,5*2</t>
  </si>
  <si>
    <t>103</t>
  </si>
  <si>
    <t>783337101</t>
  </si>
  <si>
    <t>Krycí nátěr (email) zámečnických konstrukcí jednonásobný epoxidový</t>
  </si>
  <si>
    <t>-1425365038</t>
  </si>
  <si>
    <t>2,5*3</t>
  </si>
  <si>
    <t>104</t>
  </si>
  <si>
    <t>783901451</t>
  </si>
  <si>
    <t>Příprava podkladu betonových podlah před provedením nátěru zametením</t>
  </si>
  <si>
    <t>268332899</t>
  </si>
  <si>
    <t>VRN</t>
  </si>
  <si>
    <t>105</t>
  </si>
  <si>
    <t>013203000</t>
  </si>
  <si>
    <t>Kladečský plán tepelné izolace střechy</t>
  </si>
  <si>
    <t>1024</t>
  </si>
  <si>
    <t>2002832051</t>
  </si>
  <si>
    <t>106</t>
  </si>
  <si>
    <t>043134000</t>
  </si>
  <si>
    <t>Výtažné zkoušky s návrhem kotevního plánu</t>
  </si>
  <si>
    <t>CS ÚRS 2016 01</t>
  </si>
  <si>
    <t>-1995002015</t>
  </si>
  <si>
    <t>VRN6</t>
  </si>
  <si>
    <t>Územní vlivy</t>
  </si>
  <si>
    <t>107</t>
  </si>
  <si>
    <t>06330300VP</t>
  </si>
  <si>
    <t>Zajištění pracovníků - Práce ve výškách, v hloubkách (úvazy, postroje, apod...)</t>
  </si>
  <si>
    <t>-1999184391</t>
  </si>
  <si>
    <t>02 - Oprava bleskosvodu</t>
  </si>
  <si>
    <t>M21-R - Oprava bleskosvodu - Materiál/montáž</t>
  </si>
  <si>
    <t>M22-ZP - Zemní práce</t>
  </si>
  <si>
    <t>M23-HZS - HZS</t>
  </si>
  <si>
    <t>M21-R</t>
  </si>
  <si>
    <t>Oprava bleskosvodu - Materiál/montáž</t>
  </si>
  <si>
    <t>M21-R01</t>
  </si>
  <si>
    <t>AlMgSi d8 po obvodu střechy vč. montáže na podpěry</t>
  </si>
  <si>
    <t>M21-R02</t>
  </si>
  <si>
    <t>AlMgSi d8 po ploše střechy vč. montáže na podpěry</t>
  </si>
  <si>
    <t>M21-R03</t>
  </si>
  <si>
    <t>AlMgSi d8 svod po stěně vč. montáže na podpěry</t>
  </si>
  <si>
    <t>M21-R04</t>
  </si>
  <si>
    <t>AlMgSi d8 pomocné jímače PJ výšky 0,8m</t>
  </si>
  <si>
    <t>M21-R05</t>
  </si>
  <si>
    <t>podp. PV21 plast. 2 bod. vzdál. vodiče od povrch. 96mm, po obvod. střech. á 1m</t>
  </si>
  <si>
    <t>ks</t>
  </si>
  <si>
    <t>M21-R06</t>
  </si>
  <si>
    <t>podpěra PV01 nerez po stěně á 1 m</t>
  </si>
  <si>
    <t>M21-R07</t>
  </si>
  <si>
    <t>podpěra PV nerez přechod přes oplechování atiky na svislý svod</t>
  </si>
  <si>
    <t>M21-R08</t>
  </si>
  <si>
    <t>FeZn d10 od zkušební svorky k zemniči</t>
  </si>
  <si>
    <t>M21-R09</t>
  </si>
  <si>
    <t>zemnící pásek FeZn 30/4</t>
  </si>
  <si>
    <t>M21-R10</t>
  </si>
  <si>
    <t>zemnící tyč FeZn křížového profilu délky 1,5m</t>
  </si>
  <si>
    <t>M21-R11</t>
  </si>
  <si>
    <t>SR03 FeZn svorka k spojení FeZn30/4 s FeZn d10</t>
  </si>
  <si>
    <t>M21-R12</t>
  </si>
  <si>
    <t>asfaltová zálivka spojů v zemi</t>
  </si>
  <si>
    <t>M21-R13</t>
  </si>
  <si>
    <t>svorka zkušební nerez</t>
  </si>
  <si>
    <t>M21-R14</t>
  </si>
  <si>
    <t>ochranný úhelník do stěny nerez</t>
  </si>
  <si>
    <t>M21-R15</t>
  </si>
  <si>
    <t>SS svorka spojovací nerez</t>
  </si>
  <si>
    <t>M21-R16</t>
  </si>
  <si>
    <t>SK svorka křížová nerez</t>
  </si>
  <si>
    <t>M21-R17</t>
  </si>
  <si>
    <t>SO svorka okapová nerez na přechod přes oplechování atiky na svislý svod</t>
  </si>
  <si>
    <t>M21-R18</t>
  </si>
  <si>
    <t>skříň hlavního posp. HOP</t>
  </si>
  <si>
    <t>M21-R19</t>
  </si>
  <si>
    <t>plast.kanál LV 40/20 vč. víka a přísl. na stěnu v techn. prost.</t>
  </si>
  <si>
    <t>M21-R20</t>
  </si>
  <si>
    <t>Vodič CY16 zelenožlutý na propojení zemniče s HOP</t>
  </si>
  <si>
    <t>M21-R21</t>
  </si>
  <si>
    <t>tvarování úhelníku, jímače</t>
  </si>
  <si>
    <t>M21-R22</t>
  </si>
  <si>
    <t>ukončení vodičů hromosvodu</t>
  </si>
  <si>
    <t>M21-R23</t>
  </si>
  <si>
    <t>ukončení vodiče CY16</t>
  </si>
  <si>
    <t>M21-R24</t>
  </si>
  <si>
    <t>označení vývodů zemničů štítky</t>
  </si>
  <si>
    <t>M21-R25</t>
  </si>
  <si>
    <t>zemnící lože - jíl nebo hlína s vys. obs. jílu do výkopu pro zemn. pásek, jen dod.</t>
  </si>
  <si>
    <t>M21-R26</t>
  </si>
  <si>
    <t>lože pod dlažbu - písek kopaný, jen dod.</t>
  </si>
  <si>
    <t>M21-R27</t>
  </si>
  <si>
    <t>podruž. materiál 3% z dodávky</t>
  </si>
  <si>
    <t>kpl</t>
  </si>
  <si>
    <t>M22-ZP</t>
  </si>
  <si>
    <t>M22-ZP01</t>
  </si>
  <si>
    <t>rozebrání dlažby z dlaždic betonových</t>
  </si>
  <si>
    <t>M22-ZP02</t>
  </si>
  <si>
    <t>výkop rýhy pro vedení zemniče š. 50, hl 70, zem. tř. 3-4</t>
  </si>
  <si>
    <t>M22-ZP03</t>
  </si>
  <si>
    <t>zalití zemnícího vedení bentonitem nebo kaší z jílu rozměl. ve vodě</t>
  </si>
  <si>
    <t>M22-ZP04</t>
  </si>
  <si>
    <t>zához rýhy š 50, hl 70, zem. tř. 4</t>
  </si>
  <si>
    <t>M22-ZP05</t>
  </si>
  <si>
    <t>zřízení zemnící lože z jílu nebo hlíny s vys.obsah. jílu do výkopu pro zemn. pásek</t>
  </si>
  <si>
    <t>M22-ZP06</t>
  </si>
  <si>
    <t>zřízení podkladní vrstvy z písku do 10 cm pod dlažbu</t>
  </si>
  <si>
    <t>M22-ZP07</t>
  </si>
  <si>
    <t>očištění vybourané dlažby z dlaždic betonových</t>
  </si>
  <si>
    <t>M22-ZP08</t>
  </si>
  <si>
    <t>úprava terénu po zemních. trasách - pokládání dlaždic betonových</t>
  </si>
  <si>
    <t>M23-HZS</t>
  </si>
  <si>
    <t>HZS</t>
  </si>
  <si>
    <t>M23-HZS01</t>
  </si>
  <si>
    <t>demontáž stávající nadzemní části BLSK až po svorky zkušební</t>
  </si>
  <si>
    <t>hod</t>
  </si>
  <si>
    <t>M23-HZS02</t>
  </si>
  <si>
    <t>vysokozdvižná plošina výška vyložení 10 m motohodina</t>
  </si>
  <si>
    <t>M23-HZS03</t>
  </si>
  <si>
    <t>BLSK - předání, proškol. osob pověř. údržbou LPS se zápisem</t>
  </si>
  <si>
    <t>M23-HZS04</t>
  </si>
  <si>
    <t>třídění odpadů</t>
  </si>
  <si>
    <t>M23-HZS05</t>
  </si>
  <si>
    <t>odvoz suti na skládku do 25 km</t>
  </si>
  <si>
    <t>M23-HZS06</t>
  </si>
  <si>
    <t>dokumentace skutečného provedení</t>
  </si>
  <si>
    <t>M23-HZS07</t>
  </si>
  <si>
    <t>výchozí revize včetně měření zemních přechodových odporů</t>
  </si>
  <si>
    <t>M23-HZS08</t>
  </si>
  <si>
    <t>Dopra z dodávky 3,6 %</t>
  </si>
  <si>
    <t>M23-HZS09</t>
  </si>
  <si>
    <t>Přesun hmot z dodávky 1%</t>
  </si>
  <si>
    <t>M23-HZS10</t>
  </si>
  <si>
    <t>PPV a zednické výpomoce vč.zazdění a zabílení drážek 3,6 % z mont.</t>
  </si>
  <si>
    <t>03 - Vedlejší rozpočtové náklady</t>
  </si>
  <si>
    <t>0 - Vedlejší rozpočtové náklady</t>
  </si>
  <si>
    <t>013254000</t>
  </si>
  <si>
    <t>Dokumentace skutečného provedení stavby</t>
  </si>
  <si>
    <t>paré</t>
  </si>
  <si>
    <t>776621751</t>
  </si>
  <si>
    <t>032002000</t>
  </si>
  <si>
    <t>Vybavení staveniště, buňkoviště, suché WC, apod.. - 1,5%</t>
  </si>
  <si>
    <t>1381099151</t>
  </si>
  <si>
    <t>034103000</t>
  </si>
  <si>
    <t>Energie pro zařízení staveniště</t>
  </si>
  <si>
    <t>1254967752</t>
  </si>
  <si>
    <t>034203000</t>
  </si>
  <si>
    <t>Mobilní oplocení prostoru staveniště V=1,8 m</t>
  </si>
  <si>
    <t>224107265</t>
  </si>
  <si>
    <t>034403000</t>
  </si>
  <si>
    <t>Dočasné dopravní značení na staveništi - montáž + demontáž</t>
  </si>
  <si>
    <t>-1686657635</t>
  </si>
  <si>
    <t>034503000</t>
  </si>
  <si>
    <t>Informační tabule na staveništi</t>
  </si>
  <si>
    <t>554347600</t>
  </si>
  <si>
    <t>039002000</t>
  </si>
  <si>
    <t>Zrušení zařízení staveniště</t>
  </si>
  <si>
    <t>-1143988720</t>
  </si>
  <si>
    <t>039203000</t>
  </si>
  <si>
    <t>Úprava terénu po zrušení zařízení staveniště</t>
  </si>
  <si>
    <t>2059888351</t>
  </si>
  <si>
    <t>065002000</t>
  </si>
  <si>
    <t>Mimostaveništní doprava materiálů 2,5%</t>
  </si>
  <si>
    <t>2102881663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</si>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</sst>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7"/>
      <c r="AQ5" s="29"/>
      <c r="BE5" s="34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7"/>
      <c r="AQ6" s="29"/>
      <c r="BE6" s="345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45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45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5"/>
      <c r="BS9" s="22" t="s">
        <v>8</v>
      </c>
    </row>
    <row r="10" spans="2:71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30</v>
      </c>
      <c r="AO10" s="27"/>
      <c r="AP10" s="27"/>
      <c r="AQ10" s="29"/>
      <c r="BE10" s="345"/>
      <c r="BS10" s="22" t="s">
        <v>8</v>
      </c>
    </row>
    <row r="11" spans="2:71" ht="18.4" customHeight="1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32</v>
      </c>
      <c r="AL11" s="27"/>
      <c r="AM11" s="27"/>
      <c r="AN11" s="33" t="s">
        <v>23</v>
      </c>
      <c r="AO11" s="27"/>
      <c r="AP11" s="27"/>
      <c r="AQ11" s="29"/>
      <c r="BE11" s="345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5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34</v>
      </c>
      <c r="AO13" s="27"/>
      <c r="AP13" s="27"/>
      <c r="AQ13" s="29"/>
      <c r="BE13" s="345"/>
      <c r="BS13" s="22" t="s">
        <v>8</v>
      </c>
    </row>
    <row r="14" spans="2:71" ht="15">
      <c r="B14" s="26"/>
      <c r="C14" s="27"/>
      <c r="D14" s="27"/>
      <c r="E14" s="349" t="s">
        <v>34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" t="s">
        <v>32</v>
      </c>
      <c r="AL14" s="27"/>
      <c r="AM14" s="27"/>
      <c r="AN14" s="37" t="s">
        <v>34</v>
      </c>
      <c r="AO14" s="27"/>
      <c r="AP14" s="27"/>
      <c r="AQ14" s="29"/>
      <c r="BE14" s="345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5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36</v>
      </c>
      <c r="AO16" s="27"/>
      <c r="AP16" s="27"/>
      <c r="AQ16" s="29"/>
      <c r="BE16" s="345"/>
      <c r="BS16" s="22" t="s">
        <v>6</v>
      </c>
    </row>
    <row r="17" spans="2:71" ht="18.4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32</v>
      </c>
      <c r="AL17" s="27"/>
      <c r="AM17" s="27"/>
      <c r="AN17" s="33" t="s">
        <v>23</v>
      </c>
      <c r="AO17" s="27"/>
      <c r="AP17" s="27"/>
      <c r="AQ17" s="29"/>
      <c r="BE17" s="345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5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5"/>
      <c r="BS19" s="22" t="s">
        <v>8</v>
      </c>
    </row>
    <row r="20" spans="2:71" ht="57" customHeight="1">
      <c r="B20" s="26"/>
      <c r="C20" s="27"/>
      <c r="D20" s="27"/>
      <c r="E20" s="351" t="s">
        <v>40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7"/>
      <c r="AP20" s="27"/>
      <c r="AQ20" s="29"/>
      <c r="BE20" s="345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5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2">
        <f>ROUND(AG51,2)</f>
        <v>0</v>
      </c>
      <c r="AL23" s="353"/>
      <c r="AM23" s="353"/>
      <c r="AN23" s="353"/>
      <c r="AO23" s="353"/>
      <c r="AP23" s="40"/>
      <c r="AQ23" s="43"/>
      <c r="BE23" s="34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4" t="s">
        <v>42</v>
      </c>
      <c r="M25" s="354"/>
      <c r="N25" s="354"/>
      <c r="O25" s="354"/>
      <c r="P25" s="40"/>
      <c r="Q25" s="40"/>
      <c r="R25" s="40"/>
      <c r="S25" s="40"/>
      <c r="T25" s="40"/>
      <c r="U25" s="40"/>
      <c r="V25" s="40"/>
      <c r="W25" s="354" t="s">
        <v>43</v>
      </c>
      <c r="X25" s="354"/>
      <c r="Y25" s="354"/>
      <c r="Z25" s="354"/>
      <c r="AA25" s="354"/>
      <c r="AB25" s="354"/>
      <c r="AC25" s="354"/>
      <c r="AD25" s="354"/>
      <c r="AE25" s="354"/>
      <c r="AF25" s="40"/>
      <c r="AG25" s="40"/>
      <c r="AH25" s="40"/>
      <c r="AI25" s="40"/>
      <c r="AJ25" s="40"/>
      <c r="AK25" s="354" t="s">
        <v>44</v>
      </c>
      <c r="AL25" s="354"/>
      <c r="AM25" s="354"/>
      <c r="AN25" s="354"/>
      <c r="AO25" s="354"/>
      <c r="AP25" s="40"/>
      <c r="AQ25" s="43"/>
      <c r="BE25" s="345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37">
        <v>0.21</v>
      </c>
      <c r="M26" s="338"/>
      <c r="N26" s="338"/>
      <c r="O26" s="338"/>
      <c r="P26" s="46"/>
      <c r="Q26" s="46"/>
      <c r="R26" s="46"/>
      <c r="S26" s="46"/>
      <c r="T26" s="46"/>
      <c r="U26" s="46"/>
      <c r="V26" s="46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6"/>
      <c r="AG26" s="46"/>
      <c r="AH26" s="46"/>
      <c r="AI26" s="46"/>
      <c r="AJ26" s="46"/>
      <c r="AK26" s="339">
        <f>ROUND(AV51,2)</f>
        <v>0</v>
      </c>
      <c r="AL26" s="338"/>
      <c r="AM26" s="338"/>
      <c r="AN26" s="338"/>
      <c r="AO26" s="338"/>
      <c r="AP26" s="46"/>
      <c r="AQ26" s="48"/>
      <c r="BE26" s="345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37">
        <v>0.15</v>
      </c>
      <c r="M27" s="338"/>
      <c r="N27" s="338"/>
      <c r="O27" s="338"/>
      <c r="P27" s="46"/>
      <c r="Q27" s="46"/>
      <c r="R27" s="46"/>
      <c r="S27" s="46"/>
      <c r="T27" s="46"/>
      <c r="U27" s="46"/>
      <c r="V27" s="46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6"/>
      <c r="AG27" s="46"/>
      <c r="AH27" s="46"/>
      <c r="AI27" s="46"/>
      <c r="AJ27" s="46"/>
      <c r="AK27" s="339">
        <f>ROUND(AW51,2)</f>
        <v>0</v>
      </c>
      <c r="AL27" s="338"/>
      <c r="AM27" s="338"/>
      <c r="AN27" s="338"/>
      <c r="AO27" s="338"/>
      <c r="AP27" s="46"/>
      <c r="AQ27" s="48"/>
      <c r="BE27" s="345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37">
        <v>0.21</v>
      </c>
      <c r="M28" s="338"/>
      <c r="N28" s="338"/>
      <c r="O28" s="338"/>
      <c r="P28" s="46"/>
      <c r="Q28" s="46"/>
      <c r="R28" s="46"/>
      <c r="S28" s="46"/>
      <c r="T28" s="46"/>
      <c r="U28" s="46"/>
      <c r="V28" s="46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6"/>
      <c r="AG28" s="46"/>
      <c r="AH28" s="46"/>
      <c r="AI28" s="46"/>
      <c r="AJ28" s="46"/>
      <c r="AK28" s="339">
        <v>0</v>
      </c>
      <c r="AL28" s="338"/>
      <c r="AM28" s="338"/>
      <c r="AN28" s="338"/>
      <c r="AO28" s="338"/>
      <c r="AP28" s="46"/>
      <c r="AQ28" s="48"/>
      <c r="BE28" s="345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37">
        <v>0.15</v>
      </c>
      <c r="M29" s="338"/>
      <c r="N29" s="338"/>
      <c r="O29" s="338"/>
      <c r="P29" s="46"/>
      <c r="Q29" s="46"/>
      <c r="R29" s="46"/>
      <c r="S29" s="46"/>
      <c r="T29" s="46"/>
      <c r="U29" s="46"/>
      <c r="V29" s="46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6"/>
      <c r="AG29" s="46"/>
      <c r="AH29" s="46"/>
      <c r="AI29" s="46"/>
      <c r="AJ29" s="46"/>
      <c r="AK29" s="339">
        <v>0</v>
      </c>
      <c r="AL29" s="338"/>
      <c r="AM29" s="338"/>
      <c r="AN29" s="338"/>
      <c r="AO29" s="338"/>
      <c r="AP29" s="46"/>
      <c r="AQ29" s="48"/>
      <c r="BE29" s="345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37">
        <v>0</v>
      </c>
      <c r="M30" s="338"/>
      <c r="N30" s="338"/>
      <c r="O30" s="338"/>
      <c r="P30" s="46"/>
      <c r="Q30" s="46"/>
      <c r="R30" s="46"/>
      <c r="S30" s="46"/>
      <c r="T30" s="46"/>
      <c r="U30" s="46"/>
      <c r="V30" s="46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6"/>
      <c r="AG30" s="46"/>
      <c r="AH30" s="46"/>
      <c r="AI30" s="46"/>
      <c r="AJ30" s="46"/>
      <c r="AK30" s="339">
        <v>0</v>
      </c>
      <c r="AL30" s="338"/>
      <c r="AM30" s="338"/>
      <c r="AN30" s="338"/>
      <c r="AO30" s="338"/>
      <c r="AP30" s="46"/>
      <c r="AQ30" s="48"/>
      <c r="BE30" s="34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5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40" t="s">
        <v>53</v>
      </c>
      <c r="Y32" s="341"/>
      <c r="Z32" s="341"/>
      <c r="AA32" s="341"/>
      <c r="AB32" s="341"/>
      <c r="AC32" s="51"/>
      <c r="AD32" s="51"/>
      <c r="AE32" s="51"/>
      <c r="AF32" s="51"/>
      <c r="AG32" s="51"/>
      <c r="AH32" s="51"/>
      <c r="AI32" s="51"/>
      <c r="AJ32" s="51"/>
      <c r="AK32" s="342">
        <f>SUM(AK23:AK30)</f>
        <v>0</v>
      </c>
      <c r="AL32" s="341"/>
      <c r="AM32" s="341"/>
      <c r="AN32" s="341"/>
      <c r="AO32" s="343"/>
      <c r="AP32" s="49"/>
      <c r="AQ32" s="53"/>
      <c r="BE32" s="34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L2018-22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3" t="str">
        <f>K6</f>
        <v>Třinecká obchodní akademie, Třinec, ul. Beskydská č.p. 1140 - oprava střechy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Obec Třinec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25" t="str">
        <f>IF(AN8="","",AN8)</f>
        <v>31. 5. 2018</v>
      </c>
      <c r="AN44" s="325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28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Třinec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26" t="str">
        <f>IF(E17="","",E17)</f>
        <v>Projekční kancelář lay-out s.r.o.</v>
      </c>
      <c r="AN46" s="326"/>
      <c r="AO46" s="326"/>
      <c r="AP46" s="326"/>
      <c r="AQ46" s="61"/>
      <c r="AR46" s="59"/>
      <c r="AS46" s="327" t="s">
        <v>55</v>
      </c>
      <c r="AT46" s="328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9"/>
      <c r="AT47" s="330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1"/>
      <c r="AT48" s="332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3" t="s">
        <v>56</v>
      </c>
      <c r="D49" s="334"/>
      <c r="E49" s="334"/>
      <c r="F49" s="334"/>
      <c r="G49" s="334"/>
      <c r="H49" s="77"/>
      <c r="I49" s="335" t="s">
        <v>57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58</v>
      </c>
      <c r="AH49" s="334"/>
      <c r="AI49" s="334"/>
      <c r="AJ49" s="334"/>
      <c r="AK49" s="334"/>
      <c r="AL49" s="334"/>
      <c r="AM49" s="334"/>
      <c r="AN49" s="335" t="s">
        <v>59</v>
      </c>
      <c r="AO49" s="334"/>
      <c r="AP49" s="334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1">
        <f>ROUND(SUM(AG52:AG54),2)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87" t="s">
        <v>23</v>
      </c>
      <c r="AR51" s="69"/>
      <c r="AS51" s="88">
        <f>ROUND(SUM(AS52:AS54),2)</f>
        <v>0</v>
      </c>
      <c r="AT51" s="89">
        <f>ROUND(SUM(AV51:AW51),2)</f>
        <v>0</v>
      </c>
      <c r="AU51" s="90">
        <f>ROUND(SUM(AU52:AU54),5)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ROUND(SUM(AZ52:AZ54),2)</f>
        <v>0</v>
      </c>
      <c r="BA51" s="89">
        <f>ROUND(SUM(BA52:BA54),2)</f>
        <v>0</v>
      </c>
      <c r="BB51" s="89">
        <f>ROUND(SUM(BB52:BB54),2)</f>
        <v>0</v>
      </c>
      <c r="BC51" s="89">
        <f>ROUND(SUM(BC52:BC54),2)</f>
        <v>0</v>
      </c>
      <c r="BD51" s="91">
        <f>ROUND(SUM(BD52:BD54),2)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21</v>
      </c>
    </row>
    <row r="52" spans="1:91" s="5" customFormat="1" ht="16.5" customHeight="1">
      <c r="A52" s="94" t="s">
        <v>79</v>
      </c>
      <c r="B52" s="95"/>
      <c r="C52" s="96"/>
      <c r="D52" s="320" t="s">
        <v>80</v>
      </c>
      <c r="E52" s="320"/>
      <c r="F52" s="320"/>
      <c r="G52" s="320"/>
      <c r="H52" s="320"/>
      <c r="I52" s="97"/>
      <c r="J52" s="320" t="s">
        <v>81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8">
        <f>'01 - Stavební část'!J27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'01 - Stavební část'!P95</f>
        <v>0</v>
      </c>
      <c r="AV52" s="101">
        <f>'01 - Stavební část'!J30</f>
        <v>0</v>
      </c>
      <c r="AW52" s="101">
        <f>'01 - Stavební část'!J31</f>
        <v>0</v>
      </c>
      <c r="AX52" s="101">
        <f>'01 - Stavební část'!J32</f>
        <v>0</v>
      </c>
      <c r="AY52" s="101">
        <f>'01 - Stavební část'!J33</f>
        <v>0</v>
      </c>
      <c r="AZ52" s="101">
        <f>'01 - Stavební část'!F30</f>
        <v>0</v>
      </c>
      <c r="BA52" s="101">
        <f>'01 - Stavební část'!F31</f>
        <v>0</v>
      </c>
      <c r="BB52" s="101">
        <f>'01 - Stavební část'!F32</f>
        <v>0</v>
      </c>
      <c r="BC52" s="101">
        <f>'01 - Stavební část'!F33</f>
        <v>0</v>
      </c>
      <c r="BD52" s="103">
        <f>'01 - Stavební část'!F34</f>
        <v>0</v>
      </c>
      <c r="BT52" s="104" t="s">
        <v>83</v>
      </c>
      <c r="BV52" s="104" t="s">
        <v>77</v>
      </c>
      <c r="BW52" s="104" t="s">
        <v>84</v>
      </c>
      <c r="BX52" s="104" t="s">
        <v>7</v>
      </c>
      <c r="CL52" s="104" t="s">
        <v>23</v>
      </c>
      <c r="CM52" s="104" t="s">
        <v>85</v>
      </c>
    </row>
    <row r="53" spans="1:91" s="5" customFormat="1" ht="16.5" customHeight="1">
      <c r="A53" s="94" t="s">
        <v>79</v>
      </c>
      <c r="B53" s="95"/>
      <c r="C53" s="96"/>
      <c r="D53" s="320" t="s">
        <v>86</v>
      </c>
      <c r="E53" s="320"/>
      <c r="F53" s="320"/>
      <c r="G53" s="320"/>
      <c r="H53" s="320"/>
      <c r="I53" s="97"/>
      <c r="J53" s="320" t="s">
        <v>87</v>
      </c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18">
        <f>'02 - Oprava bleskosvodu'!J27</f>
        <v>0</v>
      </c>
      <c r="AH53" s="319"/>
      <c r="AI53" s="319"/>
      <c r="AJ53" s="319"/>
      <c r="AK53" s="319"/>
      <c r="AL53" s="319"/>
      <c r="AM53" s="319"/>
      <c r="AN53" s="318">
        <f>SUM(AG53,AT53)</f>
        <v>0</v>
      </c>
      <c r="AO53" s="319"/>
      <c r="AP53" s="319"/>
      <c r="AQ53" s="98" t="s">
        <v>82</v>
      </c>
      <c r="AR53" s="99"/>
      <c r="AS53" s="100">
        <v>0</v>
      </c>
      <c r="AT53" s="101">
        <f>ROUND(SUM(AV53:AW53),2)</f>
        <v>0</v>
      </c>
      <c r="AU53" s="102">
        <f>'02 - Oprava bleskosvodu'!P79</f>
        <v>0</v>
      </c>
      <c r="AV53" s="101">
        <f>'02 - Oprava bleskosvodu'!J30</f>
        <v>0</v>
      </c>
      <c r="AW53" s="101">
        <f>'02 - Oprava bleskosvodu'!J31</f>
        <v>0</v>
      </c>
      <c r="AX53" s="101">
        <f>'02 - Oprava bleskosvodu'!J32</f>
        <v>0</v>
      </c>
      <c r="AY53" s="101">
        <f>'02 - Oprava bleskosvodu'!J33</f>
        <v>0</v>
      </c>
      <c r="AZ53" s="101">
        <f>'02 - Oprava bleskosvodu'!F30</f>
        <v>0</v>
      </c>
      <c r="BA53" s="101">
        <f>'02 - Oprava bleskosvodu'!F31</f>
        <v>0</v>
      </c>
      <c r="BB53" s="101">
        <f>'02 - Oprava bleskosvodu'!F32</f>
        <v>0</v>
      </c>
      <c r="BC53" s="101">
        <f>'02 - Oprava bleskosvodu'!F33</f>
        <v>0</v>
      </c>
      <c r="BD53" s="103">
        <f>'02 - Oprava bleskosvodu'!F34</f>
        <v>0</v>
      </c>
      <c r="BT53" s="104" t="s">
        <v>83</v>
      </c>
      <c r="BV53" s="104" t="s">
        <v>77</v>
      </c>
      <c r="BW53" s="104" t="s">
        <v>88</v>
      </c>
      <c r="BX53" s="104" t="s">
        <v>7</v>
      </c>
      <c r="CL53" s="104" t="s">
        <v>23</v>
      </c>
      <c r="CM53" s="104" t="s">
        <v>85</v>
      </c>
    </row>
    <row r="54" spans="1:91" s="5" customFormat="1" ht="16.5" customHeight="1">
      <c r="A54" s="94" t="s">
        <v>79</v>
      </c>
      <c r="B54" s="95"/>
      <c r="C54" s="96"/>
      <c r="D54" s="320" t="s">
        <v>89</v>
      </c>
      <c r="E54" s="320"/>
      <c r="F54" s="320"/>
      <c r="G54" s="320"/>
      <c r="H54" s="320"/>
      <c r="I54" s="97"/>
      <c r="J54" s="320" t="s">
        <v>90</v>
      </c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18">
        <f>'03 - Vedlejší rozpočtové ...'!J27</f>
        <v>0</v>
      </c>
      <c r="AH54" s="319"/>
      <c r="AI54" s="319"/>
      <c r="AJ54" s="319"/>
      <c r="AK54" s="319"/>
      <c r="AL54" s="319"/>
      <c r="AM54" s="319"/>
      <c r="AN54" s="318">
        <f>SUM(AG54,AT54)</f>
        <v>0</v>
      </c>
      <c r="AO54" s="319"/>
      <c r="AP54" s="319"/>
      <c r="AQ54" s="98" t="s">
        <v>82</v>
      </c>
      <c r="AR54" s="99"/>
      <c r="AS54" s="105">
        <v>0</v>
      </c>
      <c r="AT54" s="106">
        <f>ROUND(SUM(AV54:AW54),2)</f>
        <v>0</v>
      </c>
      <c r="AU54" s="107">
        <f>'03 - Vedlejší rozpočtové ...'!P77</f>
        <v>0</v>
      </c>
      <c r="AV54" s="106">
        <f>'03 - Vedlejší rozpočtové ...'!J30</f>
        <v>0</v>
      </c>
      <c r="AW54" s="106">
        <f>'03 - Vedlejší rozpočtové ...'!J31</f>
        <v>0</v>
      </c>
      <c r="AX54" s="106">
        <f>'03 - Vedlejší rozpočtové ...'!J32</f>
        <v>0</v>
      </c>
      <c r="AY54" s="106">
        <f>'03 - Vedlejší rozpočtové ...'!J33</f>
        <v>0</v>
      </c>
      <c r="AZ54" s="106">
        <f>'03 - Vedlejší rozpočtové ...'!F30</f>
        <v>0</v>
      </c>
      <c r="BA54" s="106">
        <f>'03 - Vedlejší rozpočtové ...'!F31</f>
        <v>0</v>
      </c>
      <c r="BB54" s="106">
        <f>'03 - Vedlejší rozpočtové ...'!F32</f>
        <v>0</v>
      </c>
      <c r="BC54" s="106">
        <f>'03 - Vedlejší rozpočtové ...'!F33</f>
        <v>0</v>
      </c>
      <c r="BD54" s="108">
        <f>'03 - Vedlejší rozpočtové ...'!F34</f>
        <v>0</v>
      </c>
      <c r="BT54" s="104" t="s">
        <v>83</v>
      </c>
      <c r="BV54" s="104" t="s">
        <v>77</v>
      </c>
      <c r="BW54" s="104" t="s">
        <v>91</v>
      </c>
      <c r="BX54" s="104" t="s">
        <v>7</v>
      </c>
      <c r="CL54" s="104" t="s">
        <v>23</v>
      </c>
      <c r="CM54" s="104" t="s">
        <v>85</v>
      </c>
    </row>
    <row r="55" spans="2:44" s="1" customFormat="1" ht="30" customHeight="1">
      <c r="B55" s="3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59"/>
    </row>
    <row r="56" spans="2:44" s="1" customFormat="1" ht="6.9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9"/>
    </row>
  </sheetData>
  <sheetProtection algorithmName="SHA-512" hashValue="3lQBuA8B3W5QvmKVAQcQj4dfArQQk2CFsCaY/G8EmzthCKEX8z0fD5NgZspr0Qzott3/2RCEIIGqx8WCPoTP/A==" saltValue="lT8JJjwusaqMwDomnHdSVQRZj8IXswjS9sI+dpqzVAOMiOdoLwsHkmpOxhtefZev8KN/35s/gXfOVksBJG3u1g==" spinCount="100000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Oprava bleskosvodu'!C2" display="/"/>
    <hyperlink ref="A54" location="'03 - Vedlejší rozpočtové ...'!C2" display="/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59" t="s">
        <v>93</v>
      </c>
      <c r="H1" s="35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0" t="str">
        <f>'Rekapitulace stavby'!K6</f>
        <v>Třinecká obchodní akademie, Třinec, ul. Beskydská č.p. 1140 - oprava střechy</v>
      </c>
      <c r="F7" s="361"/>
      <c r="G7" s="361"/>
      <c r="H7" s="36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2" t="s">
        <v>99</v>
      </c>
      <c r="F9" s="363"/>
      <c r="G9" s="363"/>
      <c r="H9" s="36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23</v>
      </c>
      <c r="G11" s="40"/>
      <c r="H11" s="40"/>
      <c r="I11" s="117" t="s">
        <v>22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24</v>
      </c>
      <c r="E12" s="40"/>
      <c r="F12" s="33" t="s">
        <v>25</v>
      </c>
      <c r="G12" s="40"/>
      <c r="H12" s="40"/>
      <c r="I12" s="117" t="s">
        <v>26</v>
      </c>
      <c r="J12" s="118" t="str">
        <f>'Rekapitulace stavby'!AN8</f>
        <v>31. 5. 2018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28</v>
      </c>
      <c r="E14" s="40"/>
      <c r="F14" s="40"/>
      <c r="G14" s="40"/>
      <c r="H14" s="40"/>
      <c r="I14" s="117" t="s">
        <v>29</v>
      </c>
      <c r="J14" s="33" t="str">
        <f>IF('Rekapitulace stavby'!AN10="","",'Rekapitulace stavby'!AN10)</f>
        <v>00297313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Třinec</v>
      </c>
      <c r="F15" s="40"/>
      <c r="G15" s="40"/>
      <c r="H15" s="40"/>
      <c r="I15" s="117" t="s">
        <v>32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29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29</v>
      </c>
      <c r="J20" s="33" t="s">
        <v>36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51" t="s">
        <v>23</v>
      </c>
      <c r="F24" s="351"/>
      <c r="G24" s="351"/>
      <c r="H24" s="35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ROUND(SUM(BE95:BE308),2)</f>
        <v>0</v>
      </c>
      <c r="G30" s="40"/>
      <c r="H30" s="40"/>
      <c r="I30" s="129">
        <v>0.21</v>
      </c>
      <c r="J30" s="128">
        <f>ROUND(ROUND((SUM(BE95:BE308)),2)*I30,2)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ROUND(SUM(BF95:BF308),2)</f>
        <v>0</v>
      </c>
      <c r="G31" s="40"/>
      <c r="H31" s="40"/>
      <c r="I31" s="129">
        <v>0.15</v>
      </c>
      <c r="J31" s="128">
        <f>ROUND(ROUND((SUM(BF95:BF308)),2)*I31,2)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ROUND(SUM(BG95:BG308),2)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ROUND(SUM(BH95:BH308),2)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ROUND(SUM(BI95:BI308),2)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0" t="str">
        <f>E7</f>
        <v>Třinecká obchodní akademie, Třinec, ul. Beskydská č.p. 1140 - oprava střechy</v>
      </c>
      <c r="F45" s="361"/>
      <c r="G45" s="361"/>
      <c r="H45" s="36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2" t="str">
        <f>E9</f>
        <v>01 - Stavební část</v>
      </c>
      <c r="F47" s="363"/>
      <c r="G47" s="363"/>
      <c r="H47" s="36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24</v>
      </c>
      <c r="D49" s="40"/>
      <c r="E49" s="40"/>
      <c r="F49" s="33" t="str">
        <f>F12</f>
        <v>Obec Třinec</v>
      </c>
      <c r="G49" s="40"/>
      <c r="H49" s="40"/>
      <c r="I49" s="117" t="s">
        <v>26</v>
      </c>
      <c r="J49" s="118" t="str">
        <f>IF(J12="","",J12)</f>
        <v>31. 5. 2018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28</v>
      </c>
      <c r="D51" s="40"/>
      <c r="E51" s="40"/>
      <c r="F51" s="33" t="str">
        <f>E15</f>
        <v>Město Třinec</v>
      </c>
      <c r="G51" s="40"/>
      <c r="H51" s="40"/>
      <c r="I51" s="117" t="s">
        <v>35</v>
      </c>
      <c r="J51" s="351" t="str">
        <f>E21</f>
        <v>Projekční kancelář lay-out s.r.o.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5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J95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J96</f>
        <v>0</v>
      </c>
      <c r="K57" s="153"/>
    </row>
    <row r="58" spans="2:11" s="8" customFormat="1" ht="19.9" customHeight="1">
      <c r="B58" s="154"/>
      <c r="C58" s="155"/>
      <c r="D58" s="156" t="s">
        <v>106</v>
      </c>
      <c r="E58" s="157"/>
      <c r="F58" s="157"/>
      <c r="G58" s="157"/>
      <c r="H58" s="157"/>
      <c r="I58" s="158"/>
      <c r="J58" s="159">
        <f>J97</f>
        <v>0</v>
      </c>
      <c r="K58" s="160"/>
    </row>
    <row r="59" spans="2:11" s="8" customFormat="1" ht="19.9" customHeight="1">
      <c r="B59" s="154"/>
      <c r="C59" s="155"/>
      <c r="D59" s="156" t="s">
        <v>107</v>
      </c>
      <c r="E59" s="157"/>
      <c r="F59" s="157"/>
      <c r="G59" s="157"/>
      <c r="H59" s="157"/>
      <c r="I59" s="158"/>
      <c r="J59" s="159">
        <f>J99</f>
        <v>0</v>
      </c>
      <c r="K59" s="160"/>
    </row>
    <row r="60" spans="2:11" s="8" customFormat="1" ht="19.9" customHeight="1">
      <c r="B60" s="154"/>
      <c r="C60" s="155"/>
      <c r="D60" s="156" t="s">
        <v>108</v>
      </c>
      <c r="E60" s="157"/>
      <c r="F60" s="157"/>
      <c r="G60" s="157"/>
      <c r="H60" s="157"/>
      <c r="I60" s="158"/>
      <c r="J60" s="159">
        <f>J108</f>
        <v>0</v>
      </c>
      <c r="K60" s="160"/>
    </row>
    <row r="61" spans="2:11" s="8" customFormat="1" ht="19.9" customHeight="1">
      <c r="B61" s="154"/>
      <c r="C61" s="155"/>
      <c r="D61" s="156" t="s">
        <v>109</v>
      </c>
      <c r="E61" s="157"/>
      <c r="F61" s="157"/>
      <c r="G61" s="157"/>
      <c r="H61" s="157"/>
      <c r="I61" s="158"/>
      <c r="J61" s="159">
        <f>J132</f>
        <v>0</v>
      </c>
      <c r="K61" s="160"/>
    </row>
    <row r="62" spans="2:11" s="8" customFormat="1" ht="19.9" customHeight="1">
      <c r="B62" s="154"/>
      <c r="C62" s="155"/>
      <c r="D62" s="156" t="s">
        <v>110</v>
      </c>
      <c r="E62" s="157"/>
      <c r="F62" s="157"/>
      <c r="G62" s="157"/>
      <c r="H62" s="157"/>
      <c r="I62" s="158"/>
      <c r="J62" s="159">
        <f>J148</f>
        <v>0</v>
      </c>
      <c r="K62" s="160"/>
    </row>
    <row r="63" spans="2:11" s="7" customFormat="1" ht="24.95" customHeight="1">
      <c r="B63" s="147"/>
      <c r="C63" s="148"/>
      <c r="D63" s="149" t="s">
        <v>111</v>
      </c>
      <c r="E63" s="150"/>
      <c r="F63" s="150"/>
      <c r="G63" s="150"/>
      <c r="H63" s="150"/>
      <c r="I63" s="151"/>
      <c r="J63" s="152">
        <f>J150</f>
        <v>0</v>
      </c>
      <c r="K63" s="153"/>
    </row>
    <row r="64" spans="2:11" s="8" customFormat="1" ht="19.9" customHeight="1">
      <c r="B64" s="154"/>
      <c r="C64" s="155"/>
      <c r="D64" s="156" t="s">
        <v>112</v>
      </c>
      <c r="E64" s="157"/>
      <c r="F64" s="157"/>
      <c r="G64" s="157"/>
      <c r="H64" s="157"/>
      <c r="I64" s="158"/>
      <c r="J64" s="159">
        <f>J151</f>
        <v>0</v>
      </c>
      <c r="K64" s="160"/>
    </row>
    <row r="65" spans="2:11" s="8" customFormat="1" ht="19.9" customHeight="1">
      <c r="B65" s="154"/>
      <c r="C65" s="155"/>
      <c r="D65" s="156" t="s">
        <v>113</v>
      </c>
      <c r="E65" s="157"/>
      <c r="F65" s="157"/>
      <c r="G65" s="157"/>
      <c r="H65" s="157"/>
      <c r="I65" s="158"/>
      <c r="J65" s="159">
        <f>J172</f>
        <v>0</v>
      </c>
      <c r="K65" s="160"/>
    </row>
    <row r="66" spans="2:11" s="8" customFormat="1" ht="19.9" customHeight="1">
      <c r="B66" s="154"/>
      <c r="C66" s="155"/>
      <c r="D66" s="156" t="s">
        <v>114</v>
      </c>
      <c r="E66" s="157"/>
      <c r="F66" s="157"/>
      <c r="G66" s="157"/>
      <c r="H66" s="157"/>
      <c r="I66" s="158"/>
      <c r="J66" s="159">
        <f>J234</f>
        <v>0</v>
      </c>
      <c r="K66" s="160"/>
    </row>
    <row r="67" spans="2:11" s="8" customFormat="1" ht="19.9" customHeight="1">
      <c r="B67" s="154"/>
      <c r="C67" s="155"/>
      <c r="D67" s="156" t="s">
        <v>115</v>
      </c>
      <c r="E67" s="157"/>
      <c r="F67" s="157"/>
      <c r="G67" s="157"/>
      <c r="H67" s="157"/>
      <c r="I67" s="158"/>
      <c r="J67" s="159">
        <f>J265</f>
        <v>0</v>
      </c>
      <c r="K67" s="160"/>
    </row>
    <row r="68" spans="2:11" s="8" customFormat="1" ht="19.9" customHeight="1">
      <c r="B68" s="154"/>
      <c r="C68" s="155"/>
      <c r="D68" s="156" t="s">
        <v>116</v>
      </c>
      <c r="E68" s="157"/>
      <c r="F68" s="157"/>
      <c r="G68" s="157"/>
      <c r="H68" s="157"/>
      <c r="I68" s="158"/>
      <c r="J68" s="159">
        <f>J271</f>
        <v>0</v>
      </c>
      <c r="K68" s="160"/>
    </row>
    <row r="69" spans="2:11" s="8" customFormat="1" ht="19.9" customHeight="1">
      <c r="B69" s="154"/>
      <c r="C69" s="155"/>
      <c r="D69" s="156" t="s">
        <v>117</v>
      </c>
      <c r="E69" s="157"/>
      <c r="F69" s="157"/>
      <c r="G69" s="157"/>
      <c r="H69" s="157"/>
      <c r="I69" s="158"/>
      <c r="J69" s="159">
        <f>J281</f>
        <v>0</v>
      </c>
      <c r="K69" s="160"/>
    </row>
    <row r="70" spans="2:11" s="8" customFormat="1" ht="19.9" customHeight="1">
      <c r="B70" s="154"/>
      <c r="C70" s="155"/>
      <c r="D70" s="156" t="s">
        <v>118</v>
      </c>
      <c r="E70" s="157"/>
      <c r="F70" s="157"/>
      <c r="G70" s="157"/>
      <c r="H70" s="157"/>
      <c r="I70" s="158"/>
      <c r="J70" s="159">
        <f>J288</f>
        <v>0</v>
      </c>
      <c r="K70" s="160"/>
    </row>
    <row r="71" spans="2:11" s="8" customFormat="1" ht="19.9" customHeight="1">
      <c r="B71" s="154"/>
      <c r="C71" s="155"/>
      <c r="D71" s="156" t="s">
        <v>119</v>
      </c>
      <c r="E71" s="157"/>
      <c r="F71" s="157"/>
      <c r="G71" s="157"/>
      <c r="H71" s="157"/>
      <c r="I71" s="158"/>
      <c r="J71" s="159">
        <f>J291</f>
        <v>0</v>
      </c>
      <c r="K71" s="160"/>
    </row>
    <row r="72" spans="2:11" s="8" customFormat="1" ht="19.9" customHeight="1">
      <c r="B72" s="154"/>
      <c r="C72" s="155"/>
      <c r="D72" s="156" t="s">
        <v>120</v>
      </c>
      <c r="E72" s="157"/>
      <c r="F72" s="157"/>
      <c r="G72" s="157"/>
      <c r="H72" s="157"/>
      <c r="I72" s="158"/>
      <c r="J72" s="159">
        <f>J294</f>
        <v>0</v>
      </c>
      <c r="K72" s="160"/>
    </row>
    <row r="73" spans="2:11" s="7" customFormat="1" ht="24.95" customHeight="1">
      <c r="B73" s="147"/>
      <c r="C73" s="148"/>
      <c r="D73" s="149" t="s">
        <v>121</v>
      </c>
      <c r="E73" s="150"/>
      <c r="F73" s="150"/>
      <c r="G73" s="150"/>
      <c r="H73" s="150"/>
      <c r="I73" s="151"/>
      <c r="J73" s="152">
        <f>J303</f>
        <v>0</v>
      </c>
      <c r="K73" s="153"/>
    </row>
    <row r="74" spans="2:11" s="8" customFormat="1" ht="19.9" customHeight="1">
      <c r="B74" s="154"/>
      <c r="C74" s="155"/>
      <c r="D74" s="156" t="s">
        <v>122</v>
      </c>
      <c r="E74" s="157"/>
      <c r="F74" s="157"/>
      <c r="G74" s="157"/>
      <c r="H74" s="157"/>
      <c r="I74" s="158"/>
      <c r="J74" s="159">
        <f>J304</f>
        <v>0</v>
      </c>
      <c r="K74" s="160"/>
    </row>
    <row r="75" spans="2:11" s="8" customFormat="1" ht="19.9" customHeight="1">
      <c r="B75" s="154"/>
      <c r="C75" s="155"/>
      <c r="D75" s="156" t="s">
        <v>123</v>
      </c>
      <c r="E75" s="157"/>
      <c r="F75" s="157"/>
      <c r="G75" s="157"/>
      <c r="H75" s="157"/>
      <c r="I75" s="158"/>
      <c r="J75" s="159">
        <f>J307</f>
        <v>0</v>
      </c>
      <c r="K75" s="160"/>
    </row>
    <row r="76" spans="2:11" s="1" customFormat="1" ht="21.75" customHeight="1">
      <c r="B76" s="39"/>
      <c r="C76" s="40"/>
      <c r="D76" s="40"/>
      <c r="E76" s="40"/>
      <c r="F76" s="40"/>
      <c r="G76" s="40"/>
      <c r="H76" s="40"/>
      <c r="I76" s="116"/>
      <c r="J76" s="40"/>
      <c r="K76" s="43"/>
    </row>
    <row r="77" spans="2:11" s="1" customFormat="1" ht="6.95" customHeight="1">
      <c r="B77" s="54"/>
      <c r="C77" s="55"/>
      <c r="D77" s="55"/>
      <c r="E77" s="55"/>
      <c r="F77" s="55"/>
      <c r="G77" s="55"/>
      <c r="H77" s="55"/>
      <c r="I77" s="137"/>
      <c r="J77" s="55"/>
      <c r="K77" s="5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40"/>
      <c r="J81" s="58"/>
      <c r="K81" s="58"/>
      <c r="L81" s="59"/>
    </row>
    <row r="82" spans="2:12" s="1" customFormat="1" ht="36.95" customHeight="1">
      <c r="B82" s="39"/>
      <c r="C82" s="60" t="s">
        <v>124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4.45" customHeight="1">
      <c r="B84" s="39"/>
      <c r="C84" s="63" t="s">
        <v>18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16.5" customHeight="1">
      <c r="B85" s="39"/>
      <c r="C85" s="61"/>
      <c r="D85" s="61"/>
      <c r="E85" s="356" t="str">
        <f>E7</f>
        <v>Třinecká obchodní akademie, Třinec, ul. Beskydská č.p. 1140 - oprava střechy</v>
      </c>
      <c r="F85" s="357"/>
      <c r="G85" s="357"/>
      <c r="H85" s="357"/>
      <c r="I85" s="161"/>
      <c r="J85" s="61"/>
      <c r="K85" s="61"/>
      <c r="L85" s="59"/>
    </row>
    <row r="86" spans="2:12" s="1" customFormat="1" ht="14.45" customHeight="1">
      <c r="B86" s="39"/>
      <c r="C86" s="63" t="s">
        <v>98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7.25" customHeight="1">
      <c r="B87" s="39"/>
      <c r="C87" s="61"/>
      <c r="D87" s="61"/>
      <c r="E87" s="323" t="str">
        <f>E9</f>
        <v>01 - Stavební část</v>
      </c>
      <c r="F87" s="358"/>
      <c r="G87" s="358"/>
      <c r="H87" s="358"/>
      <c r="I87" s="161"/>
      <c r="J87" s="61"/>
      <c r="K87" s="61"/>
      <c r="L87" s="59"/>
    </row>
    <row r="88" spans="2:12" s="1" customFormat="1" ht="6.9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8" customHeight="1">
      <c r="B89" s="39"/>
      <c r="C89" s="63" t="s">
        <v>24</v>
      </c>
      <c r="D89" s="61"/>
      <c r="E89" s="61"/>
      <c r="F89" s="162" t="str">
        <f>F12</f>
        <v>Obec Třinec</v>
      </c>
      <c r="G89" s="61"/>
      <c r="H89" s="61"/>
      <c r="I89" s="163" t="s">
        <v>26</v>
      </c>
      <c r="J89" s="71" t="str">
        <f>IF(J12="","",J12)</f>
        <v>31. 5. 2018</v>
      </c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5">
      <c r="B91" s="39"/>
      <c r="C91" s="63" t="s">
        <v>28</v>
      </c>
      <c r="D91" s="61"/>
      <c r="E91" s="61"/>
      <c r="F91" s="162" t="str">
        <f>E15</f>
        <v>Město Třinec</v>
      </c>
      <c r="G91" s="61"/>
      <c r="H91" s="61"/>
      <c r="I91" s="163" t="s">
        <v>35</v>
      </c>
      <c r="J91" s="162" t="str">
        <f>E21</f>
        <v>Projekční kancelář lay-out s.r.o.</v>
      </c>
      <c r="K91" s="61"/>
      <c r="L91" s="59"/>
    </row>
    <row r="92" spans="2:12" s="1" customFormat="1" ht="14.45" customHeight="1">
      <c r="B92" s="39"/>
      <c r="C92" s="63" t="s">
        <v>33</v>
      </c>
      <c r="D92" s="61"/>
      <c r="E92" s="61"/>
      <c r="F92" s="162" t="str">
        <f>IF(E18="","",E18)</f>
        <v/>
      </c>
      <c r="G92" s="61"/>
      <c r="H92" s="61"/>
      <c r="I92" s="161"/>
      <c r="J92" s="61"/>
      <c r="K92" s="61"/>
      <c r="L92" s="59"/>
    </row>
    <row r="93" spans="2:12" s="1" customFormat="1" ht="10.35" customHeight="1">
      <c r="B93" s="39"/>
      <c r="C93" s="61"/>
      <c r="D93" s="61"/>
      <c r="E93" s="61"/>
      <c r="F93" s="61"/>
      <c r="G93" s="61"/>
      <c r="H93" s="61"/>
      <c r="I93" s="161"/>
      <c r="J93" s="61"/>
      <c r="K93" s="61"/>
      <c r="L93" s="59"/>
    </row>
    <row r="94" spans="2:20" s="9" customFormat="1" ht="29.25" customHeight="1">
      <c r="B94" s="164"/>
      <c r="C94" s="165" t="s">
        <v>125</v>
      </c>
      <c r="D94" s="166" t="s">
        <v>60</v>
      </c>
      <c r="E94" s="166" t="s">
        <v>56</v>
      </c>
      <c r="F94" s="166" t="s">
        <v>126</v>
      </c>
      <c r="G94" s="166" t="s">
        <v>127</v>
      </c>
      <c r="H94" s="166" t="s">
        <v>128</v>
      </c>
      <c r="I94" s="167" t="s">
        <v>129</v>
      </c>
      <c r="J94" s="166" t="s">
        <v>102</v>
      </c>
      <c r="K94" s="168" t="s">
        <v>130</v>
      </c>
      <c r="L94" s="169"/>
      <c r="M94" s="79" t="s">
        <v>131</v>
      </c>
      <c r="N94" s="80" t="s">
        <v>45</v>
      </c>
      <c r="O94" s="80" t="s">
        <v>132</v>
      </c>
      <c r="P94" s="80" t="s">
        <v>133</v>
      </c>
      <c r="Q94" s="80" t="s">
        <v>134</v>
      </c>
      <c r="R94" s="80" t="s">
        <v>135</v>
      </c>
      <c r="S94" s="80" t="s">
        <v>136</v>
      </c>
      <c r="T94" s="81" t="s">
        <v>137</v>
      </c>
    </row>
    <row r="95" spans="2:63" s="1" customFormat="1" ht="29.25" customHeight="1">
      <c r="B95" s="39"/>
      <c r="C95" s="85" t="s">
        <v>103</v>
      </c>
      <c r="D95" s="61"/>
      <c r="E95" s="61"/>
      <c r="F95" s="61"/>
      <c r="G95" s="61"/>
      <c r="H95" s="61"/>
      <c r="I95" s="161"/>
      <c r="J95" s="170">
        <f>BK95</f>
        <v>0</v>
      </c>
      <c r="K95" s="61"/>
      <c r="L95" s="59"/>
      <c r="M95" s="82"/>
      <c r="N95" s="83"/>
      <c r="O95" s="83"/>
      <c r="P95" s="171">
        <f>P96+P150+P303</f>
        <v>0</v>
      </c>
      <c r="Q95" s="83"/>
      <c r="R95" s="171">
        <f>R96+R150+R303</f>
        <v>114.54749205</v>
      </c>
      <c r="S95" s="83"/>
      <c r="T95" s="172">
        <f>T96+T150+T303</f>
        <v>174.04607080000002</v>
      </c>
      <c r="AT95" s="22" t="s">
        <v>74</v>
      </c>
      <c r="AU95" s="22" t="s">
        <v>104</v>
      </c>
      <c r="BK95" s="173">
        <f>BK96+BK150+BK303</f>
        <v>0</v>
      </c>
    </row>
    <row r="96" spans="2:63" s="10" customFormat="1" ht="37.35" customHeight="1">
      <c r="B96" s="174"/>
      <c r="C96" s="175"/>
      <c r="D96" s="176" t="s">
        <v>74</v>
      </c>
      <c r="E96" s="177" t="s">
        <v>138</v>
      </c>
      <c r="F96" s="177" t="s">
        <v>139</v>
      </c>
      <c r="G96" s="175"/>
      <c r="H96" s="175"/>
      <c r="I96" s="178"/>
      <c r="J96" s="179">
        <f>BK96</f>
        <v>0</v>
      </c>
      <c r="K96" s="175"/>
      <c r="L96" s="180"/>
      <c r="M96" s="181"/>
      <c r="N96" s="182"/>
      <c r="O96" s="182"/>
      <c r="P96" s="183">
        <f>P97+P99+P108+P132+P148</f>
        <v>0</v>
      </c>
      <c r="Q96" s="182"/>
      <c r="R96" s="183">
        <f>R97+R99+R108+R132+R148</f>
        <v>86.7827065</v>
      </c>
      <c r="S96" s="182"/>
      <c r="T96" s="184">
        <f>T97+T99+T108+T132+T148</f>
        <v>130.57806080000003</v>
      </c>
      <c r="AR96" s="185" t="s">
        <v>83</v>
      </c>
      <c r="AT96" s="186" t="s">
        <v>74</v>
      </c>
      <c r="AU96" s="186" t="s">
        <v>75</v>
      </c>
      <c r="AY96" s="185" t="s">
        <v>140</v>
      </c>
      <c r="BK96" s="187">
        <f>BK97+BK99+BK108+BK132+BK148</f>
        <v>0</v>
      </c>
    </row>
    <row r="97" spans="2:63" s="10" customFormat="1" ht="19.9" customHeight="1">
      <c r="B97" s="174"/>
      <c r="C97" s="175"/>
      <c r="D97" s="176" t="s">
        <v>74</v>
      </c>
      <c r="E97" s="188" t="s">
        <v>83</v>
      </c>
      <c r="F97" s="188" t="s">
        <v>141</v>
      </c>
      <c r="G97" s="175"/>
      <c r="H97" s="175"/>
      <c r="I97" s="178"/>
      <c r="J97" s="189">
        <f>BK97</f>
        <v>0</v>
      </c>
      <c r="K97" s="175"/>
      <c r="L97" s="180"/>
      <c r="M97" s="181"/>
      <c r="N97" s="182"/>
      <c r="O97" s="182"/>
      <c r="P97" s="183">
        <f>P98</f>
        <v>0</v>
      </c>
      <c r="Q97" s="182"/>
      <c r="R97" s="183">
        <f>R98</f>
        <v>0</v>
      </c>
      <c r="S97" s="182"/>
      <c r="T97" s="184">
        <f>T98</f>
        <v>0.5780608</v>
      </c>
      <c r="AR97" s="185" t="s">
        <v>83</v>
      </c>
      <c r="AT97" s="186" t="s">
        <v>74</v>
      </c>
      <c r="AU97" s="186" t="s">
        <v>83</v>
      </c>
      <c r="AY97" s="185" t="s">
        <v>140</v>
      </c>
      <c r="BK97" s="187">
        <f>BK98</f>
        <v>0</v>
      </c>
    </row>
    <row r="98" spans="2:65" s="1" customFormat="1" ht="25.5" customHeight="1">
      <c r="B98" s="39"/>
      <c r="C98" s="190" t="s">
        <v>83</v>
      </c>
      <c r="D98" s="190" t="s">
        <v>142</v>
      </c>
      <c r="E98" s="191" t="s">
        <v>143</v>
      </c>
      <c r="F98" s="192" t="s">
        <v>144</v>
      </c>
      <c r="G98" s="193" t="s">
        <v>145</v>
      </c>
      <c r="H98" s="194">
        <v>722.576</v>
      </c>
      <c r="I98" s="195"/>
      <c r="J98" s="196">
        <f>ROUND(I98*H98,2)</f>
        <v>0</v>
      </c>
      <c r="K98" s="192" t="s">
        <v>146</v>
      </c>
      <c r="L98" s="59"/>
      <c r="M98" s="197" t="s">
        <v>23</v>
      </c>
      <c r="N98" s="198" t="s">
        <v>46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0.0008</v>
      </c>
      <c r="T98" s="200">
        <f>S98*H98</f>
        <v>0.5780608</v>
      </c>
      <c r="AR98" s="22" t="s">
        <v>147</v>
      </c>
      <c r="AT98" s="22" t="s">
        <v>142</v>
      </c>
      <c r="AU98" s="22" t="s">
        <v>85</v>
      </c>
      <c r="AY98" s="22" t="s">
        <v>140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83</v>
      </c>
      <c r="BK98" s="201">
        <f>ROUND(I98*H98,2)</f>
        <v>0</v>
      </c>
      <c r="BL98" s="22" t="s">
        <v>147</v>
      </c>
      <c r="BM98" s="22" t="s">
        <v>148</v>
      </c>
    </row>
    <row r="99" spans="2:63" s="10" customFormat="1" ht="29.85" customHeight="1">
      <c r="B99" s="174"/>
      <c r="C99" s="175"/>
      <c r="D99" s="176" t="s">
        <v>74</v>
      </c>
      <c r="E99" s="188" t="s">
        <v>149</v>
      </c>
      <c r="F99" s="188" t="s">
        <v>150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SUM(P100:P107)</f>
        <v>0</v>
      </c>
      <c r="Q99" s="182"/>
      <c r="R99" s="183">
        <f>SUM(R100:R107)</f>
        <v>86.7643845</v>
      </c>
      <c r="S99" s="182"/>
      <c r="T99" s="184">
        <f>SUM(T100:T107)</f>
        <v>0</v>
      </c>
      <c r="AR99" s="185" t="s">
        <v>83</v>
      </c>
      <c r="AT99" s="186" t="s">
        <v>74</v>
      </c>
      <c r="AU99" s="186" t="s">
        <v>83</v>
      </c>
      <c r="AY99" s="185" t="s">
        <v>140</v>
      </c>
      <c r="BK99" s="187">
        <f>SUM(BK100:BK107)</f>
        <v>0</v>
      </c>
    </row>
    <row r="100" spans="2:65" s="1" customFormat="1" ht="25.5" customHeight="1">
      <c r="B100" s="39"/>
      <c r="C100" s="190" t="s">
        <v>85</v>
      </c>
      <c r="D100" s="190" t="s">
        <v>142</v>
      </c>
      <c r="E100" s="191" t="s">
        <v>151</v>
      </c>
      <c r="F100" s="192" t="s">
        <v>152</v>
      </c>
      <c r="G100" s="193" t="s">
        <v>145</v>
      </c>
      <c r="H100" s="194">
        <v>100</v>
      </c>
      <c r="I100" s="195"/>
      <c r="J100" s="196">
        <f>ROUND(I100*H100,2)</f>
        <v>0</v>
      </c>
      <c r="K100" s="192" t="s">
        <v>146</v>
      </c>
      <c r="L100" s="59"/>
      <c r="M100" s="197" t="s">
        <v>23</v>
      </c>
      <c r="N100" s="198" t="s">
        <v>46</v>
      </c>
      <c r="O100" s="40"/>
      <c r="P100" s="199">
        <f>O100*H100</f>
        <v>0</v>
      </c>
      <c r="Q100" s="199">
        <v>0.0273</v>
      </c>
      <c r="R100" s="199">
        <f>Q100*H100</f>
        <v>2.73</v>
      </c>
      <c r="S100" s="199">
        <v>0</v>
      </c>
      <c r="T100" s="200">
        <f>S100*H100</f>
        <v>0</v>
      </c>
      <c r="AR100" s="22" t="s">
        <v>147</v>
      </c>
      <c r="AT100" s="22" t="s">
        <v>142</v>
      </c>
      <c r="AU100" s="22" t="s">
        <v>85</v>
      </c>
      <c r="AY100" s="22" t="s">
        <v>140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83</v>
      </c>
      <c r="BK100" s="201">
        <f>ROUND(I100*H100,2)</f>
        <v>0</v>
      </c>
      <c r="BL100" s="22" t="s">
        <v>147</v>
      </c>
      <c r="BM100" s="22" t="s">
        <v>153</v>
      </c>
    </row>
    <row r="101" spans="2:51" s="11" customFormat="1" ht="13.5">
      <c r="B101" s="202"/>
      <c r="C101" s="203"/>
      <c r="D101" s="204" t="s">
        <v>154</v>
      </c>
      <c r="E101" s="205" t="s">
        <v>23</v>
      </c>
      <c r="F101" s="206" t="s">
        <v>155</v>
      </c>
      <c r="G101" s="203"/>
      <c r="H101" s="207">
        <v>100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154</v>
      </c>
      <c r="AU101" s="213" t="s">
        <v>85</v>
      </c>
      <c r="AV101" s="11" t="s">
        <v>85</v>
      </c>
      <c r="AW101" s="11" t="s">
        <v>38</v>
      </c>
      <c r="AX101" s="11" t="s">
        <v>83</v>
      </c>
      <c r="AY101" s="213" t="s">
        <v>140</v>
      </c>
    </row>
    <row r="102" spans="2:65" s="1" customFormat="1" ht="25.5" customHeight="1">
      <c r="B102" s="39"/>
      <c r="C102" s="190" t="s">
        <v>156</v>
      </c>
      <c r="D102" s="190" t="s">
        <v>142</v>
      </c>
      <c r="E102" s="191" t="s">
        <v>157</v>
      </c>
      <c r="F102" s="192" t="s">
        <v>158</v>
      </c>
      <c r="G102" s="193" t="s">
        <v>145</v>
      </c>
      <c r="H102" s="194">
        <v>37.95</v>
      </c>
      <c r="I102" s="195"/>
      <c r="J102" s="196">
        <f>ROUND(I102*H102,2)</f>
        <v>0</v>
      </c>
      <c r="K102" s="192" t="s">
        <v>146</v>
      </c>
      <c r="L102" s="59"/>
      <c r="M102" s="197" t="s">
        <v>23</v>
      </c>
      <c r="N102" s="198" t="s">
        <v>46</v>
      </c>
      <c r="O102" s="40"/>
      <c r="P102" s="199">
        <f>O102*H102</f>
        <v>0</v>
      </c>
      <c r="Q102" s="199">
        <v>0.00438</v>
      </c>
      <c r="R102" s="199">
        <f>Q102*H102</f>
        <v>0.166221</v>
      </c>
      <c r="S102" s="199">
        <v>0</v>
      </c>
      <c r="T102" s="200">
        <f>S102*H102</f>
        <v>0</v>
      </c>
      <c r="AR102" s="22" t="s">
        <v>147</v>
      </c>
      <c r="AT102" s="22" t="s">
        <v>142</v>
      </c>
      <c r="AU102" s="22" t="s">
        <v>85</v>
      </c>
      <c r="AY102" s="22" t="s">
        <v>140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83</v>
      </c>
      <c r="BK102" s="201">
        <f>ROUND(I102*H102,2)</f>
        <v>0</v>
      </c>
      <c r="BL102" s="22" t="s">
        <v>147</v>
      </c>
      <c r="BM102" s="22" t="s">
        <v>159</v>
      </c>
    </row>
    <row r="103" spans="2:51" s="11" customFormat="1" ht="13.5">
      <c r="B103" s="202"/>
      <c r="C103" s="203"/>
      <c r="D103" s="204" t="s">
        <v>154</v>
      </c>
      <c r="E103" s="205" t="s">
        <v>23</v>
      </c>
      <c r="F103" s="206" t="s">
        <v>160</v>
      </c>
      <c r="G103" s="203"/>
      <c r="H103" s="207">
        <v>37.95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154</v>
      </c>
      <c r="AU103" s="213" t="s">
        <v>85</v>
      </c>
      <c r="AV103" s="11" t="s">
        <v>85</v>
      </c>
      <c r="AW103" s="11" t="s">
        <v>38</v>
      </c>
      <c r="AX103" s="11" t="s">
        <v>83</v>
      </c>
      <c r="AY103" s="213" t="s">
        <v>140</v>
      </c>
    </row>
    <row r="104" spans="2:65" s="1" customFormat="1" ht="25.5" customHeight="1">
      <c r="B104" s="39"/>
      <c r="C104" s="190" t="s">
        <v>147</v>
      </c>
      <c r="D104" s="190" t="s">
        <v>142</v>
      </c>
      <c r="E104" s="191" t="s">
        <v>161</v>
      </c>
      <c r="F104" s="192" t="s">
        <v>162</v>
      </c>
      <c r="G104" s="193" t="s">
        <v>145</v>
      </c>
      <c r="H104" s="194">
        <v>100</v>
      </c>
      <c r="I104" s="195"/>
      <c r="J104" s="196">
        <f>ROUND(I104*H104,2)</f>
        <v>0</v>
      </c>
      <c r="K104" s="192" t="s">
        <v>146</v>
      </c>
      <c r="L104" s="59"/>
      <c r="M104" s="197" t="s">
        <v>23</v>
      </c>
      <c r="N104" s="198" t="s">
        <v>46</v>
      </c>
      <c r="O104" s="40"/>
      <c r="P104" s="199">
        <f>O104*H104</f>
        <v>0</v>
      </c>
      <c r="Q104" s="199">
        <v>0.02109</v>
      </c>
      <c r="R104" s="199">
        <f>Q104*H104</f>
        <v>2.109</v>
      </c>
      <c r="S104" s="199">
        <v>0</v>
      </c>
      <c r="T104" s="200">
        <f>S104*H104</f>
        <v>0</v>
      </c>
      <c r="AR104" s="22" t="s">
        <v>147</v>
      </c>
      <c r="AT104" s="22" t="s">
        <v>142</v>
      </c>
      <c r="AU104" s="22" t="s">
        <v>85</v>
      </c>
      <c r="AY104" s="22" t="s">
        <v>140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83</v>
      </c>
      <c r="BK104" s="201">
        <f>ROUND(I104*H104,2)</f>
        <v>0</v>
      </c>
      <c r="BL104" s="22" t="s">
        <v>147</v>
      </c>
      <c r="BM104" s="22" t="s">
        <v>163</v>
      </c>
    </row>
    <row r="105" spans="2:65" s="1" customFormat="1" ht="16.5" customHeight="1">
      <c r="B105" s="39"/>
      <c r="C105" s="190" t="s">
        <v>164</v>
      </c>
      <c r="D105" s="190" t="s">
        <v>142</v>
      </c>
      <c r="E105" s="191" t="s">
        <v>165</v>
      </c>
      <c r="F105" s="192" t="s">
        <v>166</v>
      </c>
      <c r="G105" s="193" t="s">
        <v>167</v>
      </c>
      <c r="H105" s="194">
        <v>110.7</v>
      </c>
      <c r="I105" s="195"/>
      <c r="J105" s="196">
        <f>ROUND(I105*H105,2)</f>
        <v>0</v>
      </c>
      <c r="K105" s="192" t="s">
        <v>23</v>
      </c>
      <c r="L105" s="59"/>
      <c r="M105" s="197" t="s">
        <v>23</v>
      </c>
      <c r="N105" s="198" t="s">
        <v>46</v>
      </c>
      <c r="O105" s="40"/>
      <c r="P105" s="199">
        <f>O105*H105</f>
        <v>0</v>
      </c>
      <c r="Q105" s="199">
        <v>0.00021</v>
      </c>
      <c r="R105" s="199">
        <f>Q105*H105</f>
        <v>0.023247</v>
      </c>
      <c r="S105" s="199">
        <v>0</v>
      </c>
      <c r="T105" s="200">
        <f>S105*H105</f>
        <v>0</v>
      </c>
      <c r="AR105" s="22" t="s">
        <v>147</v>
      </c>
      <c r="AT105" s="22" t="s">
        <v>142</v>
      </c>
      <c r="AU105" s="22" t="s">
        <v>85</v>
      </c>
      <c r="AY105" s="22" t="s">
        <v>140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83</v>
      </c>
      <c r="BK105" s="201">
        <f>ROUND(I105*H105,2)</f>
        <v>0</v>
      </c>
      <c r="BL105" s="22" t="s">
        <v>147</v>
      </c>
      <c r="BM105" s="22" t="s">
        <v>168</v>
      </c>
    </row>
    <row r="106" spans="2:65" s="1" customFormat="1" ht="25.5" customHeight="1">
      <c r="B106" s="39"/>
      <c r="C106" s="190" t="s">
        <v>149</v>
      </c>
      <c r="D106" s="190" t="s">
        <v>142</v>
      </c>
      <c r="E106" s="191" t="s">
        <v>169</v>
      </c>
      <c r="F106" s="192" t="s">
        <v>170</v>
      </c>
      <c r="G106" s="193" t="s">
        <v>171</v>
      </c>
      <c r="H106" s="194">
        <v>36.225</v>
      </c>
      <c r="I106" s="195"/>
      <c r="J106" s="196">
        <f>ROUND(I106*H106,2)</f>
        <v>0</v>
      </c>
      <c r="K106" s="192" t="s">
        <v>146</v>
      </c>
      <c r="L106" s="59"/>
      <c r="M106" s="197" t="s">
        <v>23</v>
      </c>
      <c r="N106" s="198" t="s">
        <v>46</v>
      </c>
      <c r="O106" s="40"/>
      <c r="P106" s="199">
        <f>O106*H106</f>
        <v>0</v>
      </c>
      <c r="Q106" s="199">
        <v>2.25634</v>
      </c>
      <c r="R106" s="199">
        <f>Q106*H106</f>
        <v>81.7359165</v>
      </c>
      <c r="S106" s="199">
        <v>0</v>
      </c>
      <c r="T106" s="200">
        <f>S106*H106</f>
        <v>0</v>
      </c>
      <c r="AR106" s="22" t="s">
        <v>147</v>
      </c>
      <c r="AT106" s="22" t="s">
        <v>142</v>
      </c>
      <c r="AU106" s="22" t="s">
        <v>85</v>
      </c>
      <c r="AY106" s="22" t="s">
        <v>140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83</v>
      </c>
      <c r="BK106" s="201">
        <f>ROUND(I106*H106,2)</f>
        <v>0</v>
      </c>
      <c r="BL106" s="22" t="s">
        <v>147</v>
      </c>
      <c r="BM106" s="22" t="s">
        <v>172</v>
      </c>
    </row>
    <row r="107" spans="2:51" s="11" customFormat="1" ht="13.5">
      <c r="B107" s="202"/>
      <c r="C107" s="203"/>
      <c r="D107" s="204" t="s">
        <v>154</v>
      </c>
      <c r="E107" s="205" t="s">
        <v>23</v>
      </c>
      <c r="F107" s="206" t="s">
        <v>173</v>
      </c>
      <c r="G107" s="203"/>
      <c r="H107" s="207">
        <v>36.225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154</v>
      </c>
      <c r="AU107" s="213" t="s">
        <v>85</v>
      </c>
      <c r="AV107" s="11" t="s">
        <v>85</v>
      </c>
      <c r="AW107" s="11" t="s">
        <v>38</v>
      </c>
      <c r="AX107" s="11" t="s">
        <v>83</v>
      </c>
      <c r="AY107" s="213" t="s">
        <v>140</v>
      </c>
    </row>
    <row r="108" spans="2:63" s="10" customFormat="1" ht="29.85" customHeight="1">
      <c r="B108" s="174"/>
      <c r="C108" s="175"/>
      <c r="D108" s="176" t="s">
        <v>74</v>
      </c>
      <c r="E108" s="188" t="s">
        <v>174</v>
      </c>
      <c r="F108" s="188" t="s">
        <v>175</v>
      </c>
      <c r="G108" s="175"/>
      <c r="H108" s="175"/>
      <c r="I108" s="178"/>
      <c r="J108" s="189">
        <f>BK108</f>
        <v>0</v>
      </c>
      <c r="K108" s="175"/>
      <c r="L108" s="180"/>
      <c r="M108" s="181"/>
      <c r="N108" s="182"/>
      <c r="O108" s="182"/>
      <c r="P108" s="183">
        <f>SUM(P109:P131)</f>
        <v>0</v>
      </c>
      <c r="Q108" s="182"/>
      <c r="R108" s="183">
        <f>SUM(R109:R131)</f>
        <v>0.018321999999999998</v>
      </c>
      <c r="S108" s="182"/>
      <c r="T108" s="184">
        <f>SUM(T109:T131)</f>
        <v>130.00000000000003</v>
      </c>
      <c r="AR108" s="185" t="s">
        <v>83</v>
      </c>
      <c r="AT108" s="186" t="s">
        <v>74</v>
      </c>
      <c r="AU108" s="186" t="s">
        <v>83</v>
      </c>
      <c r="AY108" s="185" t="s">
        <v>140</v>
      </c>
      <c r="BK108" s="187">
        <f>SUM(BK109:BK131)</f>
        <v>0</v>
      </c>
    </row>
    <row r="109" spans="2:65" s="1" customFormat="1" ht="25.5" customHeight="1">
      <c r="B109" s="39"/>
      <c r="C109" s="190" t="s">
        <v>176</v>
      </c>
      <c r="D109" s="190" t="s">
        <v>142</v>
      </c>
      <c r="E109" s="191" t="s">
        <v>177</v>
      </c>
      <c r="F109" s="192" t="s">
        <v>178</v>
      </c>
      <c r="G109" s="193" t="s">
        <v>145</v>
      </c>
      <c r="H109" s="194">
        <v>126.4</v>
      </c>
      <c r="I109" s="195"/>
      <c r="J109" s="196">
        <f>ROUND(I109*H109,2)</f>
        <v>0</v>
      </c>
      <c r="K109" s="192" t="s">
        <v>146</v>
      </c>
      <c r="L109" s="59"/>
      <c r="M109" s="197" t="s">
        <v>23</v>
      </c>
      <c r="N109" s="198" t="s">
        <v>46</v>
      </c>
      <c r="O109" s="40"/>
      <c r="P109" s="199">
        <f>O109*H109</f>
        <v>0</v>
      </c>
      <c r="Q109" s="199">
        <v>0.00013</v>
      </c>
      <c r="R109" s="199">
        <f>Q109*H109</f>
        <v>0.016432</v>
      </c>
      <c r="S109" s="199">
        <v>0</v>
      </c>
      <c r="T109" s="200">
        <f>S109*H109</f>
        <v>0</v>
      </c>
      <c r="AR109" s="22" t="s">
        <v>147</v>
      </c>
      <c r="AT109" s="22" t="s">
        <v>142</v>
      </c>
      <c r="AU109" s="22" t="s">
        <v>85</v>
      </c>
      <c r="AY109" s="22" t="s">
        <v>140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83</v>
      </c>
      <c r="BK109" s="201">
        <f>ROUND(I109*H109,2)</f>
        <v>0</v>
      </c>
      <c r="BL109" s="22" t="s">
        <v>147</v>
      </c>
      <c r="BM109" s="22" t="s">
        <v>179</v>
      </c>
    </row>
    <row r="110" spans="2:51" s="11" customFormat="1" ht="13.5">
      <c r="B110" s="202"/>
      <c r="C110" s="203"/>
      <c r="D110" s="204" t="s">
        <v>154</v>
      </c>
      <c r="E110" s="205" t="s">
        <v>23</v>
      </c>
      <c r="F110" s="206" t="s">
        <v>180</v>
      </c>
      <c r="G110" s="203"/>
      <c r="H110" s="207">
        <v>126.4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154</v>
      </c>
      <c r="AU110" s="213" t="s">
        <v>85</v>
      </c>
      <c r="AV110" s="11" t="s">
        <v>85</v>
      </c>
      <c r="AW110" s="11" t="s">
        <v>38</v>
      </c>
      <c r="AX110" s="11" t="s">
        <v>83</v>
      </c>
      <c r="AY110" s="213" t="s">
        <v>140</v>
      </c>
    </row>
    <row r="111" spans="2:65" s="1" customFormat="1" ht="25.5" customHeight="1">
      <c r="B111" s="39"/>
      <c r="C111" s="190" t="s">
        <v>181</v>
      </c>
      <c r="D111" s="190" t="s">
        <v>142</v>
      </c>
      <c r="E111" s="191" t="s">
        <v>182</v>
      </c>
      <c r="F111" s="192" t="s">
        <v>183</v>
      </c>
      <c r="G111" s="193" t="s">
        <v>145</v>
      </c>
      <c r="H111" s="194">
        <v>9</v>
      </c>
      <c r="I111" s="195"/>
      <c r="J111" s="196">
        <f>ROUND(I111*H111,2)</f>
        <v>0</v>
      </c>
      <c r="K111" s="192" t="s">
        <v>146</v>
      </c>
      <c r="L111" s="59"/>
      <c r="M111" s="197" t="s">
        <v>23</v>
      </c>
      <c r="N111" s="198" t="s">
        <v>46</v>
      </c>
      <c r="O111" s="40"/>
      <c r="P111" s="199">
        <f>O111*H111</f>
        <v>0</v>
      </c>
      <c r="Q111" s="199">
        <v>0.00021</v>
      </c>
      <c r="R111" s="199">
        <f>Q111*H111</f>
        <v>0.0018900000000000002</v>
      </c>
      <c r="S111" s="199">
        <v>0</v>
      </c>
      <c r="T111" s="200">
        <f>S111*H111</f>
        <v>0</v>
      </c>
      <c r="AR111" s="22" t="s">
        <v>147</v>
      </c>
      <c r="AT111" s="22" t="s">
        <v>142</v>
      </c>
      <c r="AU111" s="22" t="s">
        <v>85</v>
      </c>
      <c r="AY111" s="22" t="s">
        <v>140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83</v>
      </c>
      <c r="BK111" s="201">
        <f>ROUND(I111*H111,2)</f>
        <v>0</v>
      </c>
      <c r="BL111" s="22" t="s">
        <v>147</v>
      </c>
      <c r="BM111" s="22" t="s">
        <v>184</v>
      </c>
    </row>
    <row r="112" spans="2:51" s="11" customFormat="1" ht="13.5">
      <c r="B112" s="202"/>
      <c r="C112" s="203"/>
      <c r="D112" s="204" t="s">
        <v>154</v>
      </c>
      <c r="E112" s="205" t="s">
        <v>23</v>
      </c>
      <c r="F112" s="206" t="s">
        <v>185</v>
      </c>
      <c r="G112" s="203"/>
      <c r="H112" s="207">
        <v>9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154</v>
      </c>
      <c r="AU112" s="213" t="s">
        <v>85</v>
      </c>
      <c r="AV112" s="11" t="s">
        <v>85</v>
      </c>
      <c r="AW112" s="11" t="s">
        <v>38</v>
      </c>
      <c r="AX112" s="11" t="s">
        <v>83</v>
      </c>
      <c r="AY112" s="213" t="s">
        <v>140</v>
      </c>
    </row>
    <row r="113" spans="2:65" s="1" customFormat="1" ht="25.5" customHeight="1">
      <c r="B113" s="39"/>
      <c r="C113" s="190" t="s">
        <v>174</v>
      </c>
      <c r="D113" s="190" t="s">
        <v>142</v>
      </c>
      <c r="E113" s="191" t="s">
        <v>186</v>
      </c>
      <c r="F113" s="192" t="s">
        <v>187</v>
      </c>
      <c r="G113" s="193" t="s">
        <v>167</v>
      </c>
      <c r="H113" s="194">
        <v>14</v>
      </c>
      <c r="I113" s="195"/>
      <c r="J113" s="196">
        <f>ROUND(I113*H113,2)</f>
        <v>0</v>
      </c>
      <c r="K113" s="192" t="s">
        <v>146</v>
      </c>
      <c r="L113" s="59"/>
      <c r="M113" s="197" t="s">
        <v>23</v>
      </c>
      <c r="N113" s="198" t="s">
        <v>46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2" t="s">
        <v>147</v>
      </c>
      <c r="AT113" s="22" t="s">
        <v>142</v>
      </c>
      <c r="AU113" s="22" t="s">
        <v>85</v>
      </c>
      <c r="AY113" s="22" t="s">
        <v>140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83</v>
      </c>
      <c r="BK113" s="201">
        <f>ROUND(I113*H113,2)</f>
        <v>0</v>
      </c>
      <c r="BL113" s="22" t="s">
        <v>147</v>
      </c>
      <c r="BM113" s="22" t="s">
        <v>188</v>
      </c>
    </row>
    <row r="114" spans="2:65" s="1" customFormat="1" ht="25.5" customHeight="1">
      <c r="B114" s="39"/>
      <c r="C114" s="190" t="s">
        <v>189</v>
      </c>
      <c r="D114" s="190" t="s">
        <v>142</v>
      </c>
      <c r="E114" s="191" t="s">
        <v>190</v>
      </c>
      <c r="F114" s="192" t="s">
        <v>191</v>
      </c>
      <c r="G114" s="193" t="s">
        <v>167</v>
      </c>
      <c r="H114" s="194">
        <v>1120</v>
      </c>
      <c r="I114" s="195"/>
      <c r="J114" s="196">
        <f>ROUND(I114*H114,2)</f>
        <v>0</v>
      </c>
      <c r="K114" s="192" t="s">
        <v>146</v>
      </c>
      <c r="L114" s="59"/>
      <c r="M114" s="197" t="s">
        <v>23</v>
      </c>
      <c r="N114" s="198" t="s">
        <v>46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147</v>
      </c>
      <c r="AT114" s="22" t="s">
        <v>142</v>
      </c>
      <c r="AU114" s="22" t="s">
        <v>85</v>
      </c>
      <c r="AY114" s="22" t="s">
        <v>140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83</v>
      </c>
      <c r="BK114" s="201">
        <f>ROUND(I114*H114,2)</f>
        <v>0</v>
      </c>
      <c r="BL114" s="22" t="s">
        <v>147</v>
      </c>
      <c r="BM114" s="22" t="s">
        <v>192</v>
      </c>
    </row>
    <row r="115" spans="2:51" s="11" customFormat="1" ht="13.5">
      <c r="B115" s="202"/>
      <c r="C115" s="203"/>
      <c r="D115" s="204" t="s">
        <v>154</v>
      </c>
      <c r="E115" s="203"/>
      <c r="F115" s="206" t="s">
        <v>193</v>
      </c>
      <c r="G115" s="203"/>
      <c r="H115" s="207">
        <v>1120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154</v>
      </c>
      <c r="AU115" s="213" t="s">
        <v>85</v>
      </c>
      <c r="AV115" s="11" t="s">
        <v>85</v>
      </c>
      <c r="AW115" s="11" t="s">
        <v>6</v>
      </c>
      <c r="AX115" s="11" t="s">
        <v>83</v>
      </c>
      <c r="AY115" s="213" t="s">
        <v>140</v>
      </c>
    </row>
    <row r="116" spans="2:65" s="1" customFormat="1" ht="25.5" customHeight="1">
      <c r="B116" s="39"/>
      <c r="C116" s="190" t="s">
        <v>194</v>
      </c>
      <c r="D116" s="190" t="s">
        <v>142</v>
      </c>
      <c r="E116" s="191" t="s">
        <v>195</v>
      </c>
      <c r="F116" s="192" t="s">
        <v>196</v>
      </c>
      <c r="G116" s="193" t="s">
        <v>167</v>
      </c>
      <c r="H116" s="194">
        <v>14</v>
      </c>
      <c r="I116" s="195"/>
      <c r="J116" s="196">
        <f>ROUND(I116*H116,2)</f>
        <v>0</v>
      </c>
      <c r="K116" s="192" t="s">
        <v>146</v>
      </c>
      <c r="L116" s="59"/>
      <c r="M116" s="197" t="s">
        <v>23</v>
      </c>
      <c r="N116" s="198" t="s">
        <v>46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147</v>
      </c>
      <c r="AT116" s="22" t="s">
        <v>142</v>
      </c>
      <c r="AU116" s="22" t="s">
        <v>85</v>
      </c>
      <c r="AY116" s="22" t="s">
        <v>140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83</v>
      </c>
      <c r="BK116" s="201">
        <f>ROUND(I116*H116,2)</f>
        <v>0</v>
      </c>
      <c r="BL116" s="22" t="s">
        <v>147</v>
      </c>
      <c r="BM116" s="22" t="s">
        <v>197</v>
      </c>
    </row>
    <row r="117" spans="2:65" s="1" customFormat="1" ht="16.5" customHeight="1">
      <c r="B117" s="39"/>
      <c r="C117" s="190" t="s">
        <v>198</v>
      </c>
      <c r="D117" s="190" t="s">
        <v>142</v>
      </c>
      <c r="E117" s="191" t="s">
        <v>199</v>
      </c>
      <c r="F117" s="192" t="s">
        <v>200</v>
      </c>
      <c r="G117" s="193" t="s">
        <v>171</v>
      </c>
      <c r="H117" s="194">
        <v>0.384</v>
      </c>
      <c r="I117" s="195"/>
      <c r="J117" s="196">
        <f>ROUND(I117*H117,2)</f>
        <v>0</v>
      </c>
      <c r="K117" s="192" t="s">
        <v>146</v>
      </c>
      <c r="L117" s="59"/>
      <c r="M117" s="197" t="s">
        <v>23</v>
      </c>
      <c r="N117" s="198" t="s">
        <v>46</v>
      </c>
      <c r="O117" s="40"/>
      <c r="P117" s="199">
        <f>O117*H117</f>
        <v>0</v>
      </c>
      <c r="Q117" s="199">
        <v>0</v>
      </c>
      <c r="R117" s="199">
        <f>Q117*H117</f>
        <v>0</v>
      </c>
      <c r="S117" s="199">
        <v>2</v>
      </c>
      <c r="T117" s="200">
        <f>S117*H117</f>
        <v>0.768</v>
      </c>
      <c r="AR117" s="22" t="s">
        <v>147</v>
      </c>
      <c r="AT117" s="22" t="s">
        <v>142</v>
      </c>
      <c r="AU117" s="22" t="s">
        <v>85</v>
      </c>
      <c r="AY117" s="22" t="s">
        <v>140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2" t="s">
        <v>83</v>
      </c>
      <c r="BK117" s="201">
        <f>ROUND(I117*H117,2)</f>
        <v>0</v>
      </c>
      <c r="BL117" s="22" t="s">
        <v>147</v>
      </c>
      <c r="BM117" s="22" t="s">
        <v>201</v>
      </c>
    </row>
    <row r="118" spans="2:51" s="11" customFormat="1" ht="13.5">
      <c r="B118" s="202"/>
      <c r="C118" s="203"/>
      <c r="D118" s="204" t="s">
        <v>154</v>
      </c>
      <c r="E118" s="205" t="s">
        <v>23</v>
      </c>
      <c r="F118" s="206" t="s">
        <v>202</v>
      </c>
      <c r="G118" s="203"/>
      <c r="H118" s="207">
        <v>0.384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154</v>
      </c>
      <c r="AU118" s="213" t="s">
        <v>85</v>
      </c>
      <c r="AV118" s="11" t="s">
        <v>85</v>
      </c>
      <c r="AW118" s="11" t="s">
        <v>38</v>
      </c>
      <c r="AX118" s="11" t="s">
        <v>83</v>
      </c>
      <c r="AY118" s="213" t="s">
        <v>140</v>
      </c>
    </row>
    <row r="119" spans="2:65" s="1" customFormat="1" ht="38.25" customHeight="1">
      <c r="B119" s="39"/>
      <c r="C119" s="190" t="s">
        <v>203</v>
      </c>
      <c r="D119" s="190" t="s">
        <v>142</v>
      </c>
      <c r="E119" s="191" t="s">
        <v>204</v>
      </c>
      <c r="F119" s="192" t="s">
        <v>205</v>
      </c>
      <c r="G119" s="193" t="s">
        <v>171</v>
      </c>
      <c r="H119" s="194">
        <v>3.353</v>
      </c>
      <c r="I119" s="195"/>
      <c r="J119" s="196">
        <f>ROUND(I119*H119,2)</f>
        <v>0</v>
      </c>
      <c r="K119" s="192" t="s">
        <v>146</v>
      </c>
      <c r="L119" s="59"/>
      <c r="M119" s="197" t="s">
        <v>23</v>
      </c>
      <c r="N119" s="198" t="s">
        <v>46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1.8</v>
      </c>
      <c r="T119" s="200">
        <f>S119*H119</f>
        <v>6.0354</v>
      </c>
      <c r="AR119" s="22" t="s">
        <v>147</v>
      </c>
      <c r="AT119" s="22" t="s">
        <v>142</v>
      </c>
      <c r="AU119" s="22" t="s">
        <v>85</v>
      </c>
      <c r="AY119" s="22" t="s">
        <v>140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83</v>
      </c>
      <c r="BK119" s="201">
        <f>ROUND(I119*H119,2)</f>
        <v>0</v>
      </c>
      <c r="BL119" s="22" t="s">
        <v>147</v>
      </c>
      <c r="BM119" s="22" t="s">
        <v>206</v>
      </c>
    </row>
    <row r="120" spans="2:51" s="11" customFormat="1" ht="13.5">
      <c r="B120" s="202"/>
      <c r="C120" s="203"/>
      <c r="D120" s="204" t="s">
        <v>154</v>
      </c>
      <c r="E120" s="205" t="s">
        <v>23</v>
      </c>
      <c r="F120" s="206" t="s">
        <v>207</v>
      </c>
      <c r="G120" s="203"/>
      <c r="H120" s="207">
        <v>3.353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154</v>
      </c>
      <c r="AU120" s="213" t="s">
        <v>85</v>
      </c>
      <c r="AV120" s="11" t="s">
        <v>85</v>
      </c>
      <c r="AW120" s="11" t="s">
        <v>38</v>
      </c>
      <c r="AX120" s="11" t="s">
        <v>83</v>
      </c>
      <c r="AY120" s="213" t="s">
        <v>140</v>
      </c>
    </row>
    <row r="121" spans="2:65" s="1" customFormat="1" ht="25.5" customHeight="1">
      <c r="B121" s="39"/>
      <c r="C121" s="190" t="s">
        <v>208</v>
      </c>
      <c r="D121" s="190" t="s">
        <v>142</v>
      </c>
      <c r="E121" s="191" t="s">
        <v>209</v>
      </c>
      <c r="F121" s="192" t="s">
        <v>210</v>
      </c>
      <c r="G121" s="193" t="s">
        <v>171</v>
      </c>
      <c r="H121" s="194">
        <v>50.057</v>
      </c>
      <c r="I121" s="195"/>
      <c r="J121" s="196">
        <f>ROUND(I121*H121,2)</f>
        <v>0</v>
      </c>
      <c r="K121" s="192" t="s">
        <v>146</v>
      </c>
      <c r="L121" s="59"/>
      <c r="M121" s="197" t="s">
        <v>23</v>
      </c>
      <c r="N121" s="198" t="s">
        <v>46</v>
      </c>
      <c r="O121" s="40"/>
      <c r="P121" s="199">
        <f>O121*H121</f>
        <v>0</v>
      </c>
      <c r="Q121" s="199">
        <v>0</v>
      </c>
      <c r="R121" s="199">
        <f>Q121*H121</f>
        <v>0</v>
      </c>
      <c r="S121" s="199">
        <v>2.2</v>
      </c>
      <c r="T121" s="200">
        <f>S121*H121</f>
        <v>110.12540000000001</v>
      </c>
      <c r="AR121" s="22" t="s">
        <v>147</v>
      </c>
      <c r="AT121" s="22" t="s">
        <v>142</v>
      </c>
      <c r="AU121" s="22" t="s">
        <v>85</v>
      </c>
      <c r="AY121" s="22" t="s">
        <v>140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83</v>
      </c>
      <c r="BK121" s="201">
        <f>ROUND(I121*H121,2)</f>
        <v>0</v>
      </c>
      <c r="BL121" s="22" t="s">
        <v>147</v>
      </c>
      <c r="BM121" s="22" t="s">
        <v>211</v>
      </c>
    </row>
    <row r="122" spans="2:51" s="11" customFormat="1" ht="13.5">
      <c r="B122" s="202"/>
      <c r="C122" s="203"/>
      <c r="D122" s="204" t="s">
        <v>154</v>
      </c>
      <c r="E122" s="205" t="s">
        <v>23</v>
      </c>
      <c r="F122" s="206" t="s">
        <v>212</v>
      </c>
      <c r="G122" s="203"/>
      <c r="H122" s="207">
        <v>9.907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154</v>
      </c>
      <c r="AU122" s="213" t="s">
        <v>85</v>
      </c>
      <c r="AV122" s="11" t="s">
        <v>85</v>
      </c>
      <c r="AW122" s="11" t="s">
        <v>38</v>
      </c>
      <c r="AX122" s="11" t="s">
        <v>75</v>
      </c>
      <c r="AY122" s="213" t="s">
        <v>140</v>
      </c>
    </row>
    <row r="123" spans="2:51" s="11" customFormat="1" ht="13.5">
      <c r="B123" s="202"/>
      <c r="C123" s="203"/>
      <c r="D123" s="204" t="s">
        <v>154</v>
      </c>
      <c r="E123" s="205" t="s">
        <v>23</v>
      </c>
      <c r="F123" s="206" t="s">
        <v>213</v>
      </c>
      <c r="G123" s="203"/>
      <c r="H123" s="207">
        <v>40.15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154</v>
      </c>
      <c r="AU123" s="213" t="s">
        <v>85</v>
      </c>
      <c r="AV123" s="11" t="s">
        <v>85</v>
      </c>
      <c r="AW123" s="11" t="s">
        <v>38</v>
      </c>
      <c r="AX123" s="11" t="s">
        <v>75</v>
      </c>
      <c r="AY123" s="213" t="s">
        <v>140</v>
      </c>
    </row>
    <row r="124" spans="2:51" s="12" customFormat="1" ht="13.5">
      <c r="B124" s="214"/>
      <c r="C124" s="215"/>
      <c r="D124" s="204" t="s">
        <v>154</v>
      </c>
      <c r="E124" s="216" t="s">
        <v>23</v>
      </c>
      <c r="F124" s="217" t="s">
        <v>214</v>
      </c>
      <c r="G124" s="215"/>
      <c r="H124" s="218">
        <v>50.057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154</v>
      </c>
      <c r="AU124" s="224" t="s">
        <v>85</v>
      </c>
      <c r="AV124" s="12" t="s">
        <v>147</v>
      </c>
      <c r="AW124" s="12" t="s">
        <v>38</v>
      </c>
      <c r="AX124" s="12" t="s">
        <v>83</v>
      </c>
      <c r="AY124" s="224" t="s">
        <v>140</v>
      </c>
    </row>
    <row r="125" spans="2:65" s="1" customFormat="1" ht="25.5" customHeight="1">
      <c r="B125" s="39"/>
      <c r="C125" s="190" t="s">
        <v>10</v>
      </c>
      <c r="D125" s="190" t="s">
        <v>142</v>
      </c>
      <c r="E125" s="191" t="s">
        <v>215</v>
      </c>
      <c r="F125" s="192" t="s">
        <v>216</v>
      </c>
      <c r="G125" s="193" t="s">
        <v>171</v>
      </c>
      <c r="H125" s="194">
        <v>4.128</v>
      </c>
      <c r="I125" s="195"/>
      <c r="J125" s="196">
        <f>ROUND(I125*H125,2)</f>
        <v>0</v>
      </c>
      <c r="K125" s="192" t="s">
        <v>146</v>
      </c>
      <c r="L125" s="59"/>
      <c r="M125" s="197" t="s">
        <v>23</v>
      </c>
      <c r="N125" s="198" t="s">
        <v>46</v>
      </c>
      <c r="O125" s="40"/>
      <c r="P125" s="199">
        <f>O125*H125</f>
        <v>0</v>
      </c>
      <c r="Q125" s="199">
        <v>0</v>
      </c>
      <c r="R125" s="199">
        <f>Q125*H125</f>
        <v>0</v>
      </c>
      <c r="S125" s="199">
        <v>1.4</v>
      </c>
      <c r="T125" s="200">
        <f>S125*H125</f>
        <v>5.7791999999999994</v>
      </c>
      <c r="AR125" s="22" t="s">
        <v>147</v>
      </c>
      <c r="AT125" s="22" t="s">
        <v>142</v>
      </c>
      <c r="AU125" s="22" t="s">
        <v>85</v>
      </c>
      <c r="AY125" s="22" t="s">
        <v>140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83</v>
      </c>
      <c r="BK125" s="201">
        <f>ROUND(I125*H125,2)</f>
        <v>0</v>
      </c>
      <c r="BL125" s="22" t="s">
        <v>147</v>
      </c>
      <c r="BM125" s="22" t="s">
        <v>217</v>
      </c>
    </row>
    <row r="126" spans="2:51" s="11" customFormat="1" ht="13.5">
      <c r="B126" s="202"/>
      <c r="C126" s="203"/>
      <c r="D126" s="204" t="s">
        <v>154</v>
      </c>
      <c r="E126" s="205" t="s">
        <v>23</v>
      </c>
      <c r="F126" s="206" t="s">
        <v>218</v>
      </c>
      <c r="G126" s="203"/>
      <c r="H126" s="207">
        <v>4.128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154</v>
      </c>
      <c r="AU126" s="213" t="s">
        <v>85</v>
      </c>
      <c r="AV126" s="11" t="s">
        <v>85</v>
      </c>
      <c r="AW126" s="11" t="s">
        <v>38</v>
      </c>
      <c r="AX126" s="11" t="s">
        <v>83</v>
      </c>
      <c r="AY126" s="213" t="s">
        <v>140</v>
      </c>
    </row>
    <row r="127" spans="2:65" s="1" customFormat="1" ht="38.25" customHeight="1">
      <c r="B127" s="39"/>
      <c r="C127" s="190" t="s">
        <v>219</v>
      </c>
      <c r="D127" s="190" t="s">
        <v>142</v>
      </c>
      <c r="E127" s="191" t="s">
        <v>220</v>
      </c>
      <c r="F127" s="192" t="s">
        <v>221</v>
      </c>
      <c r="G127" s="193" t="s">
        <v>222</v>
      </c>
      <c r="H127" s="194">
        <v>6</v>
      </c>
      <c r="I127" s="195"/>
      <c r="J127" s="196">
        <f>ROUND(I127*H127,2)</f>
        <v>0</v>
      </c>
      <c r="K127" s="192" t="s">
        <v>146</v>
      </c>
      <c r="L127" s="59"/>
      <c r="M127" s="197" t="s">
        <v>23</v>
      </c>
      <c r="N127" s="198" t="s">
        <v>46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0.138</v>
      </c>
      <c r="T127" s="200">
        <f>S127*H127</f>
        <v>0.8280000000000001</v>
      </c>
      <c r="AR127" s="22" t="s">
        <v>147</v>
      </c>
      <c r="AT127" s="22" t="s">
        <v>142</v>
      </c>
      <c r="AU127" s="22" t="s">
        <v>85</v>
      </c>
      <c r="AY127" s="22" t="s">
        <v>140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83</v>
      </c>
      <c r="BK127" s="201">
        <f>ROUND(I127*H127,2)</f>
        <v>0</v>
      </c>
      <c r="BL127" s="22" t="s">
        <v>147</v>
      </c>
      <c r="BM127" s="22" t="s">
        <v>223</v>
      </c>
    </row>
    <row r="128" spans="2:51" s="11" customFormat="1" ht="13.5">
      <c r="B128" s="202"/>
      <c r="C128" s="203"/>
      <c r="D128" s="204" t="s">
        <v>154</v>
      </c>
      <c r="E128" s="205" t="s">
        <v>23</v>
      </c>
      <c r="F128" s="206" t="s">
        <v>224</v>
      </c>
      <c r="G128" s="203"/>
      <c r="H128" s="207">
        <v>6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154</v>
      </c>
      <c r="AU128" s="213" t="s">
        <v>85</v>
      </c>
      <c r="AV128" s="11" t="s">
        <v>85</v>
      </c>
      <c r="AW128" s="11" t="s">
        <v>38</v>
      </c>
      <c r="AX128" s="11" t="s">
        <v>83</v>
      </c>
      <c r="AY128" s="213" t="s">
        <v>140</v>
      </c>
    </row>
    <row r="129" spans="2:65" s="1" customFormat="1" ht="25.5" customHeight="1">
      <c r="B129" s="39"/>
      <c r="C129" s="190" t="s">
        <v>225</v>
      </c>
      <c r="D129" s="190" t="s">
        <v>142</v>
      </c>
      <c r="E129" s="191" t="s">
        <v>226</v>
      </c>
      <c r="F129" s="192" t="s">
        <v>227</v>
      </c>
      <c r="G129" s="193" t="s">
        <v>222</v>
      </c>
      <c r="H129" s="194">
        <v>2</v>
      </c>
      <c r="I129" s="195"/>
      <c r="J129" s="196">
        <f>ROUND(I129*H129,2)</f>
        <v>0</v>
      </c>
      <c r="K129" s="192" t="s">
        <v>146</v>
      </c>
      <c r="L129" s="59"/>
      <c r="M129" s="197" t="s">
        <v>23</v>
      </c>
      <c r="N129" s="198" t="s">
        <v>46</v>
      </c>
      <c r="O129" s="40"/>
      <c r="P129" s="199">
        <f>O129*H129</f>
        <v>0</v>
      </c>
      <c r="Q129" s="199">
        <v>0</v>
      </c>
      <c r="R129" s="199">
        <f>Q129*H129</f>
        <v>0</v>
      </c>
      <c r="S129" s="199">
        <v>0.082</v>
      </c>
      <c r="T129" s="200">
        <f>S129*H129</f>
        <v>0.164</v>
      </c>
      <c r="AR129" s="22" t="s">
        <v>147</v>
      </c>
      <c r="AT129" s="22" t="s">
        <v>142</v>
      </c>
      <c r="AU129" s="22" t="s">
        <v>85</v>
      </c>
      <c r="AY129" s="22" t="s">
        <v>140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83</v>
      </c>
      <c r="BK129" s="201">
        <f>ROUND(I129*H129,2)</f>
        <v>0</v>
      </c>
      <c r="BL129" s="22" t="s">
        <v>147</v>
      </c>
      <c r="BM129" s="22" t="s">
        <v>228</v>
      </c>
    </row>
    <row r="130" spans="2:51" s="11" customFormat="1" ht="13.5">
      <c r="B130" s="202"/>
      <c r="C130" s="203"/>
      <c r="D130" s="204" t="s">
        <v>154</v>
      </c>
      <c r="E130" s="205" t="s">
        <v>23</v>
      </c>
      <c r="F130" s="206" t="s">
        <v>229</v>
      </c>
      <c r="G130" s="203"/>
      <c r="H130" s="207">
        <v>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154</v>
      </c>
      <c r="AU130" s="213" t="s">
        <v>85</v>
      </c>
      <c r="AV130" s="11" t="s">
        <v>85</v>
      </c>
      <c r="AW130" s="11" t="s">
        <v>38</v>
      </c>
      <c r="AX130" s="11" t="s">
        <v>83</v>
      </c>
      <c r="AY130" s="213" t="s">
        <v>140</v>
      </c>
    </row>
    <row r="131" spans="2:65" s="1" customFormat="1" ht="16.5" customHeight="1">
      <c r="B131" s="39"/>
      <c r="C131" s="190" t="s">
        <v>230</v>
      </c>
      <c r="D131" s="190" t="s">
        <v>142</v>
      </c>
      <c r="E131" s="191" t="s">
        <v>231</v>
      </c>
      <c r="F131" s="192" t="s">
        <v>232</v>
      </c>
      <c r="G131" s="193" t="s">
        <v>145</v>
      </c>
      <c r="H131" s="194">
        <v>100</v>
      </c>
      <c r="I131" s="195"/>
      <c r="J131" s="196">
        <f>ROUND(I131*H131,2)</f>
        <v>0</v>
      </c>
      <c r="K131" s="192" t="s">
        <v>146</v>
      </c>
      <c r="L131" s="59"/>
      <c r="M131" s="197" t="s">
        <v>23</v>
      </c>
      <c r="N131" s="198" t="s">
        <v>46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0.063</v>
      </c>
      <c r="T131" s="200">
        <f>S131*H131</f>
        <v>6.3</v>
      </c>
      <c r="AR131" s="22" t="s">
        <v>147</v>
      </c>
      <c r="AT131" s="22" t="s">
        <v>142</v>
      </c>
      <c r="AU131" s="22" t="s">
        <v>85</v>
      </c>
      <c r="AY131" s="22" t="s">
        <v>140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83</v>
      </c>
      <c r="BK131" s="201">
        <f>ROUND(I131*H131,2)</f>
        <v>0</v>
      </c>
      <c r="BL131" s="22" t="s">
        <v>147</v>
      </c>
      <c r="BM131" s="22" t="s">
        <v>233</v>
      </c>
    </row>
    <row r="132" spans="2:63" s="10" customFormat="1" ht="29.85" customHeight="1">
      <c r="B132" s="174"/>
      <c r="C132" s="175"/>
      <c r="D132" s="176" t="s">
        <v>74</v>
      </c>
      <c r="E132" s="188" t="s">
        <v>234</v>
      </c>
      <c r="F132" s="188" t="s">
        <v>235</v>
      </c>
      <c r="G132" s="175"/>
      <c r="H132" s="175"/>
      <c r="I132" s="178"/>
      <c r="J132" s="189">
        <f>BK132</f>
        <v>0</v>
      </c>
      <c r="K132" s="175"/>
      <c r="L132" s="180"/>
      <c r="M132" s="181"/>
      <c r="N132" s="182"/>
      <c r="O132" s="182"/>
      <c r="P132" s="183">
        <f>SUM(P133:P147)</f>
        <v>0</v>
      </c>
      <c r="Q132" s="182"/>
      <c r="R132" s="183">
        <f>SUM(R133:R147)</f>
        <v>0</v>
      </c>
      <c r="S132" s="182"/>
      <c r="T132" s="184">
        <f>SUM(T133:T147)</f>
        <v>0</v>
      </c>
      <c r="AR132" s="185" t="s">
        <v>83</v>
      </c>
      <c r="AT132" s="186" t="s">
        <v>74</v>
      </c>
      <c r="AU132" s="186" t="s">
        <v>83</v>
      </c>
      <c r="AY132" s="185" t="s">
        <v>140</v>
      </c>
      <c r="BK132" s="187">
        <f>SUM(BK133:BK147)</f>
        <v>0</v>
      </c>
    </row>
    <row r="133" spans="2:65" s="1" customFormat="1" ht="25.5" customHeight="1">
      <c r="B133" s="39"/>
      <c r="C133" s="190" t="s">
        <v>236</v>
      </c>
      <c r="D133" s="190" t="s">
        <v>142</v>
      </c>
      <c r="E133" s="191" t="s">
        <v>237</v>
      </c>
      <c r="F133" s="192" t="s">
        <v>238</v>
      </c>
      <c r="G133" s="193" t="s">
        <v>239</v>
      </c>
      <c r="H133" s="194">
        <v>174.046</v>
      </c>
      <c r="I133" s="195"/>
      <c r="J133" s="196">
        <f>ROUND(I133*H133,2)</f>
        <v>0</v>
      </c>
      <c r="K133" s="192" t="s">
        <v>146</v>
      </c>
      <c r="L133" s="59"/>
      <c r="M133" s="197" t="s">
        <v>23</v>
      </c>
      <c r="N133" s="198" t="s">
        <v>46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147</v>
      </c>
      <c r="AT133" s="22" t="s">
        <v>142</v>
      </c>
      <c r="AU133" s="22" t="s">
        <v>85</v>
      </c>
      <c r="AY133" s="22" t="s">
        <v>140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83</v>
      </c>
      <c r="BK133" s="201">
        <f>ROUND(I133*H133,2)</f>
        <v>0</v>
      </c>
      <c r="BL133" s="22" t="s">
        <v>147</v>
      </c>
      <c r="BM133" s="22" t="s">
        <v>240</v>
      </c>
    </row>
    <row r="134" spans="2:65" s="1" customFormat="1" ht="16.5" customHeight="1">
      <c r="B134" s="39"/>
      <c r="C134" s="190" t="s">
        <v>241</v>
      </c>
      <c r="D134" s="190" t="s">
        <v>142</v>
      </c>
      <c r="E134" s="191" t="s">
        <v>242</v>
      </c>
      <c r="F134" s="192" t="s">
        <v>243</v>
      </c>
      <c r="G134" s="193" t="s">
        <v>167</v>
      </c>
      <c r="H134" s="194">
        <v>14</v>
      </c>
      <c r="I134" s="195"/>
      <c r="J134" s="196">
        <f>ROUND(I134*H134,2)</f>
        <v>0</v>
      </c>
      <c r="K134" s="192" t="s">
        <v>146</v>
      </c>
      <c r="L134" s="59"/>
      <c r="M134" s="197" t="s">
        <v>23</v>
      </c>
      <c r="N134" s="198" t="s">
        <v>46</v>
      </c>
      <c r="O134" s="4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2" t="s">
        <v>147</v>
      </c>
      <c r="AT134" s="22" t="s">
        <v>142</v>
      </c>
      <c r="AU134" s="22" t="s">
        <v>85</v>
      </c>
      <c r="AY134" s="22" t="s">
        <v>140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2" t="s">
        <v>83</v>
      </c>
      <c r="BK134" s="201">
        <f>ROUND(I134*H134,2)</f>
        <v>0</v>
      </c>
      <c r="BL134" s="22" t="s">
        <v>147</v>
      </c>
      <c r="BM134" s="22" t="s">
        <v>244</v>
      </c>
    </row>
    <row r="135" spans="2:65" s="1" customFormat="1" ht="25.5" customHeight="1">
      <c r="B135" s="39"/>
      <c r="C135" s="190" t="s">
        <v>9</v>
      </c>
      <c r="D135" s="190" t="s">
        <v>142</v>
      </c>
      <c r="E135" s="191" t="s">
        <v>245</v>
      </c>
      <c r="F135" s="192" t="s">
        <v>246</v>
      </c>
      <c r="G135" s="193" t="s">
        <v>167</v>
      </c>
      <c r="H135" s="194">
        <v>196</v>
      </c>
      <c r="I135" s="195"/>
      <c r="J135" s="196">
        <f>ROUND(I135*H135,2)</f>
        <v>0</v>
      </c>
      <c r="K135" s="192" t="s">
        <v>146</v>
      </c>
      <c r="L135" s="59"/>
      <c r="M135" s="197" t="s">
        <v>23</v>
      </c>
      <c r="N135" s="198" t="s">
        <v>46</v>
      </c>
      <c r="O135" s="4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2" t="s">
        <v>147</v>
      </c>
      <c r="AT135" s="22" t="s">
        <v>142</v>
      </c>
      <c r="AU135" s="22" t="s">
        <v>85</v>
      </c>
      <c r="AY135" s="22" t="s">
        <v>140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83</v>
      </c>
      <c r="BK135" s="201">
        <f>ROUND(I135*H135,2)</f>
        <v>0</v>
      </c>
      <c r="BL135" s="22" t="s">
        <v>147</v>
      </c>
      <c r="BM135" s="22" t="s">
        <v>247</v>
      </c>
    </row>
    <row r="136" spans="2:51" s="11" customFormat="1" ht="13.5">
      <c r="B136" s="202"/>
      <c r="C136" s="203"/>
      <c r="D136" s="204" t="s">
        <v>154</v>
      </c>
      <c r="E136" s="205" t="s">
        <v>23</v>
      </c>
      <c r="F136" s="206" t="s">
        <v>248</v>
      </c>
      <c r="G136" s="203"/>
      <c r="H136" s="207">
        <v>196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154</v>
      </c>
      <c r="AU136" s="213" t="s">
        <v>85</v>
      </c>
      <c r="AV136" s="11" t="s">
        <v>85</v>
      </c>
      <c r="AW136" s="11" t="s">
        <v>38</v>
      </c>
      <c r="AX136" s="11" t="s">
        <v>83</v>
      </c>
      <c r="AY136" s="213" t="s">
        <v>140</v>
      </c>
    </row>
    <row r="137" spans="2:65" s="1" customFormat="1" ht="25.5" customHeight="1">
      <c r="B137" s="39"/>
      <c r="C137" s="190" t="s">
        <v>249</v>
      </c>
      <c r="D137" s="190" t="s">
        <v>142</v>
      </c>
      <c r="E137" s="191" t="s">
        <v>250</v>
      </c>
      <c r="F137" s="192" t="s">
        <v>251</v>
      </c>
      <c r="G137" s="193" t="s">
        <v>239</v>
      </c>
      <c r="H137" s="194">
        <v>174.046</v>
      </c>
      <c r="I137" s="195"/>
      <c r="J137" s="196">
        <f>ROUND(I137*H137,2)</f>
        <v>0</v>
      </c>
      <c r="K137" s="192" t="s">
        <v>146</v>
      </c>
      <c r="L137" s="59"/>
      <c r="M137" s="197" t="s">
        <v>23</v>
      </c>
      <c r="N137" s="198" t="s">
        <v>46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2" t="s">
        <v>147</v>
      </c>
      <c r="AT137" s="22" t="s">
        <v>142</v>
      </c>
      <c r="AU137" s="22" t="s">
        <v>85</v>
      </c>
      <c r="AY137" s="22" t="s">
        <v>140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83</v>
      </c>
      <c r="BK137" s="201">
        <f>ROUND(I137*H137,2)</f>
        <v>0</v>
      </c>
      <c r="BL137" s="22" t="s">
        <v>147</v>
      </c>
      <c r="BM137" s="22" t="s">
        <v>252</v>
      </c>
    </row>
    <row r="138" spans="2:65" s="1" customFormat="1" ht="25.5" customHeight="1">
      <c r="B138" s="39"/>
      <c r="C138" s="190" t="s">
        <v>253</v>
      </c>
      <c r="D138" s="190" t="s">
        <v>142</v>
      </c>
      <c r="E138" s="191" t="s">
        <v>254</v>
      </c>
      <c r="F138" s="192" t="s">
        <v>255</v>
      </c>
      <c r="G138" s="193" t="s">
        <v>239</v>
      </c>
      <c r="H138" s="194">
        <v>1740.46</v>
      </c>
      <c r="I138" s="195"/>
      <c r="J138" s="196">
        <f>ROUND(I138*H138,2)</f>
        <v>0</v>
      </c>
      <c r="K138" s="192" t="s">
        <v>146</v>
      </c>
      <c r="L138" s="59"/>
      <c r="M138" s="197" t="s">
        <v>23</v>
      </c>
      <c r="N138" s="198" t="s">
        <v>46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147</v>
      </c>
      <c r="AT138" s="22" t="s">
        <v>142</v>
      </c>
      <c r="AU138" s="22" t="s">
        <v>85</v>
      </c>
      <c r="AY138" s="22" t="s">
        <v>140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83</v>
      </c>
      <c r="BK138" s="201">
        <f>ROUND(I138*H138,2)</f>
        <v>0</v>
      </c>
      <c r="BL138" s="22" t="s">
        <v>147</v>
      </c>
      <c r="BM138" s="22" t="s">
        <v>256</v>
      </c>
    </row>
    <row r="139" spans="2:51" s="11" customFormat="1" ht="13.5">
      <c r="B139" s="202"/>
      <c r="C139" s="203"/>
      <c r="D139" s="204" t="s">
        <v>154</v>
      </c>
      <c r="E139" s="203"/>
      <c r="F139" s="206" t="s">
        <v>257</v>
      </c>
      <c r="G139" s="203"/>
      <c r="H139" s="207">
        <v>1740.46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154</v>
      </c>
      <c r="AU139" s="213" t="s">
        <v>85</v>
      </c>
      <c r="AV139" s="11" t="s">
        <v>85</v>
      </c>
      <c r="AW139" s="11" t="s">
        <v>6</v>
      </c>
      <c r="AX139" s="11" t="s">
        <v>83</v>
      </c>
      <c r="AY139" s="213" t="s">
        <v>140</v>
      </c>
    </row>
    <row r="140" spans="2:65" s="1" customFormat="1" ht="25.5" customHeight="1">
      <c r="B140" s="39"/>
      <c r="C140" s="190" t="s">
        <v>258</v>
      </c>
      <c r="D140" s="190" t="s">
        <v>142</v>
      </c>
      <c r="E140" s="191" t="s">
        <v>259</v>
      </c>
      <c r="F140" s="192" t="s">
        <v>260</v>
      </c>
      <c r="G140" s="193" t="s">
        <v>239</v>
      </c>
      <c r="H140" s="194">
        <v>110.893</v>
      </c>
      <c r="I140" s="195"/>
      <c r="J140" s="196">
        <f aca="true" t="shared" si="0" ref="J140:J145">ROUND(I140*H140,2)</f>
        <v>0</v>
      </c>
      <c r="K140" s="192" t="s">
        <v>146</v>
      </c>
      <c r="L140" s="59"/>
      <c r="M140" s="197" t="s">
        <v>23</v>
      </c>
      <c r="N140" s="198" t="s">
        <v>46</v>
      </c>
      <c r="O140" s="40"/>
      <c r="P140" s="199">
        <f aca="true" t="shared" si="1" ref="P140:P145">O140*H140</f>
        <v>0</v>
      </c>
      <c r="Q140" s="199">
        <v>0</v>
      </c>
      <c r="R140" s="199">
        <f aca="true" t="shared" si="2" ref="R140:R145">Q140*H140</f>
        <v>0</v>
      </c>
      <c r="S140" s="199">
        <v>0</v>
      </c>
      <c r="T140" s="200">
        <f aca="true" t="shared" si="3" ref="T140:T145">S140*H140</f>
        <v>0</v>
      </c>
      <c r="AR140" s="22" t="s">
        <v>147</v>
      </c>
      <c r="AT140" s="22" t="s">
        <v>142</v>
      </c>
      <c r="AU140" s="22" t="s">
        <v>85</v>
      </c>
      <c r="AY140" s="22" t="s">
        <v>140</v>
      </c>
      <c r="BE140" s="201">
        <f aca="true" t="shared" si="4" ref="BE140:BE145">IF(N140="základní",J140,0)</f>
        <v>0</v>
      </c>
      <c r="BF140" s="201">
        <f aca="true" t="shared" si="5" ref="BF140:BF145">IF(N140="snížená",J140,0)</f>
        <v>0</v>
      </c>
      <c r="BG140" s="201">
        <f aca="true" t="shared" si="6" ref="BG140:BG145">IF(N140="zákl. přenesená",J140,0)</f>
        <v>0</v>
      </c>
      <c r="BH140" s="201">
        <f aca="true" t="shared" si="7" ref="BH140:BH145">IF(N140="sníž. přenesená",J140,0)</f>
        <v>0</v>
      </c>
      <c r="BI140" s="201">
        <f aca="true" t="shared" si="8" ref="BI140:BI145">IF(N140="nulová",J140,0)</f>
        <v>0</v>
      </c>
      <c r="BJ140" s="22" t="s">
        <v>83</v>
      </c>
      <c r="BK140" s="201">
        <f aca="true" t="shared" si="9" ref="BK140:BK145">ROUND(I140*H140,2)</f>
        <v>0</v>
      </c>
      <c r="BL140" s="22" t="s">
        <v>147</v>
      </c>
      <c r="BM140" s="22" t="s">
        <v>261</v>
      </c>
    </row>
    <row r="141" spans="2:65" s="1" customFormat="1" ht="25.5" customHeight="1">
      <c r="B141" s="39"/>
      <c r="C141" s="190" t="s">
        <v>262</v>
      </c>
      <c r="D141" s="190" t="s">
        <v>142</v>
      </c>
      <c r="E141" s="191" t="s">
        <v>263</v>
      </c>
      <c r="F141" s="192" t="s">
        <v>264</v>
      </c>
      <c r="G141" s="193" t="s">
        <v>239</v>
      </c>
      <c r="H141" s="194">
        <v>6.863</v>
      </c>
      <c r="I141" s="195"/>
      <c r="J141" s="196">
        <f t="shared" si="0"/>
        <v>0</v>
      </c>
      <c r="K141" s="192" t="s">
        <v>146</v>
      </c>
      <c r="L141" s="59"/>
      <c r="M141" s="197" t="s">
        <v>23</v>
      </c>
      <c r="N141" s="198" t="s">
        <v>46</v>
      </c>
      <c r="O141" s="40"/>
      <c r="P141" s="199">
        <f t="shared" si="1"/>
        <v>0</v>
      </c>
      <c r="Q141" s="199">
        <v>0</v>
      </c>
      <c r="R141" s="199">
        <f t="shared" si="2"/>
        <v>0</v>
      </c>
      <c r="S141" s="199">
        <v>0</v>
      </c>
      <c r="T141" s="200">
        <f t="shared" si="3"/>
        <v>0</v>
      </c>
      <c r="AR141" s="22" t="s">
        <v>147</v>
      </c>
      <c r="AT141" s="22" t="s">
        <v>142</v>
      </c>
      <c r="AU141" s="22" t="s">
        <v>85</v>
      </c>
      <c r="AY141" s="22" t="s">
        <v>140</v>
      </c>
      <c r="BE141" s="201">
        <f t="shared" si="4"/>
        <v>0</v>
      </c>
      <c r="BF141" s="201">
        <f t="shared" si="5"/>
        <v>0</v>
      </c>
      <c r="BG141" s="201">
        <f t="shared" si="6"/>
        <v>0</v>
      </c>
      <c r="BH141" s="201">
        <f t="shared" si="7"/>
        <v>0</v>
      </c>
      <c r="BI141" s="201">
        <f t="shared" si="8"/>
        <v>0</v>
      </c>
      <c r="BJ141" s="22" t="s">
        <v>83</v>
      </c>
      <c r="BK141" s="201">
        <f t="shared" si="9"/>
        <v>0</v>
      </c>
      <c r="BL141" s="22" t="s">
        <v>147</v>
      </c>
      <c r="BM141" s="22" t="s">
        <v>265</v>
      </c>
    </row>
    <row r="142" spans="2:65" s="1" customFormat="1" ht="25.5" customHeight="1">
      <c r="B142" s="39"/>
      <c r="C142" s="190" t="s">
        <v>266</v>
      </c>
      <c r="D142" s="190" t="s">
        <v>142</v>
      </c>
      <c r="E142" s="191" t="s">
        <v>267</v>
      </c>
      <c r="F142" s="192" t="s">
        <v>268</v>
      </c>
      <c r="G142" s="193" t="s">
        <v>239</v>
      </c>
      <c r="H142" s="194">
        <v>24.812</v>
      </c>
      <c r="I142" s="195"/>
      <c r="J142" s="196">
        <f t="shared" si="0"/>
        <v>0</v>
      </c>
      <c r="K142" s="192" t="s">
        <v>146</v>
      </c>
      <c r="L142" s="59"/>
      <c r="M142" s="197" t="s">
        <v>23</v>
      </c>
      <c r="N142" s="198" t="s">
        <v>46</v>
      </c>
      <c r="O142" s="40"/>
      <c r="P142" s="199">
        <f t="shared" si="1"/>
        <v>0</v>
      </c>
      <c r="Q142" s="199">
        <v>0</v>
      </c>
      <c r="R142" s="199">
        <f t="shared" si="2"/>
        <v>0</v>
      </c>
      <c r="S142" s="199">
        <v>0</v>
      </c>
      <c r="T142" s="200">
        <f t="shared" si="3"/>
        <v>0</v>
      </c>
      <c r="AR142" s="22" t="s">
        <v>147</v>
      </c>
      <c r="AT142" s="22" t="s">
        <v>142</v>
      </c>
      <c r="AU142" s="22" t="s">
        <v>85</v>
      </c>
      <c r="AY142" s="22" t="s">
        <v>140</v>
      </c>
      <c r="BE142" s="201">
        <f t="shared" si="4"/>
        <v>0</v>
      </c>
      <c r="BF142" s="201">
        <f t="shared" si="5"/>
        <v>0</v>
      </c>
      <c r="BG142" s="201">
        <f t="shared" si="6"/>
        <v>0</v>
      </c>
      <c r="BH142" s="201">
        <f t="shared" si="7"/>
        <v>0</v>
      </c>
      <c r="BI142" s="201">
        <f t="shared" si="8"/>
        <v>0</v>
      </c>
      <c r="BJ142" s="22" t="s">
        <v>83</v>
      </c>
      <c r="BK142" s="201">
        <f t="shared" si="9"/>
        <v>0</v>
      </c>
      <c r="BL142" s="22" t="s">
        <v>147</v>
      </c>
      <c r="BM142" s="22" t="s">
        <v>269</v>
      </c>
    </row>
    <row r="143" spans="2:65" s="1" customFormat="1" ht="25.5" customHeight="1">
      <c r="B143" s="39"/>
      <c r="C143" s="190" t="s">
        <v>270</v>
      </c>
      <c r="D143" s="190" t="s">
        <v>142</v>
      </c>
      <c r="E143" s="191" t="s">
        <v>271</v>
      </c>
      <c r="F143" s="192" t="s">
        <v>272</v>
      </c>
      <c r="G143" s="193" t="s">
        <v>239</v>
      </c>
      <c r="H143" s="194">
        <v>7.334</v>
      </c>
      <c r="I143" s="195"/>
      <c r="J143" s="196">
        <f t="shared" si="0"/>
        <v>0</v>
      </c>
      <c r="K143" s="192" t="s">
        <v>146</v>
      </c>
      <c r="L143" s="59"/>
      <c r="M143" s="197" t="s">
        <v>23</v>
      </c>
      <c r="N143" s="198" t="s">
        <v>46</v>
      </c>
      <c r="O143" s="40"/>
      <c r="P143" s="199">
        <f t="shared" si="1"/>
        <v>0</v>
      </c>
      <c r="Q143" s="199">
        <v>0</v>
      </c>
      <c r="R143" s="199">
        <f t="shared" si="2"/>
        <v>0</v>
      </c>
      <c r="S143" s="199">
        <v>0</v>
      </c>
      <c r="T143" s="200">
        <f t="shared" si="3"/>
        <v>0</v>
      </c>
      <c r="AR143" s="22" t="s">
        <v>147</v>
      </c>
      <c r="AT143" s="22" t="s">
        <v>142</v>
      </c>
      <c r="AU143" s="22" t="s">
        <v>85</v>
      </c>
      <c r="AY143" s="22" t="s">
        <v>140</v>
      </c>
      <c r="BE143" s="201">
        <f t="shared" si="4"/>
        <v>0</v>
      </c>
      <c r="BF143" s="201">
        <f t="shared" si="5"/>
        <v>0</v>
      </c>
      <c r="BG143" s="201">
        <f t="shared" si="6"/>
        <v>0</v>
      </c>
      <c r="BH143" s="201">
        <f t="shared" si="7"/>
        <v>0</v>
      </c>
      <c r="BI143" s="201">
        <f t="shared" si="8"/>
        <v>0</v>
      </c>
      <c r="BJ143" s="22" t="s">
        <v>83</v>
      </c>
      <c r="BK143" s="201">
        <f t="shared" si="9"/>
        <v>0</v>
      </c>
      <c r="BL143" s="22" t="s">
        <v>147</v>
      </c>
      <c r="BM143" s="22" t="s">
        <v>273</v>
      </c>
    </row>
    <row r="144" spans="2:65" s="1" customFormat="1" ht="25.5" customHeight="1">
      <c r="B144" s="39"/>
      <c r="C144" s="190" t="s">
        <v>274</v>
      </c>
      <c r="D144" s="190" t="s">
        <v>142</v>
      </c>
      <c r="E144" s="191" t="s">
        <v>275</v>
      </c>
      <c r="F144" s="192" t="s">
        <v>276</v>
      </c>
      <c r="G144" s="193" t="s">
        <v>239</v>
      </c>
      <c r="H144" s="194">
        <v>10.629</v>
      </c>
      <c r="I144" s="195"/>
      <c r="J144" s="196">
        <f t="shared" si="0"/>
        <v>0</v>
      </c>
      <c r="K144" s="192" t="s">
        <v>146</v>
      </c>
      <c r="L144" s="59"/>
      <c r="M144" s="197" t="s">
        <v>23</v>
      </c>
      <c r="N144" s="198" t="s">
        <v>46</v>
      </c>
      <c r="O144" s="40"/>
      <c r="P144" s="199">
        <f t="shared" si="1"/>
        <v>0</v>
      </c>
      <c r="Q144" s="199">
        <v>0</v>
      </c>
      <c r="R144" s="199">
        <f t="shared" si="2"/>
        <v>0</v>
      </c>
      <c r="S144" s="199">
        <v>0</v>
      </c>
      <c r="T144" s="200">
        <f t="shared" si="3"/>
        <v>0</v>
      </c>
      <c r="AR144" s="22" t="s">
        <v>147</v>
      </c>
      <c r="AT144" s="22" t="s">
        <v>142</v>
      </c>
      <c r="AU144" s="22" t="s">
        <v>85</v>
      </c>
      <c r="AY144" s="22" t="s">
        <v>140</v>
      </c>
      <c r="BE144" s="201">
        <f t="shared" si="4"/>
        <v>0</v>
      </c>
      <c r="BF144" s="201">
        <f t="shared" si="5"/>
        <v>0</v>
      </c>
      <c r="BG144" s="201">
        <f t="shared" si="6"/>
        <v>0</v>
      </c>
      <c r="BH144" s="201">
        <f t="shared" si="7"/>
        <v>0</v>
      </c>
      <c r="BI144" s="201">
        <f t="shared" si="8"/>
        <v>0</v>
      </c>
      <c r="BJ144" s="22" t="s">
        <v>83</v>
      </c>
      <c r="BK144" s="201">
        <f t="shared" si="9"/>
        <v>0</v>
      </c>
      <c r="BL144" s="22" t="s">
        <v>147</v>
      </c>
      <c r="BM144" s="22" t="s">
        <v>277</v>
      </c>
    </row>
    <row r="145" spans="2:65" s="1" customFormat="1" ht="38.25" customHeight="1">
      <c r="B145" s="39"/>
      <c r="C145" s="190" t="s">
        <v>278</v>
      </c>
      <c r="D145" s="190" t="s">
        <v>142</v>
      </c>
      <c r="E145" s="191" t="s">
        <v>279</v>
      </c>
      <c r="F145" s="192" t="s">
        <v>280</v>
      </c>
      <c r="G145" s="193" t="s">
        <v>239</v>
      </c>
      <c r="H145" s="194">
        <v>13.185</v>
      </c>
      <c r="I145" s="195"/>
      <c r="J145" s="196">
        <f t="shared" si="0"/>
        <v>0</v>
      </c>
      <c r="K145" s="192" t="s">
        <v>146</v>
      </c>
      <c r="L145" s="59"/>
      <c r="M145" s="197" t="s">
        <v>23</v>
      </c>
      <c r="N145" s="198" t="s">
        <v>46</v>
      </c>
      <c r="O145" s="40"/>
      <c r="P145" s="199">
        <f t="shared" si="1"/>
        <v>0</v>
      </c>
      <c r="Q145" s="199">
        <v>0</v>
      </c>
      <c r="R145" s="199">
        <f t="shared" si="2"/>
        <v>0</v>
      </c>
      <c r="S145" s="199">
        <v>0</v>
      </c>
      <c r="T145" s="200">
        <f t="shared" si="3"/>
        <v>0</v>
      </c>
      <c r="AR145" s="22" t="s">
        <v>147</v>
      </c>
      <c r="AT145" s="22" t="s">
        <v>142</v>
      </c>
      <c r="AU145" s="22" t="s">
        <v>85</v>
      </c>
      <c r="AY145" s="22" t="s">
        <v>140</v>
      </c>
      <c r="BE145" s="201">
        <f t="shared" si="4"/>
        <v>0</v>
      </c>
      <c r="BF145" s="201">
        <f t="shared" si="5"/>
        <v>0</v>
      </c>
      <c r="BG145" s="201">
        <f t="shared" si="6"/>
        <v>0</v>
      </c>
      <c r="BH145" s="201">
        <f t="shared" si="7"/>
        <v>0</v>
      </c>
      <c r="BI145" s="201">
        <f t="shared" si="8"/>
        <v>0</v>
      </c>
      <c r="BJ145" s="22" t="s">
        <v>83</v>
      </c>
      <c r="BK145" s="201">
        <f t="shared" si="9"/>
        <v>0</v>
      </c>
      <c r="BL145" s="22" t="s">
        <v>147</v>
      </c>
      <c r="BM145" s="22" t="s">
        <v>281</v>
      </c>
    </row>
    <row r="146" spans="2:51" s="11" customFormat="1" ht="13.5">
      <c r="B146" s="202"/>
      <c r="C146" s="203"/>
      <c r="D146" s="204" t="s">
        <v>154</v>
      </c>
      <c r="E146" s="205" t="s">
        <v>23</v>
      </c>
      <c r="F146" s="206" t="s">
        <v>282</v>
      </c>
      <c r="G146" s="203"/>
      <c r="H146" s="207">
        <v>13.185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154</v>
      </c>
      <c r="AU146" s="213" t="s">
        <v>85</v>
      </c>
      <c r="AV146" s="11" t="s">
        <v>85</v>
      </c>
      <c r="AW146" s="11" t="s">
        <v>38</v>
      </c>
      <c r="AX146" s="11" t="s">
        <v>83</v>
      </c>
      <c r="AY146" s="213" t="s">
        <v>140</v>
      </c>
    </row>
    <row r="147" spans="2:65" s="1" customFormat="1" ht="25.5" customHeight="1">
      <c r="B147" s="39"/>
      <c r="C147" s="190" t="s">
        <v>283</v>
      </c>
      <c r="D147" s="190" t="s">
        <v>142</v>
      </c>
      <c r="E147" s="191" t="s">
        <v>284</v>
      </c>
      <c r="F147" s="192" t="s">
        <v>285</v>
      </c>
      <c r="G147" s="193" t="s">
        <v>239</v>
      </c>
      <c r="H147" s="194">
        <v>0.33</v>
      </c>
      <c r="I147" s="195"/>
      <c r="J147" s="196">
        <f>ROUND(I147*H147,2)</f>
        <v>0</v>
      </c>
      <c r="K147" s="192" t="s">
        <v>146</v>
      </c>
      <c r="L147" s="59"/>
      <c r="M147" s="197" t="s">
        <v>23</v>
      </c>
      <c r="N147" s="198" t="s">
        <v>46</v>
      </c>
      <c r="O147" s="40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2" t="s">
        <v>147</v>
      </c>
      <c r="AT147" s="22" t="s">
        <v>142</v>
      </c>
      <c r="AU147" s="22" t="s">
        <v>85</v>
      </c>
      <c r="AY147" s="22" t="s">
        <v>140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83</v>
      </c>
      <c r="BK147" s="201">
        <f>ROUND(I147*H147,2)</f>
        <v>0</v>
      </c>
      <c r="BL147" s="22" t="s">
        <v>147</v>
      </c>
      <c r="BM147" s="22" t="s">
        <v>286</v>
      </c>
    </row>
    <row r="148" spans="2:63" s="10" customFormat="1" ht="29.85" customHeight="1">
      <c r="B148" s="174"/>
      <c r="C148" s="175"/>
      <c r="D148" s="176" t="s">
        <v>74</v>
      </c>
      <c r="E148" s="188" t="s">
        <v>287</v>
      </c>
      <c r="F148" s="188" t="s">
        <v>288</v>
      </c>
      <c r="G148" s="175"/>
      <c r="H148" s="175"/>
      <c r="I148" s="178"/>
      <c r="J148" s="189">
        <f>BK148</f>
        <v>0</v>
      </c>
      <c r="K148" s="175"/>
      <c r="L148" s="180"/>
      <c r="M148" s="181"/>
      <c r="N148" s="182"/>
      <c r="O148" s="182"/>
      <c r="P148" s="183">
        <f>P149</f>
        <v>0</v>
      </c>
      <c r="Q148" s="182"/>
      <c r="R148" s="183">
        <f>R149</f>
        <v>0</v>
      </c>
      <c r="S148" s="182"/>
      <c r="T148" s="184">
        <f>T149</f>
        <v>0</v>
      </c>
      <c r="AR148" s="185" t="s">
        <v>83</v>
      </c>
      <c r="AT148" s="186" t="s">
        <v>74</v>
      </c>
      <c r="AU148" s="186" t="s">
        <v>83</v>
      </c>
      <c r="AY148" s="185" t="s">
        <v>140</v>
      </c>
      <c r="BK148" s="187">
        <f>BK149</f>
        <v>0</v>
      </c>
    </row>
    <row r="149" spans="2:65" s="1" customFormat="1" ht="38.25" customHeight="1">
      <c r="B149" s="39"/>
      <c r="C149" s="190" t="s">
        <v>289</v>
      </c>
      <c r="D149" s="190" t="s">
        <v>142</v>
      </c>
      <c r="E149" s="191" t="s">
        <v>290</v>
      </c>
      <c r="F149" s="192" t="s">
        <v>291</v>
      </c>
      <c r="G149" s="193" t="s">
        <v>239</v>
      </c>
      <c r="H149" s="194">
        <v>86.783</v>
      </c>
      <c r="I149" s="195"/>
      <c r="J149" s="196">
        <f>ROUND(I149*H149,2)</f>
        <v>0</v>
      </c>
      <c r="K149" s="192" t="s">
        <v>146</v>
      </c>
      <c r="L149" s="59"/>
      <c r="M149" s="197" t="s">
        <v>23</v>
      </c>
      <c r="N149" s="198" t="s">
        <v>46</v>
      </c>
      <c r="O149" s="40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2" t="s">
        <v>147</v>
      </c>
      <c r="AT149" s="22" t="s">
        <v>142</v>
      </c>
      <c r="AU149" s="22" t="s">
        <v>85</v>
      </c>
      <c r="AY149" s="22" t="s">
        <v>140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83</v>
      </c>
      <c r="BK149" s="201">
        <f>ROUND(I149*H149,2)</f>
        <v>0</v>
      </c>
      <c r="BL149" s="22" t="s">
        <v>147</v>
      </c>
      <c r="BM149" s="22" t="s">
        <v>292</v>
      </c>
    </row>
    <row r="150" spans="2:63" s="10" customFormat="1" ht="37.35" customHeight="1">
      <c r="B150" s="174"/>
      <c r="C150" s="175"/>
      <c r="D150" s="176" t="s">
        <v>74</v>
      </c>
      <c r="E150" s="177" t="s">
        <v>293</v>
      </c>
      <c r="F150" s="177" t="s">
        <v>294</v>
      </c>
      <c r="G150" s="175"/>
      <c r="H150" s="175"/>
      <c r="I150" s="178"/>
      <c r="J150" s="179">
        <f>BK150</f>
        <v>0</v>
      </c>
      <c r="K150" s="175"/>
      <c r="L150" s="180"/>
      <c r="M150" s="181"/>
      <c r="N150" s="182"/>
      <c r="O150" s="182"/>
      <c r="P150" s="183">
        <f>P151+P172+P234+P265+P271+P281+P288+P291+P294</f>
        <v>0</v>
      </c>
      <c r="Q150" s="182"/>
      <c r="R150" s="183">
        <f>R151+R172+R234+R265+R271+R281+R288+R291+R294</f>
        <v>27.764785549999996</v>
      </c>
      <c r="S150" s="182"/>
      <c r="T150" s="184">
        <f>T151+T172+T234+T265+T271+T281+T288+T291+T294</f>
        <v>43.46801</v>
      </c>
      <c r="AR150" s="185" t="s">
        <v>85</v>
      </c>
      <c r="AT150" s="186" t="s">
        <v>74</v>
      </c>
      <c r="AU150" s="186" t="s">
        <v>75</v>
      </c>
      <c r="AY150" s="185" t="s">
        <v>140</v>
      </c>
      <c r="BK150" s="187">
        <f>BK151+BK172+BK234+BK265+BK271+BK281+BK288+BK291+BK294</f>
        <v>0</v>
      </c>
    </row>
    <row r="151" spans="2:63" s="10" customFormat="1" ht="19.9" customHeight="1">
      <c r="B151" s="174"/>
      <c r="C151" s="175"/>
      <c r="D151" s="176" t="s">
        <v>74</v>
      </c>
      <c r="E151" s="188" t="s">
        <v>295</v>
      </c>
      <c r="F151" s="188" t="s">
        <v>296</v>
      </c>
      <c r="G151" s="175"/>
      <c r="H151" s="175"/>
      <c r="I151" s="178"/>
      <c r="J151" s="189">
        <f>BK151</f>
        <v>0</v>
      </c>
      <c r="K151" s="175"/>
      <c r="L151" s="180"/>
      <c r="M151" s="181"/>
      <c r="N151" s="182"/>
      <c r="O151" s="182"/>
      <c r="P151" s="183">
        <f>SUM(P152:P171)</f>
        <v>0</v>
      </c>
      <c r="Q151" s="182"/>
      <c r="R151" s="183">
        <f>SUM(R152:R171)</f>
        <v>8.7933128</v>
      </c>
      <c r="S151" s="182"/>
      <c r="T151" s="184">
        <f>SUM(T152:T171)</f>
        <v>0.33024000000000003</v>
      </c>
      <c r="AR151" s="185" t="s">
        <v>85</v>
      </c>
      <c r="AT151" s="186" t="s">
        <v>74</v>
      </c>
      <c r="AU151" s="186" t="s">
        <v>83</v>
      </c>
      <c r="AY151" s="185" t="s">
        <v>140</v>
      </c>
      <c r="BK151" s="187">
        <f>SUM(BK152:BK171)</f>
        <v>0</v>
      </c>
    </row>
    <row r="152" spans="2:65" s="1" customFormat="1" ht="25.5" customHeight="1">
      <c r="B152" s="39"/>
      <c r="C152" s="190" t="s">
        <v>297</v>
      </c>
      <c r="D152" s="190" t="s">
        <v>142</v>
      </c>
      <c r="E152" s="191" t="s">
        <v>298</v>
      </c>
      <c r="F152" s="192" t="s">
        <v>299</v>
      </c>
      <c r="G152" s="193" t="s">
        <v>145</v>
      </c>
      <c r="H152" s="194">
        <v>980.19</v>
      </c>
      <c r="I152" s="195"/>
      <c r="J152" s="196">
        <f>ROUND(I152*H152,2)</f>
        <v>0</v>
      </c>
      <c r="K152" s="192" t="s">
        <v>146</v>
      </c>
      <c r="L152" s="59"/>
      <c r="M152" s="197" t="s">
        <v>23</v>
      </c>
      <c r="N152" s="198" t="s">
        <v>46</v>
      </c>
      <c r="O152" s="40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2" t="s">
        <v>219</v>
      </c>
      <c r="AT152" s="22" t="s">
        <v>142</v>
      </c>
      <c r="AU152" s="22" t="s">
        <v>85</v>
      </c>
      <c r="AY152" s="22" t="s">
        <v>140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83</v>
      </c>
      <c r="BK152" s="201">
        <f>ROUND(I152*H152,2)</f>
        <v>0</v>
      </c>
      <c r="BL152" s="22" t="s">
        <v>219</v>
      </c>
      <c r="BM152" s="22" t="s">
        <v>300</v>
      </c>
    </row>
    <row r="153" spans="2:51" s="11" customFormat="1" ht="13.5">
      <c r="B153" s="202"/>
      <c r="C153" s="203"/>
      <c r="D153" s="204" t="s">
        <v>154</v>
      </c>
      <c r="E153" s="205" t="s">
        <v>23</v>
      </c>
      <c r="F153" s="206" t="s">
        <v>301</v>
      </c>
      <c r="G153" s="203"/>
      <c r="H153" s="207">
        <v>980.19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154</v>
      </c>
      <c r="AU153" s="213" t="s">
        <v>85</v>
      </c>
      <c r="AV153" s="11" t="s">
        <v>85</v>
      </c>
      <c r="AW153" s="11" t="s">
        <v>38</v>
      </c>
      <c r="AX153" s="11" t="s">
        <v>83</v>
      </c>
      <c r="AY153" s="213" t="s">
        <v>140</v>
      </c>
    </row>
    <row r="154" spans="2:65" s="1" customFormat="1" ht="16.5" customHeight="1">
      <c r="B154" s="39"/>
      <c r="C154" s="225" t="s">
        <v>302</v>
      </c>
      <c r="D154" s="225" t="s">
        <v>303</v>
      </c>
      <c r="E154" s="226" t="s">
        <v>304</v>
      </c>
      <c r="F154" s="227" t="s">
        <v>305</v>
      </c>
      <c r="G154" s="228" t="s">
        <v>239</v>
      </c>
      <c r="H154" s="229">
        <v>0.294</v>
      </c>
      <c r="I154" s="230"/>
      <c r="J154" s="231">
        <f>ROUND(I154*H154,2)</f>
        <v>0</v>
      </c>
      <c r="K154" s="227" t="s">
        <v>146</v>
      </c>
      <c r="L154" s="232"/>
      <c r="M154" s="233" t="s">
        <v>23</v>
      </c>
      <c r="N154" s="234" t="s">
        <v>46</v>
      </c>
      <c r="O154" s="40"/>
      <c r="P154" s="199">
        <f>O154*H154</f>
        <v>0</v>
      </c>
      <c r="Q154" s="199">
        <v>1</v>
      </c>
      <c r="R154" s="199">
        <f>Q154*H154</f>
        <v>0.294</v>
      </c>
      <c r="S154" s="199">
        <v>0</v>
      </c>
      <c r="T154" s="200">
        <f>S154*H154</f>
        <v>0</v>
      </c>
      <c r="AR154" s="22" t="s">
        <v>297</v>
      </c>
      <c r="AT154" s="22" t="s">
        <v>303</v>
      </c>
      <c r="AU154" s="22" t="s">
        <v>85</v>
      </c>
      <c r="AY154" s="22" t="s">
        <v>140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2" t="s">
        <v>83</v>
      </c>
      <c r="BK154" s="201">
        <f>ROUND(I154*H154,2)</f>
        <v>0</v>
      </c>
      <c r="BL154" s="22" t="s">
        <v>219</v>
      </c>
      <c r="BM154" s="22" t="s">
        <v>306</v>
      </c>
    </row>
    <row r="155" spans="2:51" s="11" customFormat="1" ht="13.5">
      <c r="B155" s="202"/>
      <c r="C155" s="203"/>
      <c r="D155" s="204" t="s">
        <v>154</v>
      </c>
      <c r="E155" s="203"/>
      <c r="F155" s="206" t="s">
        <v>307</v>
      </c>
      <c r="G155" s="203"/>
      <c r="H155" s="207">
        <v>0.294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154</v>
      </c>
      <c r="AU155" s="213" t="s">
        <v>85</v>
      </c>
      <c r="AV155" s="11" t="s">
        <v>85</v>
      </c>
      <c r="AW155" s="11" t="s">
        <v>6</v>
      </c>
      <c r="AX155" s="11" t="s">
        <v>83</v>
      </c>
      <c r="AY155" s="213" t="s">
        <v>140</v>
      </c>
    </row>
    <row r="156" spans="2:65" s="1" customFormat="1" ht="25.5" customHeight="1">
      <c r="B156" s="39"/>
      <c r="C156" s="190" t="s">
        <v>308</v>
      </c>
      <c r="D156" s="190" t="s">
        <v>142</v>
      </c>
      <c r="E156" s="191" t="s">
        <v>309</v>
      </c>
      <c r="F156" s="192" t="s">
        <v>310</v>
      </c>
      <c r="G156" s="193" t="s">
        <v>145</v>
      </c>
      <c r="H156" s="194">
        <v>320.7</v>
      </c>
      <c r="I156" s="195"/>
      <c r="J156" s="196">
        <f>ROUND(I156*H156,2)</f>
        <v>0</v>
      </c>
      <c r="K156" s="192" t="s">
        <v>146</v>
      </c>
      <c r="L156" s="59"/>
      <c r="M156" s="197" t="s">
        <v>23</v>
      </c>
      <c r="N156" s="198" t="s">
        <v>46</v>
      </c>
      <c r="O156" s="40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2" t="s">
        <v>219</v>
      </c>
      <c r="AT156" s="22" t="s">
        <v>142</v>
      </c>
      <c r="AU156" s="22" t="s">
        <v>85</v>
      </c>
      <c r="AY156" s="22" t="s">
        <v>140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83</v>
      </c>
      <c r="BK156" s="201">
        <f>ROUND(I156*H156,2)</f>
        <v>0</v>
      </c>
      <c r="BL156" s="22" t="s">
        <v>219</v>
      </c>
      <c r="BM156" s="22" t="s">
        <v>311</v>
      </c>
    </row>
    <row r="157" spans="2:51" s="11" customFormat="1" ht="13.5">
      <c r="B157" s="202"/>
      <c r="C157" s="203"/>
      <c r="D157" s="204" t="s">
        <v>154</v>
      </c>
      <c r="E157" s="205" t="s">
        <v>23</v>
      </c>
      <c r="F157" s="206" t="s">
        <v>312</v>
      </c>
      <c r="G157" s="203"/>
      <c r="H157" s="207">
        <v>320.7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154</v>
      </c>
      <c r="AU157" s="213" t="s">
        <v>85</v>
      </c>
      <c r="AV157" s="11" t="s">
        <v>85</v>
      </c>
      <c r="AW157" s="11" t="s">
        <v>38</v>
      </c>
      <c r="AX157" s="11" t="s">
        <v>83</v>
      </c>
      <c r="AY157" s="213" t="s">
        <v>140</v>
      </c>
    </row>
    <row r="158" spans="2:65" s="1" customFormat="1" ht="16.5" customHeight="1">
      <c r="B158" s="39"/>
      <c r="C158" s="225" t="s">
        <v>313</v>
      </c>
      <c r="D158" s="225" t="s">
        <v>303</v>
      </c>
      <c r="E158" s="226" t="s">
        <v>304</v>
      </c>
      <c r="F158" s="227" t="s">
        <v>305</v>
      </c>
      <c r="G158" s="228" t="s">
        <v>239</v>
      </c>
      <c r="H158" s="229">
        <v>0.112</v>
      </c>
      <c r="I158" s="230"/>
      <c r="J158" s="231">
        <f>ROUND(I158*H158,2)</f>
        <v>0</v>
      </c>
      <c r="K158" s="227" t="s">
        <v>146</v>
      </c>
      <c r="L158" s="232"/>
      <c r="M158" s="233" t="s">
        <v>23</v>
      </c>
      <c r="N158" s="234" t="s">
        <v>46</v>
      </c>
      <c r="O158" s="40"/>
      <c r="P158" s="199">
        <f>O158*H158</f>
        <v>0</v>
      </c>
      <c r="Q158" s="199">
        <v>1</v>
      </c>
      <c r="R158" s="199">
        <f>Q158*H158</f>
        <v>0.112</v>
      </c>
      <c r="S158" s="199">
        <v>0</v>
      </c>
      <c r="T158" s="200">
        <f>S158*H158</f>
        <v>0</v>
      </c>
      <c r="AR158" s="22" t="s">
        <v>297</v>
      </c>
      <c r="AT158" s="22" t="s">
        <v>303</v>
      </c>
      <c r="AU158" s="22" t="s">
        <v>85</v>
      </c>
      <c r="AY158" s="22" t="s">
        <v>140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83</v>
      </c>
      <c r="BK158" s="201">
        <f>ROUND(I158*H158,2)</f>
        <v>0</v>
      </c>
      <c r="BL158" s="22" t="s">
        <v>219</v>
      </c>
      <c r="BM158" s="22" t="s">
        <v>314</v>
      </c>
    </row>
    <row r="159" spans="2:51" s="11" customFormat="1" ht="13.5">
      <c r="B159" s="202"/>
      <c r="C159" s="203"/>
      <c r="D159" s="204" t="s">
        <v>154</v>
      </c>
      <c r="E159" s="203"/>
      <c r="F159" s="206" t="s">
        <v>315</v>
      </c>
      <c r="G159" s="203"/>
      <c r="H159" s="207">
        <v>0.112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154</v>
      </c>
      <c r="AU159" s="213" t="s">
        <v>85</v>
      </c>
      <c r="AV159" s="11" t="s">
        <v>85</v>
      </c>
      <c r="AW159" s="11" t="s">
        <v>6</v>
      </c>
      <c r="AX159" s="11" t="s">
        <v>83</v>
      </c>
      <c r="AY159" s="213" t="s">
        <v>140</v>
      </c>
    </row>
    <row r="160" spans="2:65" s="1" customFormat="1" ht="16.5" customHeight="1">
      <c r="B160" s="39"/>
      <c r="C160" s="190" t="s">
        <v>316</v>
      </c>
      <c r="D160" s="190" t="s">
        <v>142</v>
      </c>
      <c r="E160" s="191" t="s">
        <v>317</v>
      </c>
      <c r="F160" s="192" t="s">
        <v>318</v>
      </c>
      <c r="G160" s="193" t="s">
        <v>145</v>
      </c>
      <c r="H160" s="194">
        <v>82.56</v>
      </c>
      <c r="I160" s="195"/>
      <c r="J160" s="196">
        <f>ROUND(I160*H160,2)</f>
        <v>0</v>
      </c>
      <c r="K160" s="192" t="s">
        <v>146</v>
      </c>
      <c r="L160" s="59"/>
      <c r="M160" s="197" t="s">
        <v>23</v>
      </c>
      <c r="N160" s="198" t="s">
        <v>46</v>
      </c>
      <c r="O160" s="40"/>
      <c r="P160" s="199">
        <f>O160*H160</f>
        <v>0</v>
      </c>
      <c r="Q160" s="199">
        <v>0</v>
      </c>
      <c r="R160" s="199">
        <f>Q160*H160</f>
        <v>0</v>
      </c>
      <c r="S160" s="199">
        <v>0.004</v>
      </c>
      <c r="T160" s="200">
        <f>S160*H160</f>
        <v>0.33024000000000003</v>
      </c>
      <c r="AR160" s="22" t="s">
        <v>219</v>
      </c>
      <c r="AT160" s="22" t="s">
        <v>142</v>
      </c>
      <c r="AU160" s="22" t="s">
        <v>85</v>
      </c>
      <c r="AY160" s="22" t="s">
        <v>140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83</v>
      </c>
      <c r="BK160" s="201">
        <f>ROUND(I160*H160,2)</f>
        <v>0</v>
      </c>
      <c r="BL160" s="22" t="s">
        <v>219</v>
      </c>
      <c r="BM160" s="22" t="s">
        <v>319</v>
      </c>
    </row>
    <row r="161" spans="2:51" s="11" customFormat="1" ht="13.5">
      <c r="B161" s="202"/>
      <c r="C161" s="203"/>
      <c r="D161" s="204" t="s">
        <v>154</v>
      </c>
      <c r="E161" s="205" t="s">
        <v>23</v>
      </c>
      <c r="F161" s="206" t="s">
        <v>320</v>
      </c>
      <c r="G161" s="203"/>
      <c r="H161" s="207">
        <v>82.56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154</v>
      </c>
      <c r="AU161" s="213" t="s">
        <v>85</v>
      </c>
      <c r="AV161" s="11" t="s">
        <v>85</v>
      </c>
      <c r="AW161" s="11" t="s">
        <v>38</v>
      </c>
      <c r="AX161" s="11" t="s">
        <v>83</v>
      </c>
      <c r="AY161" s="213" t="s">
        <v>140</v>
      </c>
    </row>
    <row r="162" spans="2:65" s="1" customFormat="1" ht="25.5" customHeight="1">
      <c r="B162" s="39"/>
      <c r="C162" s="190" t="s">
        <v>321</v>
      </c>
      <c r="D162" s="190" t="s">
        <v>142</v>
      </c>
      <c r="E162" s="191" t="s">
        <v>322</v>
      </c>
      <c r="F162" s="192" t="s">
        <v>323</v>
      </c>
      <c r="G162" s="193" t="s">
        <v>145</v>
      </c>
      <c r="H162" s="194">
        <v>980.19</v>
      </c>
      <c r="I162" s="195"/>
      <c r="J162" s="196">
        <f>ROUND(I162*H162,2)</f>
        <v>0</v>
      </c>
      <c r="K162" s="192" t="s">
        <v>146</v>
      </c>
      <c r="L162" s="59"/>
      <c r="M162" s="197" t="s">
        <v>23</v>
      </c>
      <c r="N162" s="198" t="s">
        <v>46</v>
      </c>
      <c r="O162" s="40"/>
      <c r="P162" s="199">
        <f>O162*H162</f>
        <v>0</v>
      </c>
      <c r="Q162" s="199">
        <v>0.0004</v>
      </c>
      <c r="R162" s="199">
        <f>Q162*H162</f>
        <v>0.39207600000000004</v>
      </c>
      <c r="S162" s="199">
        <v>0</v>
      </c>
      <c r="T162" s="200">
        <f>S162*H162</f>
        <v>0</v>
      </c>
      <c r="AR162" s="22" t="s">
        <v>219</v>
      </c>
      <c r="AT162" s="22" t="s">
        <v>142</v>
      </c>
      <c r="AU162" s="22" t="s">
        <v>85</v>
      </c>
      <c r="AY162" s="22" t="s">
        <v>140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83</v>
      </c>
      <c r="BK162" s="201">
        <f>ROUND(I162*H162,2)</f>
        <v>0</v>
      </c>
      <c r="BL162" s="22" t="s">
        <v>219</v>
      </c>
      <c r="BM162" s="22" t="s">
        <v>324</v>
      </c>
    </row>
    <row r="163" spans="2:65" s="1" customFormat="1" ht="25.5" customHeight="1">
      <c r="B163" s="39"/>
      <c r="C163" s="225" t="s">
        <v>325</v>
      </c>
      <c r="D163" s="225" t="s">
        <v>303</v>
      </c>
      <c r="E163" s="226" t="s">
        <v>326</v>
      </c>
      <c r="F163" s="227" t="s">
        <v>327</v>
      </c>
      <c r="G163" s="228" t="s">
        <v>145</v>
      </c>
      <c r="H163" s="229">
        <v>1127.219</v>
      </c>
      <c r="I163" s="230"/>
      <c r="J163" s="231">
        <f>ROUND(I163*H163,2)</f>
        <v>0</v>
      </c>
      <c r="K163" s="227" t="s">
        <v>146</v>
      </c>
      <c r="L163" s="232"/>
      <c r="M163" s="233" t="s">
        <v>23</v>
      </c>
      <c r="N163" s="234" t="s">
        <v>46</v>
      </c>
      <c r="O163" s="40"/>
      <c r="P163" s="199">
        <f>O163*H163</f>
        <v>0</v>
      </c>
      <c r="Q163" s="199">
        <v>0.0052</v>
      </c>
      <c r="R163" s="199">
        <f>Q163*H163</f>
        <v>5.8615388</v>
      </c>
      <c r="S163" s="199">
        <v>0</v>
      </c>
      <c r="T163" s="200">
        <f>S163*H163</f>
        <v>0</v>
      </c>
      <c r="AR163" s="22" t="s">
        <v>297</v>
      </c>
      <c r="AT163" s="22" t="s">
        <v>303</v>
      </c>
      <c r="AU163" s="22" t="s">
        <v>85</v>
      </c>
      <c r="AY163" s="22" t="s">
        <v>140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83</v>
      </c>
      <c r="BK163" s="201">
        <f>ROUND(I163*H163,2)</f>
        <v>0</v>
      </c>
      <c r="BL163" s="22" t="s">
        <v>219</v>
      </c>
      <c r="BM163" s="22" t="s">
        <v>328</v>
      </c>
    </row>
    <row r="164" spans="2:51" s="11" customFormat="1" ht="13.5">
      <c r="B164" s="202"/>
      <c r="C164" s="203"/>
      <c r="D164" s="204" t="s">
        <v>154</v>
      </c>
      <c r="E164" s="203"/>
      <c r="F164" s="206" t="s">
        <v>329</v>
      </c>
      <c r="G164" s="203"/>
      <c r="H164" s="207">
        <v>1127.219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154</v>
      </c>
      <c r="AU164" s="213" t="s">
        <v>85</v>
      </c>
      <c r="AV164" s="11" t="s">
        <v>85</v>
      </c>
      <c r="AW164" s="11" t="s">
        <v>6</v>
      </c>
      <c r="AX164" s="11" t="s">
        <v>83</v>
      </c>
      <c r="AY164" s="213" t="s">
        <v>140</v>
      </c>
    </row>
    <row r="165" spans="2:65" s="1" customFormat="1" ht="25.5" customHeight="1">
      <c r="B165" s="39"/>
      <c r="C165" s="190" t="s">
        <v>330</v>
      </c>
      <c r="D165" s="190" t="s">
        <v>142</v>
      </c>
      <c r="E165" s="191" t="s">
        <v>331</v>
      </c>
      <c r="F165" s="192" t="s">
        <v>332</v>
      </c>
      <c r="G165" s="193" t="s">
        <v>145</v>
      </c>
      <c r="H165" s="194">
        <v>320.7</v>
      </c>
      <c r="I165" s="195"/>
      <c r="J165" s="196">
        <f>ROUND(I165*H165,2)</f>
        <v>0</v>
      </c>
      <c r="K165" s="192" t="s">
        <v>146</v>
      </c>
      <c r="L165" s="59"/>
      <c r="M165" s="197" t="s">
        <v>23</v>
      </c>
      <c r="N165" s="198" t="s">
        <v>46</v>
      </c>
      <c r="O165" s="40"/>
      <c r="P165" s="199">
        <f>O165*H165</f>
        <v>0</v>
      </c>
      <c r="Q165" s="199">
        <v>0.0004</v>
      </c>
      <c r="R165" s="199">
        <f>Q165*H165</f>
        <v>0.12828</v>
      </c>
      <c r="S165" s="199">
        <v>0</v>
      </c>
      <c r="T165" s="200">
        <f>S165*H165</f>
        <v>0</v>
      </c>
      <c r="AR165" s="22" t="s">
        <v>219</v>
      </c>
      <c r="AT165" s="22" t="s">
        <v>142</v>
      </c>
      <c r="AU165" s="22" t="s">
        <v>85</v>
      </c>
      <c r="AY165" s="22" t="s">
        <v>140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83</v>
      </c>
      <c r="BK165" s="201">
        <f>ROUND(I165*H165,2)</f>
        <v>0</v>
      </c>
      <c r="BL165" s="22" t="s">
        <v>219</v>
      </c>
      <c r="BM165" s="22" t="s">
        <v>333</v>
      </c>
    </row>
    <row r="166" spans="2:65" s="1" customFormat="1" ht="25.5" customHeight="1">
      <c r="B166" s="39"/>
      <c r="C166" s="225" t="s">
        <v>334</v>
      </c>
      <c r="D166" s="225" t="s">
        <v>303</v>
      </c>
      <c r="E166" s="226" t="s">
        <v>326</v>
      </c>
      <c r="F166" s="227" t="s">
        <v>327</v>
      </c>
      <c r="G166" s="228" t="s">
        <v>145</v>
      </c>
      <c r="H166" s="229">
        <v>384.84</v>
      </c>
      <c r="I166" s="230"/>
      <c r="J166" s="231">
        <f>ROUND(I166*H166,2)</f>
        <v>0</v>
      </c>
      <c r="K166" s="227" t="s">
        <v>146</v>
      </c>
      <c r="L166" s="232"/>
      <c r="M166" s="233" t="s">
        <v>23</v>
      </c>
      <c r="N166" s="234" t="s">
        <v>46</v>
      </c>
      <c r="O166" s="40"/>
      <c r="P166" s="199">
        <f>O166*H166</f>
        <v>0</v>
      </c>
      <c r="Q166" s="199">
        <v>0.0052</v>
      </c>
      <c r="R166" s="199">
        <f>Q166*H166</f>
        <v>2.001168</v>
      </c>
      <c r="S166" s="199">
        <v>0</v>
      </c>
      <c r="T166" s="200">
        <f>S166*H166</f>
        <v>0</v>
      </c>
      <c r="AR166" s="22" t="s">
        <v>297</v>
      </c>
      <c r="AT166" s="22" t="s">
        <v>303</v>
      </c>
      <c r="AU166" s="22" t="s">
        <v>85</v>
      </c>
      <c r="AY166" s="22" t="s">
        <v>140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2" t="s">
        <v>83</v>
      </c>
      <c r="BK166" s="201">
        <f>ROUND(I166*H166,2)</f>
        <v>0</v>
      </c>
      <c r="BL166" s="22" t="s">
        <v>219</v>
      </c>
      <c r="BM166" s="22" t="s">
        <v>335</v>
      </c>
    </row>
    <row r="167" spans="2:51" s="11" customFormat="1" ht="13.5">
      <c r="B167" s="202"/>
      <c r="C167" s="203"/>
      <c r="D167" s="204" t="s">
        <v>154</v>
      </c>
      <c r="E167" s="203"/>
      <c r="F167" s="206" t="s">
        <v>336</v>
      </c>
      <c r="G167" s="203"/>
      <c r="H167" s="207">
        <v>384.84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154</v>
      </c>
      <c r="AU167" s="213" t="s">
        <v>85</v>
      </c>
      <c r="AV167" s="11" t="s">
        <v>85</v>
      </c>
      <c r="AW167" s="11" t="s">
        <v>6</v>
      </c>
      <c r="AX167" s="11" t="s">
        <v>83</v>
      </c>
      <c r="AY167" s="213" t="s">
        <v>140</v>
      </c>
    </row>
    <row r="168" spans="2:65" s="1" customFormat="1" ht="25.5" customHeight="1">
      <c r="B168" s="39"/>
      <c r="C168" s="190" t="s">
        <v>337</v>
      </c>
      <c r="D168" s="190" t="s">
        <v>142</v>
      </c>
      <c r="E168" s="191" t="s">
        <v>338</v>
      </c>
      <c r="F168" s="192" t="s">
        <v>339</v>
      </c>
      <c r="G168" s="193" t="s">
        <v>222</v>
      </c>
      <c r="H168" s="194">
        <v>25</v>
      </c>
      <c r="I168" s="195"/>
      <c r="J168" s="196">
        <f>ROUND(I168*H168,2)</f>
        <v>0</v>
      </c>
      <c r="K168" s="192" t="s">
        <v>146</v>
      </c>
      <c r="L168" s="59"/>
      <c r="M168" s="197" t="s">
        <v>23</v>
      </c>
      <c r="N168" s="198" t="s">
        <v>46</v>
      </c>
      <c r="O168" s="40"/>
      <c r="P168" s="199">
        <f>O168*H168</f>
        <v>0</v>
      </c>
      <c r="Q168" s="199">
        <v>0.00017</v>
      </c>
      <c r="R168" s="199">
        <f>Q168*H168</f>
        <v>0.00425</v>
      </c>
      <c r="S168" s="199">
        <v>0</v>
      </c>
      <c r="T168" s="200">
        <f>S168*H168</f>
        <v>0</v>
      </c>
      <c r="AR168" s="22" t="s">
        <v>219</v>
      </c>
      <c r="AT168" s="22" t="s">
        <v>142</v>
      </c>
      <c r="AU168" s="22" t="s">
        <v>85</v>
      </c>
      <c r="AY168" s="22" t="s">
        <v>140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2" t="s">
        <v>83</v>
      </c>
      <c r="BK168" s="201">
        <f>ROUND(I168*H168,2)</f>
        <v>0</v>
      </c>
      <c r="BL168" s="22" t="s">
        <v>219</v>
      </c>
      <c r="BM168" s="22" t="s">
        <v>340</v>
      </c>
    </row>
    <row r="169" spans="2:51" s="11" customFormat="1" ht="13.5">
      <c r="B169" s="202"/>
      <c r="C169" s="203"/>
      <c r="D169" s="204" t="s">
        <v>154</v>
      </c>
      <c r="E169" s="205" t="s">
        <v>23</v>
      </c>
      <c r="F169" s="206" t="s">
        <v>341</v>
      </c>
      <c r="G169" s="203"/>
      <c r="H169" s="207">
        <v>25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154</v>
      </c>
      <c r="AU169" s="213" t="s">
        <v>85</v>
      </c>
      <c r="AV169" s="11" t="s">
        <v>85</v>
      </c>
      <c r="AW169" s="11" t="s">
        <v>38</v>
      </c>
      <c r="AX169" s="11" t="s">
        <v>83</v>
      </c>
      <c r="AY169" s="213" t="s">
        <v>140</v>
      </c>
    </row>
    <row r="170" spans="2:65" s="1" customFormat="1" ht="25.5" customHeight="1">
      <c r="B170" s="39"/>
      <c r="C170" s="225" t="s">
        <v>342</v>
      </c>
      <c r="D170" s="225" t="s">
        <v>303</v>
      </c>
      <c r="E170" s="226" t="s">
        <v>343</v>
      </c>
      <c r="F170" s="227" t="s">
        <v>344</v>
      </c>
      <c r="G170" s="228" t="s">
        <v>222</v>
      </c>
      <c r="H170" s="229">
        <v>25</v>
      </c>
      <c r="I170" s="230"/>
      <c r="J170" s="231">
        <f>ROUND(I170*H170,2)</f>
        <v>0</v>
      </c>
      <c r="K170" s="227" t="s">
        <v>23</v>
      </c>
      <c r="L170" s="232"/>
      <c r="M170" s="233" t="s">
        <v>23</v>
      </c>
      <c r="N170" s="234" t="s">
        <v>46</v>
      </c>
      <c r="O170" s="40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2" t="s">
        <v>297</v>
      </c>
      <c r="AT170" s="22" t="s">
        <v>303</v>
      </c>
      <c r="AU170" s="22" t="s">
        <v>85</v>
      </c>
      <c r="AY170" s="22" t="s">
        <v>140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83</v>
      </c>
      <c r="BK170" s="201">
        <f>ROUND(I170*H170,2)</f>
        <v>0</v>
      </c>
      <c r="BL170" s="22" t="s">
        <v>219</v>
      </c>
      <c r="BM170" s="22" t="s">
        <v>345</v>
      </c>
    </row>
    <row r="171" spans="2:65" s="1" customFormat="1" ht="38.25" customHeight="1">
      <c r="B171" s="39"/>
      <c r="C171" s="190" t="s">
        <v>346</v>
      </c>
      <c r="D171" s="190" t="s">
        <v>142</v>
      </c>
      <c r="E171" s="191" t="s">
        <v>347</v>
      </c>
      <c r="F171" s="192" t="s">
        <v>348</v>
      </c>
      <c r="G171" s="193" t="s">
        <v>239</v>
      </c>
      <c r="H171" s="194">
        <v>8.793</v>
      </c>
      <c r="I171" s="195"/>
      <c r="J171" s="196">
        <f>ROUND(I171*H171,2)</f>
        <v>0</v>
      </c>
      <c r="K171" s="192" t="s">
        <v>146</v>
      </c>
      <c r="L171" s="59"/>
      <c r="M171" s="197" t="s">
        <v>23</v>
      </c>
      <c r="N171" s="198" t="s">
        <v>46</v>
      </c>
      <c r="O171" s="40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2" t="s">
        <v>219</v>
      </c>
      <c r="AT171" s="22" t="s">
        <v>142</v>
      </c>
      <c r="AU171" s="22" t="s">
        <v>85</v>
      </c>
      <c r="AY171" s="22" t="s">
        <v>140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2" t="s">
        <v>83</v>
      </c>
      <c r="BK171" s="201">
        <f>ROUND(I171*H171,2)</f>
        <v>0</v>
      </c>
      <c r="BL171" s="22" t="s">
        <v>219</v>
      </c>
      <c r="BM171" s="22" t="s">
        <v>349</v>
      </c>
    </row>
    <row r="172" spans="2:63" s="10" customFormat="1" ht="29.85" customHeight="1">
      <c r="B172" s="174"/>
      <c r="C172" s="175"/>
      <c r="D172" s="176" t="s">
        <v>74</v>
      </c>
      <c r="E172" s="188" t="s">
        <v>350</v>
      </c>
      <c r="F172" s="188" t="s">
        <v>351</v>
      </c>
      <c r="G172" s="175"/>
      <c r="H172" s="175"/>
      <c r="I172" s="178"/>
      <c r="J172" s="189">
        <f>BK172</f>
        <v>0</v>
      </c>
      <c r="K172" s="175"/>
      <c r="L172" s="180"/>
      <c r="M172" s="181"/>
      <c r="N172" s="182"/>
      <c r="O172" s="182"/>
      <c r="P172" s="183">
        <f>SUM(P173:P233)</f>
        <v>0</v>
      </c>
      <c r="Q172" s="182"/>
      <c r="R172" s="183">
        <f>SUM(R173:R233)</f>
        <v>5.532694</v>
      </c>
      <c r="S172" s="182"/>
      <c r="T172" s="184">
        <f>SUM(T173:T233)</f>
        <v>7.334344</v>
      </c>
      <c r="AR172" s="185" t="s">
        <v>85</v>
      </c>
      <c r="AT172" s="186" t="s">
        <v>74</v>
      </c>
      <c r="AU172" s="186" t="s">
        <v>83</v>
      </c>
      <c r="AY172" s="185" t="s">
        <v>140</v>
      </c>
      <c r="BK172" s="187">
        <f>SUM(BK173:BK233)</f>
        <v>0</v>
      </c>
    </row>
    <row r="173" spans="2:65" s="1" customFormat="1" ht="16.5" customHeight="1">
      <c r="B173" s="39"/>
      <c r="C173" s="190" t="s">
        <v>352</v>
      </c>
      <c r="D173" s="190" t="s">
        <v>142</v>
      </c>
      <c r="E173" s="191" t="s">
        <v>353</v>
      </c>
      <c r="F173" s="192" t="s">
        <v>354</v>
      </c>
      <c r="G173" s="193" t="s">
        <v>145</v>
      </c>
      <c r="H173" s="194">
        <v>1126.694</v>
      </c>
      <c r="I173" s="195"/>
      <c r="J173" s="196">
        <f>ROUND(I173*H173,2)</f>
        <v>0</v>
      </c>
      <c r="K173" s="192" t="s">
        <v>146</v>
      </c>
      <c r="L173" s="59"/>
      <c r="M173" s="197" t="s">
        <v>23</v>
      </c>
      <c r="N173" s="198" t="s">
        <v>46</v>
      </c>
      <c r="O173" s="40"/>
      <c r="P173" s="199">
        <f>O173*H173</f>
        <v>0</v>
      </c>
      <c r="Q173" s="199">
        <v>0</v>
      </c>
      <c r="R173" s="199">
        <f>Q173*H173</f>
        <v>0</v>
      </c>
      <c r="S173" s="199">
        <v>0.006</v>
      </c>
      <c r="T173" s="200">
        <f>S173*H173</f>
        <v>6.760164</v>
      </c>
      <c r="AR173" s="22" t="s">
        <v>219</v>
      </c>
      <c r="AT173" s="22" t="s">
        <v>142</v>
      </c>
      <c r="AU173" s="22" t="s">
        <v>85</v>
      </c>
      <c r="AY173" s="22" t="s">
        <v>140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83</v>
      </c>
      <c r="BK173" s="201">
        <f>ROUND(I173*H173,2)</f>
        <v>0</v>
      </c>
      <c r="BL173" s="22" t="s">
        <v>219</v>
      </c>
      <c r="BM173" s="22" t="s">
        <v>355</v>
      </c>
    </row>
    <row r="174" spans="2:51" s="11" customFormat="1" ht="13.5">
      <c r="B174" s="202"/>
      <c r="C174" s="203"/>
      <c r="D174" s="204" t="s">
        <v>154</v>
      </c>
      <c r="E174" s="205" t="s">
        <v>23</v>
      </c>
      <c r="F174" s="206" t="s">
        <v>356</v>
      </c>
      <c r="G174" s="203"/>
      <c r="H174" s="207">
        <v>263.12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154</v>
      </c>
      <c r="AU174" s="213" t="s">
        <v>85</v>
      </c>
      <c r="AV174" s="11" t="s">
        <v>85</v>
      </c>
      <c r="AW174" s="11" t="s">
        <v>38</v>
      </c>
      <c r="AX174" s="11" t="s">
        <v>75</v>
      </c>
      <c r="AY174" s="213" t="s">
        <v>140</v>
      </c>
    </row>
    <row r="175" spans="2:51" s="11" customFormat="1" ht="13.5">
      <c r="B175" s="202"/>
      <c r="C175" s="203"/>
      <c r="D175" s="204" t="s">
        <v>154</v>
      </c>
      <c r="E175" s="205" t="s">
        <v>23</v>
      </c>
      <c r="F175" s="206" t="s">
        <v>357</v>
      </c>
      <c r="G175" s="203"/>
      <c r="H175" s="207">
        <v>275.704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154</v>
      </c>
      <c r="AU175" s="213" t="s">
        <v>85</v>
      </c>
      <c r="AV175" s="11" t="s">
        <v>85</v>
      </c>
      <c r="AW175" s="11" t="s">
        <v>38</v>
      </c>
      <c r="AX175" s="11" t="s">
        <v>75</v>
      </c>
      <c r="AY175" s="213" t="s">
        <v>140</v>
      </c>
    </row>
    <row r="176" spans="2:51" s="11" customFormat="1" ht="27">
      <c r="B176" s="202"/>
      <c r="C176" s="203"/>
      <c r="D176" s="204" t="s">
        <v>154</v>
      </c>
      <c r="E176" s="205" t="s">
        <v>23</v>
      </c>
      <c r="F176" s="206" t="s">
        <v>358</v>
      </c>
      <c r="G176" s="203"/>
      <c r="H176" s="207">
        <v>90.17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154</v>
      </c>
      <c r="AU176" s="213" t="s">
        <v>85</v>
      </c>
      <c r="AV176" s="11" t="s">
        <v>85</v>
      </c>
      <c r="AW176" s="11" t="s">
        <v>38</v>
      </c>
      <c r="AX176" s="11" t="s">
        <v>75</v>
      </c>
      <c r="AY176" s="213" t="s">
        <v>140</v>
      </c>
    </row>
    <row r="177" spans="2:51" s="11" customFormat="1" ht="13.5">
      <c r="B177" s="202"/>
      <c r="C177" s="203"/>
      <c r="D177" s="204" t="s">
        <v>154</v>
      </c>
      <c r="E177" s="205" t="s">
        <v>23</v>
      </c>
      <c r="F177" s="206" t="s">
        <v>359</v>
      </c>
      <c r="G177" s="203"/>
      <c r="H177" s="207">
        <v>215.84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154</v>
      </c>
      <c r="AU177" s="213" t="s">
        <v>85</v>
      </c>
      <c r="AV177" s="11" t="s">
        <v>85</v>
      </c>
      <c r="AW177" s="11" t="s">
        <v>38</v>
      </c>
      <c r="AX177" s="11" t="s">
        <v>75</v>
      </c>
      <c r="AY177" s="213" t="s">
        <v>140</v>
      </c>
    </row>
    <row r="178" spans="2:51" s="11" customFormat="1" ht="13.5">
      <c r="B178" s="202"/>
      <c r="C178" s="203"/>
      <c r="D178" s="204" t="s">
        <v>154</v>
      </c>
      <c r="E178" s="205" t="s">
        <v>23</v>
      </c>
      <c r="F178" s="206" t="s">
        <v>360</v>
      </c>
      <c r="G178" s="203"/>
      <c r="H178" s="207">
        <v>46.08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154</v>
      </c>
      <c r="AU178" s="213" t="s">
        <v>85</v>
      </c>
      <c r="AV178" s="11" t="s">
        <v>85</v>
      </c>
      <c r="AW178" s="11" t="s">
        <v>38</v>
      </c>
      <c r="AX178" s="11" t="s">
        <v>75</v>
      </c>
      <c r="AY178" s="213" t="s">
        <v>140</v>
      </c>
    </row>
    <row r="179" spans="2:51" s="11" customFormat="1" ht="13.5">
      <c r="B179" s="202"/>
      <c r="C179" s="203"/>
      <c r="D179" s="204" t="s">
        <v>154</v>
      </c>
      <c r="E179" s="205" t="s">
        <v>23</v>
      </c>
      <c r="F179" s="206" t="s">
        <v>361</v>
      </c>
      <c r="G179" s="203"/>
      <c r="H179" s="207">
        <v>36.48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154</v>
      </c>
      <c r="AU179" s="213" t="s">
        <v>85</v>
      </c>
      <c r="AV179" s="11" t="s">
        <v>85</v>
      </c>
      <c r="AW179" s="11" t="s">
        <v>38</v>
      </c>
      <c r="AX179" s="11" t="s">
        <v>75</v>
      </c>
      <c r="AY179" s="213" t="s">
        <v>140</v>
      </c>
    </row>
    <row r="180" spans="2:51" s="11" customFormat="1" ht="13.5">
      <c r="B180" s="202"/>
      <c r="C180" s="203"/>
      <c r="D180" s="204" t="s">
        <v>154</v>
      </c>
      <c r="E180" s="205" t="s">
        <v>23</v>
      </c>
      <c r="F180" s="206" t="s">
        <v>362</v>
      </c>
      <c r="G180" s="203"/>
      <c r="H180" s="207">
        <v>160.6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154</v>
      </c>
      <c r="AU180" s="213" t="s">
        <v>85</v>
      </c>
      <c r="AV180" s="11" t="s">
        <v>85</v>
      </c>
      <c r="AW180" s="11" t="s">
        <v>38</v>
      </c>
      <c r="AX180" s="11" t="s">
        <v>75</v>
      </c>
      <c r="AY180" s="213" t="s">
        <v>140</v>
      </c>
    </row>
    <row r="181" spans="2:51" s="11" customFormat="1" ht="13.5">
      <c r="B181" s="202"/>
      <c r="C181" s="203"/>
      <c r="D181" s="204" t="s">
        <v>154</v>
      </c>
      <c r="E181" s="205" t="s">
        <v>23</v>
      </c>
      <c r="F181" s="206" t="s">
        <v>363</v>
      </c>
      <c r="G181" s="203"/>
      <c r="H181" s="207">
        <v>18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154</v>
      </c>
      <c r="AU181" s="213" t="s">
        <v>85</v>
      </c>
      <c r="AV181" s="11" t="s">
        <v>85</v>
      </c>
      <c r="AW181" s="11" t="s">
        <v>38</v>
      </c>
      <c r="AX181" s="11" t="s">
        <v>75</v>
      </c>
      <c r="AY181" s="213" t="s">
        <v>140</v>
      </c>
    </row>
    <row r="182" spans="2:51" s="11" customFormat="1" ht="13.5">
      <c r="B182" s="202"/>
      <c r="C182" s="203"/>
      <c r="D182" s="204" t="s">
        <v>154</v>
      </c>
      <c r="E182" s="205" t="s">
        <v>23</v>
      </c>
      <c r="F182" s="206" t="s">
        <v>364</v>
      </c>
      <c r="G182" s="203"/>
      <c r="H182" s="207">
        <v>4.8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154</v>
      </c>
      <c r="AU182" s="213" t="s">
        <v>85</v>
      </c>
      <c r="AV182" s="11" t="s">
        <v>85</v>
      </c>
      <c r="AW182" s="11" t="s">
        <v>38</v>
      </c>
      <c r="AX182" s="11" t="s">
        <v>75</v>
      </c>
      <c r="AY182" s="213" t="s">
        <v>140</v>
      </c>
    </row>
    <row r="183" spans="2:51" s="11" customFormat="1" ht="13.5">
      <c r="B183" s="202"/>
      <c r="C183" s="203"/>
      <c r="D183" s="204" t="s">
        <v>154</v>
      </c>
      <c r="E183" s="205" t="s">
        <v>23</v>
      </c>
      <c r="F183" s="206" t="s">
        <v>365</v>
      </c>
      <c r="G183" s="203"/>
      <c r="H183" s="207">
        <v>13.5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154</v>
      </c>
      <c r="AU183" s="213" t="s">
        <v>85</v>
      </c>
      <c r="AV183" s="11" t="s">
        <v>85</v>
      </c>
      <c r="AW183" s="11" t="s">
        <v>38</v>
      </c>
      <c r="AX183" s="11" t="s">
        <v>75</v>
      </c>
      <c r="AY183" s="213" t="s">
        <v>140</v>
      </c>
    </row>
    <row r="184" spans="2:51" s="11" customFormat="1" ht="13.5">
      <c r="B184" s="202"/>
      <c r="C184" s="203"/>
      <c r="D184" s="204" t="s">
        <v>154</v>
      </c>
      <c r="E184" s="205" t="s">
        <v>23</v>
      </c>
      <c r="F184" s="206" t="s">
        <v>366</v>
      </c>
      <c r="G184" s="203"/>
      <c r="H184" s="207">
        <v>2.4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154</v>
      </c>
      <c r="AU184" s="213" t="s">
        <v>85</v>
      </c>
      <c r="AV184" s="11" t="s">
        <v>85</v>
      </c>
      <c r="AW184" s="11" t="s">
        <v>38</v>
      </c>
      <c r="AX184" s="11" t="s">
        <v>75</v>
      </c>
      <c r="AY184" s="213" t="s">
        <v>140</v>
      </c>
    </row>
    <row r="185" spans="2:51" s="12" customFormat="1" ht="13.5">
      <c r="B185" s="214"/>
      <c r="C185" s="215"/>
      <c r="D185" s="204" t="s">
        <v>154</v>
      </c>
      <c r="E185" s="216" t="s">
        <v>23</v>
      </c>
      <c r="F185" s="217" t="s">
        <v>214</v>
      </c>
      <c r="G185" s="215"/>
      <c r="H185" s="218">
        <v>1126.694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154</v>
      </c>
      <c r="AU185" s="224" t="s">
        <v>85</v>
      </c>
      <c r="AV185" s="12" t="s">
        <v>147</v>
      </c>
      <c r="AW185" s="12" t="s">
        <v>38</v>
      </c>
      <c r="AX185" s="12" t="s">
        <v>83</v>
      </c>
      <c r="AY185" s="224" t="s">
        <v>140</v>
      </c>
    </row>
    <row r="186" spans="2:65" s="1" customFormat="1" ht="25.5" customHeight="1">
      <c r="B186" s="39"/>
      <c r="C186" s="190" t="s">
        <v>367</v>
      </c>
      <c r="D186" s="190" t="s">
        <v>142</v>
      </c>
      <c r="E186" s="191" t="s">
        <v>368</v>
      </c>
      <c r="F186" s="192" t="s">
        <v>369</v>
      </c>
      <c r="G186" s="193" t="s">
        <v>145</v>
      </c>
      <c r="H186" s="194">
        <v>1</v>
      </c>
      <c r="I186" s="195"/>
      <c r="J186" s="196">
        <f>ROUND(I186*H186,2)</f>
        <v>0</v>
      </c>
      <c r="K186" s="192" t="s">
        <v>146</v>
      </c>
      <c r="L186" s="59"/>
      <c r="M186" s="197" t="s">
        <v>23</v>
      </c>
      <c r="N186" s="198" t="s">
        <v>46</v>
      </c>
      <c r="O186" s="40"/>
      <c r="P186" s="199">
        <f>O186*H186</f>
        <v>0</v>
      </c>
      <c r="Q186" s="199">
        <v>0</v>
      </c>
      <c r="R186" s="199">
        <f>Q186*H186</f>
        <v>0</v>
      </c>
      <c r="S186" s="199">
        <v>0.002</v>
      </c>
      <c r="T186" s="200">
        <f>S186*H186</f>
        <v>0.002</v>
      </c>
      <c r="AR186" s="22" t="s">
        <v>219</v>
      </c>
      <c r="AT186" s="22" t="s">
        <v>142</v>
      </c>
      <c r="AU186" s="22" t="s">
        <v>85</v>
      </c>
      <c r="AY186" s="22" t="s">
        <v>140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83</v>
      </c>
      <c r="BK186" s="201">
        <f>ROUND(I186*H186,2)</f>
        <v>0</v>
      </c>
      <c r="BL186" s="22" t="s">
        <v>219</v>
      </c>
      <c r="BM186" s="22" t="s">
        <v>370</v>
      </c>
    </row>
    <row r="187" spans="2:51" s="11" customFormat="1" ht="13.5">
      <c r="B187" s="202"/>
      <c r="C187" s="203"/>
      <c r="D187" s="204" t="s">
        <v>154</v>
      </c>
      <c r="E187" s="205" t="s">
        <v>23</v>
      </c>
      <c r="F187" s="206" t="s">
        <v>371</v>
      </c>
      <c r="G187" s="203"/>
      <c r="H187" s="207">
        <v>1</v>
      </c>
      <c r="I187" s="208"/>
      <c r="J187" s="203"/>
      <c r="K187" s="203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154</v>
      </c>
      <c r="AU187" s="213" t="s">
        <v>85</v>
      </c>
      <c r="AV187" s="11" t="s">
        <v>85</v>
      </c>
      <c r="AW187" s="11" t="s">
        <v>38</v>
      </c>
      <c r="AX187" s="11" t="s">
        <v>83</v>
      </c>
      <c r="AY187" s="213" t="s">
        <v>140</v>
      </c>
    </row>
    <row r="188" spans="2:65" s="1" customFormat="1" ht="16.5" customHeight="1">
      <c r="B188" s="39"/>
      <c r="C188" s="190" t="s">
        <v>372</v>
      </c>
      <c r="D188" s="190" t="s">
        <v>142</v>
      </c>
      <c r="E188" s="191" t="s">
        <v>373</v>
      </c>
      <c r="F188" s="192" t="s">
        <v>374</v>
      </c>
      <c r="G188" s="193" t="s">
        <v>222</v>
      </c>
      <c r="H188" s="194">
        <v>35</v>
      </c>
      <c r="I188" s="195"/>
      <c r="J188" s="196">
        <f>ROUND(I188*H188,2)</f>
        <v>0</v>
      </c>
      <c r="K188" s="192" t="s">
        <v>146</v>
      </c>
      <c r="L188" s="59"/>
      <c r="M188" s="197" t="s">
        <v>23</v>
      </c>
      <c r="N188" s="198" t="s">
        <v>46</v>
      </c>
      <c r="O188" s="40"/>
      <c r="P188" s="199">
        <f>O188*H188</f>
        <v>0</v>
      </c>
      <c r="Q188" s="199">
        <v>0</v>
      </c>
      <c r="R188" s="199">
        <f>Q188*H188</f>
        <v>0</v>
      </c>
      <c r="S188" s="199">
        <v>0.0003</v>
      </c>
      <c r="T188" s="200">
        <f>S188*H188</f>
        <v>0.010499999999999999</v>
      </c>
      <c r="AR188" s="22" t="s">
        <v>219</v>
      </c>
      <c r="AT188" s="22" t="s">
        <v>142</v>
      </c>
      <c r="AU188" s="22" t="s">
        <v>85</v>
      </c>
      <c r="AY188" s="22" t="s">
        <v>140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2" t="s">
        <v>83</v>
      </c>
      <c r="BK188" s="201">
        <f>ROUND(I188*H188,2)</f>
        <v>0</v>
      </c>
      <c r="BL188" s="22" t="s">
        <v>219</v>
      </c>
      <c r="BM188" s="22" t="s">
        <v>375</v>
      </c>
    </row>
    <row r="189" spans="2:51" s="11" customFormat="1" ht="13.5">
      <c r="B189" s="202"/>
      <c r="C189" s="203"/>
      <c r="D189" s="204" t="s">
        <v>154</v>
      </c>
      <c r="E189" s="205" t="s">
        <v>23</v>
      </c>
      <c r="F189" s="206" t="s">
        <v>376</v>
      </c>
      <c r="G189" s="203"/>
      <c r="H189" s="207">
        <v>35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154</v>
      </c>
      <c r="AU189" s="213" t="s">
        <v>85</v>
      </c>
      <c r="AV189" s="11" t="s">
        <v>85</v>
      </c>
      <c r="AW189" s="11" t="s">
        <v>38</v>
      </c>
      <c r="AX189" s="11" t="s">
        <v>83</v>
      </c>
      <c r="AY189" s="213" t="s">
        <v>140</v>
      </c>
    </row>
    <row r="190" spans="2:65" s="1" customFormat="1" ht="25.5" customHeight="1">
      <c r="B190" s="39"/>
      <c r="C190" s="190" t="s">
        <v>377</v>
      </c>
      <c r="D190" s="190" t="s">
        <v>142</v>
      </c>
      <c r="E190" s="191" t="s">
        <v>378</v>
      </c>
      <c r="F190" s="192" t="s">
        <v>379</v>
      </c>
      <c r="G190" s="193" t="s">
        <v>167</v>
      </c>
      <c r="H190" s="194">
        <v>330.4</v>
      </c>
      <c r="I190" s="195"/>
      <c r="J190" s="196">
        <f>ROUND(I190*H190,2)</f>
        <v>0</v>
      </c>
      <c r="K190" s="192" t="s">
        <v>146</v>
      </c>
      <c r="L190" s="59"/>
      <c r="M190" s="197" t="s">
        <v>23</v>
      </c>
      <c r="N190" s="198" t="s">
        <v>46</v>
      </c>
      <c r="O190" s="40"/>
      <c r="P190" s="199">
        <f>O190*H190</f>
        <v>0</v>
      </c>
      <c r="Q190" s="199">
        <v>0</v>
      </c>
      <c r="R190" s="199">
        <f>Q190*H190</f>
        <v>0</v>
      </c>
      <c r="S190" s="199">
        <v>0.0017</v>
      </c>
      <c r="T190" s="200">
        <f>S190*H190</f>
        <v>0.56168</v>
      </c>
      <c r="AR190" s="22" t="s">
        <v>219</v>
      </c>
      <c r="AT190" s="22" t="s">
        <v>142</v>
      </c>
      <c r="AU190" s="22" t="s">
        <v>85</v>
      </c>
      <c r="AY190" s="22" t="s">
        <v>140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2" t="s">
        <v>83</v>
      </c>
      <c r="BK190" s="201">
        <f>ROUND(I190*H190,2)</f>
        <v>0</v>
      </c>
      <c r="BL190" s="22" t="s">
        <v>219</v>
      </c>
      <c r="BM190" s="22" t="s">
        <v>380</v>
      </c>
    </row>
    <row r="191" spans="2:51" s="11" customFormat="1" ht="13.5">
      <c r="B191" s="202"/>
      <c r="C191" s="203"/>
      <c r="D191" s="204" t="s">
        <v>154</v>
      </c>
      <c r="E191" s="205" t="s">
        <v>23</v>
      </c>
      <c r="F191" s="206" t="s">
        <v>381</v>
      </c>
      <c r="G191" s="203"/>
      <c r="H191" s="207">
        <v>227.1</v>
      </c>
      <c r="I191" s="208"/>
      <c r="J191" s="203"/>
      <c r="K191" s="203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154</v>
      </c>
      <c r="AU191" s="213" t="s">
        <v>85</v>
      </c>
      <c r="AV191" s="11" t="s">
        <v>85</v>
      </c>
      <c r="AW191" s="11" t="s">
        <v>38</v>
      </c>
      <c r="AX191" s="11" t="s">
        <v>75</v>
      </c>
      <c r="AY191" s="213" t="s">
        <v>140</v>
      </c>
    </row>
    <row r="192" spans="2:51" s="11" customFormat="1" ht="13.5">
      <c r="B192" s="202"/>
      <c r="C192" s="203"/>
      <c r="D192" s="204" t="s">
        <v>154</v>
      </c>
      <c r="E192" s="205" t="s">
        <v>23</v>
      </c>
      <c r="F192" s="206" t="s">
        <v>382</v>
      </c>
      <c r="G192" s="203"/>
      <c r="H192" s="207">
        <v>2.4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154</v>
      </c>
      <c r="AU192" s="213" t="s">
        <v>85</v>
      </c>
      <c r="AV192" s="11" t="s">
        <v>85</v>
      </c>
      <c r="AW192" s="11" t="s">
        <v>38</v>
      </c>
      <c r="AX192" s="11" t="s">
        <v>75</v>
      </c>
      <c r="AY192" s="213" t="s">
        <v>140</v>
      </c>
    </row>
    <row r="193" spans="2:51" s="11" customFormat="1" ht="13.5">
      <c r="B193" s="202"/>
      <c r="C193" s="203"/>
      <c r="D193" s="204" t="s">
        <v>154</v>
      </c>
      <c r="E193" s="205" t="s">
        <v>23</v>
      </c>
      <c r="F193" s="206" t="s">
        <v>383</v>
      </c>
      <c r="G193" s="203"/>
      <c r="H193" s="207">
        <v>100.9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154</v>
      </c>
      <c r="AU193" s="213" t="s">
        <v>85</v>
      </c>
      <c r="AV193" s="11" t="s">
        <v>85</v>
      </c>
      <c r="AW193" s="11" t="s">
        <v>38</v>
      </c>
      <c r="AX193" s="11" t="s">
        <v>75</v>
      </c>
      <c r="AY193" s="213" t="s">
        <v>140</v>
      </c>
    </row>
    <row r="194" spans="2:51" s="12" customFormat="1" ht="13.5">
      <c r="B194" s="214"/>
      <c r="C194" s="215"/>
      <c r="D194" s="204" t="s">
        <v>154</v>
      </c>
      <c r="E194" s="216" t="s">
        <v>23</v>
      </c>
      <c r="F194" s="217" t="s">
        <v>214</v>
      </c>
      <c r="G194" s="215"/>
      <c r="H194" s="218">
        <v>330.4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154</v>
      </c>
      <c r="AU194" s="224" t="s">
        <v>85</v>
      </c>
      <c r="AV194" s="12" t="s">
        <v>147</v>
      </c>
      <c r="AW194" s="12" t="s">
        <v>38</v>
      </c>
      <c r="AX194" s="12" t="s">
        <v>83</v>
      </c>
      <c r="AY194" s="224" t="s">
        <v>140</v>
      </c>
    </row>
    <row r="195" spans="2:65" s="1" customFormat="1" ht="38.25" customHeight="1">
      <c r="B195" s="39"/>
      <c r="C195" s="190" t="s">
        <v>384</v>
      </c>
      <c r="D195" s="190" t="s">
        <v>142</v>
      </c>
      <c r="E195" s="191" t="s">
        <v>385</v>
      </c>
      <c r="F195" s="192" t="s">
        <v>386</v>
      </c>
      <c r="G195" s="193" t="s">
        <v>222</v>
      </c>
      <c r="H195" s="194">
        <v>6900</v>
      </c>
      <c r="I195" s="195"/>
      <c r="J195" s="196">
        <f>ROUND(I195*H195,2)</f>
        <v>0</v>
      </c>
      <c r="K195" s="192" t="s">
        <v>146</v>
      </c>
      <c r="L195" s="59"/>
      <c r="M195" s="197" t="s">
        <v>23</v>
      </c>
      <c r="N195" s="198" t="s">
        <v>46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219</v>
      </c>
      <c r="AT195" s="22" t="s">
        <v>142</v>
      </c>
      <c r="AU195" s="22" t="s">
        <v>85</v>
      </c>
      <c r="AY195" s="22" t="s">
        <v>140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83</v>
      </c>
      <c r="BK195" s="201">
        <f>ROUND(I195*H195,2)</f>
        <v>0</v>
      </c>
      <c r="BL195" s="22" t="s">
        <v>219</v>
      </c>
      <c r="BM195" s="22" t="s">
        <v>387</v>
      </c>
    </row>
    <row r="196" spans="2:51" s="11" customFormat="1" ht="13.5">
      <c r="B196" s="202"/>
      <c r="C196" s="203"/>
      <c r="D196" s="204" t="s">
        <v>154</v>
      </c>
      <c r="E196" s="205" t="s">
        <v>23</v>
      </c>
      <c r="F196" s="206" t="s">
        <v>388</v>
      </c>
      <c r="G196" s="203"/>
      <c r="H196" s="207">
        <v>6900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154</v>
      </c>
      <c r="AU196" s="213" t="s">
        <v>85</v>
      </c>
      <c r="AV196" s="11" t="s">
        <v>85</v>
      </c>
      <c r="AW196" s="11" t="s">
        <v>38</v>
      </c>
      <c r="AX196" s="11" t="s">
        <v>83</v>
      </c>
      <c r="AY196" s="213" t="s">
        <v>140</v>
      </c>
    </row>
    <row r="197" spans="2:65" s="1" customFormat="1" ht="25.5" customHeight="1">
      <c r="B197" s="39"/>
      <c r="C197" s="225" t="s">
        <v>389</v>
      </c>
      <c r="D197" s="225" t="s">
        <v>303</v>
      </c>
      <c r="E197" s="226" t="s">
        <v>390</v>
      </c>
      <c r="F197" s="227" t="s">
        <v>391</v>
      </c>
      <c r="G197" s="228" t="s">
        <v>222</v>
      </c>
      <c r="H197" s="229">
        <v>7245</v>
      </c>
      <c r="I197" s="230"/>
      <c r="J197" s="231">
        <f>ROUND(I197*H197,2)</f>
        <v>0</v>
      </c>
      <c r="K197" s="227" t="s">
        <v>146</v>
      </c>
      <c r="L197" s="232"/>
      <c r="M197" s="233" t="s">
        <v>23</v>
      </c>
      <c r="N197" s="234" t="s">
        <v>46</v>
      </c>
      <c r="O197" s="40"/>
      <c r="P197" s="199">
        <f>O197*H197</f>
        <v>0</v>
      </c>
      <c r="Q197" s="199">
        <v>7E-05</v>
      </c>
      <c r="R197" s="199">
        <f>Q197*H197</f>
        <v>0.50715</v>
      </c>
      <c r="S197" s="199">
        <v>0</v>
      </c>
      <c r="T197" s="200">
        <f>S197*H197</f>
        <v>0</v>
      </c>
      <c r="AR197" s="22" t="s">
        <v>297</v>
      </c>
      <c r="AT197" s="22" t="s">
        <v>303</v>
      </c>
      <c r="AU197" s="22" t="s">
        <v>85</v>
      </c>
      <c r="AY197" s="22" t="s">
        <v>140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83</v>
      </c>
      <c r="BK197" s="201">
        <f>ROUND(I197*H197,2)</f>
        <v>0</v>
      </c>
      <c r="BL197" s="22" t="s">
        <v>219</v>
      </c>
      <c r="BM197" s="22" t="s">
        <v>392</v>
      </c>
    </row>
    <row r="198" spans="2:51" s="11" customFormat="1" ht="13.5">
      <c r="B198" s="202"/>
      <c r="C198" s="203"/>
      <c r="D198" s="204" t="s">
        <v>154</v>
      </c>
      <c r="E198" s="203"/>
      <c r="F198" s="206" t="s">
        <v>393</v>
      </c>
      <c r="G198" s="203"/>
      <c r="H198" s="207">
        <v>7245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154</v>
      </c>
      <c r="AU198" s="213" t="s">
        <v>85</v>
      </c>
      <c r="AV198" s="11" t="s">
        <v>85</v>
      </c>
      <c r="AW198" s="11" t="s">
        <v>6</v>
      </c>
      <c r="AX198" s="11" t="s">
        <v>83</v>
      </c>
      <c r="AY198" s="213" t="s">
        <v>140</v>
      </c>
    </row>
    <row r="199" spans="2:65" s="1" customFormat="1" ht="25.5" customHeight="1">
      <c r="B199" s="39"/>
      <c r="C199" s="190" t="s">
        <v>394</v>
      </c>
      <c r="D199" s="190" t="s">
        <v>142</v>
      </c>
      <c r="E199" s="191" t="s">
        <v>395</v>
      </c>
      <c r="F199" s="192" t="s">
        <v>396</v>
      </c>
      <c r="G199" s="193" t="s">
        <v>222</v>
      </c>
      <c r="H199" s="194">
        <v>155.95</v>
      </c>
      <c r="I199" s="195"/>
      <c r="J199" s="196">
        <f>ROUND(I199*H199,2)</f>
        <v>0</v>
      </c>
      <c r="K199" s="192" t="s">
        <v>146</v>
      </c>
      <c r="L199" s="59"/>
      <c r="M199" s="197" t="s">
        <v>23</v>
      </c>
      <c r="N199" s="198" t="s">
        <v>46</v>
      </c>
      <c r="O199" s="40"/>
      <c r="P199" s="199">
        <f>O199*H199</f>
        <v>0</v>
      </c>
      <c r="Q199" s="199">
        <v>0.00112</v>
      </c>
      <c r="R199" s="199">
        <f>Q199*H199</f>
        <v>0.17466399999999996</v>
      </c>
      <c r="S199" s="199">
        <v>0</v>
      </c>
      <c r="T199" s="200">
        <f>S199*H199</f>
        <v>0</v>
      </c>
      <c r="AR199" s="22" t="s">
        <v>219</v>
      </c>
      <c r="AT199" s="22" t="s">
        <v>142</v>
      </c>
      <c r="AU199" s="22" t="s">
        <v>85</v>
      </c>
      <c r="AY199" s="22" t="s">
        <v>140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2" t="s">
        <v>83</v>
      </c>
      <c r="BK199" s="201">
        <f>ROUND(I199*H199,2)</f>
        <v>0</v>
      </c>
      <c r="BL199" s="22" t="s">
        <v>219</v>
      </c>
      <c r="BM199" s="22" t="s">
        <v>397</v>
      </c>
    </row>
    <row r="200" spans="2:51" s="11" customFormat="1" ht="13.5">
      <c r="B200" s="202"/>
      <c r="C200" s="203"/>
      <c r="D200" s="204" t="s">
        <v>154</v>
      </c>
      <c r="E200" s="205" t="s">
        <v>23</v>
      </c>
      <c r="F200" s="206" t="s">
        <v>398</v>
      </c>
      <c r="G200" s="203"/>
      <c r="H200" s="207">
        <v>155.95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154</v>
      </c>
      <c r="AU200" s="213" t="s">
        <v>85</v>
      </c>
      <c r="AV200" s="11" t="s">
        <v>85</v>
      </c>
      <c r="AW200" s="11" t="s">
        <v>38</v>
      </c>
      <c r="AX200" s="11" t="s">
        <v>83</v>
      </c>
      <c r="AY200" s="213" t="s">
        <v>140</v>
      </c>
    </row>
    <row r="201" spans="2:65" s="1" customFormat="1" ht="25.5" customHeight="1">
      <c r="B201" s="39"/>
      <c r="C201" s="190" t="s">
        <v>399</v>
      </c>
      <c r="D201" s="190" t="s">
        <v>142</v>
      </c>
      <c r="E201" s="191" t="s">
        <v>400</v>
      </c>
      <c r="F201" s="192" t="s">
        <v>401</v>
      </c>
      <c r="G201" s="193" t="s">
        <v>222</v>
      </c>
      <c r="H201" s="194">
        <v>112.35</v>
      </c>
      <c r="I201" s="195"/>
      <c r="J201" s="196">
        <f>ROUND(I201*H201,2)</f>
        <v>0</v>
      </c>
      <c r="K201" s="192" t="s">
        <v>146</v>
      </c>
      <c r="L201" s="59"/>
      <c r="M201" s="197" t="s">
        <v>23</v>
      </c>
      <c r="N201" s="198" t="s">
        <v>46</v>
      </c>
      <c r="O201" s="40"/>
      <c r="P201" s="199">
        <f>O201*H201</f>
        <v>0</v>
      </c>
      <c r="Q201" s="199">
        <v>0.00112</v>
      </c>
      <c r="R201" s="199">
        <f>Q201*H201</f>
        <v>0.12583199999999997</v>
      </c>
      <c r="S201" s="199">
        <v>0</v>
      </c>
      <c r="T201" s="200">
        <f>S201*H201</f>
        <v>0</v>
      </c>
      <c r="AR201" s="22" t="s">
        <v>219</v>
      </c>
      <c r="AT201" s="22" t="s">
        <v>142</v>
      </c>
      <c r="AU201" s="22" t="s">
        <v>85</v>
      </c>
      <c r="AY201" s="22" t="s">
        <v>140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2" t="s">
        <v>83</v>
      </c>
      <c r="BK201" s="201">
        <f>ROUND(I201*H201,2)</f>
        <v>0</v>
      </c>
      <c r="BL201" s="22" t="s">
        <v>219</v>
      </c>
      <c r="BM201" s="22" t="s">
        <v>402</v>
      </c>
    </row>
    <row r="202" spans="2:51" s="11" customFormat="1" ht="13.5">
      <c r="B202" s="202"/>
      <c r="C202" s="203"/>
      <c r="D202" s="204" t="s">
        <v>154</v>
      </c>
      <c r="E202" s="205" t="s">
        <v>23</v>
      </c>
      <c r="F202" s="206" t="s">
        <v>403</v>
      </c>
      <c r="G202" s="203"/>
      <c r="H202" s="207">
        <v>112.35</v>
      </c>
      <c r="I202" s="208"/>
      <c r="J202" s="203"/>
      <c r="K202" s="203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154</v>
      </c>
      <c r="AU202" s="213" t="s">
        <v>85</v>
      </c>
      <c r="AV202" s="11" t="s">
        <v>85</v>
      </c>
      <c r="AW202" s="11" t="s">
        <v>38</v>
      </c>
      <c r="AX202" s="11" t="s">
        <v>83</v>
      </c>
      <c r="AY202" s="213" t="s">
        <v>140</v>
      </c>
    </row>
    <row r="203" spans="2:65" s="1" customFormat="1" ht="25.5" customHeight="1">
      <c r="B203" s="39"/>
      <c r="C203" s="190" t="s">
        <v>404</v>
      </c>
      <c r="D203" s="190" t="s">
        <v>142</v>
      </c>
      <c r="E203" s="191" t="s">
        <v>405</v>
      </c>
      <c r="F203" s="192" t="s">
        <v>406</v>
      </c>
      <c r="G203" s="193" t="s">
        <v>222</v>
      </c>
      <c r="H203" s="194">
        <v>63.6</v>
      </c>
      <c r="I203" s="195"/>
      <c r="J203" s="196">
        <f>ROUND(I203*H203,2)</f>
        <v>0</v>
      </c>
      <c r="K203" s="192" t="s">
        <v>146</v>
      </c>
      <c r="L203" s="59"/>
      <c r="M203" s="197" t="s">
        <v>23</v>
      </c>
      <c r="N203" s="198" t="s">
        <v>46</v>
      </c>
      <c r="O203" s="40"/>
      <c r="P203" s="199">
        <f>O203*H203</f>
        <v>0</v>
      </c>
      <c r="Q203" s="199">
        <v>0.0008</v>
      </c>
      <c r="R203" s="199">
        <f>Q203*H203</f>
        <v>0.05088</v>
      </c>
      <c r="S203" s="199">
        <v>0</v>
      </c>
      <c r="T203" s="200">
        <f>S203*H203</f>
        <v>0</v>
      </c>
      <c r="AR203" s="22" t="s">
        <v>219</v>
      </c>
      <c r="AT203" s="22" t="s">
        <v>142</v>
      </c>
      <c r="AU203" s="22" t="s">
        <v>85</v>
      </c>
      <c r="AY203" s="22" t="s">
        <v>140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2" t="s">
        <v>83</v>
      </c>
      <c r="BK203" s="201">
        <f>ROUND(I203*H203,2)</f>
        <v>0</v>
      </c>
      <c r="BL203" s="22" t="s">
        <v>219</v>
      </c>
      <c r="BM203" s="22" t="s">
        <v>407</v>
      </c>
    </row>
    <row r="204" spans="2:51" s="11" customFormat="1" ht="13.5">
      <c r="B204" s="202"/>
      <c r="C204" s="203"/>
      <c r="D204" s="204" t="s">
        <v>154</v>
      </c>
      <c r="E204" s="205" t="s">
        <v>23</v>
      </c>
      <c r="F204" s="206" t="s">
        <v>408</v>
      </c>
      <c r="G204" s="203"/>
      <c r="H204" s="207">
        <v>63.6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154</v>
      </c>
      <c r="AU204" s="213" t="s">
        <v>85</v>
      </c>
      <c r="AV204" s="11" t="s">
        <v>85</v>
      </c>
      <c r="AW204" s="11" t="s">
        <v>38</v>
      </c>
      <c r="AX204" s="11" t="s">
        <v>83</v>
      </c>
      <c r="AY204" s="213" t="s">
        <v>140</v>
      </c>
    </row>
    <row r="205" spans="2:65" s="1" customFormat="1" ht="25.5" customHeight="1">
      <c r="B205" s="39"/>
      <c r="C205" s="190" t="s">
        <v>409</v>
      </c>
      <c r="D205" s="190" t="s">
        <v>142</v>
      </c>
      <c r="E205" s="191" t="s">
        <v>410</v>
      </c>
      <c r="F205" s="192" t="s">
        <v>411</v>
      </c>
      <c r="G205" s="193" t="s">
        <v>222</v>
      </c>
      <c r="H205" s="194">
        <v>14.4</v>
      </c>
      <c r="I205" s="195"/>
      <c r="J205" s="196">
        <f>ROUND(I205*H205,2)</f>
        <v>0</v>
      </c>
      <c r="K205" s="192" t="s">
        <v>146</v>
      </c>
      <c r="L205" s="59"/>
      <c r="M205" s="197" t="s">
        <v>23</v>
      </c>
      <c r="N205" s="198" t="s">
        <v>46</v>
      </c>
      <c r="O205" s="40"/>
      <c r="P205" s="199">
        <f>O205*H205</f>
        <v>0</v>
      </c>
      <c r="Q205" s="199">
        <v>0.00166</v>
      </c>
      <c r="R205" s="199">
        <f>Q205*H205</f>
        <v>0.023904</v>
      </c>
      <c r="S205" s="199">
        <v>0</v>
      </c>
      <c r="T205" s="200">
        <f>S205*H205</f>
        <v>0</v>
      </c>
      <c r="AR205" s="22" t="s">
        <v>219</v>
      </c>
      <c r="AT205" s="22" t="s">
        <v>142</v>
      </c>
      <c r="AU205" s="22" t="s">
        <v>85</v>
      </c>
      <c r="AY205" s="22" t="s">
        <v>140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2" t="s">
        <v>83</v>
      </c>
      <c r="BK205" s="201">
        <f>ROUND(I205*H205,2)</f>
        <v>0</v>
      </c>
      <c r="BL205" s="22" t="s">
        <v>219</v>
      </c>
      <c r="BM205" s="22" t="s">
        <v>412</v>
      </c>
    </row>
    <row r="206" spans="2:51" s="11" customFormat="1" ht="13.5">
      <c r="B206" s="202"/>
      <c r="C206" s="203"/>
      <c r="D206" s="204" t="s">
        <v>154</v>
      </c>
      <c r="E206" s="205" t="s">
        <v>23</v>
      </c>
      <c r="F206" s="206" t="s">
        <v>413</v>
      </c>
      <c r="G206" s="203"/>
      <c r="H206" s="207">
        <v>14.4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154</v>
      </c>
      <c r="AU206" s="213" t="s">
        <v>85</v>
      </c>
      <c r="AV206" s="11" t="s">
        <v>85</v>
      </c>
      <c r="AW206" s="11" t="s">
        <v>38</v>
      </c>
      <c r="AX206" s="11" t="s">
        <v>83</v>
      </c>
      <c r="AY206" s="213" t="s">
        <v>140</v>
      </c>
    </row>
    <row r="207" spans="2:65" s="1" customFormat="1" ht="25.5" customHeight="1">
      <c r="B207" s="39"/>
      <c r="C207" s="190" t="s">
        <v>414</v>
      </c>
      <c r="D207" s="190" t="s">
        <v>142</v>
      </c>
      <c r="E207" s="191" t="s">
        <v>415</v>
      </c>
      <c r="F207" s="192" t="s">
        <v>416</v>
      </c>
      <c r="G207" s="193" t="s">
        <v>222</v>
      </c>
      <c r="H207" s="194">
        <v>118.15</v>
      </c>
      <c r="I207" s="195"/>
      <c r="J207" s="196">
        <f>ROUND(I207*H207,2)</f>
        <v>0</v>
      </c>
      <c r="K207" s="192" t="s">
        <v>146</v>
      </c>
      <c r="L207" s="59"/>
      <c r="M207" s="197" t="s">
        <v>23</v>
      </c>
      <c r="N207" s="198" t="s">
        <v>46</v>
      </c>
      <c r="O207" s="40"/>
      <c r="P207" s="199">
        <f>O207*H207</f>
        <v>0</v>
      </c>
      <c r="Q207" s="199">
        <v>0.00278</v>
      </c>
      <c r="R207" s="199">
        <f>Q207*H207</f>
        <v>0.328457</v>
      </c>
      <c r="S207" s="199">
        <v>0</v>
      </c>
      <c r="T207" s="200">
        <f>S207*H207</f>
        <v>0</v>
      </c>
      <c r="AR207" s="22" t="s">
        <v>219</v>
      </c>
      <c r="AT207" s="22" t="s">
        <v>142</v>
      </c>
      <c r="AU207" s="22" t="s">
        <v>85</v>
      </c>
      <c r="AY207" s="22" t="s">
        <v>140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2" t="s">
        <v>83</v>
      </c>
      <c r="BK207" s="201">
        <f>ROUND(I207*H207,2)</f>
        <v>0</v>
      </c>
      <c r="BL207" s="22" t="s">
        <v>219</v>
      </c>
      <c r="BM207" s="22" t="s">
        <v>417</v>
      </c>
    </row>
    <row r="208" spans="2:51" s="11" customFormat="1" ht="13.5">
      <c r="B208" s="202"/>
      <c r="C208" s="203"/>
      <c r="D208" s="204" t="s">
        <v>154</v>
      </c>
      <c r="E208" s="205" t="s">
        <v>23</v>
      </c>
      <c r="F208" s="206" t="s">
        <v>418</v>
      </c>
      <c r="G208" s="203"/>
      <c r="H208" s="207">
        <v>118.15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154</v>
      </c>
      <c r="AU208" s="213" t="s">
        <v>85</v>
      </c>
      <c r="AV208" s="11" t="s">
        <v>85</v>
      </c>
      <c r="AW208" s="11" t="s">
        <v>38</v>
      </c>
      <c r="AX208" s="11" t="s">
        <v>83</v>
      </c>
      <c r="AY208" s="213" t="s">
        <v>140</v>
      </c>
    </row>
    <row r="209" spans="2:65" s="1" customFormat="1" ht="25.5" customHeight="1">
      <c r="B209" s="39"/>
      <c r="C209" s="190" t="s">
        <v>419</v>
      </c>
      <c r="D209" s="190" t="s">
        <v>142</v>
      </c>
      <c r="E209" s="191" t="s">
        <v>420</v>
      </c>
      <c r="F209" s="192" t="s">
        <v>421</v>
      </c>
      <c r="G209" s="193" t="s">
        <v>222</v>
      </c>
      <c r="H209" s="194">
        <v>55.35</v>
      </c>
      <c r="I209" s="195"/>
      <c r="J209" s="196">
        <f>ROUND(I209*H209,2)</f>
        <v>0</v>
      </c>
      <c r="K209" s="192" t="s">
        <v>146</v>
      </c>
      <c r="L209" s="59"/>
      <c r="M209" s="197" t="s">
        <v>23</v>
      </c>
      <c r="N209" s="198" t="s">
        <v>46</v>
      </c>
      <c r="O209" s="40"/>
      <c r="P209" s="199">
        <f>O209*H209</f>
        <v>0</v>
      </c>
      <c r="Q209" s="199">
        <v>0.0025</v>
      </c>
      <c r="R209" s="199">
        <f>Q209*H209</f>
        <v>0.138375</v>
      </c>
      <c r="S209" s="199">
        <v>0</v>
      </c>
      <c r="T209" s="200">
        <f>S209*H209</f>
        <v>0</v>
      </c>
      <c r="AR209" s="22" t="s">
        <v>219</v>
      </c>
      <c r="AT209" s="22" t="s">
        <v>142</v>
      </c>
      <c r="AU209" s="22" t="s">
        <v>85</v>
      </c>
      <c r="AY209" s="22" t="s">
        <v>140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2" t="s">
        <v>83</v>
      </c>
      <c r="BK209" s="201">
        <f>ROUND(I209*H209,2)</f>
        <v>0</v>
      </c>
      <c r="BL209" s="22" t="s">
        <v>219</v>
      </c>
      <c r="BM209" s="22" t="s">
        <v>422</v>
      </c>
    </row>
    <row r="210" spans="2:51" s="11" customFormat="1" ht="13.5">
      <c r="B210" s="202"/>
      <c r="C210" s="203"/>
      <c r="D210" s="204" t="s">
        <v>154</v>
      </c>
      <c r="E210" s="205" t="s">
        <v>23</v>
      </c>
      <c r="F210" s="206" t="s">
        <v>423</v>
      </c>
      <c r="G210" s="203"/>
      <c r="H210" s="207">
        <v>55.35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154</v>
      </c>
      <c r="AU210" s="213" t="s">
        <v>85</v>
      </c>
      <c r="AV210" s="11" t="s">
        <v>85</v>
      </c>
      <c r="AW210" s="11" t="s">
        <v>38</v>
      </c>
      <c r="AX210" s="11" t="s">
        <v>83</v>
      </c>
      <c r="AY210" s="213" t="s">
        <v>140</v>
      </c>
    </row>
    <row r="211" spans="2:65" s="1" customFormat="1" ht="25.5" customHeight="1">
      <c r="B211" s="39"/>
      <c r="C211" s="190" t="s">
        <v>424</v>
      </c>
      <c r="D211" s="190" t="s">
        <v>142</v>
      </c>
      <c r="E211" s="191" t="s">
        <v>425</v>
      </c>
      <c r="F211" s="192" t="s">
        <v>426</v>
      </c>
      <c r="G211" s="193" t="s">
        <v>222</v>
      </c>
      <c r="H211" s="194">
        <v>55.35</v>
      </c>
      <c r="I211" s="195"/>
      <c r="J211" s="196">
        <f>ROUND(I211*H211,2)</f>
        <v>0</v>
      </c>
      <c r="K211" s="192" t="s">
        <v>23</v>
      </c>
      <c r="L211" s="59"/>
      <c r="M211" s="197" t="s">
        <v>23</v>
      </c>
      <c r="N211" s="198" t="s">
        <v>46</v>
      </c>
      <c r="O211" s="40"/>
      <c r="P211" s="199">
        <f>O211*H211</f>
        <v>0</v>
      </c>
      <c r="Q211" s="199">
        <v>0.00378</v>
      </c>
      <c r="R211" s="199">
        <f>Q211*H211</f>
        <v>0.209223</v>
      </c>
      <c r="S211" s="199">
        <v>0</v>
      </c>
      <c r="T211" s="200">
        <f>S211*H211</f>
        <v>0</v>
      </c>
      <c r="AR211" s="22" t="s">
        <v>219</v>
      </c>
      <c r="AT211" s="22" t="s">
        <v>142</v>
      </c>
      <c r="AU211" s="22" t="s">
        <v>85</v>
      </c>
      <c r="AY211" s="22" t="s">
        <v>140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2" t="s">
        <v>83</v>
      </c>
      <c r="BK211" s="201">
        <f>ROUND(I211*H211,2)</f>
        <v>0</v>
      </c>
      <c r="BL211" s="22" t="s">
        <v>219</v>
      </c>
      <c r="BM211" s="22" t="s">
        <v>427</v>
      </c>
    </row>
    <row r="212" spans="2:65" s="1" customFormat="1" ht="51" customHeight="1">
      <c r="B212" s="39"/>
      <c r="C212" s="190" t="s">
        <v>428</v>
      </c>
      <c r="D212" s="190" t="s">
        <v>142</v>
      </c>
      <c r="E212" s="191" t="s">
        <v>429</v>
      </c>
      <c r="F212" s="192" t="s">
        <v>430</v>
      </c>
      <c r="G212" s="193" t="s">
        <v>145</v>
      </c>
      <c r="H212" s="194">
        <v>1154.8</v>
      </c>
      <c r="I212" s="195"/>
      <c r="J212" s="196">
        <f>ROUND(I212*H212,2)</f>
        <v>0</v>
      </c>
      <c r="K212" s="192" t="s">
        <v>146</v>
      </c>
      <c r="L212" s="59"/>
      <c r="M212" s="197" t="s">
        <v>23</v>
      </c>
      <c r="N212" s="198" t="s">
        <v>46</v>
      </c>
      <c r="O212" s="40"/>
      <c r="P212" s="199">
        <f>O212*H212</f>
        <v>0</v>
      </c>
      <c r="Q212" s="199">
        <v>0.00043</v>
      </c>
      <c r="R212" s="199">
        <f>Q212*H212</f>
        <v>0.49656399999999995</v>
      </c>
      <c r="S212" s="199">
        <v>0</v>
      </c>
      <c r="T212" s="200">
        <f>S212*H212</f>
        <v>0</v>
      </c>
      <c r="AR212" s="22" t="s">
        <v>219</v>
      </c>
      <c r="AT212" s="22" t="s">
        <v>142</v>
      </c>
      <c r="AU212" s="22" t="s">
        <v>85</v>
      </c>
      <c r="AY212" s="22" t="s">
        <v>140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2" t="s">
        <v>83</v>
      </c>
      <c r="BK212" s="201">
        <f>ROUND(I212*H212,2)</f>
        <v>0</v>
      </c>
      <c r="BL212" s="22" t="s">
        <v>219</v>
      </c>
      <c r="BM212" s="22" t="s">
        <v>431</v>
      </c>
    </row>
    <row r="213" spans="2:51" s="11" customFormat="1" ht="13.5">
      <c r="B213" s="202"/>
      <c r="C213" s="203"/>
      <c r="D213" s="204" t="s">
        <v>154</v>
      </c>
      <c r="E213" s="205" t="s">
        <v>23</v>
      </c>
      <c r="F213" s="206" t="s">
        <v>432</v>
      </c>
      <c r="G213" s="203"/>
      <c r="H213" s="207">
        <v>1154.8</v>
      </c>
      <c r="I213" s="208"/>
      <c r="J213" s="203"/>
      <c r="K213" s="203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154</v>
      </c>
      <c r="AU213" s="213" t="s">
        <v>85</v>
      </c>
      <c r="AV213" s="11" t="s">
        <v>85</v>
      </c>
      <c r="AW213" s="11" t="s">
        <v>38</v>
      </c>
      <c r="AX213" s="11" t="s">
        <v>83</v>
      </c>
      <c r="AY213" s="213" t="s">
        <v>140</v>
      </c>
    </row>
    <row r="214" spans="2:65" s="1" customFormat="1" ht="25.5" customHeight="1">
      <c r="B214" s="39"/>
      <c r="C214" s="225" t="s">
        <v>433</v>
      </c>
      <c r="D214" s="225" t="s">
        <v>303</v>
      </c>
      <c r="E214" s="226" t="s">
        <v>434</v>
      </c>
      <c r="F214" s="227" t="s">
        <v>435</v>
      </c>
      <c r="G214" s="228" t="s">
        <v>145</v>
      </c>
      <c r="H214" s="229">
        <v>1328.02</v>
      </c>
      <c r="I214" s="230"/>
      <c r="J214" s="231">
        <f>ROUND(I214*H214,2)</f>
        <v>0</v>
      </c>
      <c r="K214" s="227" t="s">
        <v>146</v>
      </c>
      <c r="L214" s="232"/>
      <c r="M214" s="233" t="s">
        <v>23</v>
      </c>
      <c r="N214" s="234" t="s">
        <v>46</v>
      </c>
      <c r="O214" s="40"/>
      <c r="P214" s="199">
        <f>O214*H214</f>
        <v>0</v>
      </c>
      <c r="Q214" s="199">
        <v>0.002</v>
      </c>
      <c r="R214" s="199">
        <f>Q214*H214</f>
        <v>2.65604</v>
      </c>
      <c r="S214" s="199">
        <v>0</v>
      </c>
      <c r="T214" s="200">
        <f>S214*H214</f>
        <v>0</v>
      </c>
      <c r="AR214" s="22" t="s">
        <v>297</v>
      </c>
      <c r="AT214" s="22" t="s">
        <v>303</v>
      </c>
      <c r="AU214" s="22" t="s">
        <v>85</v>
      </c>
      <c r="AY214" s="22" t="s">
        <v>140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22" t="s">
        <v>83</v>
      </c>
      <c r="BK214" s="201">
        <f>ROUND(I214*H214,2)</f>
        <v>0</v>
      </c>
      <c r="BL214" s="22" t="s">
        <v>219</v>
      </c>
      <c r="BM214" s="22" t="s">
        <v>436</v>
      </c>
    </row>
    <row r="215" spans="2:51" s="11" customFormat="1" ht="13.5">
      <c r="B215" s="202"/>
      <c r="C215" s="203"/>
      <c r="D215" s="204" t="s">
        <v>154</v>
      </c>
      <c r="E215" s="203"/>
      <c r="F215" s="206" t="s">
        <v>437</v>
      </c>
      <c r="G215" s="203"/>
      <c r="H215" s="207">
        <v>1328.02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154</v>
      </c>
      <c r="AU215" s="213" t="s">
        <v>85</v>
      </c>
      <c r="AV215" s="11" t="s">
        <v>85</v>
      </c>
      <c r="AW215" s="11" t="s">
        <v>6</v>
      </c>
      <c r="AX215" s="11" t="s">
        <v>83</v>
      </c>
      <c r="AY215" s="213" t="s">
        <v>140</v>
      </c>
    </row>
    <row r="216" spans="2:65" s="1" customFormat="1" ht="25.5" customHeight="1">
      <c r="B216" s="39"/>
      <c r="C216" s="190" t="s">
        <v>438</v>
      </c>
      <c r="D216" s="190" t="s">
        <v>142</v>
      </c>
      <c r="E216" s="191" t="s">
        <v>439</v>
      </c>
      <c r="F216" s="192" t="s">
        <v>440</v>
      </c>
      <c r="G216" s="193" t="s">
        <v>145</v>
      </c>
      <c r="H216" s="194">
        <v>1407.4</v>
      </c>
      <c r="I216" s="195"/>
      <c r="J216" s="196">
        <f>ROUND(I216*H216,2)</f>
        <v>0</v>
      </c>
      <c r="K216" s="192" t="s">
        <v>146</v>
      </c>
      <c r="L216" s="59"/>
      <c r="M216" s="197" t="s">
        <v>23</v>
      </c>
      <c r="N216" s="198" t="s">
        <v>46</v>
      </c>
      <c r="O216" s="40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AR216" s="22" t="s">
        <v>219</v>
      </c>
      <c r="AT216" s="22" t="s">
        <v>142</v>
      </c>
      <c r="AU216" s="22" t="s">
        <v>85</v>
      </c>
      <c r="AY216" s="22" t="s">
        <v>140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2" t="s">
        <v>83</v>
      </c>
      <c r="BK216" s="201">
        <f>ROUND(I216*H216,2)</f>
        <v>0</v>
      </c>
      <c r="BL216" s="22" t="s">
        <v>219</v>
      </c>
      <c r="BM216" s="22" t="s">
        <v>441</v>
      </c>
    </row>
    <row r="217" spans="2:51" s="11" customFormat="1" ht="13.5">
      <c r="B217" s="202"/>
      <c r="C217" s="203"/>
      <c r="D217" s="204" t="s">
        <v>154</v>
      </c>
      <c r="E217" s="205" t="s">
        <v>23</v>
      </c>
      <c r="F217" s="206" t="s">
        <v>442</v>
      </c>
      <c r="G217" s="203"/>
      <c r="H217" s="207">
        <v>1154.8</v>
      </c>
      <c r="I217" s="208"/>
      <c r="J217" s="203"/>
      <c r="K217" s="203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154</v>
      </c>
      <c r="AU217" s="213" t="s">
        <v>85</v>
      </c>
      <c r="AV217" s="11" t="s">
        <v>85</v>
      </c>
      <c r="AW217" s="11" t="s">
        <v>38</v>
      </c>
      <c r="AX217" s="11" t="s">
        <v>75</v>
      </c>
      <c r="AY217" s="213" t="s">
        <v>140</v>
      </c>
    </row>
    <row r="218" spans="2:51" s="11" customFormat="1" ht="13.5">
      <c r="B218" s="202"/>
      <c r="C218" s="203"/>
      <c r="D218" s="204" t="s">
        <v>154</v>
      </c>
      <c r="E218" s="205" t="s">
        <v>23</v>
      </c>
      <c r="F218" s="206" t="s">
        <v>443</v>
      </c>
      <c r="G218" s="203"/>
      <c r="H218" s="207">
        <v>252.6</v>
      </c>
      <c r="I218" s="208"/>
      <c r="J218" s="203"/>
      <c r="K218" s="203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154</v>
      </c>
      <c r="AU218" s="213" t="s">
        <v>85</v>
      </c>
      <c r="AV218" s="11" t="s">
        <v>85</v>
      </c>
      <c r="AW218" s="11" t="s">
        <v>38</v>
      </c>
      <c r="AX218" s="11" t="s">
        <v>75</v>
      </c>
      <c r="AY218" s="213" t="s">
        <v>140</v>
      </c>
    </row>
    <row r="219" spans="2:51" s="12" customFormat="1" ht="13.5">
      <c r="B219" s="214"/>
      <c r="C219" s="215"/>
      <c r="D219" s="204" t="s">
        <v>154</v>
      </c>
      <c r="E219" s="216" t="s">
        <v>23</v>
      </c>
      <c r="F219" s="217" t="s">
        <v>214</v>
      </c>
      <c r="G219" s="215"/>
      <c r="H219" s="218">
        <v>1407.4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154</v>
      </c>
      <c r="AU219" s="224" t="s">
        <v>85</v>
      </c>
      <c r="AV219" s="12" t="s">
        <v>147</v>
      </c>
      <c r="AW219" s="12" t="s">
        <v>38</v>
      </c>
      <c r="AX219" s="12" t="s">
        <v>83</v>
      </c>
      <c r="AY219" s="224" t="s">
        <v>140</v>
      </c>
    </row>
    <row r="220" spans="2:65" s="1" customFormat="1" ht="16.5" customHeight="1">
      <c r="B220" s="39"/>
      <c r="C220" s="225" t="s">
        <v>444</v>
      </c>
      <c r="D220" s="225" t="s">
        <v>303</v>
      </c>
      <c r="E220" s="226" t="s">
        <v>445</v>
      </c>
      <c r="F220" s="227" t="s">
        <v>446</v>
      </c>
      <c r="G220" s="228" t="s">
        <v>145</v>
      </c>
      <c r="H220" s="229">
        <v>1618.51</v>
      </c>
      <c r="I220" s="230"/>
      <c r="J220" s="231">
        <f>ROUND(I220*H220,2)</f>
        <v>0</v>
      </c>
      <c r="K220" s="227" t="s">
        <v>146</v>
      </c>
      <c r="L220" s="232"/>
      <c r="M220" s="233" t="s">
        <v>23</v>
      </c>
      <c r="N220" s="234" t="s">
        <v>46</v>
      </c>
      <c r="O220" s="40"/>
      <c r="P220" s="199">
        <f>O220*H220</f>
        <v>0</v>
      </c>
      <c r="Q220" s="199">
        <v>0.0005</v>
      </c>
      <c r="R220" s="199">
        <f>Q220*H220</f>
        <v>0.8092550000000001</v>
      </c>
      <c r="S220" s="199">
        <v>0</v>
      </c>
      <c r="T220" s="200">
        <f>S220*H220</f>
        <v>0</v>
      </c>
      <c r="AR220" s="22" t="s">
        <v>297</v>
      </c>
      <c r="AT220" s="22" t="s">
        <v>303</v>
      </c>
      <c r="AU220" s="22" t="s">
        <v>85</v>
      </c>
      <c r="AY220" s="22" t="s">
        <v>140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2" t="s">
        <v>83</v>
      </c>
      <c r="BK220" s="201">
        <f>ROUND(I220*H220,2)</f>
        <v>0</v>
      </c>
      <c r="BL220" s="22" t="s">
        <v>219</v>
      </c>
      <c r="BM220" s="22" t="s">
        <v>447</v>
      </c>
    </row>
    <row r="221" spans="2:51" s="11" customFormat="1" ht="13.5">
      <c r="B221" s="202"/>
      <c r="C221" s="203"/>
      <c r="D221" s="204" t="s">
        <v>154</v>
      </c>
      <c r="E221" s="203"/>
      <c r="F221" s="206" t="s">
        <v>448</v>
      </c>
      <c r="G221" s="203"/>
      <c r="H221" s="207">
        <v>1618.51</v>
      </c>
      <c r="I221" s="208"/>
      <c r="J221" s="203"/>
      <c r="K221" s="203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154</v>
      </c>
      <c r="AU221" s="213" t="s">
        <v>85</v>
      </c>
      <c r="AV221" s="11" t="s">
        <v>85</v>
      </c>
      <c r="AW221" s="11" t="s">
        <v>6</v>
      </c>
      <c r="AX221" s="11" t="s">
        <v>83</v>
      </c>
      <c r="AY221" s="213" t="s">
        <v>140</v>
      </c>
    </row>
    <row r="222" spans="2:65" s="1" customFormat="1" ht="25.5" customHeight="1">
      <c r="B222" s="39"/>
      <c r="C222" s="190" t="s">
        <v>449</v>
      </c>
      <c r="D222" s="190" t="s">
        <v>142</v>
      </c>
      <c r="E222" s="191" t="s">
        <v>450</v>
      </c>
      <c r="F222" s="192" t="s">
        <v>451</v>
      </c>
      <c r="G222" s="193" t="s">
        <v>222</v>
      </c>
      <c r="H222" s="194">
        <v>8</v>
      </c>
      <c r="I222" s="195"/>
      <c r="J222" s="196">
        <f>ROUND(I222*H222,2)</f>
        <v>0</v>
      </c>
      <c r="K222" s="192" t="s">
        <v>23</v>
      </c>
      <c r="L222" s="59"/>
      <c r="M222" s="197" t="s">
        <v>23</v>
      </c>
      <c r="N222" s="198" t="s">
        <v>46</v>
      </c>
      <c r="O222" s="40"/>
      <c r="P222" s="199">
        <f>O222*H222</f>
        <v>0</v>
      </c>
      <c r="Q222" s="199">
        <v>7E-05</v>
      </c>
      <c r="R222" s="199">
        <f>Q222*H222</f>
        <v>0.00056</v>
      </c>
      <c r="S222" s="199">
        <v>0</v>
      </c>
      <c r="T222" s="200">
        <f>S222*H222</f>
        <v>0</v>
      </c>
      <c r="AR222" s="22" t="s">
        <v>219</v>
      </c>
      <c r="AT222" s="22" t="s">
        <v>142</v>
      </c>
      <c r="AU222" s="22" t="s">
        <v>85</v>
      </c>
      <c r="AY222" s="22" t="s">
        <v>140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2" t="s">
        <v>83</v>
      </c>
      <c r="BK222" s="201">
        <f>ROUND(I222*H222,2)</f>
        <v>0</v>
      </c>
      <c r="BL222" s="22" t="s">
        <v>219</v>
      </c>
      <c r="BM222" s="22" t="s">
        <v>452</v>
      </c>
    </row>
    <row r="223" spans="2:51" s="11" customFormat="1" ht="13.5">
      <c r="B223" s="202"/>
      <c r="C223" s="203"/>
      <c r="D223" s="204" t="s">
        <v>154</v>
      </c>
      <c r="E223" s="205" t="s">
        <v>23</v>
      </c>
      <c r="F223" s="206" t="s">
        <v>453</v>
      </c>
      <c r="G223" s="203"/>
      <c r="H223" s="207">
        <v>8</v>
      </c>
      <c r="I223" s="208"/>
      <c r="J223" s="203"/>
      <c r="K223" s="203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154</v>
      </c>
      <c r="AU223" s="213" t="s">
        <v>85</v>
      </c>
      <c r="AV223" s="11" t="s">
        <v>85</v>
      </c>
      <c r="AW223" s="11" t="s">
        <v>38</v>
      </c>
      <c r="AX223" s="11" t="s">
        <v>83</v>
      </c>
      <c r="AY223" s="213" t="s">
        <v>140</v>
      </c>
    </row>
    <row r="224" spans="2:65" s="1" customFormat="1" ht="16.5" customHeight="1">
      <c r="B224" s="39"/>
      <c r="C224" s="225" t="s">
        <v>454</v>
      </c>
      <c r="D224" s="225" t="s">
        <v>303</v>
      </c>
      <c r="E224" s="226" t="s">
        <v>455</v>
      </c>
      <c r="F224" s="227" t="s">
        <v>456</v>
      </c>
      <c r="G224" s="228" t="s">
        <v>222</v>
      </c>
      <c r="H224" s="229">
        <v>8</v>
      </c>
      <c r="I224" s="230"/>
      <c r="J224" s="231">
        <f>ROUND(I224*H224,2)</f>
        <v>0</v>
      </c>
      <c r="K224" s="227" t="s">
        <v>146</v>
      </c>
      <c r="L224" s="232"/>
      <c r="M224" s="233" t="s">
        <v>23</v>
      </c>
      <c r="N224" s="234" t="s">
        <v>46</v>
      </c>
      <c r="O224" s="40"/>
      <c r="P224" s="199">
        <f>O224*H224</f>
        <v>0</v>
      </c>
      <c r="Q224" s="199">
        <v>0.0009</v>
      </c>
      <c r="R224" s="199">
        <f>Q224*H224</f>
        <v>0.0072</v>
      </c>
      <c r="S224" s="199">
        <v>0</v>
      </c>
      <c r="T224" s="200">
        <f>S224*H224</f>
        <v>0</v>
      </c>
      <c r="AR224" s="22" t="s">
        <v>297</v>
      </c>
      <c r="AT224" s="22" t="s">
        <v>303</v>
      </c>
      <c r="AU224" s="22" t="s">
        <v>85</v>
      </c>
      <c r="AY224" s="22" t="s">
        <v>140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2" t="s">
        <v>83</v>
      </c>
      <c r="BK224" s="201">
        <f>ROUND(I224*H224,2)</f>
        <v>0</v>
      </c>
      <c r="BL224" s="22" t="s">
        <v>219</v>
      </c>
      <c r="BM224" s="22" t="s">
        <v>457</v>
      </c>
    </row>
    <row r="225" spans="2:65" s="1" customFormat="1" ht="25.5" customHeight="1">
      <c r="B225" s="39"/>
      <c r="C225" s="190" t="s">
        <v>458</v>
      </c>
      <c r="D225" s="190" t="s">
        <v>142</v>
      </c>
      <c r="E225" s="191" t="s">
        <v>459</v>
      </c>
      <c r="F225" s="192" t="s">
        <v>451</v>
      </c>
      <c r="G225" s="193" t="s">
        <v>222</v>
      </c>
      <c r="H225" s="194">
        <v>29</v>
      </c>
      <c r="I225" s="195"/>
      <c r="J225" s="196">
        <f>ROUND(I225*H225,2)</f>
        <v>0</v>
      </c>
      <c r="K225" s="192" t="s">
        <v>23</v>
      </c>
      <c r="L225" s="59"/>
      <c r="M225" s="197" t="s">
        <v>23</v>
      </c>
      <c r="N225" s="198" t="s">
        <v>46</v>
      </c>
      <c r="O225" s="40"/>
      <c r="P225" s="199">
        <f>O225*H225</f>
        <v>0</v>
      </c>
      <c r="Q225" s="199">
        <v>7E-05</v>
      </c>
      <c r="R225" s="199">
        <f>Q225*H225</f>
        <v>0.0020299999999999997</v>
      </c>
      <c r="S225" s="199">
        <v>0</v>
      </c>
      <c r="T225" s="200">
        <f>S225*H225</f>
        <v>0</v>
      </c>
      <c r="AR225" s="22" t="s">
        <v>219</v>
      </c>
      <c r="AT225" s="22" t="s">
        <v>142</v>
      </c>
      <c r="AU225" s="22" t="s">
        <v>85</v>
      </c>
      <c r="AY225" s="22" t="s">
        <v>140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2" t="s">
        <v>83</v>
      </c>
      <c r="BK225" s="201">
        <f>ROUND(I225*H225,2)</f>
        <v>0</v>
      </c>
      <c r="BL225" s="22" t="s">
        <v>219</v>
      </c>
      <c r="BM225" s="22" t="s">
        <v>460</v>
      </c>
    </row>
    <row r="226" spans="2:51" s="11" customFormat="1" ht="13.5">
      <c r="B226" s="202"/>
      <c r="C226" s="203"/>
      <c r="D226" s="204" t="s">
        <v>154</v>
      </c>
      <c r="E226" s="205" t="s">
        <v>23</v>
      </c>
      <c r="F226" s="206" t="s">
        <v>461</v>
      </c>
      <c r="G226" s="203"/>
      <c r="H226" s="207">
        <v>29</v>
      </c>
      <c r="I226" s="208"/>
      <c r="J226" s="203"/>
      <c r="K226" s="203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154</v>
      </c>
      <c r="AU226" s="213" t="s">
        <v>85</v>
      </c>
      <c r="AV226" s="11" t="s">
        <v>85</v>
      </c>
      <c r="AW226" s="11" t="s">
        <v>38</v>
      </c>
      <c r="AX226" s="11" t="s">
        <v>83</v>
      </c>
      <c r="AY226" s="213" t="s">
        <v>140</v>
      </c>
    </row>
    <row r="227" spans="2:65" s="1" customFormat="1" ht="25.5" customHeight="1">
      <c r="B227" s="39"/>
      <c r="C227" s="225" t="s">
        <v>462</v>
      </c>
      <c r="D227" s="225" t="s">
        <v>303</v>
      </c>
      <c r="E227" s="226" t="s">
        <v>463</v>
      </c>
      <c r="F227" s="227" t="s">
        <v>464</v>
      </c>
      <c r="G227" s="228" t="s">
        <v>222</v>
      </c>
      <c r="H227" s="229">
        <v>12</v>
      </c>
      <c r="I227" s="230"/>
      <c r="J227" s="231">
        <f aca="true" t="shared" si="10" ref="J227:J233">ROUND(I227*H227,2)</f>
        <v>0</v>
      </c>
      <c r="K227" s="227" t="s">
        <v>23</v>
      </c>
      <c r="L227" s="232"/>
      <c r="M227" s="233" t="s">
        <v>23</v>
      </c>
      <c r="N227" s="234" t="s">
        <v>46</v>
      </c>
      <c r="O227" s="40"/>
      <c r="P227" s="199">
        <f aca="true" t="shared" si="11" ref="P227:P233">O227*H227</f>
        <v>0</v>
      </c>
      <c r="Q227" s="199">
        <v>0</v>
      </c>
      <c r="R227" s="199">
        <f aca="true" t="shared" si="12" ref="R227:R233">Q227*H227</f>
        <v>0</v>
      </c>
      <c r="S227" s="199">
        <v>0</v>
      </c>
      <c r="T227" s="200">
        <f aca="true" t="shared" si="13" ref="T227:T233">S227*H227</f>
        <v>0</v>
      </c>
      <c r="AR227" s="22" t="s">
        <v>297</v>
      </c>
      <c r="AT227" s="22" t="s">
        <v>303</v>
      </c>
      <c r="AU227" s="22" t="s">
        <v>85</v>
      </c>
      <c r="AY227" s="22" t="s">
        <v>140</v>
      </c>
      <c r="BE227" s="201">
        <f aca="true" t="shared" si="14" ref="BE227:BE233">IF(N227="základní",J227,0)</f>
        <v>0</v>
      </c>
      <c r="BF227" s="201">
        <f aca="true" t="shared" si="15" ref="BF227:BF233">IF(N227="snížená",J227,0)</f>
        <v>0</v>
      </c>
      <c r="BG227" s="201">
        <f aca="true" t="shared" si="16" ref="BG227:BG233">IF(N227="zákl. přenesená",J227,0)</f>
        <v>0</v>
      </c>
      <c r="BH227" s="201">
        <f aca="true" t="shared" si="17" ref="BH227:BH233">IF(N227="sníž. přenesená",J227,0)</f>
        <v>0</v>
      </c>
      <c r="BI227" s="201">
        <f aca="true" t="shared" si="18" ref="BI227:BI233">IF(N227="nulová",J227,0)</f>
        <v>0</v>
      </c>
      <c r="BJ227" s="22" t="s">
        <v>83</v>
      </c>
      <c r="BK227" s="201">
        <f aca="true" t="shared" si="19" ref="BK227:BK233">ROUND(I227*H227,2)</f>
        <v>0</v>
      </c>
      <c r="BL227" s="22" t="s">
        <v>219</v>
      </c>
      <c r="BM227" s="22" t="s">
        <v>465</v>
      </c>
    </row>
    <row r="228" spans="2:65" s="1" customFormat="1" ht="16.5" customHeight="1">
      <c r="B228" s="39"/>
      <c r="C228" s="225" t="s">
        <v>466</v>
      </c>
      <c r="D228" s="225" t="s">
        <v>303</v>
      </c>
      <c r="E228" s="226" t="s">
        <v>467</v>
      </c>
      <c r="F228" s="227" t="s">
        <v>468</v>
      </c>
      <c r="G228" s="228" t="s">
        <v>222</v>
      </c>
      <c r="H228" s="229">
        <v>10</v>
      </c>
      <c r="I228" s="230"/>
      <c r="J228" s="231">
        <f t="shared" si="10"/>
        <v>0</v>
      </c>
      <c r="K228" s="227" t="s">
        <v>23</v>
      </c>
      <c r="L228" s="232"/>
      <c r="M228" s="233" t="s">
        <v>23</v>
      </c>
      <c r="N228" s="234" t="s">
        <v>46</v>
      </c>
      <c r="O228" s="40"/>
      <c r="P228" s="199">
        <f t="shared" si="11"/>
        <v>0</v>
      </c>
      <c r="Q228" s="199">
        <v>0</v>
      </c>
      <c r="R228" s="199">
        <f t="shared" si="12"/>
        <v>0</v>
      </c>
      <c r="S228" s="199">
        <v>0</v>
      </c>
      <c r="T228" s="200">
        <f t="shared" si="13"/>
        <v>0</v>
      </c>
      <c r="AR228" s="22" t="s">
        <v>297</v>
      </c>
      <c r="AT228" s="22" t="s">
        <v>303</v>
      </c>
      <c r="AU228" s="22" t="s">
        <v>85</v>
      </c>
      <c r="AY228" s="22" t="s">
        <v>140</v>
      </c>
      <c r="BE228" s="201">
        <f t="shared" si="14"/>
        <v>0</v>
      </c>
      <c r="BF228" s="201">
        <f t="shared" si="15"/>
        <v>0</v>
      </c>
      <c r="BG228" s="201">
        <f t="shared" si="16"/>
        <v>0</v>
      </c>
      <c r="BH228" s="201">
        <f t="shared" si="17"/>
        <v>0</v>
      </c>
      <c r="BI228" s="201">
        <f t="shared" si="18"/>
        <v>0</v>
      </c>
      <c r="BJ228" s="22" t="s">
        <v>83</v>
      </c>
      <c r="BK228" s="201">
        <f t="shared" si="19"/>
        <v>0</v>
      </c>
      <c r="BL228" s="22" t="s">
        <v>219</v>
      </c>
      <c r="BM228" s="22" t="s">
        <v>469</v>
      </c>
    </row>
    <row r="229" spans="2:65" s="1" customFormat="1" ht="16.5" customHeight="1">
      <c r="B229" s="39"/>
      <c r="C229" s="225" t="s">
        <v>470</v>
      </c>
      <c r="D229" s="225" t="s">
        <v>303</v>
      </c>
      <c r="E229" s="226" t="s">
        <v>471</v>
      </c>
      <c r="F229" s="227" t="s">
        <v>472</v>
      </c>
      <c r="G229" s="228" t="s">
        <v>222</v>
      </c>
      <c r="H229" s="229">
        <v>6</v>
      </c>
      <c r="I229" s="230"/>
      <c r="J229" s="231">
        <f t="shared" si="10"/>
        <v>0</v>
      </c>
      <c r="K229" s="227" t="s">
        <v>23</v>
      </c>
      <c r="L229" s="232"/>
      <c r="M229" s="233" t="s">
        <v>23</v>
      </c>
      <c r="N229" s="234" t="s">
        <v>46</v>
      </c>
      <c r="O229" s="40"/>
      <c r="P229" s="199">
        <f t="shared" si="11"/>
        <v>0</v>
      </c>
      <c r="Q229" s="199">
        <v>0</v>
      </c>
      <c r="R229" s="199">
        <f t="shared" si="12"/>
        <v>0</v>
      </c>
      <c r="S229" s="199">
        <v>0</v>
      </c>
      <c r="T229" s="200">
        <f t="shared" si="13"/>
        <v>0</v>
      </c>
      <c r="AR229" s="22" t="s">
        <v>297</v>
      </c>
      <c r="AT229" s="22" t="s">
        <v>303</v>
      </c>
      <c r="AU229" s="22" t="s">
        <v>85</v>
      </c>
      <c r="AY229" s="22" t="s">
        <v>140</v>
      </c>
      <c r="BE229" s="201">
        <f t="shared" si="14"/>
        <v>0</v>
      </c>
      <c r="BF229" s="201">
        <f t="shared" si="15"/>
        <v>0</v>
      </c>
      <c r="BG229" s="201">
        <f t="shared" si="16"/>
        <v>0</v>
      </c>
      <c r="BH229" s="201">
        <f t="shared" si="17"/>
        <v>0</v>
      </c>
      <c r="BI229" s="201">
        <f t="shared" si="18"/>
        <v>0</v>
      </c>
      <c r="BJ229" s="22" t="s">
        <v>83</v>
      </c>
      <c r="BK229" s="201">
        <f t="shared" si="19"/>
        <v>0</v>
      </c>
      <c r="BL229" s="22" t="s">
        <v>219</v>
      </c>
      <c r="BM229" s="22" t="s">
        <v>473</v>
      </c>
    </row>
    <row r="230" spans="2:65" s="1" customFormat="1" ht="16.5" customHeight="1">
      <c r="B230" s="39"/>
      <c r="C230" s="225" t="s">
        <v>474</v>
      </c>
      <c r="D230" s="225" t="s">
        <v>303</v>
      </c>
      <c r="E230" s="226" t="s">
        <v>475</v>
      </c>
      <c r="F230" s="227" t="s">
        <v>476</v>
      </c>
      <c r="G230" s="228" t="s">
        <v>222</v>
      </c>
      <c r="H230" s="229">
        <v>1</v>
      </c>
      <c r="I230" s="230"/>
      <c r="J230" s="231">
        <f t="shared" si="10"/>
        <v>0</v>
      </c>
      <c r="K230" s="227" t="s">
        <v>23</v>
      </c>
      <c r="L230" s="232"/>
      <c r="M230" s="233" t="s">
        <v>23</v>
      </c>
      <c r="N230" s="234" t="s">
        <v>46</v>
      </c>
      <c r="O230" s="40"/>
      <c r="P230" s="199">
        <f t="shared" si="11"/>
        <v>0</v>
      </c>
      <c r="Q230" s="199">
        <v>0</v>
      </c>
      <c r="R230" s="199">
        <f t="shared" si="12"/>
        <v>0</v>
      </c>
      <c r="S230" s="199">
        <v>0</v>
      </c>
      <c r="T230" s="200">
        <f t="shared" si="13"/>
        <v>0</v>
      </c>
      <c r="AR230" s="22" t="s">
        <v>297</v>
      </c>
      <c r="AT230" s="22" t="s">
        <v>303</v>
      </c>
      <c r="AU230" s="22" t="s">
        <v>85</v>
      </c>
      <c r="AY230" s="22" t="s">
        <v>140</v>
      </c>
      <c r="BE230" s="201">
        <f t="shared" si="14"/>
        <v>0</v>
      </c>
      <c r="BF230" s="201">
        <f t="shared" si="15"/>
        <v>0</v>
      </c>
      <c r="BG230" s="201">
        <f t="shared" si="16"/>
        <v>0</v>
      </c>
      <c r="BH230" s="201">
        <f t="shared" si="17"/>
        <v>0</v>
      </c>
      <c r="BI230" s="201">
        <f t="shared" si="18"/>
        <v>0</v>
      </c>
      <c r="BJ230" s="22" t="s">
        <v>83</v>
      </c>
      <c r="BK230" s="201">
        <f t="shared" si="19"/>
        <v>0</v>
      </c>
      <c r="BL230" s="22" t="s">
        <v>219</v>
      </c>
      <c r="BM230" s="22" t="s">
        <v>477</v>
      </c>
    </row>
    <row r="231" spans="2:65" s="1" customFormat="1" ht="25.5" customHeight="1">
      <c r="B231" s="39"/>
      <c r="C231" s="190" t="s">
        <v>478</v>
      </c>
      <c r="D231" s="190" t="s">
        <v>142</v>
      </c>
      <c r="E231" s="191" t="s">
        <v>479</v>
      </c>
      <c r="F231" s="192" t="s">
        <v>480</v>
      </c>
      <c r="G231" s="193" t="s">
        <v>222</v>
      </c>
      <c r="H231" s="194">
        <v>8</v>
      </c>
      <c r="I231" s="195"/>
      <c r="J231" s="196">
        <f t="shared" si="10"/>
        <v>0</v>
      </c>
      <c r="K231" s="192" t="s">
        <v>146</v>
      </c>
      <c r="L231" s="59"/>
      <c r="M231" s="197" t="s">
        <v>23</v>
      </c>
      <c r="N231" s="198" t="s">
        <v>46</v>
      </c>
      <c r="O231" s="40"/>
      <c r="P231" s="199">
        <f t="shared" si="11"/>
        <v>0</v>
      </c>
      <c r="Q231" s="199">
        <v>0</v>
      </c>
      <c r="R231" s="199">
        <f t="shared" si="12"/>
        <v>0</v>
      </c>
      <c r="S231" s="199">
        <v>0</v>
      </c>
      <c r="T231" s="200">
        <f t="shared" si="13"/>
        <v>0</v>
      </c>
      <c r="AR231" s="22" t="s">
        <v>219</v>
      </c>
      <c r="AT231" s="22" t="s">
        <v>142</v>
      </c>
      <c r="AU231" s="22" t="s">
        <v>85</v>
      </c>
      <c r="AY231" s="22" t="s">
        <v>140</v>
      </c>
      <c r="BE231" s="201">
        <f t="shared" si="14"/>
        <v>0</v>
      </c>
      <c r="BF231" s="201">
        <f t="shared" si="15"/>
        <v>0</v>
      </c>
      <c r="BG231" s="201">
        <f t="shared" si="16"/>
        <v>0</v>
      </c>
      <c r="BH231" s="201">
        <f t="shared" si="17"/>
        <v>0</v>
      </c>
      <c r="BI231" s="201">
        <f t="shared" si="18"/>
        <v>0</v>
      </c>
      <c r="BJ231" s="22" t="s">
        <v>83</v>
      </c>
      <c r="BK231" s="201">
        <f t="shared" si="19"/>
        <v>0</v>
      </c>
      <c r="BL231" s="22" t="s">
        <v>219</v>
      </c>
      <c r="BM231" s="22" t="s">
        <v>481</v>
      </c>
    </row>
    <row r="232" spans="2:65" s="1" customFormat="1" ht="16.5" customHeight="1">
      <c r="B232" s="39"/>
      <c r="C232" s="225" t="s">
        <v>482</v>
      </c>
      <c r="D232" s="225" t="s">
        <v>303</v>
      </c>
      <c r="E232" s="226" t="s">
        <v>483</v>
      </c>
      <c r="F232" s="227" t="s">
        <v>484</v>
      </c>
      <c r="G232" s="228" t="s">
        <v>222</v>
      </c>
      <c r="H232" s="229">
        <v>8</v>
      </c>
      <c r="I232" s="230"/>
      <c r="J232" s="231">
        <f t="shared" si="10"/>
        <v>0</v>
      </c>
      <c r="K232" s="227" t="s">
        <v>146</v>
      </c>
      <c r="L232" s="232"/>
      <c r="M232" s="233" t="s">
        <v>23</v>
      </c>
      <c r="N232" s="234" t="s">
        <v>46</v>
      </c>
      <c r="O232" s="40"/>
      <c r="P232" s="199">
        <f t="shared" si="11"/>
        <v>0</v>
      </c>
      <c r="Q232" s="199">
        <v>0.00032</v>
      </c>
      <c r="R232" s="199">
        <f t="shared" si="12"/>
        <v>0.00256</v>
      </c>
      <c r="S232" s="199">
        <v>0</v>
      </c>
      <c r="T232" s="200">
        <f t="shared" si="13"/>
        <v>0</v>
      </c>
      <c r="AR232" s="22" t="s">
        <v>297</v>
      </c>
      <c r="AT232" s="22" t="s">
        <v>303</v>
      </c>
      <c r="AU232" s="22" t="s">
        <v>85</v>
      </c>
      <c r="AY232" s="22" t="s">
        <v>140</v>
      </c>
      <c r="BE232" s="201">
        <f t="shared" si="14"/>
        <v>0</v>
      </c>
      <c r="BF232" s="201">
        <f t="shared" si="15"/>
        <v>0</v>
      </c>
      <c r="BG232" s="201">
        <f t="shared" si="16"/>
        <v>0</v>
      </c>
      <c r="BH232" s="201">
        <f t="shared" si="17"/>
        <v>0</v>
      </c>
      <c r="BI232" s="201">
        <f t="shared" si="18"/>
        <v>0</v>
      </c>
      <c r="BJ232" s="22" t="s">
        <v>83</v>
      </c>
      <c r="BK232" s="201">
        <f t="shared" si="19"/>
        <v>0</v>
      </c>
      <c r="BL232" s="22" t="s">
        <v>219</v>
      </c>
      <c r="BM232" s="22" t="s">
        <v>485</v>
      </c>
    </row>
    <row r="233" spans="2:65" s="1" customFormat="1" ht="38.25" customHeight="1">
      <c r="B233" s="39"/>
      <c r="C233" s="190" t="s">
        <v>486</v>
      </c>
      <c r="D233" s="190" t="s">
        <v>142</v>
      </c>
      <c r="E233" s="191" t="s">
        <v>487</v>
      </c>
      <c r="F233" s="192" t="s">
        <v>488</v>
      </c>
      <c r="G233" s="193" t="s">
        <v>239</v>
      </c>
      <c r="H233" s="194">
        <v>5.533</v>
      </c>
      <c r="I233" s="195"/>
      <c r="J233" s="196">
        <f t="shared" si="10"/>
        <v>0</v>
      </c>
      <c r="K233" s="192" t="s">
        <v>146</v>
      </c>
      <c r="L233" s="59"/>
      <c r="M233" s="197" t="s">
        <v>23</v>
      </c>
      <c r="N233" s="198" t="s">
        <v>46</v>
      </c>
      <c r="O233" s="40"/>
      <c r="P233" s="199">
        <f t="shared" si="11"/>
        <v>0</v>
      </c>
      <c r="Q233" s="199">
        <v>0</v>
      </c>
      <c r="R233" s="199">
        <f t="shared" si="12"/>
        <v>0</v>
      </c>
      <c r="S233" s="199">
        <v>0</v>
      </c>
      <c r="T233" s="200">
        <f t="shared" si="13"/>
        <v>0</v>
      </c>
      <c r="AR233" s="22" t="s">
        <v>219</v>
      </c>
      <c r="AT233" s="22" t="s">
        <v>142</v>
      </c>
      <c r="AU233" s="22" t="s">
        <v>85</v>
      </c>
      <c r="AY233" s="22" t="s">
        <v>140</v>
      </c>
      <c r="BE233" s="201">
        <f t="shared" si="14"/>
        <v>0</v>
      </c>
      <c r="BF233" s="201">
        <f t="shared" si="15"/>
        <v>0</v>
      </c>
      <c r="BG233" s="201">
        <f t="shared" si="16"/>
        <v>0</v>
      </c>
      <c r="BH233" s="201">
        <f t="shared" si="17"/>
        <v>0</v>
      </c>
      <c r="BI233" s="201">
        <f t="shared" si="18"/>
        <v>0</v>
      </c>
      <c r="BJ233" s="22" t="s">
        <v>83</v>
      </c>
      <c r="BK233" s="201">
        <f t="shared" si="19"/>
        <v>0</v>
      </c>
      <c r="BL233" s="22" t="s">
        <v>219</v>
      </c>
      <c r="BM233" s="22" t="s">
        <v>489</v>
      </c>
    </row>
    <row r="234" spans="2:63" s="10" customFormat="1" ht="29.85" customHeight="1">
      <c r="B234" s="174"/>
      <c r="C234" s="175"/>
      <c r="D234" s="176" t="s">
        <v>74</v>
      </c>
      <c r="E234" s="188" t="s">
        <v>490</v>
      </c>
      <c r="F234" s="188" t="s">
        <v>491</v>
      </c>
      <c r="G234" s="175"/>
      <c r="H234" s="175"/>
      <c r="I234" s="178"/>
      <c r="J234" s="189">
        <f>BK234</f>
        <v>0</v>
      </c>
      <c r="K234" s="175"/>
      <c r="L234" s="180"/>
      <c r="M234" s="181"/>
      <c r="N234" s="182"/>
      <c r="O234" s="182"/>
      <c r="P234" s="183">
        <f>SUM(P235:P264)</f>
        <v>0</v>
      </c>
      <c r="Q234" s="182"/>
      <c r="R234" s="183">
        <f>SUM(R235:R264)</f>
        <v>10.847933</v>
      </c>
      <c r="S234" s="182"/>
      <c r="T234" s="184">
        <f>SUM(T235:T264)</f>
        <v>10.6285</v>
      </c>
      <c r="AR234" s="185" t="s">
        <v>85</v>
      </c>
      <c r="AT234" s="186" t="s">
        <v>74</v>
      </c>
      <c r="AU234" s="186" t="s">
        <v>83</v>
      </c>
      <c r="AY234" s="185" t="s">
        <v>140</v>
      </c>
      <c r="BK234" s="187">
        <f>SUM(BK235:BK264)</f>
        <v>0</v>
      </c>
    </row>
    <row r="235" spans="2:65" s="1" customFormat="1" ht="38.25" customHeight="1">
      <c r="B235" s="39"/>
      <c r="C235" s="190" t="s">
        <v>492</v>
      </c>
      <c r="D235" s="190" t="s">
        <v>142</v>
      </c>
      <c r="E235" s="191" t="s">
        <v>493</v>
      </c>
      <c r="F235" s="192" t="s">
        <v>494</v>
      </c>
      <c r="G235" s="193" t="s">
        <v>145</v>
      </c>
      <c r="H235" s="194">
        <v>733</v>
      </c>
      <c r="I235" s="195"/>
      <c r="J235" s="196">
        <f>ROUND(I235*H235,2)</f>
        <v>0</v>
      </c>
      <c r="K235" s="192" t="s">
        <v>146</v>
      </c>
      <c r="L235" s="59"/>
      <c r="M235" s="197" t="s">
        <v>23</v>
      </c>
      <c r="N235" s="198" t="s">
        <v>46</v>
      </c>
      <c r="O235" s="40"/>
      <c r="P235" s="199">
        <f>O235*H235</f>
        <v>0</v>
      </c>
      <c r="Q235" s="199">
        <v>0</v>
      </c>
      <c r="R235" s="199">
        <f>Q235*H235</f>
        <v>0</v>
      </c>
      <c r="S235" s="199">
        <v>0.0145</v>
      </c>
      <c r="T235" s="200">
        <f>S235*H235</f>
        <v>10.6285</v>
      </c>
      <c r="AR235" s="22" t="s">
        <v>219</v>
      </c>
      <c r="AT235" s="22" t="s">
        <v>142</v>
      </c>
      <c r="AU235" s="22" t="s">
        <v>85</v>
      </c>
      <c r="AY235" s="22" t="s">
        <v>140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2" t="s">
        <v>83</v>
      </c>
      <c r="BK235" s="201">
        <f>ROUND(I235*H235,2)</f>
        <v>0</v>
      </c>
      <c r="BL235" s="22" t="s">
        <v>219</v>
      </c>
      <c r="BM235" s="22" t="s">
        <v>495</v>
      </c>
    </row>
    <row r="236" spans="2:51" s="11" customFormat="1" ht="13.5">
      <c r="B236" s="202"/>
      <c r="C236" s="203"/>
      <c r="D236" s="204" t="s">
        <v>154</v>
      </c>
      <c r="E236" s="205" t="s">
        <v>23</v>
      </c>
      <c r="F236" s="206" t="s">
        <v>496</v>
      </c>
      <c r="G236" s="203"/>
      <c r="H236" s="207">
        <v>733</v>
      </c>
      <c r="I236" s="208"/>
      <c r="J236" s="203"/>
      <c r="K236" s="203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154</v>
      </c>
      <c r="AU236" s="213" t="s">
        <v>85</v>
      </c>
      <c r="AV236" s="11" t="s">
        <v>85</v>
      </c>
      <c r="AW236" s="11" t="s">
        <v>38</v>
      </c>
      <c r="AX236" s="11" t="s">
        <v>83</v>
      </c>
      <c r="AY236" s="213" t="s">
        <v>140</v>
      </c>
    </row>
    <row r="237" spans="2:65" s="1" customFormat="1" ht="38.25" customHeight="1">
      <c r="B237" s="39"/>
      <c r="C237" s="190" t="s">
        <v>497</v>
      </c>
      <c r="D237" s="190" t="s">
        <v>142</v>
      </c>
      <c r="E237" s="191" t="s">
        <v>498</v>
      </c>
      <c r="F237" s="192" t="s">
        <v>499</v>
      </c>
      <c r="G237" s="193" t="s">
        <v>145</v>
      </c>
      <c r="H237" s="194">
        <v>422.7</v>
      </c>
      <c r="I237" s="195"/>
      <c r="J237" s="196">
        <f>ROUND(I237*H237,2)</f>
        <v>0</v>
      </c>
      <c r="K237" s="192" t="s">
        <v>146</v>
      </c>
      <c r="L237" s="59"/>
      <c r="M237" s="197" t="s">
        <v>23</v>
      </c>
      <c r="N237" s="198" t="s">
        <v>46</v>
      </c>
      <c r="O237" s="40"/>
      <c r="P237" s="199">
        <f>O237*H237</f>
        <v>0</v>
      </c>
      <c r="Q237" s="199">
        <v>0.0002</v>
      </c>
      <c r="R237" s="199">
        <f>Q237*H237</f>
        <v>0.08454</v>
      </c>
      <c r="S237" s="199">
        <v>0</v>
      </c>
      <c r="T237" s="200">
        <f>S237*H237</f>
        <v>0</v>
      </c>
      <c r="AR237" s="22" t="s">
        <v>219</v>
      </c>
      <c r="AT237" s="22" t="s">
        <v>142</v>
      </c>
      <c r="AU237" s="22" t="s">
        <v>85</v>
      </c>
      <c r="AY237" s="22" t="s">
        <v>140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2" t="s">
        <v>83</v>
      </c>
      <c r="BK237" s="201">
        <f>ROUND(I237*H237,2)</f>
        <v>0</v>
      </c>
      <c r="BL237" s="22" t="s">
        <v>219</v>
      </c>
      <c r="BM237" s="22" t="s">
        <v>500</v>
      </c>
    </row>
    <row r="238" spans="2:51" s="11" customFormat="1" ht="13.5">
      <c r="B238" s="202"/>
      <c r="C238" s="203"/>
      <c r="D238" s="204" t="s">
        <v>154</v>
      </c>
      <c r="E238" s="205" t="s">
        <v>23</v>
      </c>
      <c r="F238" s="206" t="s">
        <v>501</v>
      </c>
      <c r="G238" s="203"/>
      <c r="H238" s="207">
        <v>328.9</v>
      </c>
      <c r="I238" s="208"/>
      <c r="J238" s="203"/>
      <c r="K238" s="203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154</v>
      </c>
      <c r="AU238" s="213" t="s">
        <v>85</v>
      </c>
      <c r="AV238" s="11" t="s">
        <v>85</v>
      </c>
      <c r="AW238" s="11" t="s">
        <v>38</v>
      </c>
      <c r="AX238" s="11" t="s">
        <v>75</v>
      </c>
      <c r="AY238" s="213" t="s">
        <v>140</v>
      </c>
    </row>
    <row r="239" spans="2:51" s="11" customFormat="1" ht="13.5">
      <c r="B239" s="202"/>
      <c r="C239" s="203"/>
      <c r="D239" s="204" t="s">
        <v>154</v>
      </c>
      <c r="E239" s="205" t="s">
        <v>23</v>
      </c>
      <c r="F239" s="206" t="s">
        <v>502</v>
      </c>
      <c r="G239" s="203"/>
      <c r="H239" s="207">
        <v>93.8</v>
      </c>
      <c r="I239" s="208"/>
      <c r="J239" s="203"/>
      <c r="K239" s="203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154</v>
      </c>
      <c r="AU239" s="213" t="s">
        <v>85</v>
      </c>
      <c r="AV239" s="11" t="s">
        <v>85</v>
      </c>
      <c r="AW239" s="11" t="s">
        <v>38</v>
      </c>
      <c r="AX239" s="11" t="s">
        <v>75</v>
      </c>
      <c r="AY239" s="213" t="s">
        <v>140</v>
      </c>
    </row>
    <row r="240" spans="2:51" s="12" customFormat="1" ht="13.5">
      <c r="B240" s="214"/>
      <c r="C240" s="215"/>
      <c r="D240" s="204" t="s">
        <v>154</v>
      </c>
      <c r="E240" s="216" t="s">
        <v>23</v>
      </c>
      <c r="F240" s="217" t="s">
        <v>214</v>
      </c>
      <c r="G240" s="215"/>
      <c r="H240" s="218">
        <v>422.7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154</v>
      </c>
      <c r="AU240" s="224" t="s">
        <v>85</v>
      </c>
      <c r="AV240" s="12" t="s">
        <v>147</v>
      </c>
      <c r="AW240" s="12" t="s">
        <v>38</v>
      </c>
      <c r="AX240" s="12" t="s">
        <v>83</v>
      </c>
      <c r="AY240" s="224" t="s">
        <v>140</v>
      </c>
    </row>
    <row r="241" spans="2:65" s="1" customFormat="1" ht="16.5" customHeight="1">
      <c r="B241" s="39"/>
      <c r="C241" s="225" t="s">
        <v>503</v>
      </c>
      <c r="D241" s="225" t="s">
        <v>303</v>
      </c>
      <c r="E241" s="226" t="s">
        <v>504</v>
      </c>
      <c r="F241" s="227" t="s">
        <v>505</v>
      </c>
      <c r="G241" s="228" t="s">
        <v>145</v>
      </c>
      <c r="H241" s="229">
        <v>431.154</v>
      </c>
      <c r="I241" s="230"/>
      <c r="J241" s="231">
        <f>ROUND(I241*H241,2)</f>
        <v>0</v>
      </c>
      <c r="K241" s="227" t="s">
        <v>146</v>
      </c>
      <c r="L241" s="232"/>
      <c r="M241" s="233" t="s">
        <v>23</v>
      </c>
      <c r="N241" s="234" t="s">
        <v>46</v>
      </c>
      <c r="O241" s="40"/>
      <c r="P241" s="199">
        <f>O241*H241</f>
        <v>0</v>
      </c>
      <c r="Q241" s="199">
        <v>0.003</v>
      </c>
      <c r="R241" s="199">
        <f>Q241*H241</f>
        <v>1.2934620000000001</v>
      </c>
      <c r="S241" s="199">
        <v>0</v>
      </c>
      <c r="T241" s="200">
        <f>S241*H241</f>
        <v>0</v>
      </c>
      <c r="AR241" s="22" t="s">
        <v>297</v>
      </c>
      <c r="AT241" s="22" t="s">
        <v>303</v>
      </c>
      <c r="AU241" s="22" t="s">
        <v>85</v>
      </c>
      <c r="AY241" s="22" t="s">
        <v>140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2" t="s">
        <v>83</v>
      </c>
      <c r="BK241" s="201">
        <f>ROUND(I241*H241,2)</f>
        <v>0</v>
      </c>
      <c r="BL241" s="22" t="s">
        <v>219</v>
      </c>
      <c r="BM241" s="22" t="s">
        <v>506</v>
      </c>
    </row>
    <row r="242" spans="2:51" s="11" customFormat="1" ht="13.5">
      <c r="B242" s="202"/>
      <c r="C242" s="203"/>
      <c r="D242" s="204" t="s">
        <v>154</v>
      </c>
      <c r="E242" s="203"/>
      <c r="F242" s="206" t="s">
        <v>507</v>
      </c>
      <c r="G242" s="203"/>
      <c r="H242" s="207">
        <v>431.154</v>
      </c>
      <c r="I242" s="208"/>
      <c r="J242" s="203"/>
      <c r="K242" s="203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154</v>
      </c>
      <c r="AU242" s="213" t="s">
        <v>85</v>
      </c>
      <c r="AV242" s="11" t="s">
        <v>85</v>
      </c>
      <c r="AW242" s="11" t="s">
        <v>6</v>
      </c>
      <c r="AX242" s="11" t="s">
        <v>83</v>
      </c>
      <c r="AY242" s="213" t="s">
        <v>140</v>
      </c>
    </row>
    <row r="243" spans="2:65" s="1" customFormat="1" ht="38.25" customHeight="1">
      <c r="B243" s="39"/>
      <c r="C243" s="190" t="s">
        <v>508</v>
      </c>
      <c r="D243" s="190" t="s">
        <v>142</v>
      </c>
      <c r="E243" s="191" t="s">
        <v>509</v>
      </c>
      <c r="F243" s="192" t="s">
        <v>510</v>
      </c>
      <c r="G243" s="193" t="s">
        <v>145</v>
      </c>
      <c r="H243" s="194">
        <v>38.7</v>
      </c>
      <c r="I243" s="195"/>
      <c r="J243" s="196">
        <f>ROUND(I243*H243,2)</f>
        <v>0</v>
      </c>
      <c r="K243" s="192" t="s">
        <v>146</v>
      </c>
      <c r="L243" s="59"/>
      <c r="M243" s="197" t="s">
        <v>23</v>
      </c>
      <c r="N243" s="198" t="s">
        <v>46</v>
      </c>
      <c r="O243" s="40"/>
      <c r="P243" s="199">
        <f>O243*H243</f>
        <v>0</v>
      </c>
      <c r="Q243" s="199">
        <v>0.0003</v>
      </c>
      <c r="R243" s="199">
        <f>Q243*H243</f>
        <v>0.01161</v>
      </c>
      <c r="S243" s="199">
        <v>0</v>
      </c>
      <c r="T243" s="200">
        <f>S243*H243</f>
        <v>0</v>
      </c>
      <c r="AR243" s="22" t="s">
        <v>219</v>
      </c>
      <c r="AT243" s="22" t="s">
        <v>142</v>
      </c>
      <c r="AU243" s="22" t="s">
        <v>85</v>
      </c>
      <c r="AY243" s="22" t="s">
        <v>140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2" t="s">
        <v>83</v>
      </c>
      <c r="BK243" s="201">
        <f>ROUND(I243*H243,2)</f>
        <v>0</v>
      </c>
      <c r="BL243" s="22" t="s">
        <v>219</v>
      </c>
      <c r="BM243" s="22" t="s">
        <v>511</v>
      </c>
    </row>
    <row r="244" spans="2:51" s="11" customFormat="1" ht="13.5">
      <c r="B244" s="202"/>
      <c r="C244" s="203"/>
      <c r="D244" s="204" t="s">
        <v>154</v>
      </c>
      <c r="E244" s="205" t="s">
        <v>23</v>
      </c>
      <c r="F244" s="206" t="s">
        <v>512</v>
      </c>
      <c r="G244" s="203"/>
      <c r="H244" s="207">
        <v>38.7</v>
      </c>
      <c r="I244" s="208"/>
      <c r="J244" s="203"/>
      <c r="K244" s="203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154</v>
      </c>
      <c r="AU244" s="213" t="s">
        <v>85</v>
      </c>
      <c r="AV244" s="11" t="s">
        <v>85</v>
      </c>
      <c r="AW244" s="11" t="s">
        <v>38</v>
      </c>
      <c r="AX244" s="11" t="s">
        <v>83</v>
      </c>
      <c r="AY244" s="213" t="s">
        <v>140</v>
      </c>
    </row>
    <row r="245" spans="2:65" s="1" customFormat="1" ht="16.5" customHeight="1">
      <c r="B245" s="39"/>
      <c r="C245" s="225" t="s">
        <v>513</v>
      </c>
      <c r="D245" s="225" t="s">
        <v>303</v>
      </c>
      <c r="E245" s="226" t="s">
        <v>514</v>
      </c>
      <c r="F245" s="227" t="s">
        <v>515</v>
      </c>
      <c r="G245" s="228" t="s">
        <v>145</v>
      </c>
      <c r="H245" s="229">
        <v>42.57</v>
      </c>
      <c r="I245" s="230"/>
      <c r="J245" s="231">
        <f>ROUND(I245*H245,2)</f>
        <v>0</v>
      </c>
      <c r="K245" s="227" t="s">
        <v>146</v>
      </c>
      <c r="L245" s="232"/>
      <c r="M245" s="233" t="s">
        <v>23</v>
      </c>
      <c r="N245" s="234" t="s">
        <v>46</v>
      </c>
      <c r="O245" s="40"/>
      <c r="P245" s="199">
        <f>O245*H245</f>
        <v>0</v>
      </c>
      <c r="Q245" s="199">
        <v>0.0025</v>
      </c>
      <c r="R245" s="199">
        <f>Q245*H245</f>
        <v>0.106425</v>
      </c>
      <c r="S245" s="199">
        <v>0</v>
      </c>
      <c r="T245" s="200">
        <f>S245*H245</f>
        <v>0</v>
      </c>
      <c r="AR245" s="22" t="s">
        <v>297</v>
      </c>
      <c r="AT245" s="22" t="s">
        <v>303</v>
      </c>
      <c r="AU245" s="22" t="s">
        <v>85</v>
      </c>
      <c r="AY245" s="22" t="s">
        <v>140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2" t="s">
        <v>83</v>
      </c>
      <c r="BK245" s="201">
        <f>ROUND(I245*H245,2)</f>
        <v>0</v>
      </c>
      <c r="BL245" s="22" t="s">
        <v>219</v>
      </c>
      <c r="BM245" s="22" t="s">
        <v>516</v>
      </c>
    </row>
    <row r="246" spans="2:51" s="11" customFormat="1" ht="13.5">
      <c r="B246" s="202"/>
      <c r="C246" s="203"/>
      <c r="D246" s="204" t="s">
        <v>154</v>
      </c>
      <c r="E246" s="203"/>
      <c r="F246" s="206" t="s">
        <v>517</v>
      </c>
      <c r="G246" s="203"/>
      <c r="H246" s="207">
        <v>42.57</v>
      </c>
      <c r="I246" s="208"/>
      <c r="J246" s="203"/>
      <c r="K246" s="203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154</v>
      </c>
      <c r="AU246" s="213" t="s">
        <v>85</v>
      </c>
      <c r="AV246" s="11" t="s">
        <v>85</v>
      </c>
      <c r="AW246" s="11" t="s">
        <v>6</v>
      </c>
      <c r="AX246" s="11" t="s">
        <v>83</v>
      </c>
      <c r="AY246" s="213" t="s">
        <v>140</v>
      </c>
    </row>
    <row r="247" spans="2:65" s="1" customFormat="1" ht="38.25" customHeight="1">
      <c r="B247" s="39"/>
      <c r="C247" s="190" t="s">
        <v>518</v>
      </c>
      <c r="D247" s="190" t="s">
        <v>142</v>
      </c>
      <c r="E247" s="191" t="s">
        <v>519</v>
      </c>
      <c r="F247" s="192" t="s">
        <v>520</v>
      </c>
      <c r="G247" s="193" t="s">
        <v>145</v>
      </c>
      <c r="H247" s="194">
        <v>760.5</v>
      </c>
      <c r="I247" s="195"/>
      <c r="J247" s="196">
        <f>ROUND(I247*H247,2)</f>
        <v>0</v>
      </c>
      <c r="K247" s="192" t="s">
        <v>146</v>
      </c>
      <c r="L247" s="59"/>
      <c r="M247" s="197" t="s">
        <v>23</v>
      </c>
      <c r="N247" s="198" t="s">
        <v>46</v>
      </c>
      <c r="O247" s="40"/>
      <c r="P247" s="199">
        <f>O247*H247</f>
        <v>0</v>
      </c>
      <c r="Q247" s="199">
        <v>0.00041</v>
      </c>
      <c r="R247" s="199">
        <f>Q247*H247</f>
        <v>0.311805</v>
      </c>
      <c r="S247" s="199">
        <v>0</v>
      </c>
      <c r="T247" s="200">
        <f>S247*H247</f>
        <v>0</v>
      </c>
      <c r="AR247" s="22" t="s">
        <v>219</v>
      </c>
      <c r="AT247" s="22" t="s">
        <v>142</v>
      </c>
      <c r="AU247" s="22" t="s">
        <v>85</v>
      </c>
      <c r="AY247" s="22" t="s">
        <v>140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2" t="s">
        <v>83</v>
      </c>
      <c r="BK247" s="201">
        <f>ROUND(I247*H247,2)</f>
        <v>0</v>
      </c>
      <c r="BL247" s="22" t="s">
        <v>219</v>
      </c>
      <c r="BM247" s="22" t="s">
        <v>521</v>
      </c>
    </row>
    <row r="248" spans="2:51" s="11" customFormat="1" ht="13.5">
      <c r="B248" s="202"/>
      <c r="C248" s="203"/>
      <c r="D248" s="204" t="s">
        <v>154</v>
      </c>
      <c r="E248" s="205" t="s">
        <v>23</v>
      </c>
      <c r="F248" s="206" t="s">
        <v>522</v>
      </c>
      <c r="G248" s="203"/>
      <c r="H248" s="207">
        <v>760.5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154</v>
      </c>
      <c r="AU248" s="213" t="s">
        <v>85</v>
      </c>
      <c r="AV248" s="11" t="s">
        <v>85</v>
      </c>
      <c r="AW248" s="11" t="s">
        <v>38</v>
      </c>
      <c r="AX248" s="11" t="s">
        <v>83</v>
      </c>
      <c r="AY248" s="213" t="s">
        <v>140</v>
      </c>
    </row>
    <row r="249" spans="2:65" s="1" customFormat="1" ht="16.5" customHeight="1">
      <c r="B249" s="39"/>
      <c r="C249" s="225" t="s">
        <v>523</v>
      </c>
      <c r="D249" s="225" t="s">
        <v>303</v>
      </c>
      <c r="E249" s="226" t="s">
        <v>524</v>
      </c>
      <c r="F249" s="227" t="s">
        <v>525</v>
      </c>
      <c r="G249" s="228" t="s">
        <v>145</v>
      </c>
      <c r="H249" s="229">
        <v>1551.42</v>
      </c>
      <c r="I249" s="230"/>
      <c r="J249" s="231">
        <f>ROUND(I249*H249,2)</f>
        <v>0</v>
      </c>
      <c r="K249" s="227" t="s">
        <v>146</v>
      </c>
      <c r="L249" s="232"/>
      <c r="M249" s="233" t="s">
        <v>23</v>
      </c>
      <c r="N249" s="234" t="s">
        <v>46</v>
      </c>
      <c r="O249" s="40"/>
      <c r="P249" s="199">
        <f>O249*H249</f>
        <v>0</v>
      </c>
      <c r="Q249" s="199">
        <v>0.003</v>
      </c>
      <c r="R249" s="199">
        <f>Q249*H249</f>
        <v>4.654260000000001</v>
      </c>
      <c r="S249" s="199">
        <v>0</v>
      </c>
      <c r="T249" s="200">
        <f>S249*H249</f>
        <v>0</v>
      </c>
      <c r="AR249" s="22" t="s">
        <v>297</v>
      </c>
      <c r="AT249" s="22" t="s">
        <v>303</v>
      </c>
      <c r="AU249" s="22" t="s">
        <v>85</v>
      </c>
      <c r="AY249" s="22" t="s">
        <v>140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2" t="s">
        <v>83</v>
      </c>
      <c r="BK249" s="201">
        <f>ROUND(I249*H249,2)</f>
        <v>0</v>
      </c>
      <c r="BL249" s="22" t="s">
        <v>219</v>
      </c>
      <c r="BM249" s="22" t="s">
        <v>526</v>
      </c>
    </row>
    <row r="250" spans="2:51" s="11" customFormat="1" ht="13.5">
      <c r="B250" s="202"/>
      <c r="C250" s="203"/>
      <c r="D250" s="204" t="s">
        <v>154</v>
      </c>
      <c r="E250" s="205" t="s">
        <v>23</v>
      </c>
      <c r="F250" s="206" t="s">
        <v>527</v>
      </c>
      <c r="G250" s="203"/>
      <c r="H250" s="207">
        <v>1521</v>
      </c>
      <c r="I250" s="208"/>
      <c r="J250" s="203"/>
      <c r="K250" s="203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154</v>
      </c>
      <c r="AU250" s="213" t="s">
        <v>85</v>
      </c>
      <c r="AV250" s="11" t="s">
        <v>85</v>
      </c>
      <c r="AW250" s="11" t="s">
        <v>38</v>
      </c>
      <c r="AX250" s="11" t="s">
        <v>83</v>
      </c>
      <c r="AY250" s="213" t="s">
        <v>140</v>
      </c>
    </row>
    <row r="251" spans="2:51" s="11" customFormat="1" ht="13.5">
      <c r="B251" s="202"/>
      <c r="C251" s="203"/>
      <c r="D251" s="204" t="s">
        <v>154</v>
      </c>
      <c r="E251" s="203"/>
      <c r="F251" s="206" t="s">
        <v>528</v>
      </c>
      <c r="G251" s="203"/>
      <c r="H251" s="207">
        <v>1551.42</v>
      </c>
      <c r="I251" s="208"/>
      <c r="J251" s="203"/>
      <c r="K251" s="203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154</v>
      </c>
      <c r="AU251" s="213" t="s">
        <v>85</v>
      </c>
      <c r="AV251" s="11" t="s">
        <v>85</v>
      </c>
      <c r="AW251" s="11" t="s">
        <v>6</v>
      </c>
      <c r="AX251" s="11" t="s">
        <v>83</v>
      </c>
      <c r="AY251" s="213" t="s">
        <v>140</v>
      </c>
    </row>
    <row r="252" spans="2:65" s="1" customFormat="1" ht="16.5" customHeight="1">
      <c r="B252" s="39"/>
      <c r="C252" s="190" t="s">
        <v>529</v>
      </c>
      <c r="D252" s="190" t="s">
        <v>142</v>
      </c>
      <c r="E252" s="191" t="s">
        <v>530</v>
      </c>
      <c r="F252" s="192" t="s">
        <v>531</v>
      </c>
      <c r="G252" s="193" t="s">
        <v>167</v>
      </c>
      <c r="H252" s="194">
        <v>17.2</v>
      </c>
      <c r="I252" s="195"/>
      <c r="J252" s="196">
        <f>ROUND(I252*H252,2)</f>
        <v>0</v>
      </c>
      <c r="K252" s="192" t="s">
        <v>146</v>
      </c>
      <c r="L252" s="59"/>
      <c r="M252" s="197" t="s">
        <v>23</v>
      </c>
      <c r="N252" s="198" t="s">
        <v>46</v>
      </c>
      <c r="O252" s="40"/>
      <c r="P252" s="199">
        <f>O252*H252</f>
        <v>0</v>
      </c>
      <c r="Q252" s="199">
        <v>0</v>
      </c>
      <c r="R252" s="199">
        <f>Q252*H252</f>
        <v>0</v>
      </c>
      <c r="S252" s="199">
        <v>0</v>
      </c>
      <c r="T252" s="200">
        <f>S252*H252</f>
        <v>0</v>
      </c>
      <c r="AR252" s="22" t="s">
        <v>219</v>
      </c>
      <c r="AT252" s="22" t="s">
        <v>142</v>
      </c>
      <c r="AU252" s="22" t="s">
        <v>85</v>
      </c>
      <c r="AY252" s="22" t="s">
        <v>140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2" t="s">
        <v>83</v>
      </c>
      <c r="BK252" s="201">
        <f>ROUND(I252*H252,2)</f>
        <v>0</v>
      </c>
      <c r="BL252" s="22" t="s">
        <v>219</v>
      </c>
      <c r="BM252" s="22" t="s">
        <v>532</v>
      </c>
    </row>
    <row r="253" spans="2:51" s="11" customFormat="1" ht="13.5">
      <c r="B253" s="202"/>
      <c r="C253" s="203"/>
      <c r="D253" s="204" t="s">
        <v>154</v>
      </c>
      <c r="E253" s="205" t="s">
        <v>23</v>
      </c>
      <c r="F253" s="206" t="s">
        <v>533</v>
      </c>
      <c r="G253" s="203"/>
      <c r="H253" s="207">
        <v>17.2</v>
      </c>
      <c r="I253" s="208"/>
      <c r="J253" s="203"/>
      <c r="K253" s="203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154</v>
      </c>
      <c r="AU253" s="213" t="s">
        <v>85</v>
      </c>
      <c r="AV253" s="11" t="s">
        <v>85</v>
      </c>
      <c r="AW253" s="11" t="s">
        <v>38</v>
      </c>
      <c r="AX253" s="11" t="s">
        <v>83</v>
      </c>
      <c r="AY253" s="213" t="s">
        <v>140</v>
      </c>
    </row>
    <row r="254" spans="2:65" s="1" customFormat="1" ht="16.5" customHeight="1">
      <c r="B254" s="39"/>
      <c r="C254" s="225" t="s">
        <v>534</v>
      </c>
      <c r="D254" s="225" t="s">
        <v>303</v>
      </c>
      <c r="E254" s="226" t="s">
        <v>535</v>
      </c>
      <c r="F254" s="227" t="s">
        <v>536</v>
      </c>
      <c r="G254" s="228" t="s">
        <v>167</v>
      </c>
      <c r="H254" s="229">
        <v>17.2</v>
      </c>
      <c r="I254" s="230"/>
      <c r="J254" s="231">
        <f>ROUND(I254*H254,2)</f>
        <v>0</v>
      </c>
      <c r="K254" s="227" t="s">
        <v>23</v>
      </c>
      <c r="L254" s="232"/>
      <c r="M254" s="233" t="s">
        <v>23</v>
      </c>
      <c r="N254" s="234" t="s">
        <v>46</v>
      </c>
      <c r="O254" s="40"/>
      <c r="P254" s="199">
        <f>O254*H254</f>
        <v>0</v>
      </c>
      <c r="Q254" s="199">
        <v>0.00038</v>
      </c>
      <c r="R254" s="199">
        <f>Q254*H254</f>
        <v>0.006536</v>
      </c>
      <c r="S254" s="199">
        <v>0</v>
      </c>
      <c r="T254" s="200">
        <f>S254*H254</f>
        <v>0</v>
      </c>
      <c r="AR254" s="22" t="s">
        <v>297</v>
      </c>
      <c r="AT254" s="22" t="s">
        <v>303</v>
      </c>
      <c r="AU254" s="22" t="s">
        <v>85</v>
      </c>
      <c r="AY254" s="22" t="s">
        <v>140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83</v>
      </c>
      <c r="BK254" s="201">
        <f>ROUND(I254*H254,2)</f>
        <v>0</v>
      </c>
      <c r="BL254" s="22" t="s">
        <v>219</v>
      </c>
      <c r="BM254" s="22" t="s">
        <v>537</v>
      </c>
    </row>
    <row r="255" spans="2:65" s="1" customFormat="1" ht="25.5" customHeight="1">
      <c r="B255" s="39"/>
      <c r="C255" s="190" t="s">
        <v>538</v>
      </c>
      <c r="D255" s="190" t="s">
        <v>142</v>
      </c>
      <c r="E255" s="191" t="s">
        <v>539</v>
      </c>
      <c r="F255" s="192" t="s">
        <v>540</v>
      </c>
      <c r="G255" s="193" t="s">
        <v>145</v>
      </c>
      <c r="H255" s="194">
        <v>760.5</v>
      </c>
      <c r="I255" s="195"/>
      <c r="J255" s="196">
        <f>ROUND(I255*H255,2)</f>
        <v>0</v>
      </c>
      <c r="K255" s="192" t="s">
        <v>146</v>
      </c>
      <c r="L255" s="59"/>
      <c r="M255" s="197" t="s">
        <v>23</v>
      </c>
      <c r="N255" s="198" t="s">
        <v>46</v>
      </c>
      <c r="O255" s="40"/>
      <c r="P255" s="199">
        <f>O255*H255</f>
        <v>0</v>
      </c>
      <c r="Q255" s="199">
        <v>0</v>
      </c>
      <c r="R255" s="199">
        <f>Q255*H255</f>
        <v>0</v>
      </c>
      <c r="S255" s="199">
        <v>0</v>
      </c>
      <c r="T255" s="200">
        <f>S255*H255</f>
        <v>0</v>
      </c>
      <c r="AR255" s="22" t="s">
        <v>219</v>
      </c>
      <c r="AT255" s="22" t="s">
        <v>142</v>
      </c>
      <c r="AU255" s="22" t="s">
        <v>85</v>
      </c>
      <c r="AY255" s="22" t="s">
        <v>140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22" t="s">
        <v>83</v>
      </c>
      <c r="BK255" s="201">
        <f>ROUND(I255*H255,2)</f>
        <v>0</v>
      </c>
      <c r="BL255" s="22" t="s">
        <v>219</v>
      </c>
      <c r="BM255" s="22" t="s">
        <v>541</v>
      </c>
    </row>
    <row r="256" spans="2:51" s="11" customFormat="1" ht="13.5">
      <c r="B256" s="202"/>
      <c r="C256" s="203"/>
      <c r="D256" s="204" t="s">
        <v>154</v>
      </c>
      <c r="E256" s="205" t="s">
        <v>23</v>
      </c>
      <c r="F256" s="206" t="s">
        <v>522</v>
      </c>
      <c r="G256" s="203"/>
      <c r="H256" s="207">
        <v>760.5</v>
      </c>
      <c r="I256" s="208"/>
      <c r="J256" s="203"/>
      <c r="K256" s="203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154</v>
      </c>
      <c r="AU256" s="213" t="s">
        <v>85</v>
      </c>
      <c r="AV256" s="11" t="s">
        <v>85</v>
      </c>
      <c r="AW256" s="11" t="s">
        <v>38</v>
      </c>
      <c r="AX256" s="11" t="s">
        <v>83</v>
      </c>
      <c r="AY256" s="213" t="s">
        <v>140</v>
      </c>
    </row>
    <row r="257" spans="2:65" s="1" customFormat="1" ht="16.5" customHeight="1">
      <c r="B257" s="39"/>
      <c r="C257" s="225" t="s">
        <v>542</v>
      </c>
      <c r="D257" s="225" t="s">
        <v>303</v>
      </c>
      <c r="E257" s="226" t="s">
        <v>543</v>
      </c>
      <c r="F257" s="227" t="s">
        <v>544</v>
      </c>
      <c r="G257" s="228" t="s">
        <v>171</v>
      </c>
      <c r="H257" s="229">
        <v>174.915</v>
      </c>
      <c r="I257" s="230"/>
      <c r="J257" s="231">
        <f>ROUND(I257*H257,2)</f>
        <v>0</v>
      </c>
      <c r="K257" s="227" t="s">
        <v>23</v>
      </c>
      <c r="L257" s="232"/>
      <c r="M257" s="233" t="s">
        <v>23</v>
      </c>
      <c r="N257" s="234" t="s">
        <v>46</v>
      </c>
      <c r="O257" s="40"/>
      <c r="P257" s="199">
        <f>O257*H257</f>
        <v>0</v>
      </c>
      <c r="Q257" s="199">
        <v>0.025</v>
      </c>
      <c r="R257" s="199">
        <f>Q257*H257</f>
        <v>4.372875</v>
      </c>
      <c r="S257" s="199">
        <v>0</v>
      </c>
      <c r="T257" s="200">
        <f>S257*H257</f>
        <v>0</v>
      </c>
      <c r="AR257" s="22" t="s">
        <v>297</v>
      </c>
      <c r="AT257" s="22" t="s">
        <v>303</v>
      </c>
      <c r="AU257" s="22" t="s">
        <v>85</v>
      </c>
      <c r="AY257" s="22" t="s">
        <v>140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22" t="s">
        <v>83</v>
      </c>
      <c r="BK257" s="201">
        <f>ROUND(I257*H257,2)</f>
        <v>0</v>
      </c>
      <c r="BL257" s="22" t="s">
        <v>219</v>
      </c>
      <c r="BM257" s="22" t="s">
        <v>545</v>
      </c>
    </row>
    <row r="258" spans="2:51" s="11" customFormat="1" ht="13.5">
      <c r="B258" s="202"/>
      <c r="C258" s="203"/>
      <c r="D258" s="204" t="s">
        <v>154</v>
      </c>
      <c r="E258" s="205" t="s">
        <v>23</v>
      </c>
      <c r="F258" s="206" t="s">
        <v>546</v>
      </c>
      <c r="G258" s="203"/>
      <c r="H258" s="207">
        <v>174.915</v>
      </c>
      <c r="I258" s="208"/>
      <c r="J258" s="203"/>
      <c r="K258" s="203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154</v>
      </c>
      <c r="AU258" s="213" t="s">
        <v>85</v>
      </c>
      <c r="AV258" s="11" t="s">
        <v>85</v>
      </c>
      <c r="AW258" s="11" t="s">
        <v>38</v>
      </c>
      <c r="AX258" s="11" t="s">
        <v>83</v>
      </c>
      <c r="AY258" s="213" t="s">
        <v>140</v>
      </c>
    </row>
    <row r="259" spans="2:65" s="1" customFormat="1" ht="25.5" customHeight="1">
      <c r="B259" s="39"/>
      <c r="C259" s="190" t="s">
        <v>547</v>
      </c>
      <c r="D259" s="190" t="s">
        <v>142</v>
      </c>
      <c r="E259" s="191" t="s">
        <v>548</v>
      </c>
      <c r="F259" s="192" t="s">
        <v>549</v>
      </c>
      <c r="G259" s="193" t="s">
        <v>145</v>
      </c>
      <c r="H259" s="194">
        <v>160.6</v>
      </c>
      <c r="I259" s="195"/>
      <c r="J259" s="196">
        <f>ROUND(I259*H259,2)</f>
        <v>0</v>
      </c>
      <c r="K259" s="192" t="s">
        <v>23</v>
      </c>
      <c r="L259" s="59"/>
      <c r="M259" s="197" t="s">
        <v>23</v>
      </c>
      <c r="N259" s="198" t="s">
        <v>46</v>
      </c>
      <c r="O259" s="40"/>
      <c r="P259" s="199">
        <f>O259*H259</f>
        <v>0</v>
      </c>
      <c r="Q259" s="199">
        <v>0</v>
      </c>
      <c r="R259" s="199">
        <f>Q259*H259</f>
        <v>0</v>
      </c>
      <c r="S259" s="199">
        <v>0</v>
      </c>
      <c r="T259" s="200">
        <f>S259*H259</f>
        <v>0</v>
      </c>
      <c r="AR259" s="22" t="s">
        <v>219</v>
      </c>
      <c r="AT259" s="22" t="s">
        <v>142</v>
      </c>
      <c r="AU259" s="22" t="s">
        <v>85</v>
      </c>
      <c r="AY259" s="22" t="s">
        <v>140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22" t="s">
        <v>83</v>
      </c>
      <c r="BK259" s="201">
        <f>ROUND(I259*H259,2)</f>
        <v>0</v>
      </c>
      <c r="BL259" s="22" t="s">
        <v>219</v>
      </c>
      <c r="BM259" s="22" t="s">
        <v>550</v>
      </c>
    </row>
    <row r="260" spans="2:51" s="11" customFormat="1" ht="13.5">
      <c r="B260" s="202"/>
      <c r="C260" s="203"/>
      <c r="D260" s="204" t="s">
        <v>154</v>
      </c>
      <c r="E260" s="205" t="s">
        <v>23</v>
      </c>
      <c r="F260" s="206" t="s">
        <v>362</v>
      </c>
      <c r="G260" s="203"/>
      <c r="H260" s="207">
        <v>160.6</v>
      </c>
      <c r="I260" s="208"/>
      <c r="J260" s="203"/>
      <c r="K260" s="203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154</v>
      </c>
      <c r="AU260" s="213" t="s">
        <v>85</v>
      </c>
      <c r="AV260" s="11" t="s">
        <v>85</v>
      </c>
      <c r="AW260" s="11" t="s">
        <v>38</v>
      </c>
      <c r="AX260" s="11" t="s">
        <v>83</v>
      </c>
      <c r="AY260" s="213" t="s">
        <v>140</v>
      </c>
    </row>
    <row r="261" spans="2:65" s="1" customFormat="1" ht="25.5" customHeight="1">
      <c r="B261" s="39"/>
      <c r="C261" s="190" t="s">
        <v>551</v>
      </c>
      <c r="D261" s="190" t="s">
        <v>142</v>
      </c>
      <c r="E261" s="191" t="s">
        <v>552</v>
      </c>
      <c r="F261" s="192" t="s">
        <v>553</v>
      </c>
      <c r="G261" s="193" t="s">
        <v>222</v>
      </c>
      <c r="H261" s="194">
        <v>46</v>
      </c>
      <c r="I261" s="195"/>
      <c r="J261" s="196">
        <f>ROUND(I261*H261,2)</f>
        <v>0</v>
      </c>
      <c r="K261" s="192" t="s">
        <v>23</v>
      </c>
      <c r="L261" s="59"/>
      <c r="M261" s="197" t="s">
        <v>23</v>
      </c>
      <c r="N261" s="198" t="s">
        <v>46</v>
      </c>
      <c r="O261" s="40"/>
      <c r="P261" s="199">
        <f>O261*H261</f>
        <v>0</v>
      </c>
      <c r="Q261" s="199">
        <v>0</v>
      </c>
      <c r="R261" s="199">
        <f>Q261*H261</f>
        <v>0</v>
      </c>
      <c r="S261" s="199">
        <v>0</v>
      </c>
      <c r="T261" s="200">
        <f>S261*H261</f>
        <v>0</v>
      </c>
      <c r="AR261" s="22" t="s">
        <v>219</v>
      </c>
      <c r="AT261" s="22" t="s">
        <v>142</v>
      </c>
      <c r="AU261" s="22" t="s">
        <v>85</v>
      </c>
      <c r="AY261" s="22" t="s">
        <v>140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22" t="s">
        <v>83</v>
      </c>
      <c r="BK261" s="201">
        <f>ROUND(I261*H261,2)</f>
        <v>0</v>
      </c>
      <c r="BL261" s="22" t="s">
        <v>219</v>
      </c>
      <c r="BM261" s="22" t="s">
        <v>554</v>
      </c>
    </row>
    <row r="262" spans="2:51" s="11" customFormat="1" ht="13.5">
      <c r="B262" s="202"/>
      <c r="C262" s="203"/>
      <c r="D262" s="204" t="s">
        <v>154</v>
      </c>
      <c r="E262" s="205" t="s">
        <v>23</v>
      </c>
      <c r="F262" s="206" t="s">
        <v>555</v>
      </c>
      <c r="G262" s="203"/>
      <c r="H262" s="207">
        <v>46</v>
      </c>
      <c r="I262" s="208"/>
      <c r="J262" s="203"/>
      <c r="K262" s="203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154</v>
      </c>
      <c r="AU262" s="213" t="s">
        <v>85</v>
      </c>
      <c r="AV262" s="11" t="s">
        <v>85</v>
      </c>
      <c r="AW262" s="11" t="s">
        <v>38</v>
      </c>
      <c r="AX262" s="11" t="s">
        <v>83</v>
      </c>
      <c r="AY262" s="213" t="s">
        <v>140</v>
      </c>
    </row>
    <row r="263" spans="2:65" s="1" customFormat="1" ht="16.5" customHeight="1">
      <c r="B263" s="39"/>
      <c r="C263" s="225" t="s">
        <v>556</v>
      </c>
      <c r="D263" s="225" t="s">
        <v>303</v>
      </c>
      <c r="E263" s="226" t="s">
        <v>557</v>
      </c>
      <c r="F263" s="227" t="s">
        <v>558</v>
      </c>
      <c r="G263" s="228" t="s">
        <v>559</v>
      </c>
      <c r="H263" s="229">
        <v>6</v>
      </c>
      <c r="I263" s="230"/>
      <c r="J263" s="231">
        <f>ROUND(I263*H263,2)</f>
        <v>0</v>
      </c>
      <c r="K263" s="227" t="s">
        <v>146</v>
      </c>
      <c r="L263" s="232"/>
      <c r="M263" s="233" t="s">
        <v>23</v>
      </c>
      <c r="N263" s="234" t="s">
        <v>46</v>
      </c>
      <c r="O263" s="40"/>
      <c r="P263" s="199">
        <f>O263*H263</f>
        <v>0</v>
      </c>
      <c r="Q263" s="199">
        <v>0.00107</v>
      </c>
      <c r="R263" s="199">
        <f>Q263*H263</f>
        <v>0.00642</v>
      </c>
      <c r="S263" s="199">
        <v>0</v>
      </c>
      <c r="T263" s="200">
        <f>S263*H263</f>
        <v>0</v>
      </c>
      <c r="AR263" s="22" t="s">
        <v>297</v>
      </c>
      <c r="AT263" s="22" t="s">
        <v>303</v>
      </c>
      <c r="AU263" s="22" t="s">
        <v>85</v>
      </c>
      <c r="AY263" s="22" t="s">
        <v>140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2" t="s">
        <v>83</v>
      </c>
      <c r="BK263" s="201">
        <f>ROUND(I263*H263,2)</f>
        <v>0</v>
      </c>
      <c r="BL263" s="22" t="s">
        <v>219</v>
      </c>
      <c r="BM263" s="22" t="s">
        <v>560</v>
      </c>
    </row>
    <row r="264" spans="2:65" s="1" customFormat="1" ht="38.25" customHeight="1">
      <c r="B264" s="39"/>
      <c r="C264" s="190" t="s">
        <v>561</v>
      </c>
      <c r="D264" s="190" t="s">
        <v>142</v>
      </c>
      <c r="E264" s="191" t="s">
        <v>562</v>
      </c>
      <c r="F264" s="192" t="s">
        <v>563</v>
      </c>
      <c r="G264" s="193" t="s">
        <v>239</v>
      </c>
      <c r="H264" s="194">
        <v>10.848</v>
      </c>
      <c r="I264" s="195"/>
      <c r="J264" s="196">
        <f>ROUND(I264*H264,2)</f>
        <v>0</v>
      </c>
      <c r="K264" s="192" t="s">
        <v>146</v>
      </c>
      <c r="L264" s="59"/>
      <c r="M264" s="197" t="s">
        <v>23</v>
      </c>
      <c r="N264" s="198" t="s">
        <v>46</v>
      </c>
      <c r="O264" s="40"/>
      <c r="P264" s="199">
        <f>O264*H264</f>
        <v>0</v>
      </c>
      <c r="Q264" s="199">
        <v>0</v>
      </c>
      <c r="R264" s="199">
        <f>Q264*H264</f>
        <v>0</v>
      </c>
      <c r="S264" s="199">
        <v>0</v>
      </c>
      <c r="T264" s="200">
        <f>S264*H264</f>
        <v>0</v>
      </c>
      <c r="AR264" s="22" t="s">
        <v>219</v>
      </c>
      <c r="AT264" s="22" t="s">
        <v>142</v>
      </c>
      <c r="AU264" s="22" t="s">
        <v>85</v>
      </c>
      <c r="AY264" s="22" t="s">
        <v>140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2" t="s">
        <v>83</v>
      </c>
      <c r="BK264" s="201">
        <f>ROUND(I264*H264,2)</f>
        <v>0</v>
      </c>
      <c r="BL264" s="22" t="s">
        <v>219</v>
      </c>
      <c r="BM264" s="22" t="s">
        <v>564</v>
      </c>
    </row>
    <row r="265" spans="2:63" s="10" customFormat="1" ht="29.85" customHeight="1">
      <c r="B265" s="174"/>
      <c r="C265" s="175"/>
      <c r="D265" s="176" t="s">
        <v>74</v>
      </c>
      <c r="E265" s="188" t="s">
        <v>565</v>
      </c>
      <c r="F265" s="188" t="s">
        <v>566</v>
      </c>
      <c r="G265" s="175"/>
      <c r="H265" s="175"/>
      <c r="I265" s="178"/>
      <c r="J265" s="189">
        <f>BK265</f>
        <v>0</v>
      </c>
      <c r="K265" s="175"/>
      <c r="L265" s="180"/>
      <c r="M265" s="181"/>
      <c r="N265" s="182"/>
      <c r="O265" s="182"/>
      <c r="P265" s="183">
        <f>SUM(P266:P270)</f>
        <v>0</v>
      </c>
      <c r="Q265" s="182"/>
      <c r="R265" s="183">
        <f>SUM(R266:R270)</f>
        <v>0.0189</v>
      </c>
      <c r="S265" s="182"/>
      <c r="T265" s="184">
        <f>SUM(T266:T270)</f>
        <v>0.2046</v>
      </c>
      <c r="AR265" s="185" t="s">
        <v>85</v>
      </c>
      <c r="AT265" s="186" t="s">
        <v>74</v>
      </c>
      <c r="AU265" s="186" t="s">
        <v>83</v>
      </c>
      <c r="AY265" s="185" t="s">
        <v>140</v>
      </c>
      <c r="BK265" s="187">
        <f>SUM(BK266:BK270)</f>
        <v>0</v>
      </c>
    </row>
    <row r="266" spans="2:65" s="1" customFormat="1" ht="16.5" customHeight="1">
      <c r="B266" s="39"/>
      <c r="C266" s="190" t="s">
        <v>567</v>
      </c>
      <c r="D266" s="190" t="s">
        <v>142</v>
      </c>
      <c r="E266" s="191" t="s">
        <v>568</v>
      </c>
      <c r="F266" s="192" t="s">
        <v>569</v>
      </c>
      <c r="G266" s="193" t="s">
        <v>167</v>
      </c>
      <c r="H266" s="194">
        <v>10</v>
      </c>
      <c r="I266" s="195"/>
      <c r="J266" s="196">
        <f>ROUND(I266*H266,2)</f>
        <v>0</v>
      </c>
      <c r="K266" s="192" t="s">
        <v>146</v>
      </c>
      <c r="L266" s="59"/>
      <c r="M266" s="197" t="s">
        <v>23</v>
      </c>
      <c r="N266" s="198" t="s">
        <v>46</v>
      </c>
      <c r="O266" s="40"/>
      <c r="P266" s="199">
        <f>O266*H266</f>
        <v>0</v>
      </c>
      <c r="Q266" s="199">
        <v>0.00189</v>
      </c>
      <c r="R266" s="199">
        <f>Q266*H266</f>
        <v>0.0189</v>
      </c>
      <c r="S266" s="199">
        <v>0</v>
      </c>
      <c r="T266" s="200">
        <f>S266*H266</f>
        <v>0</v>
      </c>
      <c r="AR266" s="22" t="s">
        <v>219</v>
      </c>
      <c r="AT266" s="22" t="s">
        <v>142</v>
      </c>
      <c r="AU266" s="22" t="s">
        <v>85</v>
      </c>
      <c r="AY266" s="22" t="s">
        <v>140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22" t="s">
        <v>83</v>
      </c>
      <c r="BK266" s="201">
        <f>ROUND(I266*H266,2)</f>
        <v>0</v>
      </c>
      <c r="BL266" s="22" t="s">
        <v>219</v>
      </c>
      <c r="BM266" s="22" t="s">
        <v>570</v>
      </c>
    </row>
    <row r="267" spans="2:51" s="11" customFormat="1" ht="13.5">
      <c r="B267" s="202"/>
      <c r="C267" s="203"/>
      <c r="D267" s="204" t="s">
        <v>154</v>
      </c>
      <c r="E267" s="205" t="s">
        <v>23</v>
      </c>
      <c r="F267" s="206" t="s">
        <v>571</v>
      </c>
      <c r="G267" s="203"/>
      <c r="H267" s="207">
        <v>10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154</v>
      </c>
      <c r="AU267" s="213" t="s">
        <v>85</v>
      </c>
      <c r="AV267" s="11" t="s">
        <v>85</v>
      </c>
      <c r="AW267" s="11" t="s">
        <v>38</v>
      </c>
      <c r="AX267" s="11" t="s">
        <v>83</v>
      </c>
      <c r="AY267" s="213" t="s">
        <v>140</v>
      </c>
    </row>
    <row r="268" spans="2:65" s="1" customFormat="1" ht="16.5" customHeight="1">
      <c r="B268" s="39"/>
      <c r="C268" s="190" t="s">
        <v>572</v>
      </c>
      <c r="D268" s="190" t="s">
        <v>142</v>
      </c>
      <c r="E268" s="191" t="s">
        <v>573</v>
      </c>
      <c r="F268" s="192" t="s">
        <v>574</v>
      </c>
      <c r="G268" s="193" t="s">
        <v>222</v>
      </c>
      <c r="H268" s="194">
        <v>12</v>
      </c>
      <c r="I268" s="195"/>
      <c r="J268" s="196">
        <f>ROUND(I268*H268,2)</f>
        <v>0</v>
      </c>
      <c r="K268" s="192" t="s">
        <v>146</v>
      </c>
      <c r="L268" s="59"/>
      <c r="M268" s="197" t="s">
        <v>23</v>
      </c>
      <c r="N268" s="198" t="s">
        <v>46</v>
      </c>
      <c r="O268" s="40"/>
      <c r="P268" s="199">
        <f>O268*H268</f>
        <v>0</v>
      </c>
      <c r="Q268" s="199">
        <v>0</v>
      </c>
      <c r="R268" s="199">
        <f>Q268*H268</f>
        <v>0</v>
      </c>
      <c r="S268" s="199">
        <v>0.01705</v>
      </c>
      <c r="T268" s="200">
        <f>S268*H268</f>
        <v>0.2046</v>
      </c>
      <c r="AR268" s="22" t="s">
        <v>219</v>
      </c>
      <c r="AT268" s="22" t="s">
        <v>142</v>
      </c>
      <c r="AU268" s="22" t="s">
        <v>85</v>
      </c>
      <c r="AY268" s="22" t="s">
        <v>140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22" t="s">
        <v>83</v>
      </c>
      <c r="BK268" s="201">
        <f>ROUND(I268*H268,2)</f>
        <v>0</v>
      </c>
      <c r="BL268" s="22" t="s">
        <v>219</v>
      </c>
      <c r="BM268" s="22" t="s">
        <v>575</v>
      </c>
    </row>
    <row r="269" spans="2:51" s="11" customFormat="1" ht="13.5">
      <c r="B269" s="202"/>
      <c r="C269" s="203"/>
      <c r="D269" s="204" t="s">
        <v>154</v>
      </c>
      <c r="E269" s="205" t="s">
        <v>23</v>
      </c>
      <c r="F269" s="206" t="s">
        <v>198</v>
      </c>
      <c r="G269" s="203"/>
      <c r="H269" s="207">
        <v>12</v>
      </c>
      <c r="I269" s="208"/>
      <c r="J269" s="203"/>
      <c r="K269" s="203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154</v>
      </c>
      <c r="AU269" s="213" t="s">
        <v>85</v>
      </c>
      <c r="AV269" s="11" t="s">
        <v>85</v>
      </c>
      <c r="AW269" s="11" t="s">
        <v>38</v>
      </c>
      <c r="AX269" s="11" t="s">
        <v>83</v>
      </c>
      <c r="AY269" s="213" t="s">
        <v>140</v>
      </c>
    </row>
    <row r="270" spans="2:65" s="1" customFormat="1" ht="38.25" customHeight="1">
      <c r="B270" s="39"/>
      <c r="C270" s="190" t="s">
        <v>576</v>
      </c>
      <c r="D270" s="190" t="s">
        <v>142</v>
      </c>
      <c r="E270" s="191" t="s">
        <v>577</v>
      </c>
      <c r="F270" s="192" t="s">
        <v>578</v>
      </c>
      <c r="G270" s="193" t="s">
        <v>239</v>
      </c>
      <c r="H270" s="194">
        <v>0.019</v>
      </c>
      <c r="I270" s="195"/>
      <c r="J270" s="196">
        <f>ROUND(I270*H270,2)</f>
        <v>0</v>
      </c>
      <c r="K270" s="192" t="s">
        <v>146</v>
      </c>
      <c r="L270" s="59"/>
      <c r="M270" s="197" t="s">
        <v>23</v>
      </c>
      <c r="N270" s="198" t="s">
        <v>46</v>
      </c>
      <c r="O270" s="40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AR270" s="22" t="s">
        <v>219</v>
      </c>
      <c r="AT270" s="22" t="s">
        <v>142</v>
      </c>
      <c r="AU270" s="22" t="s">
        <v>85</v>
      </c>
      <c r="AY270" s="22" t="s">
        <v>140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2" t="s">
        <v>83</v>
      </c>
      <c r="BK270" s="201">
        <f>ROUND(I270*H270,2)</f>
        <v>0</v>
      </c>
      <c r="BL270" s="22" t="s">
        <v>219</v>
      </c>
      <c r="BM270" s="22" t="s">
        <v>579</v>
      </c>
    </row>
    <row r="271" spans="2:63" s="10" customFormat="1" ht="29.85" customHeight="1">
      <c r="B271" s="174"/>
      <c r="C271" s="175"/>
      <c r="D271" s="176" t="s">
        <v>74</v>
      </c>
      <c r="E271" s="188" t="s">
        <v>580</v>
      </c>
      <c r="F271" s="188" t="s">
        <v>581</v>
      </c>
      <c r="G271" s="175"/>
      <c r="H271" s="175"/>
      <c r="I271" s="178"/>
      <c r="J271" s="189">
        <f>BK271</f>
        <v>0</v>
      </c>
      <c r="K271" s="175"/>
      <c r="L271" s="180"/>
      <c r="M271" s="181"/>
      <c r="N271" s="182"/>
      <c r="O271" s="182"/>
      <c r="P271" s="183">
        <f>SUM(P272:P280)</f>
        <v>0</v>
      </c>
      <c r="Q271" s="182"/>
      <c r="R271" s="183">
        <f>SUM(R272:R280)</f>
        <v>2.38164875</v>
      </c>
      <c r="S271" s="182"/>
      <c r="T271" s="184">
        <f>SUM(T272:T280)</f>
        <v>24.81231</v>
      </c>
      <c r="AR271" s="185" t="s">
        <v>85</v>
      </c>
      <c r="AT271" s="186" t="s">
        <v>74</v>
      </c>
      <c r="AU271" s="186" t="s">
        <v>83</v>
      </c>
      <c r="AY271" s="185" t="s">
        <v>140</v>
      </c>
      <c r="BK271" s="187">
        <f>SUM(BK272:BK280)</f>
        <v>0</v>
      </c>
    </row>
    <row r="272" spans="2:65" s="1" customFormat="1" ht="25.5" customHeight="1">
      <c r="B272" s="39"/>
      <c r="C272" s="190" t="s">
        <v>582</v>
      </c>
      <c r="D272" s="190" t="s">
        <v>142</v>
      </c>
      <c r="E272" s="191" t="s">
        <v>583</v>
      </c>
      <c r="F272" s="192" t="s">
        <v>584</v>
      </c>
      <c r="G272" s="193" t="s">
        <v>167</v>
      </c>
      <c r="H272" s="194">
        <v>1200</v>
      </c>
      <c r="I272" s="195"/>
      <c r="J272" s="196">
        <f>ROUND(I272*H272,2)</f>
        <v>0</v>
      </c>
      <c r="K272" s="192" t="s">
        <v>146</v>
      </c>
      <c r="L272" s="59"/>
      <c r="M272" s="197" t="s">
        <v>23</v>
      </c>
      <c r="N272" s="198" t="s">
        <v>46</v>
      </c>
      <c r="O272" s="40"/>
      <c r="P272" s="199">
        <f>O272*H272</f>
        <v>0</v>
      </c>
      <c r="Q272" s="199">
        <v>0</v>
      </c>
      <c r="R272" s="199">
        <f>Q272*H272</f>
        <v>0</v>
      </c>
      <c r="S272" s="199">
        <v>0.014</v>
      </c>
      <c r="T272" s="200">
        <f>S272*H272</f>
        <v>16.8</v>
      </c>
      <c r="AR272" s="22" t="s">
        <v>219</v>
      </c>
      <c r="AT272" s="22" t="s">
        <v>142</v>
      </c>
      <c r="AU272" s="22" t="s">
        <v>85</v>
      </c>
      <c r="AY272" s="22" t="s">
        <v>140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22" t="s">
        <v>83</v>
      </c>
      <c r="BK272" s="201">
        <f>ROUND(I272*H272,2)</f>
        <v>0</v>
      </c>
      <c r="BL272" s="22" t="s">
        <v>219</v>
      </c>
      <c r="BM272" s="22" t="s">
        <v>585</v>
      </c>
    </row>
    <row r="273" spans="2:51" s="11" customFormat="1" ht="13.5">
      <c r="B273" s="202"/>
      <c r="C273" s="203"/>
      <c r="D273" s="204" t="s">
        <v>154</v>
      </c>
      <c r="E273" s="205" t="s">
        <v>23</v>
      </c>
      <c r="F273" s="206" t="s">
        <v>586</v>
      </c>
      <c r="G273" s="203"/>
      <c r="H273" s="207">
        <v>632.8</v>
      </c>
      <c r="I273" s="208"/>
      <c r="J273" s="203"/>
      <c r="K273" s="203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154</v>
      </c>
      <c r="AU273" s="213" t="s">
        <v>85</v>
      </c>
      <c r="AV273" s="11" t="s">
        <v>85</v>
      </c>
      <c r="AW273" s="11" t="s">
        <v>38</v>
      </c>
      <c r="AX273" s="11" t="s">
        <v>75</v>
      </c>
      <c r="AY273" s="213" t="s">
        <v>140</v>
      </c>
    </row>
    <row r="274" spans="2:51" s="11" customFormat="1" ht="13.5">
      <c r="B274" s="202"/>
      <c r="C274" s="203"/>
      <c r="D274" s="204" t="s">
        <v>154</v>
      </c>
      <c r="E274" s="205" t="s">
        <v>23</v>
      </c>
      <c r="F274" s="206" t="s">
        <v>587</v>
      </c>
      <c r="G274" s="203"/>
      <c r="H274" s="207">
        <v>567.2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154</v>
      </c>
      <c r="AU274" s="213" t="s">
        <v>85</v>
      </c>
      <c r="AV274" s="11" t="s">
        <v>85</v>
      </c>
      <c r="AW274" s="11" t="s">
        <v>38</v>
      </c>
      <c r="AX274" s="11" t="s">
        <v>75</v>
      </c>
      <c r="AY274" s="213" t="s">
        <v>140</v>
      </c>
    </row>
    <row r="275" spans="2:51" s="12" customFormat="1" ht="13.5">
      <c r="B275" s="214"/>
      <c r="C275" s="215"/>
      <c r="D275" s="204" t="s">
        <v>154</v>
      </c>
      <c r="E275" s="216" t="s">
        <v>23</v>
      </c>
      <c r="F275" s="217" t="s">
        <v>214</v>
      </c>
      <c r="G275" s="215"/>
      <c r="H275" s="218">
        <v>1200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154</v>
      </c>
      <c r="AU275" s="224" t="s">
        <v>85</v>
      </c>
      <c r="AV275" s="12" t="s">
        <v>147</v>
      </c>
      <c r="AW275" s="12" t="s">
        <v>38</v>
      </c>
      <c r="AX275" s="12" t="s">
        <v>83</v>
      </c>
      <c r="AY275" s="224" t="s">
        <v>140</v>
      </c>
    </row>
    <row r="276" spans="2:65" s="1" customFormat="1" ht="38.25" customHeight="1">
      <c r="B276" s="39"/>
      <c r="C276" s="190" t="s">
        <v>588</v>
      </c>
      <c r="D276" s="190" t="s">
        <v>142</v>
      </c>
      <c r="E276" s="191" t="s">
        <v>589</v>
      </c>
      <c r="F276" s="192" t="s">
        <v>590</v>
      </c>
      <c r="G276" s="193" t="s">
        <v>145</v>
      </c>
      <c r="H276" s="194">
        <v>146.563</v>
      </c>
      <c r="I276" s="195"/>
      <c r="J276" s="196">
        <f>ROUND(I276*H276,2)</f>
        <v>0</v>
      </c>
      <c r="K276" s="192" t="s">
        <v>146</v>
      </c>
      <c r="L276" s="59"/>
      <c r="M276" s="197" t="s">
        <v>23</v>
      </c>
      <c r="N276" s="198" t="s">
        <v>46</v>
      </c>
      <c r="O276" s="40"/>
      <c r="P276" s="199">
        <f>O276*H276</f>
        <v>0</v>
      </c>
      <c r="Q276" s="199">
        <v>0.01625</v>
      </c>
      <c r="R276" s="199">
        <f>Q276*H276</f>
        <v>2.38164875</v>
      </c>
      <c r="S276" s="199">
        <v>0</v>
      </c>
      <c r="T276" s="200">
        <f>S276*H276</f>
        <v>0</v>
      </c>
      <c r="AR276" s="22" t="s">
        <v>219</v>
      </c>
      <c r="AT276" s="22" t="s">
        <v>142</v>
      </c>
      <c r="AU276" s="22" t="s">
        <v>85</v>
      </c>
      <c r="AY276" s="22" t="s">
        <v>140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2" t="s">
        <v>83</v>
      </c>
      <c r="BK276" s="201">
        <f>ROUND(I276*H276,2)</f>
        <v>0</v>
      </c>
      <c r="BL276" s="22" t="s">
        <v>219</v>
      </c>
      <c r="BM276" s="22" t="s">
        <v>591</v>
      </c>
    </row>
    <row r="277" spans="2:51" s="11" customFormat="1" ht="13.5">
      <c r="B277" s="202"/>
      <c r="C277" s="203"/>
      <c r="D277" s="204" t="s">
        <v>154</v>
      </c>
      <c r="E277" s="205" t="s">
        <v>23</v>
      </c>
      <c r="F277" s="206" t="s">
        <v>592</v>
      </c>
      <c r="G277" s="203"/>
      <c r="H277" s="207">
        <v>146.563</v>
      </c>
      <c r="I277" s="208"/>
      <c r="J277" s="203"/>
      <c r="K277" s="203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154</v>
      </c>
      <c r="AU277" s="213" t="s">
        <v>85</v>
      </c>
      <c r="AV277" s="11" t="s">
        <v>85</v>
      </c>
      <c r="AW277" s="11" t="s">
        <v>38</v>
      </c>
      <c r="AX277" s="11" t="s">
        <v>83</v>
      </c>
      <c r="AY277" s="213" t="s">
        <v>140</v>
      </c>
    </row>
    <row r="278" spans="2:65" s="1" customFormat="1" ht="38.25" customHeight="1">
      <c r="B278" s="39"/>
      <c r="C278" s="190" t="s">
        <v>593</v>
      </c>
      <c r="D278" s="190" t="s">
        <v>142</v>
      </c>
      <c r="E278" s="191" t="s">
        <v>594</v>
      </c>
      <c r="F278" s="192" t="s">
        <v>595</v>
      </c>
      <c r="G278" s="193" t="s">
        <v>145</v>
      </c>
      <c r="H278" s="194">
        <v>534.154</v>
      </c>
      <c r="I278" s="195"/>
      <c r="J278" s="196">
        <f>ROUND(I278*H278,2)</f>
        <v>0</v>
      </c>
      <c r="K278" s="192" t="s">
        <v>146</v>
      </c>
      <c r="L278" s="59"/>
      <c r="M278" s="197" t="s">
        <v>23</v>
      </c>
      <c r="N278" s="198" t="s">
        <v>46</v>
      </c>
      <c r="O278" s="40"/>
      <c r="P278" s="199">
        <f>O278*H278</f>
        <v>0</v>
      </c>
      <c r="Q278" s="199">
        <v>0</v>
      </c>
      <c r="R278" s="199">
        <f>Q278*H278</f>
        <v>0</v>
      </c>
      <c r="S278" s="199">
        <v>0.015</v>
      </c>
      <c r="T278" s="200">
        <f>S278*H278</f>
        <v>8.01231</v>
      </c>
      <c r="AR278" s="22" t="s">
        <v>219</v>
      </c>
      <c r="AT278" s="22" t="s">
        <v>142</v>
      </c>
      <c r="AU278" s="22" t="s">
        <v>85</v>
      </c>
      <c r="AY278" s="22" t="s">
        <v>140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2" t="s">
        <v>83</v>
      </c>
      <c r="BK278" s="201">
        <f>ROUND(I278*H278,2)</f>
        <v>0</v>
      </c>
      <c r="BL278" s="22" t="s">
        <v>219</v>
      </c>
      <c r="BM278" s="22" t="s">
        <v>596</v>
      </c>
    </row>
    <row r="279" spans="2:51" s="11" customFormat="1" ht="13.5">
      <c r="B279" s="202"/>
      <c r="C279" s="203"/>
      <c r="D279" s="204" t="s">
        <v>154</v>
      </c>
      <c r="E279" s="205" t="s">
        <v>23</v>
      </c>
      <c r="F279" s="206" t="s">
        <v>597</v>
      </c>
      <c r="G279" s="203"/>
      <c r="H279" s="207">
        <v>534.154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154</v>
      </c>
      <c r="AU279" s="213" t="s">
        <v>85</v>
      </c>
      <c r="AV279" s="11" t="s">
        <v>85</v>
      </c>
      <c r="AW279" s="11" t="s">
        <v>38</v>
      </c>
      <c r="AX279" s="11" t="s">
        <v>83</v>
      </c>
      <c r="AY279" s="213" t="s">
        <v>140</v>
      </c>
    </row>
    <row r="280" spans="2:65" s="1" customFormat="1" ht="38.25" customHeight="1">
      <c r="B280" s="39"/>
      <c r="C280" s="190" t="s">
        <v>598</v>
      </c>
      <c r="D280" s="190" t="s">
        <v>142</v>
      </c>
      <c r="E280" s="191" t="s">
        <v>599</v>
      </c>
      <c r="F280" s="192" t="s">
        <v>600</v>
      </c>
      <c r="G280" s="193" t="s">
        <v>239</v>
      </c>
      <c r="H280" s="194">
        <v>2.382</v>
      </c>
      <c r="I280" s="195"/>
      <c r="J280" s="196">
        <f>ROUND(I280*H280,2)</f>
        <v>0</v>
      </c>
      <c r="K280" s="192" t="s">
        <v>146</v>
      </c>
      <c r="L280" s="59"/>
      <c r="M280" s="197" t="s">
        <v>23</v>
      </c>
      <c r="N280" s="198" t="s">
        <v>46</v>
      </c>
      <c r="O280" s="40"/>
      <c r="P280" s="199">
        <f>O280*H280</f>
        <v>0</v>
      </c>
      <c r="Q280" s="199">
        <v>0</v>
      </c>
      <c r="R280" s="199">
        <f>Q280*H280</f>
        <v>0</v>
      </c>
      <c r="S280" s="199">
        <v>0</v>
      </c>
      <c r="T280" s="200">
        <f>S280*H280</f>
        <v>0</v>
      </c>
      <c r="AR280" s="22" t="s">
        <v>219</v>
      </c>
      <c r="AT280" s="22" t="s">
        <v>142</v>
      </c>
      <c r="AU280" s="22" t="s">
        <v>85</v>
      </c>
      <c r="AY280" s="22" t="s">
        <v>140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83</v>
      </c>
      <c r="BK280" s="201">
        <f>ROUND(I280*H280,2)</f>
        <v>0</v>
      </c>
      <c r="BL280" s="22" t="s">
        <v>219</v>
      </c>
      <c r="BM280" s="22" t="s">
        <v>601</v>
      </c>
    </row>
    <row r="281" spans="2:63" s="10" customFormat="1" ht="29.85" customHeight="1">
      <c r="B281" s="174"/>
      <c r="C281" s="175"/>
      <c r="D281" s="176" t="s">
        <v>74</v>
      </c>
      <c r="E281" s="188" t="s">
        <v>602</v>
      </c>
      <c r="F281" s="188" t="s">
        <v>603</v>
      </c>
      <c r="G281" s="175"/>
      <c r="H281" s="175"/>
      <c r="I281" s="178"/>
      <c r="J281" s="189">
        <f>BK281</f>
        <v>0</v>
      </c>
      <c r="K281" s="175"/>
      <c r="L281" s="180"/>
      <c r="M281" s="181"/>
      <c r="N281" s="182"/>
      <c r="O281" s="182"/>
      <c r="P281" s="183">
        <f>SUM(P282:P287)</f>
        <v>0</v>
      </c>
      <c r="Q281" s="182"/>
      <c r="R281" s="183">
        <f>SUM(R282:R287)</f>
        <v>0.025849999999999998</v>
      </c>
      <c r="S281" s="182"/>
      <c r="T281" s="184">
        <f>SUM(T282:T287)</f>
        <v>0.008016</v>
      </c>
      <c r="AR281" s="185" t="s">
        <v>85</v>
      </c>
      <c r="AT281" s="186" t="s">
        <v>74</v>
      </c>
      <c r="AU281" s="186" t="s">
        <v>83</v>
      </c>
      <c r="AY281" s="185" t="s">
        <v>140</v>
      </c>
      <c r="BK281" s="187">
        <f>SUM(BK282:BK287)</f>
        <v>0</v>
      </c>
    </row>
    <row r="282" spans="2:65" s="1" customFormat="1" ht="16.5" customHeight="1">
      <c r="B282" s="39"/>
      <c r="C282" s="190" t="s">
        <v>604</v>
      </c>
      <c r="D282" s="190" t="s">
        <v>142</v>
      </c>
      <c r="E282" s="191" t="s">
        <v>605</v>
      </c>
      <c r="F282" s="192" t="s">
        <v>606</v>
      </c>
      <c r="G282" s="193" t="s">
        <v>167</v>
      </c>
      <c r="H282" s="194">
        <v>4.8</v>
      </c>
      <c r="I282" s="195"/>
      <c r="J282" s="196">
        <f>ROUND(I282*H282,2)</f>
        <v>0</v>
      </c>
      <c r="K282" s="192" t="s">
        <v>146</v>
      </c>
      <c r="L282" s="59"/>
      <c r="M282" s="197" t="s">
        <v>23</v>
      </c>
      <c r="N282" s="198" t="s">
        <v>46</v>
      </c>
      <c r="O282" s="40"/>
      <c r="P282" s="199">
        <f>O282*H282</f>
        <v>0</v>
      </c>
      <c r="Q282" s="199">
        <v>0</v>
      </c>
      <c r="R282" s="199">
        <f>Q282*H282</f>
        <v>0</v>
      </c>
      <c r="S282" s="199">
        <v>0.00167</v>
      </c>
      <c r="T282" s="200">
        <f>S282*H282</f>
        <v>0.008016</v>
      </c>
      <c r="AR282" s="22" t="s">
        <v>219</v>
      </c>
      <c r="AT282" s="22" t="s">
        <v>142</v>
      </c>
      <c r="AU282" s="22" t="s">
        <v>85</v>
      </c>
      <c r="AY282" s="22" t="s">
        <v>140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22" t="s">
        <v>83</v>
      </c>
      <c r="BK282" s="201">
        <f>ROUND(I282*H282,2)</f>
        <v>0</v>
      </c>
      <c r="BL282" s="22" t="s">
        <v>219</v>
      </c>
      <c r="BM282" s="22" t="s">
        <v>607</v>
      </c>
    </row>
    <row r="283" spans="2:51" s="11" customFormat="1" ht="13.5">
      <c r="B283" s="202"/>
      <c r="C283" s="203"/>
      <c r="D283" s="204" t="s">
        <v>154</v>
      </c>
      <c r="E283" s="205" t="s">
        <v>23</v>
      </c>
      <c r="F283" s="206" t="s">
        <v>608</v>
      </c>
      <c r="G283" s="203"/>
      <c r="H283" s="207">
        <v>4.8</v>
      </c>
      <c r="I283" s="208"/>
      <c r="J283" s="203"/>
      <c r="K283" s="203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154</v>
      </c>
      <c r="AU283" s="213" t="s">
        <v>85</v>
      </c>
      <c r="AV283" s="11" t="s">
        <v>85</v>
      </c>
      <c r="AW283" s="11" t="s">
        <v>38</v>
      </c>
      <c r="AX283" s="11" t="s">
        <v>83</v>
      </c>
      <c r="AY283" s="213" t="s">
        <v>140</v>
      </c>
    </row>
    <row r="284" spans="2:65" s="1" customFormat="1" ht="25.5" customHeight="1">
      <c r="B284" s="39"/>
      <c r="C284" s="190" t="s">
        <v>609</v>
      </c>
      <c r="D284" s="190" t="s">
        <v>142</v>
      </c>
      <c r="E284" s="191" t="s">
        <v>610</v>
      </c>
      <c r="F284" s="192" t="s">
        <v>611</v>
      </c>
      <c r="G284" s="193" t="s">
        <v>167</v>
      </c>
      <c r="H284" s="194">
        <v>4.8</v>
      </c>
      <c r="I284" s="195"/>
      <c r="J284" s="196">
        <f>ROUND(I284*H284,2)</f>
        <v>0</v>
      </c>
      <c r="K284" s="192" t="s">
        <v>146</v>
      </c>
      <c r="L284" s="59"/>
      <c r="M284" s="197" t="s">
        <v>23</v>
      </c>
      <c r="N284" s="198" t="s">
        <v>46</v>
      </c>
      <c r="O284" s="40"/>
      <c r="P284" s="199">
        <f>O284*H284</f>
        <v>0</v>
      </c>
      <c r="Q284" s="199">
        <v>0.00535</v>
      </c>
      <c r="R284" s="199">
        <f>Q284*H284</f>
        <v>0.025679999999999998</v>
      </c>
      <c r="S284" s="199">
        <v>0</v>
      </c>
      <c r="T284" s="200">
        <f>S284*H284</f>
        <v>0</v>
      </c>
      <c r="AR284" s="22" t="s">
        <v>219</v>
      </c>
      <c r="AT284" s="22" t="s">
        <v>142</v>
      </c>
      <c r="AU284" s="22" t="s">
        <v>85</v>
      </c>
      <c r="AY284" s="22" t="s">
        <v>140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22" t="s">
        <v>83</v>
      </c>
      <c r="BK284" s="201">
        <f>ROUND(I284*H284,2)</f>
        <v>0</v>
      </c>
      <c r="BL284" s="22" t="s">
        <v>219</v>
      </c>
      <c r="BM284" s="22" t="s">
        <v>612</v>
      </c>
    </row>
    <row r="285" spans="2:65" s="1" customFormat="1" ht="25.5" customHeight="1">
      <c r="B285" s="39"/>
      <c r="C285" s="190" t="s">
        <v>613</v>
      </c>
      <c r="D285" s="190" t="s">
        <v>142</v>
      </c>
      <c r="E285" s="191" t="s">
        <v>614</v>
      </c>
      <c r="F285" s="192" t="s">
        <v>615</v>
      </c>
      <c r="G285" s="193" t="s">
        <v>616</v>
      </c>
      <c r="H285" s="194">
        <v>1</v>
      </c>
      <c r="I285" s="195"/>
      <c r="J285" s="196">
        <f>ROUND(I285*H285,2)</f>
        <v>0</v>
      </c>
      <c r="K285" s="192" t="s">
        <v>23</v>
      </c>
      <c r="L285" s="59"/>
      <c r="M285" s="197" t="s">
        <v>23</v>
      </c>
      <c r="N285" s="198" t="s">
        <v>46</v>
      </c>
      <c r="O285" s="40"/>
      <c r="P285" s="199">
        <f>O285*H285</f>
        <v>0</v>
      </c>
      <c r="Q285" s="199">
        <v>0.00017</v>
      </c>
      <c r="R285" s="199">
        <f>Q285*H285</f>
        <v>0.00017</v>
      </c>
      <c r="S285" s="199">
        <v>0</v>
      </c>
      <c r="T285" s="200">
        <f>S285*H285</f>
        <v>0</v>
      </c>
      <c r="AR285" s="22" t="s">
        <v>219</v>
      </c>
      <c r="AT285" s="22" t="s">
        <v>142</v>
      </c>
      <c r="AU285" s="22" t="s">
        <v>85</v>
      </c>
      <c r="AY285" s="22" t="s">
        <v>140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2" t="s">
        <v>83</v>
      </c>
      <c r="BK285" s="201">
        <f>ROUND(I285*H285,2)</f>
        <v>0</v>
      </c>
      <c r="BL285" s="22" t="s">
        <v>219</v>
      </c>
      <c r="BM285" s="22" t="s">
        <v>617</v>
      </c>
    </row>
    <row r="286" spans="2:51" s="11" customFormat="1" ht="13.5">
      <c r="B286" s="202"/>
      <c r="C286" s="203"/>
      <c r="D286" s="204" t="s">
        <v>154</v>
      </c>
      <c r="E286" s="205" t="s">
        <v>23</v>
      </c>
      <c r="F286" s="206" t="s">
        <v>618</v>
      </c>
      <c r="G286" s="203"/>
      <c r="H286" s="207">
        <v>1</v>
      </c>
      <c r="I286" s="208"/>
      <c r="J286" s="203"/>
      <c r="K286" s="203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154</v>
      </c>
      <c r="AU286" s="213" t="s">
        <v>85</v>
      </c>
      <c r="AV286" s="11" t="s">
        <v>85</v>
      </c>
      <c r="AW286" s="11" t="s">
        <v>38</v>
      </c>
      <c r="AX286" s="11" t="s">
        <v>83</v>
      </c>
      <c r="AY286" s="213" t="s">
        <v>140</v>
      </c>
    </row>
    <row r="287" spans="2:65" s="1" customFormat="1" ht="38.25" customHeight="1">
      <c r="B287" s="39"/>
      <c r="C287" s="190" t="s">
        <v>619</v>
      </c>
      <c r="D287" s="190" t="s">
        <v>142</v>
      </c>
      <c r="E287" s="191" t="s">
        <v>620</v>
      </c>
      <c r="F287" s="192" t="s">
        <v>621</v>
      </c>
      <c r="G287" s="193" t="s">
        <v>239</v>
      </c>
      <c r="H287" s="194">
        <v>0.026</v>
      </c>
      <c r="I287" s="195"/>
      <c r="J287" s="196">
        <f>ROUND(I287*H287,2)</f>
        <v>0</v>
      </c>
      <c r="K287" s="192" t="s">
        <v>146</v>
      </c>
      <c r="L287" s="59"/>
      <c r="M287" s="197" t="s">
        <v>23</v>
      </c>
      <c r="N287" s="198" t="s">
        <v>46</v>
      </c>
      <c r="O287" s="40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AR287" s="22" t="s">
        <v>219</v>
      </c>
      <c r="AT287" s="22" t="s">
        <v>142</v>
      </c>
      <c r="AU287" s="22" t="s">
        <v>85</v>
      </c>
      <c r="AY287" s="22" t="s">
        <v>140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2" t="s">
        <v>83</v>
      </c>
      <c r="BK287" s="201">
        <f>ROUND(I287*H287,2)</f>
        <v>0</v>
      </c>
      <c r="BL287" s="22" t="s">
        <v>219</v>
      </c>
      <c r="BM287" s="22" t="s">
        <v>622</v>
      </c>
    </row>
    <row r="288" spans="2:63" s="10" customFormat="1" ht="29.85" customHeight="1">
      <c r="B288" s="174"/>
      <c r="C288" s="175"/>
      <c r="D288" s="176" t="s">
        <v>74</v>
      </c>
      <c r="E288" s="188" t="s">
        <v>623</v>
      </c>
      <c r="F288" s="188" t="s">
        <v>624</v>
      </c>
      <c r="G288" s="175"/>
      <c r="H288" s="175"/>
      <c r="I288" s="178"/>
      <c r="J288" s="189">
        <f>BK288</f>
        <v>0</v>
      </c>
      <c r="K288" s="175"/>
      <c r="L288" s="180"/>
      <c r="M288" s="181"/>
      <c r="N288" s="182"/>
      <c r="O288" s="182"/>
      <c r="P288" s="183">
        <f>SUM(P289:P290)</f>
        <v>0</v>
      </c>
      <c r="Q288" s="182"/>
      <c r="R288" s="183">
        <f>SUM(R289:R290)</f>
        <v>0.16167199999999998</v>
      </c>
      <c r="S288" s="182"/>
      <c r="T288" s="184">
        <f>SUM(T289:T290)</f>
        <v>0</v>
      </c>
      <c r="AR288" s="185" t="s">
        <v>85</v>
      </c>
      <c r="AT288" s="186" t="s">
        <v>74</v>
      </c>
      <c r="AU288" s="186" t="s">
        <v>83</v>
      </c>
      <c r="AY288" s="185" t="s">
        <v>140</v>
      </c>
      <c r="BK288" s="187">
        <f>SUM(BK289:BK290)</f>
        <v>0</v>
      </c>
    </row>
    <row r="289" spans="2:65" s="1" customFormat="1" ht="16.5" customHeight="1">
      <c r="B289" s="39"/>
      <c r="C289" s="190" t="s">
        <v>625</v>
      </c>
      <c r="D289" s="190" t="s">
        <v>142</v>
      </c>
      <c r="E289" s="191" t="s">
        <v>626</v>
      </c>
      <c r="F289" s="192" t="s">
        <v>627</v>
      </c>
      <c r="G289" s="193" t="s">
        <v>145</v>
      </c>
      <c r="H289" s="194">
        <v>1154.8</v>
      </c>
      <c r="I289" s="195"/>
      <c r="J289" s="196">
        <f>ROUND(I289*H289,2)</f>
        <v>0</v>
      </c>
      <c r="K289" s="192" t="s">
        <v>146</v>
      </c>
      <c r="L289" s="59"/>
      <c r="M289" s="197" t="s">
        <v>23</v>
      </c>
      <c r="N289" s="198" t="s">
        <v>46</v>
      </c>
      <c r="O289" s="40"/>
      <c r="P289" s="199">
        <f>O289*H289</f>
        <v>0</v>
      </c>
      <c r="Q289" s="199">
        <v>0.00014</v>
      </c>
      <c r="R289" s="199">
        <f>Q289*H289</f>
        <v>0.16167199999999998</v>
      </c>
      <c r="S289" s="199">
        <v>0</v>
      </c>
      <c r="T289" s="200">
        <f>S289*H289</f>
        <v>0</v>
      </c>
      <c r="AR289" s="22" t="s">
        <v>219</v>
      </c>
      <c r="AT289" s="22" t="s">
        <v>142</v>
      </c>
      <c r="AU289" s="22" t="s">
        <v>85</v>
      </c>
      <c r="AY289" s="22" t="s">
        <v>140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83</v>
      </c>
      <c r="BK289" s="201">
        <f>ROUND(I289*H289,2)</f>
        <v>0</v>
      </c>
      <c r="BL289" s="22" t="s">
        <v>219</v>
      </c>
      <c r="BM289" s="22" t="s">
        <v>628</v>
      </c>
    </row>
    <row r="290" spans="2:65" s="1" customFormat="1" ht="38.25" customHeight="1">
      <c r="B290" s="39"/>
      <c r="C290" s="190" t="s">
        <v>629</v>
      </c>
      <c r="D290" s="190" t="s">
        <v>142</v>
      </c>
      <c r="E290" s="191" t="s">
        <v>630</v>
      </c>
      <c r="F290" s="192" t="s">
        <v>631</v>
      </c>
      <c r="G290" s="193" t="s">
        <v>239</v>
      </c>
      <c r="H290" s="194">
        <v>0.162</v>
      </c>
      <c r="I290" s="195"/>
      <c r="J290" s="196">
        <f>ROUND(I290*H290,2)</f>
        <v>0</v>
      </c>
      <c r="K290" s="192" t="s">
        <v>146</v>
      </c>
      <c r="L290" s="59"/>
      <c r="M290" s="197" t="s">
        <v>23</v>
      </c>
      <c r="N290" s="198" t="s">
        <v>46</v>
      </c>
      <c r="O290" s="40"/>
      <c r="P290" s="199">
        <f>O290*H290</f>
        <v>0</v>
      </c>
      <c r="Q290" s="199">
        <v>0</v>
      </c>
      <c r="R290" s="199">
        <f>Q290*H290</f>
        <v>0</v>
      </c>
      <c r="S290" s="199">
        <v>0</v>
      </c>
      <c r="T290" s="200">
        <f>S290*H290</f>
        <v>0</v>
      </c>
      <c r="AR290" s="22" t="s">
        <v>219</v>
      </c>
      <c r="AT290" s="22" t="s">
        <v>142</v>
      </c>
      <c r="AU290" s="22" t="s">
        <v>85</v>
      </c>
      <c r="AY290" s="22" t="s">
        <v>140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2" t="s">
        <v>83</v>
      </c>
      <c r="BK290" s="201">
        <f>ROUND(I290*H290,2)</f>
        <v>0</v>
      </c>
      <c r="BL290" s="22" t="s">
        <v>219</v>
      </c>
      <c r="BM290" s="22" t="s">
        <v>632</v>
      </c>
    </row>
    <row r="291" spans="2:63" s="10" customFormat="1" ht="29.85" customHeight="1">
      <c r="B291" s="174"/>
      <c r="C291" s="175"/>
      <c r="D291" s="176" t="s">
        <v>74</v>
      </c>
      <c r="E291" s="188" t="s">
        <v>633</v>
      </c>
      <c r="F291" s="188" t="s">
        <v>634</v>
      </c>
      <c r="G291" s="175"/>
      <c r="H291" s="175"/>
      <c r="I291" s="178"/>
      <c r="J291" s="189">
        <f>BK291</f>
        <v>0</v>
      </c>
      <c r="K291" s="175"/>
      <c r="L291" s="180"/>
      <c r="M291" s="181"/>
      <c r="N291" s="182"/>
      <c r="O291" s="182"/>
      <c r="P291" s="183">
        <f>SUM(P292:P293)</f>
        <v>0</v>
      </c>
      <c r="Q291" s="182"/>
      <c r="R291" s="183">
        <f>SUM(R292:R293)</f>
        <v>0</v>
      </c>
      <c r="S291" s="182"/>
      <c r="T291" s="184">
        <f>SUM(T292:T293)</f>
        <v>0.15</v>
      </c>
      <c r="AR291" s="185" t="s">
        <v>85</v>
      </c>
      <c r="AT291" s="186" t="s">
        <v>74</v>
      </c>
      <c r="AU291" s="186" t="s">
        <v>83</v>
      </c>
      <c r="AY291" s="185" t="s">
        <v>140</v>
      </c>
      <c r="BK291" s="187">
        <f>SUM(BK292:BK293)</f>
        <v>0</v>
      </c>
    </row>
    <row r="292" spans="2:65" s="1" customFormat="1" ht="25.5" customHeight="1">
      <c r="B292" s="39"/>
      <c r="C292" s="190" t="s">
        <v>635</v>
      </c>
      <c r="D292" s="190" t="s">
        <v>142</v>
      </c>
      <c r="E292" s="191" t="s">
        <v>636</v>
      </c>
      <c r="F292" s="192" t="s">
        <v>637</v>
      </c>
      <c r="G292" s="193" t="s">
        <v>638</v>
      </c>
      <c r="H292" s="194">
        <v>150</v>
      </c>
      <c r="I292" s="195"/>
      <c r="J292" s="196">
        <f>ROUND(I292*H292,2)</f>
        <v>0</v>
      </c>
      <c r="K292" s="192" t="s">
        <v>146</v>
      </c>
      <c r="L292" s="59"/>
      <c r="M292" s="197" t="s">
        <v>23</v>
      </c>
      <c r="N292" s="198" t="s">
        <v>46</v>
      </c>
      <c r="O292" s="40"/>
      <c r="P292" s="199">
        <f>O292*H292</f>
        <v>0</v>
      </c>
      <c r="Q292" s="199">
        <v>0</v>
      </c>
      <c r="R292" s="199">
        <f>Q292*H292</f>
        <v>0</v>
      </c>
      <c r="S292" s="199">
        <v>0.001</v>
      </c>
      <c r="T292" s="200">
        <f>S292*H292</f>
        <v>0.15</v>
      </c>
      <c r="AR292" s="22" t="s">
        <v>219</v>
      </c>
      <c r="AT292" s="22" t="s">
        <v>142</v>
      </c>
      <c r="AU292" s="22" t="s">
        <v>85</v>
      </c>
      <c r="AY292" s="22" t="s">
        <v>140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22" t="s">
        <v>83</v>
      </c>
      <c r="BK292" s="201">
        <f>ROUND(I292*H292,2)</f>
        <v>0</v>
      </c>
      <c r="BL292" s="22" t="s">
        <v>219</v>
      </c>
      <c r="BM292" s="22" t="s">
        <v>639</v>
      </c>
    </row>
    <row r="293" spans="2:51" s="11" customFormat="1" ht="13.5">
      <c r="B293" s="202"/>
      <c r="C293" s="203"/>
      <c r="D293" s="204" t="s">
        <v>154</v>
      </c>
      <c r="E293" s="205" t="s">
        <v>23</v>
      </c>
      <c r="F293" s="206" t="s">
        <v>640</v>
      </c>
      <c r="G293" s="203"/>
      <c r="H293" s="207">
        <v>150</v>
      </c>
      <c r="I293" s="208"/>
      <c r="J293" s="203"/>
      <c r="K293" s="203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154</v>
      </c>
      <c r="AU293" s="213" t="s">
        <v>85</v>
      </c>
      <c r="AV293" s="11" t="s">
        <v>85</v>
      </c>
      <c r="AW293" s="11" t="s">
        <v>38</v>
      </c>
      <c r="AX293" s="11" t="s">
        <v>83</v>
      </c>
      <c r="AY293" s="213" t="s">
        <v>140</v>
      </c>
    </row>
    <row r="294" spans="2:63" s="10" customFormat="1" ht="29.85" customHeight="1">
      <c r="B294" s="174"/>
      <c r="C294" s="175"/>
      <c r="D294" s="176" t="s">
        <v>74</v>
      </c>
      <c r="E294" s="188" t="s">
        <v>641</v>
      </c>
      <c r="F294" s="188" t="s">
        <v>642</v>
      </c>
      <c r="G294" s="175"/>
      <c r="H294" s="175"/>
      <c r="I294" s="178"/>
      <c r="J294" s="189">
        <f>BK294</f>
        <v>0</v>
      </c>
      <c r="K294" s="175"/>
      <c r="L294" s="180"/>
      <c r="M294" s="181"/>
      <c r="N294" s="182"/>
      <c r="O294" s="182"/>
      <c r="P294" s="183">
        <f>SUM(P295:P302)</f>
        <v>0</v>
      </c>
      <c r="Q294" s="182"/>
      <c r="R294" s="183">
        <f>SUM(R295:R302)</f>
        <v>0.0027749999999999997</v>
      </c>
      <c r="S294" s="182"/>
      <c r="T294" s="184">
        <f>SUM(T295:T302)</f>
        <v>0</v>
      </c>
      <c r="AR294" s="185" t="s">
        <v>85</v>
      </c>
      <c r="AT294" s="186" t="s">
        <v>74</v>
      </c>
      <c r="AU294" s="186" t="s">
        <v>83</v>
      </c>
      <c r="AY294" s="185" t="s">
        <v>140</v>
      </c>
      <c r="BK294" s="187">
        <f>SUM(BK295:BK302)</f>
        <v>0</v>
      </c>
    </row>
    <row r="295" spans="2:65" s="1" customFormat="1" ht="25.5" customHeight="1">
      <c r="B295" s="39"/>
      <c r="C295" s="190" t="s">
        <v>643</v>
      </c>
      <c r="D295" s="190" t="s">
        <v>142</v>
      </c>
      <c r="E295" s="191" t="s">
        <v>644</v>
      </c>
      <c r="F295" s="192" t="s">
        <v>645</v>
      </c>
      <c r="G295" s="193" t="s">
        <v>145</v>
      </c>
      <c r="H295" s="194">
        <v>2.5</v>
      </c>
      <c r="I295" s="195"/>
      <c r="J295" s="196">
        <f>ROUND(I295*H295,2)</f>
        <v>0</v>
      </c>
      <c r="K295" s="192" t="s">
        <v>146</v>
      </c>
      <c r="L295" s="59"/>
      <c r="M295" s="197" t="s">
        <v>23</v>
      </c>
      <c r="N295" s="198" t="s">
        <v>46</v>
      </c>
      <c r="O295" s="40"/>
      <c r="P295" s="199">
        <f>O295*H295</f>
        <v>0</v>
      </c>
      <c r="Q295" s="199">
        <v>7E-05</v>
      </c>
      <c r="R295" s="199">
        <f>Q295*H295</f>
        <v>0.00017499999999999997</v>
      </c>
      <c r="S295" s="199">
        <v>0</v>
      </c>
      <c r="T295" s="200">
        <f>S295*H295</f>
        <v>0</v>
      </c>
      <c r="AR295" s="22" t="s">
        <v>219</v>
      </c>
      <c r="AT295" s="22" t="s">
        <v>142</v>
      </c>
      <c r="AU295" s="22" t="s">
        <v>85</v>
      </c>
      <c r="AY295" s="22" t="s">
        <v>140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2" t="s">
        <v>83</v>
      </c>
      <c r="BK295" s="201">
        <f>ROUND(I295*H295,2)</f>
        <v>0</v>
      </c>
      <c r="BL295" s="22" t="s">
        <v>219</v>
      </c>
      <c r="BM295" s="22" t="s">
        <v>646</v>
      </c>
    </row>
    <row r="296" spans="2:51" s="11" customFormat="1" ht="13.5">
      <c r="B296" s="202"/>
      <c r="C296" s="203"/>
      <c r="D296" s="204" t="s">
        <v>154</v>
      </c>
      <c r="E296" s="205" t="s">
        <v>23</v>
      </c>
      <c r="F296" s="206" t="s">
        <v>647</v>
      </c>
      <c r="G296" s="203"/>
      <c r="H296" s="207">
        <v>2.5</v>
      </c>
      <c r="I296" s="208"/>
      <c r="J296" s="203"/>
      <c r="K296" s="203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154</v>
      </c>
      <c r="AU296" s="213" t="s">
        <v>85</v>
      </c>
      <c r="AV296" s="11" t="s">
        <v>85</v>
      </c>
      <c r="AW296" s="11" t="s">
        <v>38</v>
      </c>
      <c r="AX296" s="11" t="s">
        <v>83</v>
      </c>
      <c r="AY296" s="213" t="s">
        <v>140</v>
      </c>
    </row>
    <row r="297" spans="2:65" s="1" customFormat="1" ht="25.5" customHeight="1">
      <c r="B297" s="39"/>
      <c r="C297" s="190" t="s">
        <v>648</v>
      </c>
      <c r="D297" s="190" t="s">
        <v>142</v>
      </c>
      <c r="E297" s="191" t="s">
        <v>649</v>
      </c>
      <c r="F297" s="192" t="s">
        <v>650</v>
      </c>
      <c r="G297" s="193" t="s">
        <v>145</v>
      </c>
      <c r="H297" s="194">
        <v>2.5</v>
      </c>
      <c r="I297" s="195"/>
      <c r="J297" s="196">
        <f>ROUND(I297*H297,2)</f>
        <v>0</v>
      </c>
      <c r="K297" s="192" t="s">
        <v>146</v>
      </c>
      <c r="L297" s="59"/>
      <c r="M297" s="197" t="s">
        <v>23</v>
      </c>
      <c r="N297" s="198" t="s">
        <v>46</v>
      </c>
      <c r="O297" s="40"/>
      <c r="P297" s="199">
        <f>O297*H297</f>
        <v>0</v>
      </c>
      <c r="Q297" s="199">
        <v>7E-05</v>
      </c>
      <c r="R297" s="199">
        <f>Q297*H297</f>
        <v>0.00017499999999999997</v>
      </c>
      <c r="S297" s="199">
        <v>0</v>
      </c>
      <c r="T297" s="200">
        <f>S297*H297</f>
        <v>0</v>
      </c>
      <c r="AR297" s="22" t="s">
        <v>219</v>
      </c>
      <c r="AT297" s="22" t="s">
        <v>142</v>
      </c>
      <c r="AU297" s="22" t="s">
        <v>85</v>
      </c>
      <c r="AY297" s="22" t="s">
        <v>140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83</v>
      </c>
      <c r="BK297" s="201">
        <f>ROUND(I297*H297,2)</f>
        <v>0</v>
      </c>
      <c r="BL297" s="22" t="s">
        <v>219</v>
      </c>
      <c r="BM297" s="22" t="s">
        <v>651</v>
      </c>
    </row>
    <row r="298" spans="2:65" s="1" customFormat="1" ht="16.5" customHeight="1">
      <c r="B298" s="39"/>
      <c r="C298" s="190" t="s">
        <v>652</v>
      </c>
      <c r="D298" s="190" t="s">
        <v>142</v>
      </c>
      <c r="E298" s="191" t="s">
        <v>653</v>
      </c>
      <c r="F298" s="192" t="s">
        <v>654</v>
      </c>
      <c r="G298" s="193" t="s">
        <v>145</v>
      </c>
      <c r="H298" s="194">
        <v>5</v>
      </c>
      <c r="I298" s="195"/>
      <c r="J298" s="196">
        <f>ROUND(I298*H298,2)</f>
        <v>0</v>
      </c>
      <c r="K298" s="192" t="s">
        <v>146</v>
      </c>
      <c r="L298" s="59"/>
      <c r="M298" s="197" t="s">
        <v>23</v>
      </c>
      <c r="N298" s="198" t="s">
        <v>46</v>
      </c>
      <c r="O298" s="40"/>
      <c r="P298" s="199">
        <f>O298*H298</f>
        <v>0</v>
      </c>
      <c r="Q298" s="199">
        <v>0.00014</v>
      </c>
      <c r="R298" s="199">
        <f>Q298*H298</f>
        <v>0.0006999999999999999</v>
      </c>
      <c r="S298" s="199">
        <v>0</v>
      </c>
      <c r="T298" s="200">
        <f>S298*H298</f>
        <v>0</v>
      </c>
      <c r="AR298" s="22" t="s">
        <v>219</v>
      </c>
      <c r="AT298" s="22" t="s">
        <v>142</v>
      </c>
      <c r="AU298" s="22" t="s">
        <v>85</v>
      </c>
      <c r="AY298" s="22" t="s">
        <v>140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2" t="s">
        <v>83</v>
      </c>
      <c r="BK298" s="201">
        <f>ROUND(I298*H298,2)</f>
        <v>0</v>
      </c>
      <c r="BL298" s="22" t="s">
        <v>219</v>
      </c>
      <c r="BM298" s="22" t="s">
        <v>655</v>
      </c>
    </row>
    <row r="299" spans="2:51" s="11" customFormat="1" ht="13.5">
      <c r="B299" s="202"/>
      <c r="C299" s="203"/>
      <c r="D299" s="204" t="s">
        <v>154</v>
      </c>
      <c r="E299" s="205" t="s">
        <v>23</v>
      </c>
      <c r="F299" s="206" t="s">
        <v>656</v>
      </c>
      <c r="G299" s="203"/>
      <c r="H299" s="207">
        <v>5</v>
      </c>
      <c r="I299" s="208"/>
      <c r="J299" s="203"/>
      <c r="K299" s="203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154</v>
      </c>
      <c r="AU299" s="213" t="s">
        <v>85</v>
      </c>
      <c r="AV299" s="11" t="s">
        <v>85</v>
      </c>
      <c r="AW299" s="11" t="s">
        <v>38</v>
      </c>
      <c r="AX299" s="11" t="s">
        <v>83</v>
      </c>
      <c r="AY299" s="213" t="s">
        <v>140</v>
      </c>
    </row>
    <row r="300" spans="2:65" s="1" customFormat="1" ht="16.5" customHeight="1">
      <c r="B300" s="39"/>
      <c r="C300" s="190" t="s">
        <v>657</v>
      </c>
      <c r="D300" s="190" t="s">
        <v>142</v>
      </c>
      <c r="E300" s="191" t="s">
        <v>658</v>
      </c>
      <c r="F300" s="192" t="s">
        <v>659</v>
      </c>
      <c r="G300" s="193" t="s">
        <v>145</v>
      </c>
      <c r="H300" s="194">
        <v>7.5</v>
      </c>
      <c r="I300" s="195"/>
      <c r="J300" s="196">
        <f>ROUND(I300*H300,2)</f>
        <v>0</v>
      </c>
      <c r="K300" s="192" t="s">
        <v>146</v>
      </c>
      <c r="L300" s="59"/>
      <c r="M300" s="197" t="s">
        <v>23</v>
      </c>
      <c r="N300" s="198" t="s">
        <v>46</v>
      </c>
      <c r="O300" s="40"/>
      <c r="P300" s="199">
        <f>O300*H300</f>
        <v>0</v>
      </c>
      <c r="Q300" s="199">
        <v>0.00023</v>
      </c>
      <c r="R300" s="199">
        <f>Q300*H300</f>
        <v>0.001725</v>
      </c>
      <c r="S300" s="199">
        <v>0</v>
      </c>
      <c r="T300" s="200">
        <f>S300*H300</f>
        <v>0</v>
      </c>
      <c r="AR300" s="22" t="s">
        <v>219</v>
      </c>
      <c r="AT300" s="22" t="s">
        <v>142</v>
      </c>
      <c r="AU300" s="22" t="s">
        <v>85</v>
      </c>
      <c r="AY300" s="22" t="s">
        <v>140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22" t="s">
        <v>83</v>
      </c>
      <c r="BK300" s="201">
        <f>ROUND(I300*H300,2)</f>
        <v>0</v>
      </c>
      <c r="BL300" s="22" t="s">
        <v>219</v>
      </c>
      <c r="BM300" s="22" t="s">
        <v>660</v>
      </c>
    </row>
    <row r="301" spans="2:51" s="11" customFormat="1" ht="13.5">
      <c r="B301" s="202"/>
      <c r="C301" s="203"/>
      <c r="D301" s="204" t="s">
        <v>154</v>
      </c>
      <c r="E301" s="205" t="s">
        <v>23</v>
      </c>
      <c r="F301" s="206" t="s">
        <v>661</v>
      </c>
      <c r="G301" s="203"/>
      <c r="H301" s="207">
        <v>7.5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154</v>
      </c>
      <c r="AU301" s="213" t="s">
        <v>85</v>
      </c>
      <c r="AV301" s="11" t="s">
        <v>85</v>
      </c>
      <c r="AW301" s="11" t="s">
        <v>38</v>
      </c>
      <c r="AX301" s="11" t="s">
        <v>83</v>
      </c>
      <c r="AY301" s="213" t="s">
        <v>140</v>
      </c>
    </row>
    <row r="302" spans="2:65" s="1" customFormat="1" ht="16.5" customHeight="1">
      <c r="B302" s="39"/>
      <c r="C302" s="190" t="s">
        <v>662</v>
      </c>
      <c r="D302" s="190" t="s">
        <v>142</v>
      </c>
      <c r="E302" s="191" t="s">
        <v>663</v>
      </c>
      <c r="F302" s="192" t="s">
        <v>664</v>
      </c>
      <c r="G302" s="193" t="s">
        <v>145</v>
      </c>
      <c r="H302" s="194">
        <v>724.28</v>
      </c>
      <c r="I302" s="195"/>
      <c r="J302" s="196">
        <f>ROUND(I302*H302,2)</f>
        <v>0</v>
      </c>
      <c r="K302" s="192" t="s">
        <v>146</v>
      </c>
      <c r="L302" s="59"/>
      <c r="M302" s="197" t="s">
        <v>23</v>
      </c>
      <c r="N302" s="198" t="s">
        <v>46</v>
      </c>
      <c r="O302" s="40"/>
      <c r="P302" s="199">
        <f>O302*H302</f>
        <v>0</v>
      </c>
      <c r="Q302" s="199">
        <v>0</v>
      </c>
      <c r="R302" s="199">
        <f>Q302*H302</f>
        <v>0</v>
      </c>
      <c r="S302" s="199">
        <v>0</v>
      </c>
      <c r="T302" s="200">
        <f>S302*H302</f>
        <v>0</v>
      </c>
      <c r="AR302" s="22" t="s">
        <v>219</v>
      </c>
      <c r="AT302" s="22" t="s">
        <v>142</v>
      </c>
      <c r="AU302" s="22" t="s">
        <v>85</v>
      </c>
      <c r="AY302" s="22" t="s">
        <v>140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22" t="s">
        <v>83</v>
      </c>
      <c r="BK302" s="201">
        <f>ROUND(I302*H302,2)</f>
        <v>0</v>
      </c>
      <c r="BL302" s="22" t="s">
        <v>219</v>
      </c>
      <c r="BM302" s="22" t="s">
        <v>665</v>
      </c>
    </row>
    <row r="303" spans="2:63" s="10" customFormat="1" ht="37.35" customHeight="1">
      <c r="B303" s="174"/>
      <c r="C303" s="175"/>
      <c r="D303" s="176" t="s">
        <v>74</v>
      </c>
      <c r="E303" s="177" t="s">
        <v>666</v>
      </c>
      <c r="F303" s="177" t="s">
        <v>90</v>
      </c>
      <c r="G303" s="175"/>
      <c r="H303" s="175"/>
      <c r="I303" s="178"/>
      <c r="J303" s="179">
        <f>BK303</f>
        <v>0</v>
      </c>
      <c r="K303" s="175"/>
      <c r="L303" s="180"/>
      <c r="M303" s="181"/>
      <c r="N303" s="182"/>
      <c r="O303" s="182"/>
      <c r="P303" s="183">
        <f>P304+P307</f>
        <v>0</v>
      </c>
      <c r="Q303" s="182"/>
      <c r="R303" s="183">
        <f>R304+R307</f>
        <v>0</v>
      </c>
      <c r="S303" s="182"/>
      <c r="T303" s="184">
        <f>T304+T307</f>
        <v>0</v>
      </c>
      <c r="AR303" s="185" t="s">
        <v>164</v>
      </c>
      <c r="AT303" s="186" t="s">
        <v>74</v>
      </c>
      <c r="AU303" s="186" t="s">
        <v>75</v>
      </c>
      <c r="AY303" s="185" t="s">
        <v>140</v>
      </c>
      <c r="BK303" s="187">
        <f>BK304+BK307</f>
        <v>0</v>
      </c>
    </row>
    <row r="304" spans="2:63" s="10" customFormat="1" ht="19.9" customHeight="1">
      <c r="B304" s="174"/>
      <c r="C304" s="175"/>
      <c r="D304" s="176" t="s">
        <v>74</v>
      </c>
      <c r="E304" s="188" t="s">
        <v>75</v>
      </c>
      <c r="F304" s="188" t="s">
        <v>90</v>
      </c>
      <c r="G304" s="175"/>
      <c r="H304" s="175"/>
      <c r="I304" s="178"/>
      <c r="J304" s="189">
        <f>BK304</f>
        <v>0</v>
      </c>
      <c r="K304" s="175"/>
      <c r="L304" s="180"/>
      <c r="M304" s="181"/>
      <c r="N304" s="182"/>
      <c r="O304" s="182"/>
      <c r="P304" s="183">
        <f>SUM(P305:P306)</f>
        <v>0</v>
      </c>
      <c r="Q304" s="182"/>
      <c r="R304" s="183">
        <f>SUM(R305:R306)</f>
        <v>0</v>
      </c>
      <c r="S304" s="182"/>
      <c r="T304" s="184">
        <f>SUM(T305:T306)</f>
        <v>0</v>
      </c>
      <c r="AR304" s="185" t="s">
        <v>164</v>
      </c>
      <c r="AT304" s="186" t="s">
        <v>74</v>
      </c>
      <c r="AU304" s="186" t="s">
        <v>83</v>
      </c>
      <c r="AY304" s="185" t="s">
        <v>140</v>
      </c>
      <c r="BK304" s="187">
        <f>SUM(BK305:BK306)</f>
        <v>0</v>
      </c>
    </row>
    <row r="305" spans="2:65" s="1" customFormat="1" ht="16.5" customHeight="1">
      <c r="B305" s="39"/>
      <c r="C305" s="190" t="s">
        <v>667</v>
      </c>
      <c r="D305" s="190" t="s">
        <v>142</v>
      </c>
      <c r="E305" s="191" t="s">
        <v>668</v>
      </c>
      <c r="F305" s="192" t="s">
        <v>669</v>
      </c>
      <c r="G305" s="193" t="s">
        <v>616</v>
      </c>
      <c r="H305" s="194">
        <v>1</v>
      </c>
      <c r="I305" s="195"/>
      <c r="J305" s="196">
        <f>ROUND(I305*H305,2)</f>
        <v>0</v>
      </c>
      <c r="K305" s="192" t="s">
        <v>146</v>
      </c>
      <c r="L305" s="59"/>
      <c r="M305" s="197" t="s">
        <v>23</v>
      </c>
      <c r="N305" s="198" t="s">
        <v>46</v>
      </c>
      <c r="O305" s="40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AR305" s="22" t="s">
        <v>670</v>
      </c>
      <c r="AT305" s="22" t="s">
        <v>142</v>
      </c>
      <c r="AU305" s="22" t="s">
        <v>85</v>
      </c>
      <c r="AY305" s="22" t="s">
        <v>140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2" t="s">
        <v>83</v>
      </c>
      <c r="BK305" s="201">
        <f>ROUND(I305*H305,2)</f>
        <v>0</v>
      </c>
      <c r="BL305" s="22" t="s">
        <v>670</v>
      </c>
      <c r="BM305" s="22" t="s">
        <v>671</v>
      </c>
    </row>
    <row r="306" spans="2:65" s="1" customFormat="1" ht="16.5" customHeight="1">
      <c r="B306" s="39"/>
      <c r="C306" s="190" t="s">
        <v>672</v>
      </c>
      <c r="D306" s="190" t="s">
        <v>142</v>
      </c>
      <c r="E306" s="191" t="s">
        <v>673</v>
      </c>
      <c r="F306" s="192" t="s">
        <v>674</v>
      </c>
      <c r="G306" s="193" t="s">
        <v>616</v>
      </c>
      <c r="H306" s="194">
        <v>1</v>
      </c>
      <c r="I306" s="195"/>
      <c r="J306" s="196">
        <f>ROUND(I306*H306,2)</f>
        <v>0</v>
      </c>
      <c r="K306" s="192" t="s">
        <v>675</v>
      </c>
      <c r="L306" s="59"/>
      <c r="M306" s="197" t="s">
        <v>23</v>
      </c>
      <c r="N306" s="198" t="s">
        <v>46</v>
      </c>
      <c r="O306" s="40"/>
      <c r="P306" s="199">
        <f>O306*H306</f>
        <v>0</v>
      </c>
      <c r="Q306" s="199">
        <v>0</v>
      </c>
      <c r="R306" s="199">
        <f>Q306*H306</f>
        <v>0</v>
      </c>
      <c r="S306" s="199">
        <v>0</v>
      </c>
      <c r="T306" s="200">
        <f>S306*H306</f>
        <v>0</v>
      </c>
      <c r="AR306" s="22" t="s">
        <v>670</v>
      </c>
      <c r="AT306" s="22" t="s">
        <v>142</v>
      </c>
      <c r="AU306" s="22" t="s">
        <v>85</v>
      </c>
      <c r="AY306" s="22" t="s">
        <v>140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2" t="s">
        <v>83</v>
      </c>
      <c r="BK306" s="201">
        <f>ROUND(I306*H306,2)</f>
        <v>0</v>
      </c>
      <c r="BL306" s="22" t="s">
        <v>670</v>
      </c>
      <c r="BM306" s="22" t="s">
        <v>676</v>
      </c>
    </row>
    <row r="307" spans="2:63" s="10" customFormat="1" ht="29.85" customHeight="1">
      <c r="B307" s="174"/>
      <c r="C307" s="175"/>
      <c r="D307" s="176" t="s">
        <v>74</v>
      </c>
      <c r="E307" s="188" t="s">
        <v>677</v>
      </c>
      <c r="F307" s="188" t="s">
        <v>678</v>
      </c>
      <c r="G307" s="175"/>
      <c r="H307" s="175"/>
      <c r="I307" s="178"/>
      <c r="J307" s="189">
        <f>BK307</f>
        <v>0</v>
      </c>
      <c r="K307" s="175"/>
      <c r="L307" s="180"/>
      <c r="M307" s="181"/>
      <c r="N307" s="182"/>
      <c r="O307" s="182"/>
      <c r="P307" s="183">
        <f>P308</f>
        <v>0</v>
      </c>
      <c r="Q307" s="182"/>
      <c r="R307" s="183">
        <f>R308</f>
        <v>0</v>
      </c>
      <c r="S307" s="182"/>
      <c r="T307" s="184">
        <f>T308</f>
        <v>0</v>
      </c>
      <c r="AR307" s="185" t="s">
        <v>164</v>
      </c>
      <c r="AT307" s="186" t="s">
        <v>74</v>
      </c>
      <c r="AU307" s="186" t="s">
        <v>83</v>
      </c>
      <c r="AY307" s="185" t="s">
        <v>140</v>
      </c>
      <c r="BK307" s="187">
        <f>BK308</f>
        <v>0</v>
      </c>
    </row>
    <row r="308" spans="2:65" s="1" customFormat="1" ht="25.5" customHeight="1">
      <c r="B308" s="39"/>
      <c r="C308" s="190" t="s">
        <v>679</v>
      </c>
      <c r="D308" s="190" t="s">
        <v>142</v>
      </c>
      <c r="E308" s="191" t="s">
        <v>680</v>
      </c>
      <c r="F308" s="192" t="s">
        <v>681</v>
      </c>
      <c r="G308" s="193" t="s">
        <v>616</v>
      </c>
      <c r="H308" s="194">
        <v>1</v>
      </c>
      <c r="I308" s="195"/>
      <c r="J308" s="196">
        <f>ROUND(I308*H308,2)</f>
        <v>0</v>
      </c>
      <c r="K308" s="192" t="s">
        <v>146</v>
      </c>
      <c r="L308" s="59"/>
      <c r="M308" s="197" t="s">
        <v>23</v>
      </c>
      <c r="N308" s="235" t="s">
        <v>46</v>
      </c>
      <c r="O308" s="236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AR308" s="22" t="s">
        <v>670</v>
      </c>
      <c r="AT308" s="22" t="s">
        <v>142</v>
      </c>
      <c r="AU308" s="22" t="s">
        <v>85</v>
      </c>
      <c r="AY308" s="22" t="s">
        <v>140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22" t="s">
        <v>83</v>
      </c>
      <c r="BK308" s="201">
        <f>ROUND(I308*H308,2)</f>
        <v>0</v>
      </c>
      <c r="BL308" s="22" t="s">
        <v>670</v>
      </c>
      <c r="BM308" s="22" t="s">
        <v>682</v>
      </c>
    </row>
    <row r="309" spans="2:12" s="1" customFormat="1" ht="6.95" customHeight="1">
      <c r="B309" s="54"/>
      <c r="C309" s="55"/>
      <c r="D309" s="55"/>
      <c r="E309" s="55"/>
      <c r="F309" s="55"/>
      <c r="G309" s="55"/>
      <c r="H309" s="55"/>
      <c r="I309" s="137"/>
      <c r="J309" s="55"/>
      <c r="K309" s="55"/>
      <c r="L309" s="59"/>
    </row>
  </sheetData>
  <sheetProtection algorithmName="SHA-512" hashValue="K91NZ3K+kgtc4x8nHW6t2GVD+AJBdmeFeENed0RYOCuCda+AQR1PxFsrLMWfaIAAwAGljbr6i4kPtn0xkyOk1A==" saltValue="wrxNnQE7ruD3INNxFSPvqT8wHZDR/7H+yF4Ub693gYqbVELRskAj5dZM38RfqpfzFEyXg0tiKhsdi9BfpA0hXA==" spinCount="100000" sheet="1" objects="1" scenarios="1" formatColumns="0" formatRows="0" autoFilter="0"/>
  <autoFilter ref="C94:K308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59" t="s">
        <v>93</v>
      </c>
      <c r="H1" s="35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0" t="str">
        <f>'Rekapitulace stavby'!K6</f>
        <v>Třinecká obchodní akademie, Třinec, ul. Beskydská č.p. 1140 - oprava střechy</v>
      </c>
      <c r="F7" s="361"/>
      <c r="G7" s="361"/>
      <c r="H7" s="36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2" t="s">
        <v>683</v>
      </c>
      <c r="F9" s="363"/>
      <c r="G9" s="363"/>
      <c r="H9" s="36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23</v>
      </c>
      <c r="G11" s="40"/>
      <c r="H11" s="40"/>
      <c r="I11" s="117" t="s">
        <v>22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24</v>
      </c>
      <c r="E12" s="40"/>
      <c r="F12" s="33" t="s">
        <v>25</v>
      </c>
      <c r="G12" s="40"/>
      <c r="H12" s="40"/>
      <c r="I12" s="117" t="s">
        <v>26</v>
      </c>
      <c r="J12" s="118" t="str">
        <f>'Rekapitulace stavby'!AN8</f>
        <v>31. 5. 2018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28</v>
      </c>
      <c r="E14" s="40"/>
      <c r="F14" s="40"/>
      <c r="G14" s="40"/>
      <c r="H14" s="40"/>
      <c r="I14" s="117" t="s">
        <v>29</v>
      </c>
      <c r="J14" s="33" t="str">
        <f>IF('Rekapitulace stavby'!AN10="","",'Rekapitulace stavby'!AN10)</f>
        <v>00297313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Třinec</v>
      </c>
      <c r="F15" s="40"/>
      <c r="G15" s="40"/>
      <c r="H15" s="40"/>
      <c r="I15" s="117" t="s">
        <v>32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29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29</v>
      </c>
      <c r="J20" s="33" t="s">
        <v>36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51" t="s">
        <v>23</v>
      </c>
      <c r="F24" s="351"/>
      <c r="G24" s="351"/>
      <c r="H24" s="35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ROUND(J79,2)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ROUND(SUM(BE79:BE127),2)</f>
        <v>0</v>
      </c>
      <c r="G30" s="40"/>
      <c r="H30" s="40"/>
      <c r="I30" s="129">
        <v>0.21</v>
      </c>
      <c r="J30" s="128">
        <f>ROUND(ROUND((SUM(BE79:BE127)),2)*I30,2)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ROUND(SUM(BF79:BF127),2)</f>
        <v>0</v>
      </c>
      <c r="G31" s="40"/>
      <c r="H31" s="40"/>
      <c r="I31" s="129">
        <v>0.15</v>
      </c>
      <c r="J31" s="128">
        <f>ROUND(ROUND((SUM(BF79:BF127)),2)*I31,2)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ROUND(SUM(BG79:BG127),2)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ROUND(SUM(BH79:BH127),2)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ROUND(SUM(BI79:BI127),2)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0" t="str">
        <f>E7</f>
        <v>Třinecká obchodní akademie, Třinec, ul. Beskydská č.p. 1140 - oprava střechy</v>
      </c>
      <c r="F45" s="361"/>
      <c r="G45" s="361"/>
      <c r="H45" s="36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2" t="str">
        <f>E9</f>
        <v>02 - Oprava bleskosvodu</v>
      </c>
      <c r="F47" s="363"/>
      <c r="G47" s="363"/>
      <c r="H47" s="36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24</v>
      </c>
      <c r="D49" s="40"/>
      <c r="E49" s="40"/>
      <c r="F49" s="33" t="str">
        <f>F12</f>
        <v>Obec Třinec</v>
      </c>
      <c r="G49" s="40"/>
      <c r="H49" s="40"/>
      <c r="I49" s="117" t="s">
        <v>26</v>
      </c>
      <c r="J49" s="118" t="str">
        <f>IF(J12="","",J12)</f>
        <v>31. 5. 2018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28</v>
      </c>
      <c r="D51" s="40"/>
      <c r="E51" s="40"/>
      <c r="F51" s="33" t="str">
        <f>E15</f>
        <v>Město Třinec</v>
      </c>
      <c r="G51" s="40"/>
      <c r="H51" s="40"/>
      <c r="I51" s="117" t="s">
        <v>35</v>
      </c>
      <c r="J51" s="351" t="str">
        <f>E21</f>
        <v>Projekční kancelář lay-out s.r.o.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5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J79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684</v>
      </c>
      <c r="E57" s="150"/>
      <c r="F57" s="150"/>
      <c r="G57" s="150"/>
      <c r="H57" s="150"/>
      <c r="I57" s="151"/>
      <c r="J57" s="152">
        <f>J80</f>
        <v>0</v>
      </c>
      <c r="K57" s="153"/>
    </row>
    <row r="58" spans="2:11" s="7" customFormat="1" ht="24.95" customHeight="1">
      <c r="B58" s="147"/>
      <c r="C58" s="148"/>
      <c r="D58" s="149" t="s">
        <v>685</v>
      </c>
      <c r="E58" s="150"/>
      <c r="F58" s="150"/>
      <c r="G58" s="150"/>
      <c r="H58" s="150"/>
      <c r="I58" s="151"/>
      <c r="J58" s="152">
        <f>J108</f>
        <v>0</v>
      </c>
      <c r="K58" s="153"/>
    </row>
    <row r="59" spans="2:11" s="7" customFormat="1" ht="24.95" customHeight="1">
      <c r="B59" s="147"/>
      <c r="C59" s="148"/>
      <c r="D59" s="149" t="s">
        <v>686</v>
      </c>
      <c r="E59" s="150"/>
      <c r="F59" s="150"/>
      <c r="G59" s="150"/>
      <c r="H59" s="150"/>
      <c r="I59" s="151"/>
      <c r="J59" s="152">
        <f>J117</f>
        <v>0</v>
      </c>
      <c r="K59" s="153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16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37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8"/>
      <c r="L65" s="59"/>
    </row>
    <row r="66" spans="2:12" s="1" customFormat="1" ht="36.95" customHeight="1">
      <c r="B66" s="39"/>
      <c r="C66" s="60" t="s">
        <v>124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6.95" customHeight="1">
      <c r="B67" s="39"/>
      <c r="C67" s="61"/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16.5" customHeight="1">
      <c r="B69" s="39"/>
      <c r="C69" s="61"/>
      <c r="D69" s="61"/>
      <c r="E69" s="356" t="str">
        <f>E7</f>
        <v>Třinecká obchodní akademie, Třinec, ul. Beskydská č.p. 1140 - oprava střechy</v>
      </c>
      <c r="F69" s="357"/>
      <c r="G69" s="357"/>
      <c r="H69" s="357"/>
      <c r="I69" s="161"/>
      <c r="J69" s="61"/>
      <c r="K69" s="61"/>
      <c r="L69" s="59"/>
    </row>
    <row r="70" spans="2:12" s="1" customFormat="1" ht="14.45" customHeight="1">
      <c r="B70" s="39"/>
      <c r="C70" s="63" t="s">
        <v>98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7.25" customHeight="1">
      <c r="B71" s="39"/>
      <c r="C71" s="61"/>
      <c r="D71" s="61"/>
      <c r="E71" s="323" t="str">
        <f>E9</f>
        <v>02 - Oprava bleskosvodu</v>
      </c>
      <c r="F71" s="358"/>
      <c r="G71" s="358"/>
      <c r="H71" s="358"/>
      <c r="I71" s="161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8" customHeight="1">
      <c r="B73" s="39"/>
      <c r="C73" s="63" t="s">
        <v>24</v>
      </c>
      <c r="D73" s="61"/>
      <c r="E73" s="61"/>
      <c r="F73" s="162" t="str">
        <f>F12</f>
        <v>Obec Třinec</v>
      </c>
      <c r="G73" s="61"/>
      <c r="H73" s="61"/>
      <c r="I73" s="163" t="s">
        <v>26</v>
      </c>
      <c r="J73" s="71" t="str">
        <f>IF(J12="","",J12)</f>
        <v>31. 5. 2018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5">
      <c r="B75" s="39"/>
      <c r="C75" s="63" t="s">
        <v>28</v>
      </c>
      <c r="D75" s="61"/>
      <c r="E75" s="61"/>
      <c r="F75" s="162" t="str">
        <f>E15</f>
        <v>Město Třinec</v>
      </c>
      <c r="G75" s="61"/>
      <c r="H75" s="61"/>
      <c r="I75" s="163" t="s">
        <v>35</v>
      </c>
      <c r="J75" s="162" t="str">
        <f>E21</f>
        <v>Projekční kancelář lay-out s.r.o.</v>
      </c>
      <c r="K75" s="61"/>
      <c r="L75" s="59"/>
    </row>
    <row r="76" spans="2:12" s="1" customFormat="1" ht="14.45" customHeight="1">
      <c r="B76" s="39"/>
      <c r="C76" s="63" t="s">
        <v>33</v>
      </c>
      <c r="D76" s="61"/>
      <c r="E76" s="61"/>
      <c r="F76" s="162" t="str">
        <f>IF(E18="","",E18)</f>
        <v/>
      </c>
      <c r="G76" s="61"/>
      <c r="H76" s="61"/>
      <c r="I76" s="161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20" s="9" customFormat="1" ht="29.25" customHeight="1">
      <c r="B78" s="164"/>
      <c r="C78" s="165" t="s">
        <v>125</v>
      </c>
      <c r="D78" s="166" t="s">
        <v>60</v>
      </c>
      <c r="E78" s="166" t="s">
        <v>56</v>
      </c>
      <c r="F78" s="166" t="s">
        <v>126</v>
      </c>
      <c r="G78" s="166" t="s">
        <v>127</v>
      </c>
      <c r="H78" s="166" t="s">
        <v>128</v>
      </c>
      <c r="I78" s="167" t="s">
        <v>129</v>
      </c>
      <c r="J78" s="166" t="s">
        <v>102</v>
      </c>
      <c r="K78" s="168" t="s">
        <v>130</v>
      </c>
      <c r="L78" s="169"/>
      <c r="M78" s="79" t="s">
        <v>131</v>
      </c>
      <c r="N78" s="80" t="s">
        <v>45</v>
      </c>
      <c r="O78" s="80" t="s">
        <v>132</v>
      </c>
      <c r="P78" s="80" t="s">
        <v>133</v>
      </c>
      <c r="Q78" s="80" t="s">
        <v>134</v>
      </c>
      <c r="R78" s="80" t="s">
        <v>135</v>
      </c>
      <c r="S78" s="80" t="s">
        <v>136</v>
      </c>
      <c r="T78" s="81" t="s">
        <v>137</v>
      </c>
    </row>
    <row r="79" spans="2:63" s="1" customFormat="1" ht="29.25" customHeight="1">
      <c r="B79" s="39"/>
      <c r="C79" s="85" t="s">
        <v>103</v>
      </c>
      <c r="D79" s="61"/>
      <c r="E79" s="61"/>
      <c r="F79" s="61"/>
      <c r="G79" s="61"/>
      <c r="H79" s="61"/>
      <c r="I79" s="161"/>
      <c r="J79" s="170">
        <f>BK79</f>
        <v>0</v>
      </c>
      <c r="K79" s="61"/>
      <c r="L79" s="59"/>
      <c r="M79" s="82"/>
      <c r="N79" s="83"/>
      <c r="O79" s="83"/>
      <c r="P79" s="171">
        <f>P80+P108+P117</f>
        <v>0</v>
      </c>
      <c r="Q79" s="83"/>
      <c r="R79" s="171">
        <f>R80+R108+R117</f>
        <v>0</v>
      </c>
      <c r="S79" s="83"/>
      <c r="T79" s="172">
        <f>T80+T108+T117</f>
        <v>0</v>
      </c>
      <c r="AT79" s="22" t="s">
        <v>74</v>
      </c>
      <c r="AU79" s="22" t="s">
        <v>104</v>
      </c>
      <c r="BK79" s="173">
        <f>BK80+BK108+BK117</f>
        <v>0</v>
      </c>
    </row>
    <row r="80" spans="2:63" s="10" customFormat="1" ht="37.35" customHeight="1">
      <c r="B80" s="174"/>
      <c r="C80" s="175"/>
      <c r="D80" s="176" t="s">
        <v>74</v>
      </c>
      <c r="E80" s="177" t="s">
        <v>687</v>
      </c>
      <c r="F80" s="177" t="s">
        <v>688</v>
      </c>
      <c r="G80" s="175"/>
      <c r="H80" s="175"/>
      <c r="I80" s="178"/>
      <c r="J80" s="179">
        <f>BK80</f>
        <v>0</v>
      </c>
      <c r="K80" s="175"/>
      <c r="L80" s="180"/>
      <c r="M80" s="181"/>
      <c r="N80" s="182"/>
      <c r="O80" s="182"/>
      <c r="P80" s="183">
        <f>SUM(P81:P107)</f>
        <v>0</v>
      </c>
      <c r="Q80" s="182"/>
      <c r="R80" s="183">
        <f>SUM(R81:R107)</f>
        <v>0</v>
      </c>
      <c r="S80" s="182"/>
      <c r="T80" s="184">
        <f>SUM(T81:T107)</f>
        <v>0</v>
      </c>
      <c r="AR80" s="185" t="s">
        <v>83</v>
      </c>
      <c r="AT80" s="186" t="s">
        <v>74</v>
      </c>
      <c r="AU80" s="186" t="s">
        <v>75</v>
      </c>
      <c r="AY80" s="185" t="s">
        <v>140</v>
      </c>
      <c r="BK80" s="187">
        <f>SUM(BK81:BK107)</f>
        <v>0</v>
      </c>
    </row>
    <row r="81" spans="2:65" s="1" customFormat="1" ht="16.5" customHeight="1">
      <c r="B81" s="39"/>
      <c r="C81" s="190" t="s">
        <v>83</v>
      </c>
      <c r="D81" s="190" t="s">
        <v>142</v>
      </c>
      <c r="E81" s="191" t="s">
        <v>689</v>
      </c>
      <c r="F81" s="192" t="s">
        <v>690</v>
      </c>
      <c r="G81" s="193" t="s">
        <v>167</v>
      </c>
      <c r="H81" s="194">
        <v>154</v>
      </c>
      <c r="I81" s="195"/>
      <c r="J81" s="196">
        <f aca="true" t="shared" si="0" ref="J81:J107">ROUND(I81*H81,2)</f>
        <v>0</v>
      </c>
      <c r="K81" s="192" t="s">
        <v>23</v>
      </c>
      <c r="L81" s="59"/>
      <c r="M81" s="197" t="s">
        <v>23</v>
      </c>
      <c r="N81" s="198" t="s">
        <v>46</v>
      </c>
      <c r="O81" s="40"/>
      <c r="P81" s="199">
        <f aca="true" t="shared" si="1" ref="P81:P107">O81*H81</f>
        <v>0</v>
      </c>
      <c r="Q81" s="199">
        <v>0</v>
      </c>
      <c r="R81" s="199">
        <f aca="true" t="shared" si="2" ref="R81:R107">Q81*H81</f>
        <v>0</v>
      </c>
      <c r="S81" s="199">
        <v>0</v>
      </c>
      <c r="T81" s="200">
        <f aca="true" t="shared" si="3" ref="T81:T107">S81*H81</f>
        <v>0</v>
      </c>
      <c r="AR81" s="22" t="s">
        <v>147</v>
      </c>
      <c r="AT81" s="22" t="s">
        <v>142</v>
      </c>
      <c r="AU81" s="22" t="s">
        <v>83</v>
      </c>
      <c r="AY81" s="22" t="s">
        <v>140</v>
      </c>
      <c r="BE81" s="201">
        <f aca="true" t="shared" si="4" ref="BE81:BE107">IF(N81="základní",J81,0)</f>
        <v>0</v>
      </c>
      <c r="BF81" s="201">
        <f aca="true" t="shared" si="5" ref="BF81:BF107">IF(N81="snížená",J81,0)</f>
        <v>0</v>
      </c>
      <c r="BG81" s="201">
        <f aca="true" t="shared" si="6" ref="BG81:BG107">IF(N81="zákl. přenesená",J81,0)</f>
        <v>0</v>
      </c>
      <c r="BH81" s="201">
        <f aca="true" t="shared" si="7" ref="BH81:BH107">IF(N81="sníž. přenesená",J81,0)</f>
        <v>0</v>
      </c>
      <c r="BI81" s="201">
        <f aca="true" t="shared" si="8" ref="BI81:BI107">IF(N81="nulová",J81,0)</f>
        <v>0</v>
      </c>
      <c r="BJ81" s="22" t="s">
        <v>83</v>
      </c>
      <c r="BK81" s="201">
        <f aca="true" t="shared" si="9" ref="BK81:BK107">ROUND(I81*H81,2)</f>
        <v>0</v>
      </c>
      <c r="BL81" s="22" t="s">
        <v>147</v>
      </c>
      <c r="BM81" s="22" t="s">
        <v>85</v>
      </c>
    </row>
    <row r="82" spans="2:65" s="1" customFormat="1" ht="16.5" customHeight="1">
      <c r="B82" s="39"/>
      <c r="C82" s="190" t="s">
        <v>85</v>
      </c>
      <c r="D82" s="190" t="s">
        <v>142</v>
      </c>
      <c r="E82" s="191" t="s">
        <v>691</v>
      </c>
      <c r="F82" s="192" t="s">
        <v>692</v>
      </c>
      <c r="G82" s="193" t="s">
        <v>167</v>
      </c>
      <c r="H82" s="194">
        <v>136</v>
      </c>
      <c r="I82" s="195"/>
      <c r="J82" s="196">
        <f t="shared" si="0"/>
        <v>0</v>
      </c>
      <c r="K82" s="192" t="s">
        <v>23</v>
      </c>
      <c r="L82" s="59"/>
      <c r="M82" s="197" t="s">
        <v>23</v>
      </c>
      <c r="N82" s="198" t="s">
        <v>46</v>
      </c>
      <c r="O82" s="40"/>
      <c r="P82" s="199">
        <f t="shared" si="1"/>
        <v>0</v>
      </c>
      <c r="Q82" s="199">
        <v>0</v>
      </c>
      <c r="R82" s="199">
        <f t="shared" si="2"/>
        <v>0</v>
      </c>
      <c r="S82" s="199">
        <v>0</v>
      </c>
      <c r="T82" s="200">
        <f t="shared" si="3"/>
        <v>0</v>
      </c>
      <c r="AR82" s="22" t="s">
        <v>147</v>
      </c>
      <c r="AT82" s="22" t="s">
        <v>142</v>
      </c>
      <c r="AU82" s="22" t="s">
        <v>83</v>
      </c>
      <c r="AY82" s="22" t="s">
        <v>140</v>
      </c>
      <c r="BE82" s="201">
        <f t="shared" si="4"/>
        <v>0</v>
      </c>
      <c r="BF82" s="201">
        <f t="shared" si="5"/>
        <v>0</v>
      </c>
      <c r="BG82" s="201">
        <f t="shared" si="6"/>
        <v>0</v>
      </c>
      <c r="BH82" s="201">
        <f t="shared" si="7"/>
        <v>0</v>
      </c>
      <c r="BI82" s="201">
        <f t="shared" si="8"/>
        <v>0</v>
      </c>
      <c r="BJ82" s="22" t="s">
        <v>83</v>
      </c>
      <c r="BK82" s="201">
        <f t="shared" si="9"/>
        <v>0</v>
      </c>
      <c r="BL82" s="22" t="s">
        <v>147</v>
      </c>
      <c r="BM82" s="22" t="s">
        <v>147</v>
      </c>
    </row>
    <row r="83" spans="2:65" s="1" customFormat="1" ht="16.5" customHeight="1">
      <c r="B83" s="39"/>
      <c r="C83" s="190" t="s">
        <v>156</v>
      </c>
      <c r="D83" s="190" t="s">
        <v>142</v>
      </c>
      <c r="E83" s="191" t="s">
        <v>693</v>
      </c>
      <c r="F83" s="192" t="s">
        <v>694</v>
      </c>
      <c r="G83" s="193" t="s">
        <v>167</v>
      </c>
      <c r="H83" s="194">
        <v>164</v>
      </c>
      <c r="I83" s="195"/>
      <c r="J83" s="196">
        <f t="shared" si="0"/>
        <v>0</v>
      </c>
      <c r="K83" s="192" t="s">
        <v>23</v>
      </c>
      <c r="L83" s="59"/>
      <c r="M83" s="197" t="s">
        <v>23</v>
      </c>
      <c r="N83" s="198" t="s">
        <v>46</v>
      </c>
      <c r="O83" s="40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2" t="s">
        <v>147</v>
      </c>
      <c r="AT83" s="22" t="s">
        <v>142</v>
      </c>
      <c r="AU83" s="22" t="s">
        <v>83</v>
      </c>
      <c r="AY83" s="22" t="s">
        <v>140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2" t="s">
        <v>83</v>
      </c>
      <c r="BK83" s="201">
        <f t="shared" si="9"/>
        <v>0</v>
      </c>
      <c r="BL83" s="22" t="s">
        <v>147</v>
      </c>
      <c r="BM83" s="22" t="s">
        <v>149</v>
      </c>
    </row>
    <row r="84" spans="2:65" s="1" customFormat="1" ht="16.5" customHeight="1">
      <c r="B84" s="39"/>
      <c r="C84" s="190" t="s">
        <v>147</v>
      </c>
      <c r="D84" s="190" t="s">
        <v>142</v>
      </c>
      <c r="E84" s="191" t="s">
        <v>695</v>
      </c>
      <c r="F84" s="192" t="s">
        <v>696</v>
      </c>
      <c r="G84" s="193" t="s">
        <v>167</v>
      </c>
      <c r="H84" s="194">
        <v>38</v>
      </c>
      <c r="I84" s="195"/>
      <c r="J84" s="196">
        <f t="shared" si="0"/>
        <v>0</v>
      </c>
      <c r="K84" s="192" t="s">
        <v>23</v>
      </c>
      <c r="L84" s="59"/>
      <c r="M84" s="197" t="s">
        <v>23</v>
      </c>
      <c r="N84" s="198" t="s">
        <v>46</v>
      </c>
      <c r="O84" s="40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2" t="s">
        <v>147</v>
      </c>
      <c r="AT84" s="22" t="s">
        <v>142</v>
      </c>
      <c r="AU84" s="22" t="s">
        <v>83</v>
      </c>
      <c r="AY84" s="22" t="s">
        <v>140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2" t="s">
        <v>83</v>
      </c>
      <c r="BK84" s="201">
        <f t="shared" si="9"/>
        <v>0</v>
      </c>
      <c r="BL84" s="22" t="s">
        <v>147</v>
      </c>
      <c r="BM84" s="22" t="s">
        <v>181</v>
      </c>
    </row>
    <row r="85" spans="2:65" s="1" customFormat="1" ht="25.5" customHeight="1">
      <c r="B85" s="39"/>
      <c r="C85" s="190" t="s">
        <v>164</v>
      </c>
      <c r="D85" s="190" t="s">
        <v>142</v>
      </c>
      <c r="E85" s="191" t="s">
        <v>697</v>
      </c>
      <c r="F85" s="192" t="s">
        <v>698</v>
      </c>
      <c r="G85" s="193" t="s">
        <v>699</v>
      </c>
      <c r="H85" s="194">
        <v>264</v>
      </c>
      <c r="I85" s="195"/>
      <c r="J85" s="196">
        <f t="shared" si="0"/>
        <v>0</v>
      </c>
      <c r="K85" s="192" t="s">
        <v>23</v>
      </c>
      <c r="L85" s="59"/>
      <c r="M85" s="197" t="s">
        <v>23</v>
      </c>
      <c r="N85" s="198" t="s">
        <v>46</v>
      </c>
      <c r="O85" s="40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2" t="s">
        <v>147</v>
      </c>
      <c r="AT85" s="22" t="s">
        <v>142</v>
      </c>
      <c r="AU85" s="22" t="s">
        <v>83</v>
      </c>
      <c r="AY85" s="22" t="s">
        <v>140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2" t="s">
        <v>83</v>
      </c>
      <c r="BK85" s="201">
        <f t="shared" si="9"/>
        <v>0</v>
      </c>
      <c r="BL85" s="22" t="s">
        <v>147</v>
      </c>
      <c r="BM85" s="22" t="s">
        <v>189</v>
      </c>
    </row>
    <row r="86" spans="2:65" s="1" customFormat="1" ht="16.5" customHeight="1">
      <c r="B86" s="39"/>
      <c r="C86" s="190" t="s">
        <v>149</v>
      </c>
      <c r="D86" s="190" t="s">
        <v>142</v>
      </c>
      <c r="E86" s="191" t="s">
        <v>700</v>
      </c>
      <c r="F86" s="192" t="s">
        <v>701</v>
      </c>
      <c r="G86" s="193" t="s">
        <v>699</v>
      </c>
      <c r="H86" s="194">
        <v>135</v>
      </c>
      <c r="I86" s="195"/>
      <c r="J86" s="196">
        <f t="shared" si="0"/>
        <v>0</v>
      </c>
      <c r="K86" s="192" t="s">
        <v>23</v>
      </c>
      <c r="L86" s="59"/>
      <c r="M86" s="197" t="s">
        <v>23</v>
      </c>
      <c r="N86" s="198" t="s">
        <v>46</v>
      </c>
      <c r="O86" s="40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AR86" s="22" t="s">
        <v>147</v>
      </c>
      <c r="AT86" s="22" t="s">
        <v>142</v>
      </c>
      <c r="AU86" s="22" t="s">
        <v>83</v>
      </c>
      <c r="AY86" s="22" t="s">
        <v>140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22" t="s">
        <v>83</v>
      </c>
      <c r="BK86" s="201">
        <f t="shared" si="9"/>
        <v>0</v>
      </c>
      <c r="BL86" s="22" t="s">
        <v>147</v>
      </c>
      <c r="BM86" s="22" t="s">
        <v>198</v>
      </c>
    </row>
    <row r="87" spans="2:65" s="1" customFormat="1" ht="16.5" customHeight="1">
      <c r="B87" s="39"/>
      <c r="C87" s="190" t="s">
        <v>176</v>
      </c>
      <c r="D87" s="190" t="s">
        <v>142</v>
      </c>
      <c r="E87" s="191" t="s">
        <v>702</v>
      </c>
      <c r="F87" s="192" t="s">
        <v>703</v>
      </c>
      <c r="G87" s="193" t="s">
        <v>699</v>
      </c>
      <c r="H87" s="194">
        <v>14</v>
      </c>
      <c r="I87" s="195"/>
      <c r="J87" s="196">
        <f t="shared" si="0"/>
        <v>0</v>
      </c>
      <c r="K87" s="192" t="s">
        <v>23</v>
      </c>
      <c r="L87" s="59"/>
      <c r="M87" s="197" t="s">
        <v>23</v>
      </c>
      <c r="N87" s="198" t="s">
        <v>46</v>
      </c>
      <c r="O87" s="40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AR87" s="22" t="s">
        <v>147</v>
      </c>
      <c r="AT87" s="22" t="s">
        <v>142</v>
      </c>
      <c r="AU87" s="22" t="s">
        <v>83</v>
      </c>
      <c r="AY87" s="22" t="s">
        <v>140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22" t="s">
        <v>83</v>
      </c>
      <c r="BK87" s="201">
        <f t="shared" si="9"/>
        <v>0</v>
      </c>
      <c r="BL87" s="22" t="s">
        <v>147</v>
      </c>
      <c r="BM87" s="22" t="s">
        <v>208</v>
      </c>
    </row>
    <row r="88" spans="2:65" s="1" customFormat="1" ht="16.5" customHeight="1">
      <c r="B88" s="39"/>
      <c r="C88" s="190" t="s">
        <v>181</v>
      </c>
      <c r="D88" s="190" t="s">
        <v>142</v>
      </c>
      <c r="E88" s="191" t="s">
        <v>704</v>
      </c>
      <c r="F88" s="192" t="s">
        <v>705</v>
      </c>
      <c r="G88" s="193" t="s">
        <v>167</v>
      </c>
      <c r="H88" s="194">
        <v>46</v>
      </c>
      <c r="I88" s="195"/>
      <c r="J88" s="196">
        <f t="shared" si="0"/>
        <v>0</v>
      </c>
      <c r="K88" s="192" t="s">
        <v>23</v>
      </c>
      <c r="L88" s="59"/>
      <c r="M88" s="197" t="s">
        <v>23</v>
      </c>
      <c r="N88" s="198" t="s">
        <v>46</v>
      </c>
      <c r="O88" s="40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AR88" s="22" t="s">
        <v>147</v>
      </c>
      <c r="AT88" s="22" t="s">
        <v>142</v>
      </c>
      <c r="AU88" s="22" t="s">
        <v>83</v>
      </c>
      <c r="AY88" s="22" t="s">
        <v>140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22" t="s">
        <v>83</v>
      </c>
      <c r="BK88" s="201">
        <f t="shared" si="9"/>
        <v>0</v>
      </c>
      <c r="BL88" s="22" t="s">
        <v>147</v>
      </c>
      <c r="BM88" s="22" t="s">
        <v>219</v>
      </c>
    </row>
    <row r="89" spans="2:65" s="1" customFormat="1" ht="16.5" customHeight="1">
      <c r="B89" s="39"/>
      <c r="C89" s="190" t="s">
        <v>174</v>
      </c>
      <c r="D89" s="190" t="s">
        <v>142</v>
      </c>
      <c r="E89" s="191" t="s">
        <v>706</v>
      </c>
      <c r="F89" s="192" t="s">
        <v>707</v>
      </c>
      <c r="G89" s="193" t="s">
        <v>167</v>
      </c>
      <c r="H89" s="194">
        <v>67</v>
      </c>
      <c r="I89" s="195"/>
      <c r="J89" s="196">
        <f t="shared" si="0"/>
        <v>0</v>
      </c>
      <c r="K89" s="192" t="s">
        <v>23</v>
      </c>
      <c r="L89" s="59"/>
      <c r="M89" s="197" t="s">
        <v>23</v>
      </c>
      <c r="N89" s="198" t="s">
        <v>46</v>
      </c>
      <c r="O89" s="40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AR89" s="22" t="s">
        <v>147</v>
      </c>
      <c r="AT89" s="22" t="s">
        <v>142</v>
      </c>
      <c r="AU89" s="22" t="s">
        <v>83</v>
      </c>
      <c r="AY89" s="22" t="s">
        <v>140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22" t="s">
        <v>83</v>
      </c>
      <c r="BK89" s="201">
        <f t="shared" si="9"/>
        <v>0</v>
      </c>
      <c r="BL89" s="22" t="s">
        <v>147</v>
      </c>
      <c r="BM89" s="22" t="s">
        <v>230</v>
      </c>
    </row>
    <row r="90" spans="2:65" s="1" customFormat="1" ht="16.5" customHeight="1">
      <c r="B90" s="39"/>
      <c r="C90" s="190" t="s">
        <v>189</v>
      </c>
      <c r="D90" s="190" t="s">
        <v>142</v>
      </c>
      <c r="E90" s="191" t="s">
        <v>708</v>
      </c>
      <c r="F90" s="192" t="s">
        <v>709</v>
      </c>
      <c r="G90" s="193" t="s">
        <v>699</v>
      </c>
      <c r="H90" s="194">
        <v>10</v>
      </c>
      <c r="I90" s="195"/>
      <c r="J90" s="196">
        <f t="shared" si="0"/>
        <v>0</v>
      </c>
      <c r="K90" s="192" t="s">
        <v>23</v>
      </c>
      <c r="L90" s="59"/>
      <c r="M90" s="197" t="s">
        <v>23</v>
      </c>
      <c r="N90" s="198" t="s">
        <v>46</v>
      </c>
      <c r="O90" s="40"/>
      <c r="P90" s="199">
        <f t="shared" si="1"/>
        <v>0</v>
      </c>
      <c r="Q90" s="199">
        <v>0</v>
      </c>
      <c r="R90" s="199">
        <f t="shared" si="2"/>
        <v>0</v>
      </c>
      <c r="S90" s="199">
        <v>0</v>
      </c>
      <c r="T90" s="200">
        <f t="shared" si="3"/>
        <v>0</v>
      </c>
      <c r="AR90" s="22" t="s">
        <v>147</v>
      </c>
      <c r="AT90" s="22" t="s">
        <v>142</v>
      </c>
      <c r="AU90" s="22" t="s">
        <v>83</v>
      </c>
      <c r="AY90" s="22" t="s">
        <v>140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22" t="s">
        <v>83</v>
      </c>
      <c r="BK90" s="201">
        <f t="shared" si="9"/>
        <v>0</v>
      </c>
      <c r="BL90" s="22" t="s">
        <v>147</v>
      </c>
      <c r="BM90" s="22" t="s">
        <v>241</v>
      </c>
    </row>
    <row r="91" spans="2:65" s="1" customFormat="1" ht="16.5" customHeight="1">
      <c r="B91" s="39"/>
      <c r="C91" s="190" t="s">
        <v>194</v>
      </c>
      <c r="D91" s="190" t="s">
        <v>142</v>
      </c>
      <c r="E91" s="191" t="s">
        <v>710</v>
      </c>
      <c r="F91" s="192" t="s">
        <v>711</v>
      </c>
      <c r="G91" s="193" t="s">
        <v>699</v>
      </c>
      <c r="H91" s="194">
        <v>12</v>
      </c>
      <c r="I91" s="195"/>
      <c r="J91" s="196">
        <f t="shared" si="0"/>
        <v>0</v>
      </c>
      <c r="K91" s="192" t="s">
        <v>23</v>
      </c>
      <c r="L91" s="59"/>
      <c r="M91" s="197" t="s">
        <v>23</v>
      </c>
      <c r="N91" s="198" t="s">
        <v>46</v>
      </c>
      <c r="O91" s="40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AR91" s="22" t="s">
        <v>147</v>
      </c>
      <c r="AT91" s="22" t="s">
        <v>142</v>
      </c>
      <c r="AU91" s="22" t="s">
        <v>83</v>
      </c>
      <c r="AY91" s="22" t="s">
        <v>140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2" t="s">
        <v>83</v>
      </c>
      <c r="BK91" s="201">
        <f t="shared" si="9"/>
        <v>0</v>
      </c>
      <c r="BL91" s="22" t="s">
        <v>147</v>
      </c>
      <c r="BM91" s="22" t="s">
        <v>249</v>
      </c>
    </row>
    <row r="92" spans="2:65" s="1" customFormat="1" ht="16.5" customHeight="1">
      <c r="B92" s="39"/>
      <c r="C92" s="190" t="s">
        <v>198</v>
      </c>
      <c r="D92" s="190" t="s">
        <v>142</v>
      </c>
      <c r="E92" s="191" t="s">
        <v>712</v>
      </c>
      <c r="F92" s="192" t="s">
        <v>713</v>
      </c>
      <c r="G92" s="193" t="s">
        <v>699</v>
      </c>
      <c r="H92" s="194">
        <v>12</v>
      </c>
      <c r="I92" s="195"/>
      <c r="J92" s="196">
        <f t="shared" si="0"/>
        <v>0</v>
      </c>
      <c r="K92" s="192" t="s">
        <v>23</v>
      </c>
      <c r="L92" s="59"/>
      <c r="M92" s="197" t="s">
        <v>23</v>
      </c>
      <c r="N92" s="198" t="s">
        <v>46</v>
      </c>
      <c r="O92" s="40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AR92" s="22" t="s">
        <v>147</v>
      </c>
      <c r="AT92" s="22" t="s">
        <v>142</v>
      </c>
      <c r="AU92" s="22" t="s">
        <v>83</v>
      </c>
      <c r="AY92" s="22" t="s">
        <v>140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2" t="s">
        <v>83</v>
      </c>
      <c r="BK92" s="201">
        <f t="shared" si="9"/>
        <v>0</v>
      </c>
      <c r="BL92" s="22" t="s">
        <v>147</v>
      </c>
      <c r="BM92" s="22" t="s">
        <v>258</v>
      </c>
    </row>
    <row r="93" spans="2:65" s="1" customFormat="1" ht="16.5" customHeight="1">
      <c r="B93" s="39"/>
      <c r="C93" s="190" t="s">
        <v>203</v>
      </c>
      <c r="D93" s="190" t="s">
        <v>142</v>
      </c>
      <c r="E93" s="191" t="s">
        <v>714</v>
      </c>
      <c r="F93" s="192" t="s">
        <v>715</v>
      </c>
      <c r="G93" s="193" t="s">
        <v>699</v>
      </c>
      <c r="H93" s="194">
        <v>14</v>
      </c>
      <c r="I93" s="195"/>
      <c r="J93" s="196">
        <f t="shared" si="0"/>
        <v>0</v>
      </c>
      <c r="K93" s="192" t="s">
        <v>23</v>
      </c>
      <c r="L93" s="59"/>
      <c r="M93" s="197" t="s">
        <v>23</v>
      </c>
      <c r="N93" s="198" t="s">
        <v>46</v>
      </c>
      <c r="O93" s="40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AR93" s="22" t="s">
        <v>147</v>
      </c>
      <c r="AT93" s="22" t="s">
        <v>142</v>
      </c>
      <c r="AU93" s="22" t="s">
        <v>83</v>
      </c>
      <c r="AY93" s="22" t="s">
        <v>140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2" t="s">
        <v>83</v>
      </c>
      <c r="BK93" s="201">
        <f t="shared" si="9"/>
        <v>0</v>
      </c>
      <c r="BL93" s="22" t="s">
        <v>147</v>
      </c>
      <c r="BM93" s="22" t="s">
        <v>266</v>
      </c>
    </row>
    <row r="94" spans="2:65" s="1" customFormat="1" ht="16.5" customHeight="1">
      <c r="B94" s="39"/>
      <c r="C94" s="190" t="s">
        <v>208</v>
      </c>
      <c r="D94" s="190" t="s">
        <v>142</v>
      </c>
      <c r="E94" s="191" t="s">
        <v>716</v>
      </c>
      <c r="F94" s="192" t="s">
        <v>717</v>
      </c>
      <c r="G94" s="193" t="s">
        <v>699</v>
      </c>
      <c r="H94" s="194">
        <v>14</v>
      </c>
      <c r="I94" s="195"/>
      <c r="J94" s="196">
        <f t="shared" si="0"/>
        <v>0</v>
      </c>
      <c r="K94" s="192" t="s">
        <v>23</v>
      </c>
      <c r="L94" s="59"/>
      <c r="M94" s="197" t="s">
        <v>23</v>
      </c>
      <c r="N94" s="198" t="s">
        <v>46</v>
      </c>
      <c r="O94" s="40"/>
      <c r="P94" s="199">
        <f t="shared" si="1"/>
        <v>0</v>
      </c>
      <c r="Q94" s="199">
        <v>0</v>
      </c>
      <c r="R94" s="199">
        <f t="shared" si="2"/>
        <v>0</v>
      </c>
      <c r="S94" s="199">
        <v>0</v>
      </c>
      <c r="T94" s="200">
        <f t="shared" si="3"/>
        <v>0</v>
      </c>
      <c r="AR94" s="22" t="s">
        <v>147</v>
      </c>
      <c r="AT94" s="22" t="s">
        <v>142</v>
      </c>
      <c r="AU94" s="22" t="s">
        <v>83</v>
      </c>
      <c r="AY94" s="22" t="s">
        <v>140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22" t="s">
        <v>83</v>
      </c>
      <c r="BK94" s="201">
        <f t="shared" si="9"/>
        <v>0</v>
      </c>
      <c r="BL94" s="22" t="s">
        <v>147</v>
      </c>
      <c r="BM94" s="22" t="s">
        <v>274</v>
      </c>
    </row>
    <row r="95" spans="2:65" s="1" customFormat="1" ht="16.5" customHeight="1">
      <c r="B95" s="39"/>
      <c r="C95" s="190" t="s">
        <v>10</v>
      </c>
      <c r="D95" s="190" t="s">
        <v>142</v>
      </c>
      <c r="E95" s="191" t="s">
        <v>718</v>
      </c>
      <c r="F95" s="192" t="s">
        <v>719</v>
      </c>
      <c r="G95" s="193" t="s">
        <v>699</v>
      </c>
      <c r="H95" s="194">
        <v>45</v>
      </c>
      <c r="I95" s="195"/>
      <c r="J95" s="196">
        <f t="shared" si="0"/>
        <v>0</v>
      </c>
      <c r="K95" s="192" t="s">
        <v>23</v>
      </c>
      <c r="L95" s="59"/>
      <c r="M95" s="197" t="s">
        <v>23</v>
      </c>
      <c r="N95" s="198" t="s">
        <v>46</v>
      </c>
      <c r="O95" s="40"/>
      <c r="P95" s="199">
        <f t="shared" si="1"/>
        <v>0</v>
      </c>
      <c r="Q95" s="199">
        <v>0</v>
      </c>
      <c r="R95" s="199">
        <f t="shared" si="2"/>
        <v>0</v>
      </c>
      <c r="S95" s="199">
        <v>0</v>
      </c>
      <c r="T95" s="200">
        <f t="shared" si="3"/>
        <v>0</v>
      </c>
      <c r="AR95" s="22" t="s">
        <v>147</v>
      </c>
      <c r="AT95" s="22" t="s">
        <v>142</v>
      </c>
      <c r="AU95" s="22" t="s">
        <v>83</v>
      </c>
      <c r="AY95" s="22" t="s">
        <v>140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2" t="s">
        <v>83</v>
      </c>
      <c r="BK95" s="201">
        <f t="shared" si="9"/>
        <v>0</v>
      </c>
      <c r="BL95" s="22" t="s">
        <v>147</v>
      </c>
      <c r="BM95" s="22" t="s">
        <v>283</v>
      </c>
    </row>
    <row r="96" spans="2:65" s="1" customFormat="1" ht="16.5" customHeight="1">
      <c r="B96" s="39"/>
      <c r="C96" s="190" t="s">
        <v>219</v>
      </c>
      <c r="D96" s="190" t="s">
        <v>142</v>
      </c>
      <c r="E96" s="191" t="s">
        <v>720</v>
      </c>
      <c r="F96" s="192" t="s">
        <v>721</v>
      </c>
      <c r="G96" s="193" t="s">
        <v>699</v>
      </c>
      <c r="H96" s="194">
        <v>4</v>
      </c>
      <c r="I96" s="195"/>
      <c r="J96" s="196">
        <f t="shared" si="0"/>
        <v>0</v>
      </c>
      <c r="K96" s="192" t="s">
        <v>23</v>
      </c>
      <c r="L96" s="59"/>
      <c r="M96" s="197" t="s">
        <v>23</v>
      </c>
      <c r="N96" s="198" t="s">
        <v>46</v>
      </c>
      <c r="O96" s="40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2" t="s">
        <v>147</v>
      </c>
      <c r="AT96" s="22" t="s">
        <v>142</v>
      </c>
      <c r="AU96" s="22" t="s">
        <v>83</v>
      </c>
      <c r="AY96" s="22" t="s">
        <v>140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2" t="s">
        <v>83</v>
      </c>
      <c r="BK96" s="201">
        <f t="shared" si="9"/>
        <v>0</v>
      </c>
      <c r="BL96" s="22" t="s">
        <v>147</v>
      </c>
      <c r="BM96" s="22" t="s">
        <v>297</v>
      </c>
    </row>
    <row r="97" spans="2:65" s="1" customFormat="1" ht="16.5" customHeight="1">
      <c r="B97" s="39"/>
      <c r="C97" s="190" t="s">
        <v>225</v>
      </c>
      <c r="D97" s="190" t="s">
        <v>142</v>
      </c>
      <c r="E97" s="191" t="s">
        <v>722</v>
      </c>
      <c r="F97" s="192" t="s">
        <v>723</v>
      </c>
      <c r="G97" s="193" t="s">
        <v>699</v>
      </c>
      <c r="H97" s="194">
        <v>14</v>
      </c>
      <c r="I97" s="195"/>
      <c r="J97" s="196">
        <f t="shared" si="0"/>
        <v>0</v>
      </c>
      <c r="K97" s="192" t="s">
        <v>23</v>
      </c>
      <c r="L97" s="59"/>
      <c r="M97" s="197" t="s">
        <v>23</v>
      </c>
      <c r="N97" s="198" t="s">
        <v>46</v>
      </c>
      <c r="O97" s="40"/>
      <c r="P97" s="199">
        <f t="shared" si="1"/>
        <v>0</v>
      </c>
      <c r="Q97" s="199">
        <v>0</v>
      </c>
      <c r="R97" s="199">
        <f t="shared" si="2"/>
        <v>0</v>
      </c>
      <c r="S97" s="199">
        <v>0</v>
      </c>
      <c r="T97" s="200">
        <f t="shared" si="3"/>
        <v>0</v>
      </c>
      <c r="AR97" s="22" t="s">
        <v>147</v>
      </c>
      <c r="AT97" s="22" t="s">
        <v>142</v>
      </c>
      <c r="AU97" s="22" t="s">
        <v>83</v>
      </c>
      <c r="AY97" s="22" t="s">
        <v>140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2" t="s">
        <v>83</v>
      </c>
      <c r="BK97" s="201">
        <f t="shared" si="9"/>
        <v>0</v>
      </c>
      <c r="BL97" s="22" t="s">
        <v>147</v>
      </c>
      <c r="BM97" s="22" t="s">
        <v>308</v>
      </c>
    </row>
    <row r="98" spans="2:65" s="1" customFormat="1" ht="16.5" customHeight="1">
      <c r="B98" s="39"/>
      <c r="C98" s="190" t="s">
        <v>230</v>
      </c>
      <c r="D98" s="190" t="s">
        <v>142</v>
      </c>
      <c r="E98" s="191" t="s">
        <v>724</v>
      </c>
      <c r="F98" s="192" t="s">
        <v>725</v>
      </c>
      <c r="G98" s="193" t="s">
        <v>699</v>
      </c>
      <c r="H98" s="194">
        <v>1</v>
      </c>
      <c r="I98" s="195"/>
      <c r="J98" s="196">
        <f t="shared" si="0"/>
        <v>0</v>
      </c>
      <c r="K98" s="192" t="s">
        <v>23</v>
      </c>
      <c r="L98" s="59"/>
      <c r="M98" s="197" t="s">
        <v>23</v>
      </c>
      <c r="N98" s="198" t="s">
        <v>46</v>
      </c>
      <c r="O98" s="40"/>
      <c r="P98" s="199">
        <f t="shared" si="1"/>
        <v>0</v>
      </c>
      <c r="Q98" s="199">
        <v>0</v>
      </c>
      <c r="R98" s="199">
        <f t="shared" si="2"/>
        <v>0</v>
      </c>
      <c r="S98" s="199">
        <v>0</v>
      </c>
      <c r="T98" s="200">
        <f t="shared" si="3"/>
        <v>0</v>
      </c>
      <c r="AR98" s="22" t="s">
        <v>147</v>
      </c>
      <c r="AT98" s="22" t="s">
        <v>142</v>
      </c>
      <c r="AU98" s="22" t="s">
        <v>83</v>
      </c>
      <c r="AY98" s="22" t="s">
        <v>140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2" t="s">
        <v>83</v>
      </c>
      <c r="BK98" s="201">
        <f t="shared" si="9"/>
        <v>0</v>
      </c>
      <c r="BL98" s="22" t="s">
        <v>147</v>
      </c>
      <c r="BM98" s="22" t="s">
        <v>316</v>
      </c>
    </row>
    <row r="99" spans="2:65" s="1" customFormat="1" ht="16.5" customHeight="1">
      <c r="B99" s="39"/>
      <c r="C99" s="190" t="s">
        <v>236</v>
      </c>
      <c r="D99" s="190" t="s">
        <v>142</v>
      </c>
      <c r="E99" s="191" t="s">
        <v>726</v>
      </c>
      <c r="F99" s="192" t="s">
        <v>727</v>
      </c>
      <c r="G99" s="193" t="s">
        <v>167</v>
      </c>
      <c r="H99" s="194">
        <v>28</v>
      </c>
      <c r="I99" s="195"/>
      <c r="J99" s="196">
        <f t="shared" si="0"/>
        <v>0</v>
      </c>
      <c r="K99" s="192" t="s">
        <v>23</v>
      </c>
      <c r="L99" s="59"/>
      <c r="M99" s="197" t="s">
        <v>23</v>
      </c>
      <c r="N99" s="198" t="s">
        <v>46</v>
      </c>
      <c r="O99" s="40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2" t="s">
        <v>147</v>
      </c>
      <c r="AT99" s="22" t="s">
        <v>142</v>
      </c>
      <c r="AU99" s="22" t="s">
        <v>83</v>
      </c>
      <c r="AY99" s="22" t="s">
        <v>140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2" t="s">
        <v>83</v>
      </c>
      <c r="BK99" s="201">
        <f t="shared" si="9"/>
        <v>0</v>
      </c>
      <c r="BL99" s="22" t="s">
        <v>147</v>
      </c>
      <c r="BM99" s="22" t="s">
        <v>325</v>
      </c>
    </row>
    <row r="100" spans="2:65" s="1" customFormat="1" ht="16.5" customHeight="1">
      <c r="B100" s="39"/>
      <c r="C100" s="190" t="s">
        <v>241</v>
      </c>
      <c r="D100" s="190" t="s">
        <v>142</v>
      </c>
      <c r="E100" s="191" t="s">
        <v>728</v>
      </c>
      <c r="F100" s="192" t="s">
        <v>729</v>
      </c>
      <c r="G100" s="193" t="s">
        <v>167</v>
      </c>
      <c r="H100" s="194">
        <v>32</v>
      </c>
      <c r="I100" s="195"/>
      <c r="J100" s="196">
        <f t="shared" si="0"/>
        <v>0</v>
      </c>
      <c r="K100" s="192" t="s">
        <v>23</v>
      </c>
      <c r="L100" s="59"/>
      <c r="M100" s="197" t="s">
        <v>23</v>
      </c>
      <c r="N100" s="198" t="s">
        <v>46</v>
      </c>
      <c r="O100" s="40"/>
      <c r="P100" s="199">
        <f t="shared" si="1"/>
        <v>0</v>
      </c>
      <c r="Q100" s="199">
        <v>0</v>
      </c>
      <c r="R100" s="199">
        <f t="shared" si="2"/>
        <v>0</v>
      </c>
      <c r="S100" s="199">
        <v>0</v>
      </c>
      <c r="T100" s="200">
        <f t="shared" si="3"/>
        <v>0</v>
      </c>
      <c r="AR100" s="22" t="s">
        <v>147</v>
      </c>
      <c r="AT100" s="22" t="s">
        <v>142</v>
      </c>
      <c r="AU100" s="22" t="s">
        <v>83</v>
      </c>
      <c r="AY100" s="22" t="s">
        <v>140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22" t="s">
        <v>83</v>
      </c>
      <c r="BK100" s="201">
        <f t="shared" si="9"/>
        <v>0</v>
      </c>
      <c r="BL100" s="22" t="s">
        <v>147</v>
      </c>
      <c r="BM100" s="22" t="s">
        <v>334</v>
      </c>
    </row>
    <row r="101" spans="2:65" s="1" customFormat="1" ht="16.5" customHeight="1">
      <c r="B101" s="39"/>
      <c r="C101" s="190" t="s">
        <v>9</v>
      </c>
      <c r="D101" s="190" t="s">
        <v>142</v>
      </c>
      <c r="E101" s="191" t="s">
        <v>730</v>
      </c>
      <c r="F101" s="192" t="s">
        <v>731</v>
      </c>
      <c r="G101" s="193" t="s">
        <v>699</v>
      </c>
      <c r="H101" s="194">
        <v>39</v>
      </c>
      <c r="I101" s="195"/>
      <c r="J101" s="196">
        <f t="shared" si="0"/>
        <v>0</v>
      </c>
      <c r="K101" s="192" t="s">
        <v>23</v>
      </c>
      <c r="L101" s="59"/>
      <c r="M101" s="197" t="s">
        <v>23</v>
      </c>
      <c r="N101" s="198" t="s">
        <v>46</v>
      </c>
      <c r="O101" s="40"/>
      <c r="P101" s="199">
        <f t="shared" si="1"/>
        <v>0</v>
      </c>
      <c r="Q101" s="199">
        <v>0</v>
      </c>
      <c r="R101" s="199">
        <f t="shared" si="2"/>
        <v>0</v>
      </c>
      <c r="S101" s="199">
        <v>0</v>
      </c>
      <c r="T101" s="200">
        <f t="shared" si="3"/>
        <v>0</v>
      </c>
      <c r="AR101" s="22" t="s">
        <v>147</v>
      </c>
      <c r="AT101" s="22" t="s">
        <v>142</v>
      </c>
      <c r="AU101" s="22" t="s">
        <v>83</v>
      </c>
      <c r="AY101" s="22" t="s">
        <v>140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22" t="s">
        <v>83</v>
      </c>
      <c r="BK101" s="201">
        <f t="shared" si="9"/>
        <v>0</v>
      </c>
      <c r="BL101" s="22" t="s">
        <v>147</v>
      </c>
      <c r="BM101" s="22" t="s">
        <v>342</v>
      </c>
    </row>
    <row r="102" spans="2:65" s="1" customFormat="1" ht="16.5" customHeight="1">
      <c r="B102" s="39"/>
      <c r="C102" s="190" t="s">
        <v>249</v>
      </c>
      <c r="D102" s="190" t="s">
        <v>142</v>
      </c>
      <c r="E102" s="191" t="s">
        <v>732</v>
      </c>
      <c r="F102" s="192" t="s">
        <v>733</v>
      </c>
      <c r="G102" s="193" t="s">
        <v>699</v>
      </c>
      <c r="H102" s="194">
        <v>132</v>
      </c>
      <c r="I102" s="195"/>
      <c r="J102" s="196">
        <f t="shared" si="0"/>
        <v>0</v>
      </c>
      <c r="K102" s="192" t="s">
        <v>23</v>
      </c>
      <c r="L102" s="59"/>
      <c r="M102" s="197" t="s">
        <v>23</v>
      </c>
      <c r="N102" s="198" t="s">
        <v>46</v>
      </c>
      <c r="O102" s="40"/>
      <c r="P102" s="199">
        <f t="shared" si="1"/>
        <v>0</v>
      </c>
      <c r="Q102" s="199">
        <v>0</v>
      </c>
      <c r="R102" s="199">
        <f t="shared" si="2"/>
        <v>0</v>
      </c>
      <c r="S102" s="199">
        <v>0</v>
      </c>
      <c r="T102" s="200">
        <f t="shared" si="3"/>
        <v>0</v>
      </c>
      <c r="AR102" s="22" t="s">
        <v>147</v>
      </c>
      <c r="AT102" s="22" t="s">
        <v>142</v>
      </c>
      <c r="AU102" s="22" t="s">
        <v>83</v>
      </c>
      <c r="AY102" s="22" t="s">
        <v>140</v>
      </c>
      <c r="BE102" s="201">
        <f t="shared" si="4"/>
        <v>0</v>
      </c>
      <c r="BF102" s="201">
        <f t="shared" si="5"/>
        <v>0</v>
      </c>
      <c r="BG102" s="201">
        <f t="shared" si="6"/>
        <v>0</v>
      </c>
      <c r="BH102" s="201">
        <f t="shared" si="7"/>
        <v>0</v>
      </c>
      <c r="BI102" s="201">
        <f t="shared" si="8"/>
        <v>0</v>
      </c>
      <c r="BJ102" s="22" t="s">
        <v>83</v>
      </c>
      <c r="BK102" s="201">
        <f t="shared" si="9"/>
        <v>0</v>
      </c>
      <c r="BL102" s="22" t="s">
        <v>147</v>
      </c>
      <c r="BM102" s="22" t="s">
        <v>352</v>
      </c>
    </row>
    <row r="103" spans="2:65" s="1" customFormat="1" ht="16.5" customHeight="1">
      <c r="B103" s="39"/>
      <c r="C103" s="190" t="s">
        <v>253</v>
      </c>
      <c r="D103" s="190" t="s">
        <v>142</v>
      </c>
      <c r="E103" s="191" t="s">
        <v>734</v>
      </c>
      <c r="F103" s="192" t="s">
        <v>735</v>
      </c>
      <c r="G103" s="193" t="s">
        <v>699</v>
      </c>
      <c r="H103" s="194">
        <v>2</v>
      </c>
      <c r="I103" s="195"/>
      <c r="J103" s="196">
        <f t="shared" si="0"/>
        <v>0</v>
      </c>
      <c r="K103" s="192" t="s">
        <v>23</v>
      </c>
      <c r="L103" s="59"/>
      <c r="M103" s="197" t="s">
        <v>23</v>
      </c>
      <c r="N103" s="198" t="s">
        <v>46</v>
      </c>
      <c r="O103" s="40"/>
      <c r="P103" s="199">
        <f t="shared" si="1"/>
        <v>0</v>
      </c>
      <c r="Q103" s="199">
        <v>0</v>
      </c>
      <c r="R103" s="199">
        <f t="shared" si="2"/>
        <v>0</v>
      </c>
      <c r="S103" s="199">
        <v>0</v>
      </c>
      <c r="T103" s="200">
        <f t="shared" si="3"/>
        <v>0</v>
      </c>
      <c r="AR103" s="22" t="s">
        <v>147</v>
      </c>
      <c r="AT103" s="22" t="s">
        <v>142</v>
      </c>
      <c r="AU103" s="22" t="s">
        <v>83</v>
      </c>
      <c r="AY103" s="22" t="s">
        <v>140</v>
      </c>
      <c r="BE103" s="201">
        <f t="shared" si="4"/>
        <v>0</v>
      </c>
      <c r="BF103" s="201">
        <f t="shared" si="5"/>
        <v>0</v>
      </c>
      <c r="BG103" s="201">
        <f t="shared" si="6"/>
        <v>0</v>
      </c>
      <c r="BH103" s="201">
        <f t="shared" si="7"/>
        <v>0</v>
      </c>
      <c r="BI103" s="201">
        <f t="shared" si="8"/>
        <v>0</v>
      </c>
      <c r="BJ103" s="22" t="s">
        <v>83</v>
      </c>
      <c r="BK103" s="201">
        <f t="shared" si="9"/>
        <v>0</v>
      </c>
      <c r="BL103" s="22" t="s">
        <v>147</v>
      </c>
      <c r="BM103" s="22" t="s">
        <v>372</v>
      </c>
    </row>
    <row r="104" spans="2:65" s="1" customFormat="1" ht="16.5" customHeight="1">
      <c r="B104" s="39"/>
      <c r="C104" s="190" t="s">
        <v>258</v>
      </c>
      <c r="D104" s="190" t="s">
        <v>142</v>
      </c>
      <c r="E104" s="191" t="s">
        <v>736</v>
      </c>
      <c r="F104" s="192" t="s">
        <v>737</v>
      </c>
      <c r="G104" s="193" t="s">
        <v>699</v>
      </c>
      <c r="H104" s="194">
        <v>14</v>
      </c>
      <c r="I104" s="195"/>
      <c r="J104" s="196">
        <f t="shared" si="0"/>
        <v>0</v>
      </c>
      <c r="K104" s="192" t="s">
        <v>23</v>
      </c>
      <c r="L104" s="59"/>
      <c r="M104" s="197" t="s">
        <v>23</v>
      </c>
      <c r="N104" s="198" t="s">
        <v>46</v>
      </c>
      <c r="O104" s="40"/>
      <c r="P104" s="199">
        <f t="shared" si="1"/>
        <v>0</v>
      </c>
      <c r="Q104" s="199">
        <v>0</v>
      </c>
      <c r="R104" s="199">
        <f t="shared" si="2"/>
        <v>0</v>
      </c>
      <c r="S104" s="199">
        <v>0</v>
      </c>
      <c r="T104" s="200">
        <f t="shared" si="3"/>
        <v>0</v>
      </c>
      <c r="AR104" s="22" t="s">
        <v>147</v>
      </c>
      <c r="AT104" s="22" t="s">
        <v>142</v>
      </c>
      <c r="AU104" s="22" t="s">
        <v>83</v>
      </c>
      <c r="AY104" s="22" t="s">
        <v>140</v>
      </c>
      <c r="BE104" s="201">
        <f t="shared" si="4"/>
        <v>0</v>
      </c>
      <c r="BF104" s="201">
        <f t="shared" si="5"/>
        <v>0</v>
      </c>
      <c r="BG104" s="201">
        <f t="shared" si="6"/>
        <v>0</v>
      </c>
      <c r="BH104" s="201">
        <f t="shared" si="7"/>
        <v>0</v>
      </c>
      <c r="BI104" s="201">
        <f t="shared" si="8"/>
        <v>0</v>
      </c>
      <c r="BJ104" s="22" t="s">
        <v>83</v>
      </c>
      <c r="BK104" s="201">
        <f t="shared" si="9"/>
        <v>0</v>
      </c>
      <c r="BL104" s="22" t="s">
        <v>147</v>
      </c>
      <c r="BM104" s="22" t="s">
        <v>384</v>
      </c>
    </row>
    <row r="105" spans="2:65" s="1" customFormat="1" ht="25.5" customHeight="1">
      <c r="B105" s="39"/>
      <c r="C105" s="190" t="s">
        <v>262</v>
      </c>
      <c r="D105" s="190" t="s">
        <v>142</v>
      </c>
      <c r="E105" s="191" t="s">
        <v>738</v>
      </c>
      <c r="F105" s="192" t="s">
        <v>739</v>
      </c>
      <c r="G105" s="193" t="s">
        <v>171</v>
      </c>
      <c r="H105" s="194">
        <v>4.5</v>
      </c>
      <c r="I105" s="195"/>
      <c r="J105" s="196">
        <f t="shared" si="0"/>
        <v>0</v>
      </c>
      <c r="K105" s="192" t="s">
        <v>23</v>
      </c>
      <c r="L105" s="59"/>
      <c r="M105" s="197" t="s">
        <v>23</v>
      </c>
      <c r="N105" s="198" t="s">
        <v>46</v>
      </c>
      <c r="O105" s="40"/>
      <c r="P105" s="199">
        <f t="shared" si="1"/>
        <v>0</v>
      </c>
      <c r="Q105" s="199">
        <v>0</v>
      </c>
      <c r="R105" s="199">
        <f t="shared" si="2"/>
        <v>0</v>
      </c>
      <c r="S105" s="199">
        <v>0</v>
      </c>
      <c r="T105" s="200">
        <f t="shared" si="3"/>
        <v>0</v>
      </c>
      <c r="AR105" s="22" t="s">
        <v>147</v>
      </c>
      <c r="AT105" s="22" t="s">
        <v>142</v>
      </c>
      <c r="AU105" s="22" t="s">
        <v>83</v>
      </c>
      <c r="AY105" s="22" t="s">
        <v>140</v>
      </c>
      <c r="BE105" s="201">
        <f t="shared" si="4"/>
        <v>0</v>
      </c>
      <c r="BF105" s="201">
        <f t="shared" si="5"/>
        <v>0</v>
      </c>
      <c r="BG105" s="201">
        <f t="shared" si="6"/>
        <v>0</v>
      </c>
      <c r="BH105" s="201">
        <f t="shared" si="7"/>
        <v>0</v>
      </c>
      <c r="BI105" s="201">
        <f t="shared" si="8"/>
        <v>0</v>
      </c>
      <c r="BJ105" s="22" t="s">
        <v>83</v>
      </c>
      <c r="BK105" s="201">
        <f t="shared" si="9"/>
        <v>0</v>
      </c>
      <c r="BL105" s="22" t="s">
        <v>147</v>
      </c>
      <c r="BM105" s="22" t="s">
        <v>394</v>
      </c>
    </row>
    <row r="106" spans="2:65" s="1" customFormat="1" ht="16.5" customHeight="1">
      <c r="B106" s="39"/>
      <c r="C106" s="190" t="s">
        <v>266</v>
      </c>
      <c r="D106" s="190" t="s">
        <v>142</v>
      </c>
      <c r="E106" s="191" t="s">
        <v>740</v>
      </c>
      <c r="F106" s="192" t="s">
        <v>741</v>
      </c>
      <c r="G106" s="193" t="s">
        <v>171</v>
      </c>
      <c r="H106" s="194">
        <v>0.35</v>
      </c>
      <c r="I106" s="195"/>
      <c r="J106" s="196">
        <f t="shared" si="0"/>
        <v>0</v>
      </c>
      <c r="K106" s="192" t="s">
        <v>23</v>
      </c>
      <c r="L106" s="59"/>
      <c r="M106" s="197" t="s">
        <v>23</v>
      </c>
      <c r="N106" s="198" t="s">
        <v>46</v>
      </c>
      <c r="O106" s="40"/>
      <c r="P106" s="199">
        <f t="shared" si="1"/>
        <v>0</v>
      </c>
      <c r="Q106" s="199">
        <v>0</v>
      </c>
      <c r="R106" s="199">
        <f t="shared" si="2"/>
        <v>0</v>
      </c>
      <c r="S106" s="199">
        <v>0</v>
      </c>
      <c r="T106" s="200">
        <f t="shared" si="3"/>
        <v>0</v>
      </c>
      <c r="AR106" s="22" t="s">
        <v>147</v>
      </c>
      <c r="AT106" s="22" t="s">
        <v>142</v>
      </c>
      <c r="AU106" s="22" t="s">
        <v>83</v>
      </c>
      <c r="AY106" s="22" t="s">
        <v>140</v>
      </c>
      <c r="BE106" s="201">
        <f t="shared" si="4"/>
        <v>0</v>
      </c>
      <c r="BF106" s="201">
        <f t="shared" si="5"/>
        <v>0</v>
      </c>
      <c r="BG106" s="201">
        <f t="shared" si="6"/>
        <v>0</v>
      </c>
      <c r="BH106" s="201">
        <f t="shared" si="7"/>
        <v>0</v>
      </c>
      <c r="BI106" s="201">
        <f t="shared" si="8"/>
        <v>0</v>
      </c>
      <c r="BJ106" s="22" t="s">
        <v>83</v>
      </c>
      <c r="BK106" s="201">
        <f t="shared" si="9"/>
        <v>0</v>
      </c>
      <c r="BL106" s="22" t="s">
        <v>147</v>
      </c>
      <c r="BM106" s="22" t="s">
        <v>404</v>
      </c>
    </row>
    <row r="107" spans="2:65" s="1" customFormat="1" ht="16.5" customHeight="1">
      <c r="B107" s="39"/>
      <c r="C107" s="190" t="s">
        <v>270</v>
      </c>
      <c r="D107" s="190" t="s">
        <v>142</v>
      </c>
      <c r="E107" s="191" t="s">
        <v>742</v>
      </c>
      <c r="F107" s="192" t="s">
        <v>743</v>
      </c>
      <c r="G107" s="193" t="s">
        <v>744</v>
      </c>
      <c r="H107" s="194">
        <v>1</v>
      </c>
      <c r="I107" s="195"/>
      <c r="J107" s="196">
        <f t="shared" si="0"/>
        <v>0</v>
      </c>
      <c r="K107" s="192" t="s">
        <v>23</v>
      </c>
      <c r="L107" s="59"/>
      <c r="M107" s="197" t="s">
        <v>23</v>
      </c>
      <c r="N107" s="198" t="s">
        <v>46</v>
      </c>
      <c r="O107" s="40"/>
      <c r="P107" s="199">
        <f t="shared" si="1"/>
        <v>0</v>
      </c>
      <c r="Q107" s="199">
        <v>0</v>
      </c>
      <c r="R107" s="199">
        <f t="shared" si="2"/>
        <v>0</v>
      </c>
      <c r="S107" s="199">
        <v>0</v>
      </c>
      <c r="T107" s="200">
        <f t="shared" si="3"/>
        <v>0</v>
      </c>
      <c r="AR107" s="22" t="s">
        <v>147</v>
      </c>
      <c r="AT107" s="22" t="s">
        <v>142</v>
      </c>
      <c r="AU107" s="22" t="s">
        <v>83</v>
      </c>
      <c r="AY107" s="22" t="s">
        <v>140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2" t="s">
        <v>83</v>
      </c>
      <c r="BK107" s="201">
        <f t="shared" si="9"/>
        <v>0</v>
      </c>
      <c r="BL107" s="22" t="s">
        <v>147</v>
      </c>
      <c r="BM107" s="22" t="s">
        <v>414</v>
      </c>
    </row>
    <row r="108" spans="2:63" s="10" customFormat="1" ht="37.35" customHeight="1">
      <c r="B108" s="174"/>
      <c r="C108" s="175"/>
      <c r="D108" s="176" t="s">
        <v>74</v>
      </c>
      <c r="E108" s="177" t="s">
        <v>745</v>
      </c>
      <c r="F108" s="177" t="s">
        <v>141</v>
      </c>
      <c r="G108" s="175"/>
      <c r="H108" s="175"/>
      <c r="I108" s="178"/>
      <c r="J108" s="179">
        <f>BK108</f>
        <v>0</v>
      </c>
      <c r="K108" s="175"/>
      <c r="L108" s="180"/>
      <c r="M108" s="181"/>
      <c r="N108" s="182"/>
      <c r="O108" s="182"/>
      <c r="P108" s="183">
        <f>SUM(P109:P116)</f>
        <v>0</v>
      </c>
      <c r="Q108" s="182"/>
      <c r="R108" s="183">
        <f>SUM(R109:R116)</f>
        <v>0</v>
      </c>
      <c r="S108" s="182"/>
      <c r="T108" s="184">
        <f>SUM(T109:T116)</f>
        <v>0</v>
      </c>
      <c r="AR108" s="185" t="s">
        <v>83</v>
      </c>
      <c r="AT108" s="186" t="s">
        <v>74</v>
      </c>
      <c r="AU108" s="186" t="s">
        <v>75</v>
      </c>
      <c r="AY108" s="185" t="s">
        <v>140</v>
      </c>
      <c r="BK108" s="187">
        <f>SUM(BK109:BK116)</f>
        <v>0</v>
      </c>
    </row>
    <row r="109" spans="2:65" s="1" customFormat="1" ht="16.5" customHeight="1">
      <c r="B109" s="39"/>
      <c r="C109" s="190" t="s">
        <v>274</v>
      </c>
      <c r="D109" s="190" t="s">
        <v>142</v>
      </c>
      <c r="E109" s="191" t="s">
        <v>746</v>
      </c>
      <c r="F109" s="192" t="s">
        <v>747</v>
      </c>
      <c r="G109" s="193" t="s">
        <v>145</v>
      </c>
      <c r="H109" s="194">
        <v>23</v>
      </c>
      <c r="I109" s="195"/>
      <c r="J109" s="196">
        <f aca="true" t="shared" si="10" ref="J109:J116">ROUND(I109*H109,2)</f>
        <v>0</v>
      </c>
      <c r="K109" s="192" t="s">
        <v>23</v>
      </c>
      <c r="L109" s="59"/>
      <c r="M109" s="197" t="s">
        <v>23</v>
      </c>
      <c r="N109" s="198" t="s">
        <v>46</v>
      </c>
      <c r="O109" s="40"/>
      <c r="P109" s="199">
        <f aca="true" t="shared" si="11" ref="P109:P116">O109*H109</f>
        <v>0</v>
      </c>
      <c r="Q109" s="199">
        <v>0</v>
      </c>
      <c r="R109" s="199">
        <f aca="true" t="shared" si="12" ref="R109:R116">Q109*H109</f>
        <v>0</v>
      </c>
      <c r="S109" s="199">
        <v>0</v>
      </c>
      <c r="T109" s="200">
        <f aca="true" t="shared" si="13" ref="T109:T116">S109*H109</f>
        <v>0</v>
      </c>
      <c r="AR109" s="22" t="s">
        <v>147</v>
      </c>
      <c r="AT109" s="22" t="s">
        <v>142</v>
      </c>
      <c r="AU109" s="22" t="s">
        <v>83</v>
      </c>
      <c r="AY109" s="22" t="s">
        <v>140</v>
      </c>
      <c r="BE109" s="201">
        <f aca="true" t="shared" si="14" ref="BE109:BE116">IF(N109="základní",J109,0)</f>
        <v>0</v>
      </c>
      <c r="BF109" s="201">
        <f aca="true" t="shared" si="15" ref="BF109:BF116">IF(N109="snížená",J109,0)</f>
        <v>0</v>
      </c>
      <c r="BG109" s="201">
        <f aca="true" t="shared" si="16" ref="BG109:BG116">IF(N109="zákl. přenesená",J109,0)</f>
        <v>0</v>
      </c>
      <c r="BH109" s="201">
        <f aca="true" t="shared" si="17" ref="BH109:BH116">IF(N109="sníž. přenesená",J109,0)</f>
        <v>0</v>
      </c>
      <c r="BI109" s="201">
        <f aca="true" t="shared" si="18" ref="BI109:BI116">IF(N109="nulová",J109,0)</f>
        <v>0</v>
      </c>
      <c r="BJ109" s="22" t="s">
        <v>83</v>
      </c>
      <c r="BK109" s="201">
        <f aca="true" t="shared" si="19" ref="BK109:BK116">ROUND(I109*H109,2)</f>
        <v>0</v>
      </c>
      <c r="BL109" s="22" t="s">
        <v>147</v>
      </c>
      <c r="BM109" s="22" t="s">
        <v>424</v>
      </c>
    </row>
    <row r="110" spans="2:65" s="1" customFormat="1" ht="16.5" customHeight="1">
      <c r="B110" s="39"/>
      <c r="C110" s="190" t="s">
        <v>278</v>
      </c>
      <c r="D110" s="190" t="s">
        <v>142</v>
      </c>
      <c r="E110" s="191" t="s">
        <v>748</v>
      </c>
      <c r="F110" s="192" t="s">
        <v>749</v>
      </c>
      <c r="G110" s="193" t="s">
        <v>167</v>
      </c>
      <c r="H110" s="194">
        <v>61</v>
      </c>
      <c r="I110" s="195"/>
      <c r="J110" s="196">
        <f t="shared" si="10"/>
        <v>0</v>
      </c>
      <c r="K110" s="192" t="s">
        <v>23</v>
      </c>
      <c r="L110" s="59"/>
      <c r="M110" s="197" t="s">
        <v>23</v>
      </c>
      <c r="N110" s="198" t="s">
        <v>46</v>
      </c>
      <c r="O110" s="40"/>
      <c r="P110" s="199">
        <f t="shared" si="11"/>
        <v>0</v>
      </c>
      <c r="Q110" s="199">
        <v>0</v>
      </c>
      <c r="R110" s="199">
        <f t="shared" si="12"/>
        <v>0</v>
      </c>
      <c r="S110" s="199">
        <v>0</v>
      </c>
      <c r="T110" s="200">
        <f t="shared" si="13"/>
        <v>0</v>
      </c>
      <c r="AR110" s="22" t="s">
        <v>147</v>
      </c>
      <c r="AT110" s="22" t="s">
        <v>142</v>
      </c>
      <c r="AU110" s="22" t="s">
        <v>83</v>
      </c>
      <c r="AY110" s="22" t="s">
        <v>140</v>
      </c>
      <c r="BE110" s="201">
        <f t="shared" si="14"/>
        <v>0</v>
      </c>
      <c r="BF110" s="201">
        <f t="shared" si="15"/>
        <v>0</v>
      </c>
      <c r="BG110" s="201">
        <f t="shared" si="16"/>
        <v>0</v>
      </c>
      <c r="BH110" s="201">
        <f t="shared" si="17"/>
        <v>0</v>
      </c>
      <c r="BI110" s="201">
        <f t="shared" si="18"/>
        <v>0</v>
      </c>
      <c r="BJ110" s="22" t="s">
        <v>83</v>
      </c>
      <c r="BK110" s="201">
        <f t="shared" si="19"/>
        <v>0</v>
      </c>
      <c r="BL110" s="22" t="s">
        <v>147</v>
      </c>
      <c r="BM110" s="22" t="s">
        <v>433</v>
      </c>
    </row>
    <row r="111" spans="2:65" s="1" customFormat="1" ht="16.5" customHeight="1">
      <c r="B111" s="39"/>
      <c r="C111" s="190" t="s">
        <v>283</v>
      </c>
      <c r="D111" s="190" t="s">
        <v>142</v>
      </c>
      <c r="E111" s="191" t="s">
        <v>750</v>
      </c>
      <c r="F111" s="192" t="s">
        <v>751</v>
      </c>
      <c r="G111" s="193" t="s">
        <v>167</v>
      </c>
      <c r="H111" s="194">
        <v>61</v>
      </c>
      <c r="I111" s="195"/>
      <c r="J111" s="196">
        <f t="shared" si="10"/>
        <v>0</v>
      </c>
      <c r="K111" s="192" t="s">
        <v>23</v>
      </c>
      <c r="L111" s="59"/>
      <c r="M111" s="197" t="s">
        <v>23</v>
      </c>
      <c r="N111" s="198" t="s">
        <v>46</v>
      </c>
      <c r="O111" s="40"/>
      <c r="P111" s="199">
        <f t="shared" si="11"/>
        <v>0</v>
      </c>
      <c r="Q111" s="199">
        <v>0</v>
      </c>
      <c r="R111" s="199">
        <f t="shared" si="12"/>
        <v>0</v>
      </c>
      <c r="S111" s="199">
        <v>0</v>
      </c>
      <c r="T111" s="200">
        <f t="shared" si="13"/>
        <v>0</v>
      </c>
      <c r="AR111" s="22" t="s">
        <v>147</v>
      </c>
      <c r="AT111" s="22" t="s">
        <v>142</v>
      </c>
      <c r="AU111" s="22" t="s">
        <v>83</v>
      </c>
      <c r="AY111" s="22" t="s">
        <v>140</v>
      </c>
      <c r="BE111" s="201">
        <f t="shared" si="14"/>
        <v>0</v>
      </c>
      <c r="BF111" s="201">
        <f t="shared" si="15"/>
        <v>0</v>
      </c>
      <c r="BG111" s="201">
        <f t="shared" si="16"/>
        <v>0</v>
      </c>
      <c r="BH111" s="201">
        <f t="shared" si="17"/>
        <v>0</v>
      </c>
      <c r="BI111" s="201">
        <f t="shared" si="18"/>
        <v>0</v>
      </c>
      <c r="BJ111" s="22" t="s">
        <v>83</v>
      </c>
      <c r="BK111" s="201">
        <f t="shared" si="19"/>
        <v>0</v>
      </c>
      <c r="BL111" s="22" t="s">
        <v>147</v>
      </c>
      <c r="BM111" s="22" t="s">
        <v>444</v>
      </c>
    </row>
    <row r="112" spans="2:65" s="1" customFormat="1" ht="16.5" customHeight="1">
      <c r="B112" s="39"/>
      <c r="C112" s="190" t="s">
        <v>289</v>
      </c>
      <c r="D112" s="190" t="s">
        <v>142</v>
      </c>
      <c r="E112" s="191" t="s">
        <v>752</v>
      </c>
      <c r="F112" s="192" t="s">
        <v>753</v>
      </c>
      <c r="G112" s="193" t="s">
        <v>167</v>
      </c>
      <c r="H112" s="194">
        <v>61</v>
      </c>
      <c r="I112" s="195"/>
      <c r="J112" s="196">
        <f t="shared" si="10"/>
        <v>0</v>
      </c>
      <c r="K112" s="192" t="s">
        <v>23</v>
      </c>
      <c r="L112" s="59"/>
      <c r="M112" s="197" t="s">
        <v>23</v>
      </c>
      <c r="N112" s="198" t="s">
        <v>46</v>
      </c>
      <c r="O112" s="40"/>
      <c r="P112" s="199">
        <f t="shared" si="11"/>
        <v>0</v>
      </c>
      <c r="Q112" s="199">
        <v>0</v>
      </c>
      <c r="R112" s="199">
        <f t="shared" si="12"/>
        <v>0</v>
      </c>
      <c r="S112" s="199">
        <v>0</v>
      </c>
      <c r="T112" s="200">
        <f t="shared" si="13"/>
        <v>0</v>
      </c>
      <c r="AR112" s="22" t="s">
        <v>147</v>
      </c>
      <c r="AT112" s="22" t="s">
        <v>142</v>
      </c>
      <c r="AU112" s="22" t="s">
        <v>83</v>
      </c>
      <c r="AY112" s="22" t="s">
        <v>140</v>
      </c>
      <c r="BE112" s="201">
        <f t="shared" si="14"/>
        <v>0</v>
      </c>
      <c r="BF112" s="201">
        <f t="shared" si="15"/>
        <v>0</v>
      </c>
      <c r="BG112" s="201">
        <f t="shared" si="16"/>
        <v>0</v>
      </c>
      <c r="BH112" s="201">
        <f t="shared" si="17"/>
        <v>0</v>
      </c>
      <c r="BI112" s="201">
        <f t="shared" si="18"/>
        <v>0</v>
      </c>
      <c r="BJ112" s="22" t="s">
        <v>83</v>
      </c>
      <c r="BK112" s="201">
        <f t="shared" si="19"/>
        <v>0</v>
      </c>
      <c r="BL112" s="22" t="s">
        <v>147</v>
      </c>
      <c r="BM112" s="22" t="s">
        <v>454</v>
      </c>
    </row>
    <row r="113" spans="2:65" s="1" customFormat="1" ht="25.5" customHeight="1">
      <c r="B113" s="39"/>
      <c r="C113" s="190" t="s">
        <v>297</v>
      </c>
      <c r="D113" s="190" t="s">
        <v>142</v>
      </c>
      <c r="E113" s="191" t="s">
        <v>754</v>
      </c>
      <c r="F113" s="192" t="s">
        <v>755</v>
      </c>
      <c r="G113" s="193" t="s">
        <v>167</v>
      </c>
      <c r="H113" s="194">
        <v>61</v>
      </c>
      <c r="I113" s="195"/>
      <c r="J113" s="196">
        <f t="shared" si="10"/>
        <v>0</v>
      </c>
      <c r="K113" s="192" t="s">
        <v>23</v>
      </c>
      <c r="L113" s="59"/>
      <c r="M113" s="197" t="s">
        <v>23</v>
      </c>
      <c r="N113" s="198" t="s">
        <v>46</v>
      </c>
      <c r="O113" s="40"/>
      <c r="P113" s="199">
        <f t="shared" si="11"/>
        <v>0</v>
      </c>
      <c r="Q113" s="199">
        <v>0</v>
      </c>
      <c r="R113" s="199">
        <f t="shared" si="12"/>
        <v>0</v>
      </c>
      <c r="S113" s="199">
        <v>0</v>
      </c>
      <c r="T113" s="200">
        <f t="shared" si="13"/>
        <v>0</v>
      </c>
      <c r="AR113" s="22" t="s">
        <v>147</v>
      </c>
      <c r="AT113" s="22" t="s">
        <v>142</v>
      </c>
      <c r="AU113" s="22" t="s">
        <v>83</v>
      </c>
      <c r="AY113" s="22" t="s">
        <v>140</v>
      </c>
      <c r="BE113" s="201">
        <f t="shared" si="14"/>
        <v>0</v>
      </c>
      <c r="BF113" s="201">
        <f t="shared" si="15"/>
        <v>0</v>
      </c>
      <c r="BG113" s="201">
        <f t="shared" si="16"/>
        <v>0</v>
      </c>
      <c r="BH113" s="201">
        <f t="shared" si="17"/>
        <v>0</v>
      </c>
      <c r="BI113" s="201">
        <f t="shared" si="18"/>
        <v>0</v>
      </c>
      <c r="BJ113" s="22" t="s">
        <v>83</v>
      </c>
      <c r="BK113" s="201">
        <f t="shared" si="19"/>
        <v>0</v>
      </c>
      <c r="BL113" s="22" t="s">
        <v>147</v>
      </c>
      <c r="BM113" s="22" t="s">
        <v>462</v>
      </c>
    </row>
    <row r="114" spans="2:65" s="1" customFormat="1" ht="16.5" customHeight="1">
      <c r="B114" s="39"/>
      <c r="C114" s="190" t="s">
        <v>302</v>
      </c>
      <c r="D114" s="190" t="s">
        <v>142</v>
      </c>
      <c r="E114" s="191" t="s">
        <v>756</v>
      </c>
      <c r="F114" s="192" t="s">
        <v>757</v>
      </c>
      <c r="G114" s="193" t="s">
        <v>167</v>
      </c>
      <c r="H114" s="194">
        <v>7</v>
      </c>
      <c r="I114" s="195"/>
      <c r="J114" s="196">
        <f t="shared" si="10"/>
        <v>0</v>
      </c>
      <c r="K114" s="192" t="s">
        <v>23</v>
      </c>
      <c r="L114" s="59"/>
      <c r="M114" s="197" t="s">
        <v>23</v>
      </c>
      <c r="N114" s="198" t="s">
        <v>46</v>
      </c>
      <c r="O114" s="40"/>
      <c r="P114" s="199">
        <f t="shared" si="11"/>
        <v>0</v>
      </c>
      <c r="Q114" s="199">
        <v>0</v>
      </c>
      <c r="R114" s="199">
        <f t="shared" si="12"/>
        <v>0</v>
      </c>
      <c r="S114" s="199">
        <v>0</v>
      </c>
      <c r="T114" s="200">
        <f t="shared" si="13"/>
        <v>0</v>
      </c>
      <c r="AR114" s="22" t="s">
        <v>147</v>
      </c>
      <c r="AT114" s="22" t="s">
        <v>142</v>
      </c>
      <c r="AU114" s="22" t="s">
        <v>83</v>
      </c>
      <c r="AY114" s="22" t="s">
        <v>140</v>
      </c>
      <c r="BE114" s="201">
        <f t="shared" si="14"/>
        <v>0</v>
      </c>
      <c r="BF114" s="201">
        <f t="shared" si="15"/>
        <v>0</v>
      </c>
      <c r="BG114" s="201">
        <f t="shared" si="16"/>
        <v>0</v>
      </c>
      <c r="BH114" s="201">
        <f t="shared" si="17"/>
        <v>0</v>
      </c>
      <c r="BI114" s="201">
        <f t="shared" si="18"/>
        <v>0</v>
      </c>
      <c r="BJ114" s="22" t="s">
        <v>83</v>
      </c>
      <c r="BK114" s="201">
        <f t="shared" si="19"/>
        <v>0</v>
      </c>
      <c r="BL114" s="22" t="s">
        <v>147</v>
      </c>
      <c r="BM114" s="22" t="s">
        <v>470</v>
      </c>
    </row>
    <row r="115" spans="2:65" s="1" customFormat="1" ht="16.5" customHeight="1">
      <c r="B115" s="39"/>
      <c r="C115" s="190" t="s">
        <v>308</v>
      </c>
      <c r="D115" s="190" t="s">
        <v>142</v>
      </c>
      <c r="E115" s="191" t="s">
        <v>758</v>
      </c>
      <c r="F115" s="192" t="s">
        <v>759</v>
      </c>
      <c r="G115" s="193" t="s">
        <v>145</v>
      </c>
      <c r="H115" s="194">
        <v>3.5</v>
      </c>
      <c r="I115" s="195"/>
      <c r="J115" s="196">
        <f t="shared" si="10"/>
        <v>0</v>
      </c>
      <c r="K115" s="192" t="s">
        <v>23</v>
      </c>
      <c r="L115" s="59"/>
      <c r="M115" s="197" t="s">
        <v>23</v>
      </c>
      <c r="N115" s="198" t="s">
        <v>46</v>
      </c>
      <c r="O115" s="40"/>
      <c r="P115" s="199">
        <f t="shared" si="11"/>
        <v>0</v>
      </c>
      <c r="Q115" s="199">
        <v>0</v>
      </c>
      <c r="R115" s="199">
        <f t="shared" si="12"/>
        <v>0</v>
      </c>
      <c r="S115" s="199">
        <v>0</v>
      </c>
      <c r="T115" s="200">
        <f t="shared" si="13"/>
        <v>0</v>
      </c>
      <c r="AR115" s="22" t="s">
        <v>147</v>
      </c>
      <c r="AT115" s="22" t="s">
        <v>142</v>
      </c>
      <c r="AU115" s="22" t="s">
        <v>83</v>
      </c>
      <c r="AY115" s="22" t="s">
        <v>140</v>
      </c>
      <c r="BE115" s="201">
        <f t="shared" si="14"/>
        <v>0</v>
      </c>
      <c r="BF115" s="201">
        <f t="shared" si="15"/>
        <v>0</v>
      </c>
      <c r="BG115" s="201">
        <f t="shared" si="16"/>
        <v>0</v>
      </c>
      <c r="BH115" s="201">
        <f t="shared" si="17"/>
        <v>0</v>
      </c>
      <c r="BI115" s="201">
        <f t="shared" si="18"/>
        <v>0</v>
      </c>
      <c r="BJ115" s="22" t="s">
        <v>83</v>
      </c>
      <c r="BK115" s="201">
        <f t="shared" si="19"/>
        <v>0</v>
      </c>
      <c r="BL115" s="22" t="s">
        <v>147</v>
      </c>
      <c r="BM115" s="22" t="s">
        <v>478</v>
      </c>
    </row>
    <row r="116" spans="2:65" s="1" customFormat="1" ht="16.5" customHeight="1">
      <c r="B116" s="39"/>
      <c r="C116" s="190" t="s">
        <v>313</v>
      </c>
      <c r="D116" s="190" t="s">
        <v>142</v>
      </c>
      <c r="E116" s="191" t="s">
        <v>760</v>
      </c>
      <c r="F116" s="192" t="s">
        <v>761</v>
      </c>
      <c r="G116" s="193" t="s">
        <v>145</v>
      </c>
      <c r="H116" s="194">
        <v>3.5</v>
      </c>
      <c r="I116" s="195"/>
      <c r="J116" s="196">
        <f t="shared" si="10"/>
        <v>0</v>
      </c>
      <c r="K116" s="192" t="s">
        <v>23</v>
      </c>
      <c r="L116" s="59"/>
      <c r="M116" s="197" t="s">
        <v>23</v>
      </c>
      <c r="N116" s="198" t="s">
        <v>46</v>
      </c>
      <c r="O116" s="40"/>
      <c r="P116" s="199">
        <f t="shared" si="11"/>
        <v>0</v>
      </c>
      <c r="Q116" s="199">
        <v>0</v>
      </c>
      <c r="R116" s="199">
        <f t="shared" si="12"/>
        <v>0</v>
      </c>
      <c r="S116" s="199">
        <v>0</v>
      </c>
      <c r="T116" s="200">
        <f t="shared" si="13"/>
        <v>0</v>
      </c>
      <c r="AR116" s="22" t="s">
        <v>147</v>
      </c>
      <c r="AT116" s="22" t="s">
        <v>142</v>
      </c>
      <c r="AU116" s="22" t="s">
        <v>83</v>
      </c>
      <c r="AY116" s="22" t="s">
        <v>140</v>
      </c>
      <c r="BE116" s="201">
        <f t="shared" si="14"/>
        <v>0</v>
      </c>
      <c r="BF116" s="201">
        <f t="shared" si="15"/>
        <v>0</v>
      </c>
      <c r="BG116" s="201">
        <f t="shared" si="16"/>
        <v>0</v>
      </c>
      <c r="BH116" s="201">
        <f t="shared" si="17"/>
        <v>0</v>
      </c>
      <c r="BI116" s="201">
        <f t="shared" si="18"/>
        <v>0</v>
      </c>
      <c r="BJ116" s="22" t="s">
        <v>83</v>
      </c>
      <c r="BK116" s="201">
        <f t="shared" si="19"/>
        <v>0</v>
      </c>
      <c r="BL116" s="22" t="s">
        <v>147</v>
      </c>
      <c r="BM116" s="22" t="s">
        <v>486</v>
      </c>
    </row>
    <row r="117" spans="2:63" s="10" customFormat="1" ht="37.35" customHeight="1">
      <c r="B117" s="174"/>
      <c r="C117" s="175"/>
      <c r="D117" s="176" t="s">
        <v>74</v>
      </c>
      <c r="E117" s="177" t="s">
        <v>762</v>
      </c>
      <c r="F117" s="177" t="s">
        <v>763</v>
      </c>
      <c r="G117" s="175"/>
      <c r="H117" s="175"/>
      <c r="I117" s="178"/>
      <c r="J117" s="179">
        <f>BK117</f>
        <v>0</v>
      </c>
      <c r="K117" s="175"/>
      <c r="L117" s="180"/>
      <c r="M117" s="181"/>
      <c r="N117" s="182"/>
      <c r="O117" s="182"/>
      <c r="P117" s="183">
        <f>SUM(P118:P127)</f>
        <v>0</v>
      </c>
      <c r="Q117" s="182"/>
      <c r="R117" s="183">
        <f>SUM(R118:R127)</f>
        <v>0</v>
      </c>
      <c r="S117" s="182"/>
      <c r="T117" s="184">
        <f>SUM(T118:T127)</f>
        <v>0</v>
      </c>
      <c r="AR117" s="185" t="s">
        <v>83</v>
      </c>
      <c r="AT117" s="186" t="s">
        <v>74</v>
      </c>
      <c r="AU117" s="186" t="s">
        <v>75</v>
      </c>
      <c r="AY117" s="185" t="s">
        <v>140</v>
      </c>
      <c r="BK117" s="187">
        <f>SUM(BK118:BK127)</f>
        <v>0</v>
      </c>
    </row>
    <row r="118" spans="2:65" s="1" customFormat="1" ht="16.5" customHeight="1">
      <c r="B118" s="39"/>
      <c r="C118" s="190" t="s">
        <v>316</v>
      </c>
      <c r="D118" s="190" t="s">
        <v>142</v>
      </c>
      <c r="E118" s="191" t="s">
        <v>764</v>
      </c>
      <c r="F118" s="192" t="s">
        <v>765</v>
      </c>
      <c r="G118" s="193" t="s">
        <v>766</v>
      </c>
      <c r="H118" s="194">
        <v>32</v>
      </c>
      <c r="I118" s="195"/>
      <c r="J118" s="196">
        <f aca="true" t="shared" si="20" ref="J118:J127">ROUND(I118*H118,2)</f>
        <v>0</v>
      </c>
      <c r="K118" s="192" t="s">
        <v>23</v>
      </c>
      <c r="L118" s="59"/>
      <c r="M118" s="197" t="s">
        <v>23</v>
      </c>
      <c r="N118" s="198" t="s">
        <v>46</v>
      </c>
      <c r="O118" s="40"/>
      <c r="P118" s="199">
        <f aca="true" t="shared" si="21" ref="P118:P127">O118*H118</f>
        <v>0</v>
      </c>
      <c r="Q118" s="199">
        <v>0</v>
      </c>
      <c r="R118" s="199">
        <f aca="true" t="shared" si="22" ref="R118:R127">Q118*H118</f>
        <v>0</v>
      </c>
      <c r="S118" s="199">
        <v>0</v>
      </c>
      <c r="T118" s="200">
        <f aca="true" t="shared" si="23" ref="T118:T127">S118*H118</f>
        <v>0</v>
      </c>
      <c r="AR118" s="22" t="s">
        <v>147</v>
      </c>
      <c r="AT118" s="22" t="s">
        <v>142</v>
      </c>
      <c r="AU118" s="22" t="s">
        <v>83</v>
      </c>
      <c r="AY118" s="22" t="s">
        <v>140</v>
      </c>
      <c r="BE118" s="201">
        <f aca="true" t="shared" si="24" ref="BE118:BE127">IF(N118="základní",J118,0)</f>
        <v>0</v>
      </c>
      <c r="BF118" s="201">
        <f aca="true" t="shared" si="25" ref="BF118:BF127">IF(N118="snížená",J118,0)</f>
        <v>0</v>
      </c>
      <c r="BG118" s="201">
        <f aca="true" t="shared" si="26" ref="BG118:BG127">IF(N118="zákl. přenesená",J118,0)</f>
        <v>0</v>
      </c>
      <c r="BH118" s="201">
        <f aca="true" t="shared" si="27" ref="BH118:BH127">IF(N118="sníž. přenesená",J118,0)</f>
        <v>0</v>
      </c>
      <c r="BI118" s="201">
        <f aca="true" t="shared" si="28" ref="BI118:BI127">IF(N118="nulová",J118,0)</f>
        <v>0</v>
      </c>
      <c r="BJ118" s="22" t="s">
        <v>83</v>
      </c>
      <c r="BK118" s="201">
        <f aca="true" t="shared" si="29" ref="BK118:BK127">ROUND(I118*H118,2)</f>
        <v>0</v>
      </c>
      <c r="BL118" s="22" t="s">
        <v>147</v>
      </c>
      <c r="BM118" s="22" t="s">
        <v>497</v>
      </c>
    </row>
    <row r="119" spans="2:65" s="1" customFormat="1" ht="16.5" customHeight="1">
      <c r="B119" s="39"/>
      <c r="C119" s="190" t="s">
        <v>321</v>
      </c>
      <c r="D119" s="190" t="s">
        <v>142</v>
      </c>
      <c r="E119" s="191" t="s">
        <v>767</v>
      </c>
      <c r="F119" s="192" t="s">
        <v>768</v>
      </c>
      <c r="G119" s="193" t="s">
        <v>766</v>
      </c>
      <c r="H119" s="194">
        <v>24</v>
      </c>
      <c r="I119" s="195"/>
      <c r="J119" s="196">
        <f t="shared" si="20"/>
        <v>0</v>
      </c>
      <c r="K119" s="192" t="s">
        <v>23</v>
      </c>
      <c r="L119" s="59"/>
      <c r="M119" s="197" t="s">
        <v>23</v>
      </c>
      <c r="N119" s="198" t="s">
        <v>46</v>
      </c>
      <c r="O119" s="40"/>
      <c r="P119" s="199">
        <f t="shared" si="21"/>
        <v>0</v>
      </c>
      <c r="Q119" s="199">
        <v>0</v>
      </c>
      <c r="R119" s="199">
        <f t="shared" si="22"/>
        <v>0</v>
      </c>
      <c r="S119" s="199">
        <v>0</v>
      </c>
      <c r="T119" s="200">
        <f t="shared" si="23"/>
        <v>0</v>
      </c>
      <c r="AR119" s="22" t="s">
        <v>147</v>
      </c>
      <c r="AT119" s="22" t="s">
        <v>142</v>
      </c>
      <c r="AU119" s="22" t="s">
        <v>83</v>
      </c>
      <c r="AY119" s="22" t="s">
        <v>140</v>
      </c>
      <c r="BE119" s="201">
        <f t="shared" si="24"/>
        <v>0</v>
      </c>
      <c r="BF119" s="201">
        <f t="shared" si="25"/>
        <v>0</v>
      </c>
      <c r="BG119" s="201">
        <f t="shared" si="26"/>
        <v>0</v>
      </c>
      <c r="BH119" s="201">
        <f t="shared" si="27"/>
        <v>0</v>
      </c>
      <c r="BI119" s="201">
        <f t="shared" si="28"/>
        <v>0</v>
      </c>
      <c r="BJ119" s="22" t="s">
        <v>83</v>
      </c>
      <c r="BK119" s="201">
        <f t="shared" si="29"/>
        <v>0</v>
      </c>
      <c r="BL119" s="22" t="s">
        <v>147</v>
      </c>
      <c r="BM119" s="22" t="s">
        <v>508</v>
      </c>
    </row>
    <row r="120" spans="2:65" s="1" customFormat="1" ht="16.5" customHeight="1">
      <c r="B120" s="39"/>
      <c r="C120" s="190" t="s">
        <v>325</v>
      </c>
      <c r="D120" s="190" t="s">
        <v>142</v>
      </c>
      <c r="E120" s="191" t="s">
        <v>769</v>
      </c>
      <c r="F120" s="192" t="s">
        <v>770</v>
      </c>
      <c r="G120" s="193" t="s">
        <v>766</v>
      </c>
      <c r="H120" s="194">
        <v>4</v>
      </c>
      <c r="I120" s="195"/>
      <c r="J120" s="196">
        <f t="shared" si="20"/>
        <v>0</v>
      </c>
      <c r="K120" s="192" t="s">
        <v>23</v>
      </c>
      <c r="L120" s="59"/>
      <c r="M120" s="197" t="s">
        <v>23</v>
      </c>
      <c r="N120" s="198" t="s">
        <v>46</v>
      </c>
      <c r="O120" s="40"/>
      <c r="P120" s="199">
        <f t="shared" si="21"/>
        <v>0</v>
      </c>
      <c r="Q120" s="199">
        <v>0</v>
      </c>
      <c r="R120" s="199">
        <f t="shared" si="22"/>
        <v>0</v>
      </c>
      <c r="S120" s="199">
        <v>0</v>
      </c>
      <c r="T120" s="200">
        <f t="shared" si="23"/>
        <v>0</v>
      </c>
      <c r="AR120" s="22" t="s">
        <v>147</v>
      </c>
      <c r="AT120" s="22" t="s">
        <v>142</v>
      </c>
      <c r="AU120" s="22" t="s">
        <v>83</v>
      </c>
      <c r="AY120" s="22" t="s">
        <v>140</v>
      </c>
      <c r="BE120" s="201">
        <f t="shared" si="24"/>
        <v>0</v>
      </c>
      <c r="BF120" s="201">
        <f t="shared" si="25"/>
        <v>0</v>
      </c>
      <c r="BG120" s="201">
        <f t="shared" si="26"/>
        <v>0</v>
      </c>
      <c r="BH120" s="201">
        <f t="shared" si="27"/>
        <v>0</v>
      </c>
      <c r="BI120" s="201">
        <f t="shared" si="28"/>
        <v>0</v>
      </c>
      <c r="BJ120" s="22" t="s">
        <v>83</v>
      </c>
      <c r="BK120" s="201">
        <f t="shared" si="29"/>
        <v>0</v>
      </c>
      <c r="BL120" s="22" t="s">
        <v>147</v>
      </c>
      <c r="BM120" s="22" t="s">
        <v>518</v>
      </c>
    </row>
    <row r="121" spans="2:65" s="1" customFormat="1" ht="16.5" customHeight="1">
      <c r="B121" s="39"/>
      <c r="C121" s="190" t="s">
        <v>330</v>
      </c>
      <c r="D121" s="190" t="s">
        <v>142</v>
      </c>
      <c r="E121" s="191" t="s">
        <v>771</v>
      </c>
      <c r="F121" s="192" t="s">
        <v>772</v>
      </c>
      <c r="G121" s="193" t="s">
        <v>766</v>
      </c>
      <c r="H121" s="194">
        <v>6</v>
      </c>
      <c r="I121" s="195"/>
      <c r="J121" s="196">
        <f t="shared" si="20"/>
        <v>0</v>
      </c>
      <c r="K121" s="192" t="s">
        <v>23</v>
      </c>
      <c r="L121" s="59"/>
      <c r="M121" s="197" t="s">
        <v>23</v>
      </c>
      <c r="N121" s="198" t="s">
        <v>46</v>
      </c>
      <c r="O121" s="40"/>
      <c r="P121" s="199">
        <f t="shared" si="21"/>
        <v>0</v>
      </c>
      <c r="Q121" s="199">
        <v>0</v>
      </c>
      <c r="R121" s="199">
        <f t="shared" si="22"/>
        <v>0</v>
      </c>
      <c r="S121" s="199">
        <v>0</v>
      </c>
      <c r="T121" s="200">
        <f t="shared" si="23"/>
        <v>0</v>
      </c>
      <c r="AR121" s="22" t="s">
        <v>147</v>
      </c>
      <c r="AT121" s="22" t="s">
        <v>142</v>
      </c>
      <c r="AU121" s="22" t="s">
        <v>83</v>
      </c>
      <c r="AY121" s="22" t="s">
        <v>140</v>
      </c>
      <c r="BE121" s="201">
        <f t="shared" si="24"/>
        <v>0</v>
      </c>
      <c r="BF121" s="201">
        <f t="shared" si="25"/>
        <v>0</v>
      </c>
      <c r="BG121" s="201">
        <f t="shared" si="26"/>
        <v>0</v>
      </c>
      <c r="BH121" s="201">
        <f t="shared" si="27"/>
        <v>0</v>
      </c>
      <c r="BI121" s="201">
        <f t="shared" si="28"/>
        <v>0</v>
      </c>
      <c r="BJ121" s="22" t="s">
        <v>83</v>
      </c>
      <c r="BK121" s="201">
        <f t="shared" si="29"/>
        <v>0</v>
      </c>
      <c r="BL121" s="22" t="s">
        <v>147</v>
      </c>
      <c r="BM121" s="22" t="s">
        <v>529</v>
      </c>
    </row>
    <row r="122" spans="2:65" s="1" customFormat="1" ht="16.5" customHeight="1">
      <c r="B122" s="39"/>
      <c r="C122" s="190" t="s">
        <v>334</v>
      </c>
      <c r="D122" s="190" t="s">
        <v>142</v>
      </c>
      <c r="E122" s="191" t="s">
        <v>773</v>
      </c>
      <c r="F122" s="192" t="s">
        <v>774</v>
      </c>
      <c r="G122" s="193" t="s">
        <v>766</v>
      </c>
      <c r="H122" s="194">
        <v>6</v>
      </c>
      <c r="I122" s="195"/>
      <c r="J122" s="196">
        <f t="shared" si="20"/>
        <v>0</v>
      </c>
      <c r="K122" s="192" t="s">
        <v>23</v>
      </c>
      <c r="L122" s="59"/>
      <c r="M122" s="197" t="s">
        <v>23</v>
      </c>
      <c r="N122" s="198" t="s">
        <v>46</v>
      </c>
      <c r="O122" s="40"/>
      <c r="P122" s="199">
        <f t="shared" si="21"/>
        <v>0</v>
      </c>
      <c r="Q122" s="199">
        <v>0</v>
      </c>
      <c r="R122" s="199">
        <f t="shared" si="22"/>
        <v>0</v>
      </c>
      <c r="S122" s="199">
        <v>0</v>
      </c>
      <c r="T122" s="200">
        <f t="shared" si="23"/>
        <v>0</v>
      </c>
      <c r="AR122" s="22" t="s">
        <v>147</v>
      </c>
      <c r="AT122" s="22" t="s">
        <v>142</v>
      </c>
      <c r="AU122" s="22" t="s">
        <v>83</v>
      </c>
      <c r="AY122" s="22" t="s">
        <v>140</v>
      </c>
      <c r="BE122" s="201">
        <f t="shared" si="24"/>
        <v>0</v>
      </c>
      <c r="BF122" s="201">
        <f t="shared" si="25"/>
        <v>0</v>
      </c>
      <c r="BG122" s="201">
        <f t="shared" si="26"/>
        <v>0</v>
      </c>
      <c r="BH122" s="201">
        <f t="shared" si="27"/>
        <v>0</v>
      </c>
      <c r="BI122" s="201">
        <f t="shared" si="28"/>
        <v>0</v>
      </c>
      <c r="BJ122" s="22" t="s">
        <v>83</v>
      </c>
      <c r="BK122" s="201">
        <f t="shared" si="29"/>
        <v>0</v>
      </c>
      <c r="BL122" s="22" t="s">
        <v>147</v>
      </c>
      <c r="BM122" s="22" t="s">
        <v>538</v>
      </c>
    </row>
    <row r="123" spans="2:65" s="1" customFormat="1" ht="16.5" customHeight="1">
      <c r="B123" s="39"/>
      <c r="C123" s="190" t="s">
        <v>337</v>
      </c>
      <c r="D123" s="190" t="s">
        <v>142</v>
      </c>
      <c r="E123" s="191" t="s">
        <v>775</v>
      </c>
      <c r="F123" s="192" t="s">
        <v>776</v>
      </c>
      <c r="G123" s="193" t="s">
        <v>766</v>
      </c>
      <c r="H123" s="194">
        <v>8</v>
      </c>
      <c r="I123" s="195"/>
      <c r="J123" s="196">
        <f t="shared" si="20"/>
        <v>0</v>
      </c>
      <c r="K123" s="192" t="s">
        <v>23</v>
      </c>
      <c r="L123" s="59"/>
      <c r="M123" s="197" t="s">
        <v>23</v>
      </c>
      <c r="N123" s="198" t="s">
        <v>46</v>
      </c>
      <c r="O123" s="40"/>
      <c r="P123" s="199">
        <f t="shared" si="21"/>
        <v>0</v>
      </c>
      <c r="Q123" s="199">
        <v>0</v>
      </c>
      <c r="R123" s="199">
        <f t="shared" si="22"/>
        <v>0</v>
      </c>
      <c r="S123" s="199">
        <v>0</v>
      </c>
      <c r="T123" s="200">
        <f t="shared" si="23"/>
        <v>0</v>
      </c>
      <c r="AR123" s="22" t="s">
        <v>147</v>
      </c>
      <c r="AT123" s="22" t="s">
        <v>142</v>
      </c>
      <c r="AU123" s="22" t="s">
        <v>83</v>
      </c>
      <c r="AY123" s="22" t="s">
        <v>140</v>
      </c>
      <c r="BE123" s="201">
        <f t="shared" si="24"/>
        <v>0</v>
      </c>
      <c r="BF123" s="201">
        <f t="shared" si="25"/>
        <v>0</v>
      </c>
      <c r="BG123" s="201">
        <f t="shared" si="26"/>
        <v>0</v>
      </c>
      <c r="BH123" s="201">
        <f t="shared" si="27"/>
        <v>0</v>
      </c>
      <c r="BI123" s="201">
        <f t="shared" si="28"/>
        <v>0</v>
      </c>
      <c r="BJ123" s="22" t="s">
        <v>83</v>
      </c>
      <c r="BK123" s="201">
        <f t="shared" si="29"/>
        <v>0</v>
      </c>
      <c r="BL123" s="22" t="s">
        <v>147</v>
      </c>
      <c r="BM123" s="22" t="s">
        <v>547</v>
      </c>
    </row>
    <row r="124" spans="2:65" s="1" customFormat="1" ht="16.5" customHeight="1">
      <c r="B124" s="39"/>
      <c r="C124" s="190" t="s">
        <v>342</v>
      </c>
      <c r="D124" s="190" t="s">
        <v>142</v>
      </c>
      <c r="E124" s="191" t="s">
        <v>777</v>
      </c>
      <c r="F124" s="192" t="s">
        <v>778</v>
      </c>
      <c r="G124" s="193" t="s">
        <v>766</v>
      </c>
      <c r="H124" s="194">
        <v>12</v>
      </c>
      <c r="I124" s="195"/>
      <c r="J124" s="196">
        <f t="shared" si="20"/>
        <v>0</v>
      </c>
      <c r="K124" s="192" t="s">
        <v>23</v>
      </c>
      <c r="L124" s="59"/>
      <c r="M124" s="197" t="s">
        <v>23</v>
      </c>
      <c r="N124" s="198" t="s">
        <v>46</v>
      </c>
      <c r="O124" s="40"/>
      <c r="P124" s="199">
        <f t="shared" si="21"/>
        <v>0</v>
      </c>
      <c r="Q124" s="199">
        <v>0</v>
      </c>
      <c r="R124" s="199">
        <f t="shared" si="22"/>
        <v>0</v>
      </c>
      <c r="S124" s="199">
        <v>0</v>
      </c>
      <c r="T124" s="200">
        <f t="shared" si="23"/>
        <v>0</v>
      </c>
      <c r="AR124" s="22" t="s">
        <v>147</v>
      </c>
      <c r="AT124" s="22" t="s">
        <v>142</v>
      </c>
      <c r="AU124" s="22" t="s">
        <v>83</v>
      </c>
      <c r="AY124" s="22" t="s">
        <v>140</v>
      </c>
      <c r="BE124" s="201">
        <f t="shared" si="24"/>
        <v>0</v>
      </c>
      <c r="BF124" s="201">
        <f t="shared" si="25"/>
        <v>0</v>
      </c>
      <c r="BG124" s="201">
        <f t="shared" si="26"/>
        <v>0</v>
      </c>
      <c r="BH124" s="201">
        <f t="shared" si="27"/>
        <v>0</v>
      </c>
      <c r="BI124" s="201">
        <f t="shared" si="28"/>
        <v>0</v>
      </c>
      <c r="BJ124" s="22" t="s">
        <v>83</v>
      </c>
      <c r="BK124" s="201">
        <f t="shared" si="29"/>
        <v>0</v>
      </c>
      <c r="BL124" s="22" t="s">
        <v>147</v>
      </c>
      <c r="BM124" s="22" t="s">
        <v>556</v>
      </c>
    </row>
    <row r="125" spans="2:65" s="1" customFormat="1" ht="16.5" customHeight="1">
      <c r="B125" s="39"/>
      <c r="C125" s="190" t="s">
        <v>346</v>
      </c>
      <c r="D125" s="190" t="s">
        <v>142</v>
      </c>
      <c r="E125" s="191" t="s">
        <v>779</v>
      </c>
      <c r="F125" s="192" t="s">
        <v>780</v>
      </c>
      <c r="G125" s="193" t="s">
        <v>744</v>
      </c>
      <c r="H125" s="194">
        <v>1</v>
      </c>
      <c r="I125" s="195"/>
      <c r="J125" s="196">
        <f t="shared" si="20"/>
        <v>0</v>
      </c>
      <c r="K125" s="192" t="s">
        <v>23</v>
      </c>
      <c r="L125" s="59"/>
      <c r="M125" s="197" t="s">
        <v>23</v>
      </c>
      <c r="N125" s="198" t="s">
        <v>46</v>
      </c>
      <c r="O125" s="40"/>
      <c r="P125" s="199">
        <f t="shared" si="21"/>
        <v>0</v>
      </c>
      <c r="Q125" s="199">
        <v>0</v>
      </c>
      <c r="R125" s="199">
        <f t="shared" si="22"/>
        <v>0</v>
      </c>
      <c r="S125" s="199">
        <v>0</v>
      </c>
      <c r="T125" s="200">
        <f t="shared" si="23"/>
        <v>0</v>
      </c>
      <c r="AR125" s="22" t="s">
        <v>147</v>
      </c>
      <c r="AT125" s="22" t="s">
        <v>142</v>
      </c>
      <c r="AU125" s="22" t="s">
        <v>83</v>
      </c>
      <c r="AY125" s="22" t="s">
        <v>140</v>
      </c>
      <c r="BE125" s="201">
        <f t="shared" si="24"/>
        <v>0</v>
      </c>
      <c r="BF125" s="201">
        <f t="shared" si="25"/>
        <v>0</v>
      </c>
      <c r="BG125" s="201">
        <f t="shared" si="26"/>
        <v>0</v>
      </c>
      <c r="BH125" s="201">
        <f t="shared" si="27"/>
        <v>0</v>
      </c>
      <c r="BI125" s="201">
        <f t="shared" si="28"/>
        <v>0</v>
      </c>
      <c r="BJ125" s="22" t="s">
        <v>83</v>
      </c>
      <c r="BK125" s="201">
        <f t="shared" si="29"/>
        <v>0</v>
      </c>
      <c r="BL125" s="22" t="s">
        <v>147</v>
      </c>
      <c r="BM125" s="22" t="s">
        <v>567</v>
      </c>
    </row>
    <row r="126" spans="2:65" s="1" customFormat="1" ht="16.5" customHeight="1">
      <c r="B126" s="39"/>
      <c r="C126" s="190" t="s">
        <v>352</v>
      </c>
      <c r="D126" s="190" t="s">
        <v>142</v>
      </c>
      <c r="E126" s="191" t="s">
        <v>781</v>
      </c>
      <c r="F126" s="192" t="s">
        <v>782</v>
      </c>
      <c r="G126" s="193" t="s">
        <v>744</v>
      </c>
      <c r="H126" s="194">
        <v>1</v>
      </c>
      <c r="I126" s="195"/>
      <c r="J126" s="196">
        <f t="shared" si="20"/>
        <v>0</v>
      </c>
      <c r="K126" s="192" t="s">
        <v>23</v>
      </c>
      <c r="L126" s="59"/>
      <c r="M126" s="197" t="s">
        <v>23</v>
      </c>
      <c r="N126" s="198" t="s">
        <v>46</v>
      </c>
      <c r="O126" s="40"/>
      <c r="P126" s="199">
        <f t="shared" si="21"/>
        <v>0</v>
      </c>
      <c r="Q126" s="199">
        <v>0</v>
      </c>
      <c r="R126" s="199">
        <f t="shared" si="22"/>
        <v>0</v>
      </c>
      <c r="S126" s="199">
        <v>0</v>
      </c>
      <c r="T126" s="200">
        <f t="shared" si="23"/>
        <v>0</v>
      </c>
      <c r="AR126" s="22" t="s">
        <v>147</v>
      </c>
      <c r="AT126" s="22" t="s">
        <v>142</v>
      </c>
      <c r="AU126" s="22" t="s">
        <v>83</v>
      </c>
      <c r="AY126" s="22" t="s">
        <v>140</v>
      </c>
      <c r="BE126" s="201">
        <f t="shared" si="24"/>
        <v>0</v>
      </c>
      <c r="BF126" s="201">
        <f t="shared" si="25"/>
        <v>0</v>
      </c>
      <c r="BG126" s="201">
        <f t="shared" si="26"/>
        <v>0</v>
      </c>
      <c r="BH126" s="201">
        <f t="shared" si="27"/>
        <v>0</v>
      </c>
      <c r="BI126" s="201">
        <f t="shared" si="28"/>
        <v>0</v>
      </c>
      <c r="BJ126" s="22" t="s">
        <v>83</v>
      </c>
      <c r="BK126" s="201">
        <f t="shared" si="29"/>
        <v>0</v>
      </c>
      <c r="BL126" s="22" t="s">
        <v>147</v>
      </c>
      <c r="BM126" s="22" t="s">
        <v>576</v>
      </c>
    </row>
    <row r="127" spans="2:65" s="1" customFormat="1" ht="16.5" customHeight="1">
      <c r="B127" s="39"/>
      <c r="C127" s="190" t="s">
        <v>367</v>
      </c>
      <c r="D127" s="190" t="s">
        <v>142</v>
      </c>
      <c r="E127" s="191" t="s">
        <v>783</v>
      </c>
      <c r="F127" s="192" t="s">
        <v>784</v>
      </c>
      <c r="G127" s="193" t="s">
        <v>744</v>
      </c>
      <c r="H127" s="194">
        <v>1</v>
      </c>
      <c r="I127" s="195"/>
      <c r="J127" s="196">
        <f t="shared" si="20"/>
        <v>0</v>
      </c>
      <c r="K127" s="192" t="s">
        <v>23</v>
      </c>
      <c r="L127" s="59"/>
      <c r="M127" s="197" t="s">
        <v>23</v>
      </c>
      <c r="N127" s="235" t="s">
        <v>46</v>
      </c>
      <c r="O127" s="236"/>
      <c r="P127" s="237">
        <f t="shared" si="21"/>
        <v>0</v>
      </c>
      <c r="Q127" s="237">
        <v>0</v>
      </c>
      <c r="R127" s="237">
        <f t="shared" si="22"/>
        <v>0</v>
      </c>
      <c r="S127" s="237">
        <v>0</v>
      </c>
      <c r="T127" s="238">
        <f t="shared" si="23"/>
        <v>0</v>
      </c>
      <c r="AR127" s="22" t="s">
        <v>147</v>
      </c>
      <c r="AT127" s="22" t="s">
        <v>142</v>
      </c>
      <c r="AU127" s="22" t="s">
        <v>83</v>
      </c>
      <c r="AY127" s="22" t="s">
        <v>140</v>
      </c>
      <c r="BE127" s="201">
        <f t="shared" si="24"/>
        <v>0</v>
      </c>
      <c r="BF127" s="201">
        <f t="shared" si="25"/>
        <v>0</v>
      </c>
      <c r="BG127" s="201">
        <f t="shared" si="26"/>
        <v>0</v>
      </c>
      <c r="BH127" s="201">
        <f t="shared" si="27"/>
        <v>0</v>
      </c>
      <c r="BI127" s="201">
        <f t="shared" si="28"/>
        <v>0</v>
      </c>
      <c r="BJ127" s="22" t="s">
        <v>83</v>
      </c>
      <c r="BK127" s="201">
        <f t="shared" si="29"/>
        <v>0</v>
      </c>
      <c r="BL127" s="22" t="s">
        <v>147</v>
      </c>
      <c r="BM127" s="22" t="s">
        <v>588</v>
      </c>
    </row>
    <row r="128" spans="2:12" s="1" customFormat="1" ht="6.95" customHeight="1">
      <c r="B128" s="54"/>
      <c r="C128" s="55"/>
      <c r="D128" s="55"/>
      <c r="E128" s="55"/>
      <c r="F128" s="55"/>
      <c r="G128" s="55"/>
      <c r="H128" s="55"/>
      <c r="I128" s="137"/>
      <c r="J128" s="55"/>
      <c r="K128" s="55"/>
      <c r="L128" s="59"/>
    </row>
  </sheetData>
  <sheetProtection algorithmName="SHA-512" hashValue="EBoRjMe25SdS8vIe0CDsFojxglv08EncFWPRhgVLu/8Ne8ZZigDEMJ9PWIIet6ILkcQ0TYpqawyhjGdA1kReiw==" saltValue="dIlOcHYZxlxhyTZhk57ZUYu7D3gsNbkGp4HsGNQqP+oz/HWnpI82DmrIlGPCYgHjPGpScwzM6M5B+yX4pDhLlQ==" spinCount="100000" sheet="1" objects="1" scenarios="1" formatColumns="0" formatRows="0" autoFilter="0"/>
  <autoFilter ref="C78:K127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3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59" t="s">
        <v>93</v>
      </c>
      <c r="H1" s="35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2" t="s">
        <v>91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0" t="str">
        <f>'Rekapitulace stavby'!K6</f>
        <v>Třinecká obchodní akademie, Třinec, ul. Beskydská č.p. 1140 - oprava střechy</v>
      </c>
      <c r="F7" s="361"/>
      <c r="G7" s="361"/>
      <c r="H7" s="36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2" t="s">
        <v>785</v>
      </c>
      <c r="F9" s="363"/>
      <c r="G9" s="363"/>
      <c r="H9" s="36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23</v>
      </c>
      <c r="G11" s="40"/>
      <c r="H11" s="40"/>
      <c r="I11" s="117" t="s">
        <v>22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24</v>
      </c>
      <c r="E12" s="40"/>
      <c r="F12" s="33" t="s">
        <v>25</v>
      </c>
      <c r="G12" s="40"/>
      <c r="H12" s="40"/>
      <c r="I12" s="117" t="s">
        <v>26</v>
      </c>
      <c r="J12" s="118" t="str">
        <f>'Rekapitulace stavby'!AN8</f>
        <v>31. 5. 2018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28</v>
      </c>
      <c r="E14" s="40"/>
      <c r="F14" s="40"/>
      <c r="G14" s="40"/>
      <c r="H14" s="40"/>
      <c r="I14" s="117" t="s">
        <v>29</v>
      </c>
      <c r="J14" s="33" t="str">
        <f>IF('Rekapitulace stavby'!AN10="","",'Rekapitulace stavby'!AN10)</f>
        <v>00297313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Třinec</v>
      </c>
      <c r="F15" s="40"/>
      <c r="G15" s="40"/>
      <c r="H15" s="40"/>
      <c r="I15" s="117" t="s">
        <v>32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29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29</v>
      </c>
      <c r="J20" s="33" t="s">
        <v>36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51" t="s">
        <v>23</v>
      </c>
      <c r="F24" s="351"/>
      <c r="G24" s="351"/>
      <c r="H24" s="35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ROUND(J77,2)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ROUND(SUM(BE77:BE87),2)</f>
        <v>0</v>
      </c>
      <c r="G30" s="40"/>
      <c r="H30" s="40"/>
      <c r="I30" s="129">
        <v>0.21</v>
      </c>
      <c r="J30" s="128">
        <f>ROUND(ROUND((SUM(BE77:BE87)),2)*I30,2)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ROUND(SUM(BF77:BF87),2)</f>
        <v>0</v>
      </c>
      <c r="G31" s="40"/>
      <c r="H31" s="40"/>
      <c r="I31" s="129">
        <v>0.15</v>
      </c>
      <c r="J31" s="128">
        <f>ROUND(ROUND((SUM(BF77:BF87)),2)*I31,2)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ROUND(SUM(BG77:BG87),2)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ROUND(SUM(BH77:BH87),2)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ROUND(SUM(BI77:BI87),2)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0" t="str">
        <f>E7</f>
        <v>Třinecká obchodní akademie, Třinec, ul. Beskydská č.p. 1140 - oprava střechy</v>
      </c>
      <c r="F45" s="361"/>
      <c r="G45" s="361"/>
      <c r="H45" s="36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2" t="str">
        <f>E9</f>
        <v>03 - Vedlejší rozpočtové náklady</v>
      </c>
      <c r="F47" s="363"/>
      <c r="G47" s="363"/>
      <c r="H47" s="36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24</v>
      </c>
      <c r="D49" s="40"/>
      <c r="E49" s="40"/>
      <c r="F49" s="33" t="str">
        <f>F12</f>
        <v>Obec Třinec</v>
      </c>
      <c r="G49" s="40"/>
      <c r="H49" s="40"/>
      <c r="I49" s="117" t="s">
        <v>26</v>
      </c>
      <c r="J49" s="118" t="str">
        <f>IF(J12="","",J12)</f>
        <v>31. 5. 2018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28</v>
      </c>
      <c r="D51" s="40"/>
      <c r="E51" s="40"/>
      <c r="F51" s="33" t="str">
        <f>E15</f>
        <v>Město Třinec</v>
      </c>
      <c r="G51" s="40"/>
      <c r="H51" s="40"/>
      <c r="I51" s="117" t="s">
        <v>35</v>
      </c>
      <c r="J51" s="351" t="str">
        <f>E21</f>
        <v>Projekční kancelář lay-out s.r.o.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5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J77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786</v>
      </c>
      <c r="E57" s="150"/>
      <c r="F57" s="150"/>
      <c r="G57" s="150"/>
      <c r="H57" s="150"/>
      <c r="I57" s="151"/>
      <c r="J57" s="152">
        <f>J78</f>
        <v>0</v>
      </c>
      <c r="K57" s="153"/>
    </row>
    <row r="58" spans="2:11" s="1" customFormat="1" ht="21.75" customHeight="1">
      <c r="B58" s="39"/>
      <c r="C58" s="40"/>
      <c r="D58" s="40"/>
      <c r="E58" s="40"/>
      <c r="F58" s="40"/>
      <c r="G58" s="40"/>
      <c r="H58" s="40"/>
      <c r="I58" s="116"/>
      <c r="J58" s="40"/>
      <c r="K58" s="43"/>
    </row>
    <row r="59" spans="2:11" s="1" customFormat="1" ht="6.95" customHeight="1">
      <c r="B59" s="54"/>
      <c r="C59" s="55"/>
      <c r="D59" s="55"/>
      <c r="E59" s="55"/>
      <c r="F59" s="55"/>
      <c r="G59" s="55"/>
      <c r="H59" s="55"/>
      <c r="I59" s="137"/>
      <c r="J59" s="55"/>
      <c r="K59" s="56"/>
    </row>
    <row r="63" spans="2:12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8"/>
      <c r="L63" s="59"/>
    </row>
    <row r="64" spans="2:12" s="1" customFormat="1" ht="36.95" customHeight="1">
      <c r="B64" s="39"/>
      <c r="C64" s="60" t="s">
        <v>124</v>
      </c>
      <c r="D64" s="61"/>
      <c r="E64" s="61"/>
      <c r="F64" s="61"/>
      <c r="G64" s="61"/>
      <c r="H64" s="61"/>
      <c r="I64" s="161"/>
      <c r="J64" s="61"/>
      <c r="K64" s="61"/>
      <c r="L64" s="59"/>
    </row>
    <row r="65" spans="2:12" s="1" customFormat="1" ht="6.95" customHeight="1">
      <c r="B65" s="39"/>
      <c r="C65" s="61"/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14.45" customHeight="1">
      <c r="B66" s="39"/>
      <c r="C66" s="63" t="s">
        <v>18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6.5" customHeight="1">
      <c r="B67" s="39"/>
      <c r="C67" s="61"/>
      <c r="D67" s="61"/>
      <c r="E67" s="356" t="str">
        <f>E7</f>
        <v>Třinecká obchodní akademie, Třinec, ul. Beskydská č.p. 1140 - oprava střechy</v>
      </c>
      <c r="F67" s="357"/>
      <c r="G67" s="357"/>
      <c r="H67" s="357"/>
      <c r="I67" s="161"/>
      <c r="J67" s="61"/>
      <c r="K67" s="61"/>
      <c r="L67" s="59"/>
    </row>
    <row r="68" spans="2:12" s="1" customFormat="1" ht="14.45" customHeight="1">
      <c r="B68" s="39"/>
      <c r="C68" s="63" t="s">
        <v>98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17.25" customHeight="1">
      <c r="B69" s="39"/>
      <c r="C69" s="61"/>
      <c r="D69" s="61"/>
      <c r="E69" s="323" t="str">
        <f>E9</f>
        <v>03 - Vedlejší rozpočtové náklady</v>
      </c>
      <c r="F69" s="358"/>
      <c r="G69" s="358"/>
      <c r="H69" s="358"/>
      <c r="I69" s="161"/>
      <c r="J69" s="61"/>
      <c r="K69" s="61"/>
      <c r="L69" s="59"/>
    </row>
    <row r="70" spans="2:12" s="1" customFormat="1" ht="6.95" customHeight="1">
      <c r="B70" s="39"/>
      <c r="C70" s="61"/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8" customHeight="1">
      <c r="B71" s="39"/>
      <c r="C71" s="63" t="s">
        <v>24</v>
      </c>
      <c r="D71" s="61"/>
      <c r="E71" s="61"/>
      <c r="F71" s="162" t="str">
        <f>F12</f>
        <v>Obec Třinec</v>
      </c>
      <c r="G71" s="61"/>
      <c r="H71" s="61"/>
      <c r="I71" s="163" t="s">
        <v>26</v>
      </c>
      <c r="J71" s="71" t="str">
        <f>IF(J12="","",J12)</f>
        <v>31. 5. 2018</v>
      </c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5">
      <c r="B73" s="39"/>
      <c r="C73" s="63" t="s">
        <v>28</v>
      </c>
      <c r="D73" s="61"/>
      <c r="E73" s="61"/>
      <c r="F73" s="162" t="str">
        <f>E15</f>
        <v>Město Třinec</v>
      </c>
      <c r="G73" s="61"/>
      <c r="H73" s="61"/>
      <c r="I73" s="163" t="s">
        <v>35</v>
      </c>
      <c r="J73" s="162" t="str">
        <f>E21</f>
        <v>Projekční kancelář lay-out s.r.o.</v>
      </c>
      <c r="K73" s="61"/>
      <c r="L73" s="59"/>
    </row>
    <row r="74" spans="2:12" s="1" customFormat="1" ht="14.45" customHeight="1">
      <c r="B74" s="39"/>
      <c r="C74" s="63" t="s">
        <v>33</v>
      </c>
      <c r="D74" s="61"/>
      <c r="E74" s="61"/>
      <c r="F74" s="162" t="str">
        <f>IF(E18="","",E18)</f>
        <v/>
      </c>
      <c r="G74" s="61"/>
      <c r="H74" s="61"/>
      <c r="I74" s="161"/>
      <c r="J74" s="61"/>
      <c r="K74" s="61"/>
      <c r="L74" s="59"/>
    </row>
    <row r="75" spans="2:12" s="1" customFormat="1" ht="10.3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20" s="9" customFormat="1" ht="29.25" customHeight="1">
      <c r="B76" s="164"/>
      <c r="C76" s="165" t="s">
        <v>125</v>
      </c>
      <c r="D76" s="166" t="s">
        <v>60</v>
      </c>
      <c r="E76" s="166" t="s">
        <v>56</v>
      </c>
      <c r="F76" s="166" t="s">
        <v>126</v>
      </c>
      <c r="G76" s="166" t="s">
        <v>127</v>
      </c>
      <c r="H76" s="166" t="s">
        <v>128</v>
      </c>
      <c r="I76" s="167" t="s">
        <v>129</v>
      </c>
      <c r="J76" s="166" t="s">
        <v>102</v>
      </c>
      <c r="K76" s="168" t="s">
        <v>130</v>
      </c>
      <c r="L76" s="169"/>
      <c r="M76" s="79" t="s">
        <v>131</v>
      </c>
      <c r="N76" s="80" t="s">
        <v>45</v>
      </c>
      <c r="O76" s="80" t="s">
        <v>132</v>
      </c>
      <c r="P76" s="80" t="s">
        <v>133</v>
      </c>
      <c r="Q76" s="80" t="s">
        <v>134</v>
      </c>
      <c r="R76" s="80" t="s">
        <v>135</v>
      </c>
      <c r="S76" s="80" t="s">
        <v>136</v>
      </c>
      <c r="T76" s="81" t="s">
        <v>137</v>
      </c>
    </row>
    <row r="77" spans="2:63" s="1" customFormat="1" ht="29.25" customHeight="1">
      <c r="B77" s="39"/>
      <c r="C77" s="85" t="s">
        <v>103</v>
      </c>
      <c r="D77" s="61"/>
      <c r="E77" s="61"/>
      <c r="F77" s="61"/>
      <c r="G77" s="61"/>
      <c r="H77" s="61"/>
      <c r="I77" s="161"/>
      <c r="J77" s="170">
        <f>BK77</f>
        <v>0</v>
      </c>
      <c r="K77" s="61"/>
      <c r="L77" s="59"/>
      <c r="M77" s="82"/>
      <c r="N77" s="83"/>
      <c r="O77" s="83"/>
      <c r="P77" s="171">
        <f>P78</f>
        <v>0</v>
      </c>
      <c r="Q77" s="83"/>
      <c r="R77" s="171">
        <f>R78</f>
        <v>0</v>
      </c>
      <c r="S77" s="83"/>
      <c r="T77" s="172">
        <f>T78</f>
        <v>0</v>
      </c>
      <c r="AT77" s="22" t="s">
        <v>74</v>
      </c>
      <c r="AU77" s="22" t="s">
        <v>104</v>
      </c>
      <c r="BK77" s="173">
        <f>BK78</f>
        <v>0</v>
      </c>
    </row>
    <row r="78" spans="2:63" s="10" customFormat="1" ht="37.35" customHeight="1">
      <c r="B78" s="174"/>
      <c r="C78" s="175"/>
      <c r="D78" s="176" t="s">
        <v>74</v>
      </c>
      <c r="E78" s="177" t="s">
        <v>75</v>
      </c>
      <c r="F78" s="177" t="s">
        <v>90</v>
      </c>
      <c r="G78" s="175"/>
      <c r="H78" s="175"/>
      <c r="I78" s="178"/>
      <c r="J78" s="179">
        <f>BK78</f>
        <v>0</v>
      </c>
      <c r="K78" s="175"/>
      <c r="L78" s="180"/>
      <c r="M78" s="181"/>
      <c r="N78" s="182"/>
      <c r="O78" s="182"/>
      <c r="P78" s="183">
        <f>SUM(P79:P87)</f>
        <v>0</v>
      </c>
      <c r="Q78" s="182"/>
      <c r="R78" s="183">
        <f>SUM(R79:R87)</f>
        <v>0</v>
      </c>
      <c r="S78" s="182"/>
      <c r="T78" s="184">
        <f>SUM(T79:T87)</f>
        <v>0</v>
      </c>
      <c r="AR78" s="185" t="s">
        <v>164</v>
      </c>
      <c r="AT78" s="186" t="s">
        <v>74</v>
      </c>
      <c r="AU78" s="186" t="s">
        <v>75</v>
      </c>
      <c r="AY78" s="185" t="s">
        <v>140</v>
      </c>
      <c r="BK78" s="187">
        <f>SUM(BK79:BK87)</f>
        <v>0</v>
      </c>
    </row>
    <row r="79" spans="2:65" s="1" customFormat="1" ht="16.5" customHeight="1">
      <c r="B79" s="39"/>
      <c r="C79" s="190" t="s">
        <v>83</v>
      </c>
      <c r="D79" s="190" t="s">
        <v>142</v>
      </c>
      <c r="E79" s="191" t="s">
        <v>787</v>
      </c>
      <c r="F79" s="192" t="s">
        <v>788</v>
      </c>
      <c r="G79" s="193" t="s">
        <v>789</v>
      </c>
      <c r="H79" s="194">
        <v>2</v>
      </c>
      <c r="I79" s="195"/>
      <c r="J79" s="196">
        <f aca="true" t="shared" si="0" ref="J79:J87">ROUND(I79*H79,2)</f>
        <v>0</v>
      </c>
      <c r="K79" s="192" t="s">
        <v>675</v>
      </c>
      <c r="L79" s="59"/>
      <c r="M79" s="197" t="s">
        <v>23</v>
      </c>
      <c r="N79" s="198" t="s">
        <v>46</v>
      </c>
      <c r="O79" s="40"/>
      <c r="P79" s="199">
        <f aca="true" t="shared" si="1" ref="P79:P87">O79*H79</f>
        <v>0</v>
      </c>
      <c r="Q79" s="199">
        <v>0</v>
      </c>
      <c r="R79" s="199">
        <f aca="true" t="shared" si="2" ref="R79:R87">Q79*H79</f>
        <v>0</v>
      </c>
      <c r="S79" s="199">
        <v>0</v>
      </c>
      <c r="T79" s="200">
        <f aca="true" t="shared" si="3" ref="T79:T87">S79*H79</f>
        <v>0</v>
      </c>
      <c r="AR79" s="22" t="s">
        <v>670</v>
      </c>
      <c r="AT79" s="22" t="s">
        <v>142</v>
      </c>
      <c r="AU79" s="22" t="s">
        <v>83</v>
      </c>
      <c r="AY79" s="22" t="s">
        <v>140</v>
      </c>
      <c r="BE79" s="201">
        <f aca="true" t="shared" si="4" ref="BE79:BE87">IF(N79="základní",J79,0)</f>
        <v>0</v>
      </c>
      <c r="BF79" s="201">
        <f aca="true" t="shared" si="5" ref="BF79:BF87">IF(N79="snížená",J79,0)</f>
        <v>0</v>
      </c>
      <c r="BG79" s="201">
        <f aca="true" t="shared" si="6" ref="BG79:BG87">IF(N79="zákl. přenesená",J79,0)</f>
        <v>0</v>
      </c>
      <c r="BH79" s="201">
        <f aca="true" t="shared" si="7" ref="BH79:BH87">IF(N79="sníž. přenesená",J79,0)</f>
        <v>0</v>
      </c>
      <c r="BI79" s="201">
        <f aca="true" t="shared" si="8" ref="BI79:BI87">IF(N79="nulová",J79,0)</f>
        <v>0</v>
      </c>
      <c r="BJ79" s="22" t="s">
        <v>83</v>
      </c>
      <c r="BK79" s="201">
        <f aca="true" t="shared" si="9" ref="BK79:BK87">ROUND(I79*H79,2)</f>
        <v>0</v>
      </c>
      <c r="BL79" s="22" t="s">
        <v>670</v>
      </c>
      <c r="BM79" s="22" t="s">
        <v>790</v>
      </c>
    </row>
    <row r="80" spans="2:65" s="1" customFormat="1" ht="16.5" customHeight="1">
      <c r="B80" s="39"/>
      <c r="C80" s="190" t="s">
        <v>85</v>
      </c>
      <c r="D80" s="190" t="s">
        <v>142</v>
      </c>
      <c r="E80" s="191" t="s">
        <v>791</v>
      </c>
      <c r="F80" s="192" t="s">
        <v>792</v>
      </c>
      <c r="G80" s="193" t="s">
        <v>616</v>
      </c>
      <c r="H80" s="194">
        <v>1</v>
      </c>
      <c r="I80" s="195"/>
      <c r="J80" s="196">
        <f t="shared" si="0"/>
        <v>0</v>
      </c>
      <c r="K80" s="192" t="s">
        <v>675</v>
      </c>
      <c r="L80" s="59"/>
      <c r="M80" s="197" t="s">
        <v>23</v>
      </c>
      <c r="N80" s="198" t="s">
        <v>46</v>
      </c>
      <c r="O80" s="40"/>
      <c r="P80" s="199">
        <f t="shared" si="1"/>
        <v>0</v>
      </c>
      <c r="Q80" s="199">
        <v>0</v>
      </c>
      <c r="R80" s="199">
        <f t="shared" si="2"/>
        <v>0</v>
      </c>
      <c r="S80" s="199">
        <v>0</v>
      </c>
      <c r="T80" s="200">
        <f t="shared" si="3"/>
        <v>0</v>
      </c>
      <c r="AR80" s="22" t="s">
        <v>670</v>
      </c>
      <c r="AT80" s="22" t="s">
        <v>142</v>
      </c>
      <c r="AU80" s="22" t="s">
        <v>83</v>
      </c>
      <c r="AY80" s="22" t="s">
        <v>140</v>
      </c>
      <c r="BE80" s="201">
        <f t="shared" si="4"/>
        <v>0</v>
      </c>
      <c r="BF80" s="201">
        <f t="shared" si="5"/>
        <v>0</v>
      </c>
      <c r="BG80" s="201">
        <f t="shared" si="6"/>
        <v>0</v>
      </c>
      <c r="BH80" s="201">
        <f t="shared" si="7"/>
        <v>0</v>
      </c>
      <c r="BI80" s="201">
        <f t="shared" si="8"/>
        <v>0</v>
      </c>
      <c r="BJ80" s="22" t="s">
        <v>83</v>
      </c>
      <c r="BK80" s="201">
        <f t="shared" si="9"/>
        <v>0</v>
      </c>
      <c r="BL80" s="22" t="s">
        <v>670</v>
      </c>
      <c r="BM80" s="22" t="s">
        <v>793</v>
      </c>
    </row>
    <row r="81" spans="2:65" s="1" customFormat="1" ht="16.5" customHeight="1">
      <c r="B81" s="39"/>
      <c r="C81" s="190" t="s">
        <v>156</v>
      </c>
      <c r="D81" s="190" t="s">
        <v>142</v>
      </c>
      <c r="E81" s="191" t="s">
        <v>794</v>
      </c>
      <c r="F81" s="192" t="s">
        <v>795</v>
      </c>
      <c r="G81" s="193" t="s">
        <v>616</v>
      </c>
      <c r="H81" s="194">
        <v>1</v>
      </c>
      <c r="I81" s="195"/>
      <c r="J81" s="196">
        <f t="shared" si="0"/>
        <v>0</v>
      </c>
      <c r="K81" s="192" t="s">
        <v>675</v>
      </c>
      <c r="L81" s="59"/>
      <c r="M81" s="197" t="s">
        <v>23</v>
      </c>
      <c r="N81" s="198" t="s">
        <v>46</v>
      </c>
      <c r="O81" s="40"/>
      <c r="P81" s="199">
        <f t="shared" si="1"/>
        <v>0</v>
      </c>
      <c r="Q81" s="199">
        <v>0</v>
      </c>
      <c r="R81" s="199">
        <f t="shared" si="2"/>
        <v>0</v>
      </c>
      <c r="S81" s="199">
        <v>0</v>
      </c>
      <c r="T81" s="200">
        <f t="shared" si="3"/>
        <v>0</v>
      </c>
      <c r="AR81" s="22" t="s">
        <v>670</v>
      </c>
      <c r="AT81" s="22" t="s">
        <v>142</v>
      </c>
      <c r="AU81" s="22" t="s">
        <v>83</v>
      </c>
      <c r="AY81" s="22" t="s">
        <v>140</v>
      </c>
      <c r="BE81" s="201">
        <f t="shared" si="4"/>
        <v>0</v>
      </c>
      <c r="BF81" s="201">
        <f t="shared" si="5"/>
        <v>0</v>
      </c>
      <c r="BG81" s="201">
        <f t="shared" si="6"/>
        <v>0</v>
      </c>
      <c r="BH81" s="201">
        <f t="shared" si="7"/>
        <v>0</v>
      </c>
      <c r="BI81" s="201">
        <f t="shared" si="8"/>
        <v>0</v>
      </c>
      <c r="BJ81" s="22" t="s">
        <v>83</v>
      </c>
      <c r="BK81" s="201">
        <f t="shared" si="9"/>
        <v>0</v>
      </c>
      <c r="BL81" s="22" t="s">
        <v>670</v>
      </c>
      <c r="BM81" s="22" t="s">
        <v>796</v>
      </c>
    </row>
    <row r="82" spans="2:65" s="1" customFormat="1" ht="16.5" customHeight="1">
      <c r="B82" s="39"/>
      <c r="C82" s="190" t="s">
        <v>147</v>
      </c>
      <c r="D82" s="190" t="s">
        <v>142</v>
      </c>
      <c r="E82" s="191" t="s">
        <v>797</v>
      </c>
      <c r="F82" s="192" t="s">
        <v>798</v>
      </c>
      <c r="G82" s="193" t="s">
        <v>167</v>
      </c>
      <c r="H82" s="194">
        <v>30</v>
      </c>
      <c r="I82" s="195"/>
      <c r="J82" s="196">
        <f t="shared" si="0"/>
        <v>0</v>
      </c>
      <c r="K82" s="192" t="s">
        <v>675</v>
      </c>
      <c r="L82" s="59"/>
      <c r="M82" s="197" t="s">
        <v>23</v>
      </c>
      <c r="N82" s="198" t="s">
        <v>46</v>
      </c>
      <c r="O82" s="40"/>
      <c r="P82" s="199">
        <f t="shared" si="1"/>
        <v>0</v>
      </c>
      <c r="Q82" s="199">
        <v>0</v>
      </c>
      <c r="R82" s="199">
        <f t="shared" si="2"/>
        <v>0</v>
      </c>
      <c r="S82" s="199">
        <v>0</v>
      </c>
      <c r="T82" s="200">
        <f t="shared" si="3"/>
        <v>0</v>
      </c>
      <c r="AR82" s="22" t="s">
        <v>670</v>
      </c>
      <c r="AT82" s="22" t="s">
        <v>142</v>
      </c>
      <c r="AU82" s="22" t="s">
        <v>83</v>
      </c>
      <c r="AY82" s="22" t="s">
        <v>140</v>
      </c>
      <c r="BE82" s="201">
        <f t="shared" si="4"/>
        <v>0</v>
      </c>
      <c r="BF82" s="201">
        <f t="shared" si="5"/>
        <v>0</v>
      </c>
      <c r="BG82" s="201">
        <f t="shared" si="6"/>
        <v>0</v>
      </c>
      <c r="BH82" s="201">
        <f t="shared" si="7"/>
        <v>0</v>
      </c>
      <c r="BI82" s="201">
        <f t="shared" si="8"/>
        <v>0</v>
      </c>
      <c r="BJ82" s="22" t="s">
        <v>83</v>
      </c>
      <c r="BK82" s="201">
        <f t="shared" si="9"/>
        <v>0</v>
      </c>
      <c r="BL82" s="22" t="s">
        <v>670</v>
      </c>
      <c r="BM82" s="22" t="s">
        <v>799</v>
      </c>
    </row>
    <row r="83" spans="2:65" s="1" customFormat="1" ht="16.5" customHeight="1">
      <c r="B83" s="39"/>
      <c r="C83" s="190" t="s">
        <v>164</v>
      </c>
      <c r="D83" s="190" t="s">
        <v>142</v>
      </c>
      <c r="E83" s="191" t="s">
        <v>800</v>
      </c>
      <c r="F83" s="192" t="s">
        <v>801</v>
      </c>
      <c r="G83" s="193" t="s">
        <v>616</v>
      </c>
      <c r="H83" s="194">
        <v>1</v>
      </c>
      <c r="I83" s="195"/>
      <c r="J83" s="196">
        <f t="shared" si="0"/>
        <v>0</v>
      </c>
      <c r="K83" s="192" t="s">
        <v>675</v>
      </c>
      <c r="L83" s="59"/>
      <c r="M83" s="197" t="s">
        <v>23</v>
      </c>
      <c r="N83" s="198" t="s">
        <v>46</v>
      </c>
      <c r="O83" s="40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2" t="s">
        <v>670</v>
      </c>
      <c r="AT83" s="22" t="s">
        <v>142</v>
      </c>
      <c r="AU83" s="22" t="s">
        <v>83</v>
      </c>
      <c r="AY83" s="22" t="s">
        <v>140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2" t="s">
        <v>83</v>
      </c>
      <c r="BK83" s="201">
        <f t="shared" si="9"/>
        <v>0</v>
      </c>
      <c r="BL83" s="22" t="s">
        <v>670</v>
      </c>
      <c r="BM83" s="22" t="s">
        <v>802</v>
      </c>
    </row>
    <row r="84" spans="2:65" s="1" customFormat="1" ht="16.5" customHeight="1">
      <c r="B84" s="39"/>
      <c r="C84" s="190" t="s">
        <v>149</v>
      </c>
      <c r="D84" s="190" t="s">
        <v>142</v>
      </c>
      <c r="E84" s="191" t="s">
        <v>803</v>
      </c>
      <c r="F84" s="192" t="s">
        <v>804</v>
      </c>
      <c r="G84" s="193" t="s">
        <v>616</v>
      </c>
      <c r="H84" s="194">
        <v>4</v>
      </c>
      <c r="I84" s="195"/>
      <c r="J84" s="196">
        <f t="shared" si="0"/>
        <v>0</v>
      </c>
      <c r="K84" s="192" t="s">
        <v>675</v>
      </c>
      <c r="L84" s="59"/>
      <c r="M84" s="197" t="s">
        <v>23</v>
      </c>
      <c r="N84" s="198" t="s">
        <v>46</v>
      </c>
      <c r="O84" s="40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2" t="s">
        <v>670</v>
      </c>
      <c r="AT84" s="22" t="s">
        <v>142</v>
      </c>
      <c r="AU84" s="22" t="s">
        <v>83</v>
      </c>
      <c r="AY84" s="22" t="s">
        <v>140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2" t="s">
        <v>83</v>
      </c>
      <c r="BK84" s="201">
        <f t="shared" si="9"/>
        <v>0</v>
      </c>
      <c r="BL84" s="22" t="s">
        <v>670</v>
      </c>
      <c r="BM84" s="22" t="s">
        <v>805</v>
      </c>
    </row>
    <row r="85" spans="2:65" s="1" customFormat="1" ht="16.5" customHeight="1">
      <c r="B85" s="39"/>
      <c r="C85" s="190" t="s">
        <v>176</v>
      </c>
      <c r="D85" s="190" t="s">
        <v>142</v>
      </c>
      <c r="E85" s="191" t="s">
        <v>806</v>
      </c>
      <c r="F85" s="192" t="s">
        <v>807</v>
      </c>
      <c r="G85" s="193" t="s">
        <v>616</v>
      </c>
      <c r="H85" s="194">
        <v>1</v>
      </c>
      <c r="I85" s="195"/>
      <c r="J85" s="196">
        <f t="shared" si="0"/>
        <v>0</v>
      </c>
      <c r="K85" s="192" t="s">
        <v>675</v>
      </c>
      <c r="L85" s="59"/>
      <c r="M85" s="197" t="s">
        <v>23</v>
      </c>
      <c r="N85" s="198" t="s">
        <v>46</v>
      </c>
      <c r="O85" s="40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2" t="s">
        <v>670</v>
      </c>
      <c r="AT85" s="22" t="s">
        <v>142</v>
      </c>
      <c r="AU85" s="22" t="s">
        <v>83</v>
      </c>
      <c r="AY85" s="22" t="s">
        <v>140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2" t="s">
        <v>83</v>
      </c>
      <c r="BK85" s="201">
        <f t="shared" si="9"/>
        <v>0</v>
      </c>
      <c r="BL85" s="22" t="s">
        <v>670</v>
      </c>
      <c r="BM85" s="22" t="s">
        <v>808</v>
      </c>
    </row>
    <row r="86" spans="2:65" s="1" customFormat="1" ht="16.5" customHeight="1">
      <c r="B86" s="39"/>
      <c r="C86" s="190" t="s">
        <v>181</v>
      </c>
      <c r="D86" s="190" t="s">
        <v>142</v>
      </c>
      <c r="E86" s="191" t="s">
        <v>809</v>
      </c>
      <c r="F86" s="192" t="s">
        <v>810</v>
      </c>
      <c r="G86" s="193" t="s">
        <v>145</v>
      </c>
      <c r="H86" s="194">
        <v>100</v>
      </c>
      <c r="I86" s="195"/>
      <c r="J86" s="196">
        <f t="shared" si="0"/>
        <v>0</v>
      </c>
      <c r="K86" s="192" t="s">
        <v>675</v>
      </c>
      <c r="L86" s="59"/>
      <c r="M86" s="197" t="s">
        <v>23</v>
      </c>
      <c r="N86" s="198" t="s">
        <v>46</v>
      </c>
      <c r="O86" s="40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AR86" s="22" t="s">
        <v>670</v>
      </c>
      <c r="AT86" s="22" t="s">
        <v>142</v>
      </c>
      <c r="AU86" s="22" t="s">
        <v>83</v>
      </c>
      <c r="AY86" s="22" t="s">
        <v>140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22" t="s">
        <v>83</v>
      </c>
      <c r="BK86" s="201">
        <f t="shared" si="9"/>
        <v>0</v>
      </c>
      <c r="BL86" s="22" t="s">
        <v>670</v>
      </c>
      <c r="BM86" s="22" t="s">
        <v>811</v>
      </c>
    </row>
    <row r="87" spans="2:65" s="1" customFormat="1" ht="16.5" customHeight="1">
      <c r="B87" s="39"/>
      <c r="C87" s="190" t="s">
        <v>174</v>
      </c>
      <c r="D87" s="190" t="s">
        <v>142</v>
      </c>
      <c r="E87" s="191" t="s">
        <v>812</v>
      </c>
      <c r="F87" s="192" t="s">
        <v>813</v>
      </c>
      <c r="G87" s="193" t="s">
        <v>616</v>
      </c>
      <c r="H87" s="194">
        <v>1</v>
      </c>
      <c r="I87" s="195"/>
      <c r="J87" s="196">
        <f t="shared" si="0"/>
        <v>0</v>
      </c>
      <c r="K87" s="192" t="s">
        <v>675</v>
      </c>
      <c r="L87" s="59"/>
      <c r="M87" s="197" t="s">
        <v>23</v>
      </c>
      <c r="N87" s="235" t="s">
        <v>46</v>
      </c>
      <c r="O87" s="236"/>
      <c r="P87" s="237">
        <f t="shared" si="1"/>
        <v>0</v>
      </c>
      <c r="Q87" s="237">
        <v>0</v>
      </c>
      <c r="R87" s="237">
        <f t="shared" si="2"/>
        <v>0</v>
      </c>
      <c r="S87" s="237">
        <v>0</v>
      </c>
      <c r="T87" s="238">
        <f t="shared" si="3"/>
        <v>0</v>
      </c>
      <c r="AR87" s="22" t="s">
        <v>670</v>
      </c>
      <c r="AT87" s="22" t="s">
        <v>142</v>
      </c>
      <c r="AU87" s="22" t="s">
        <v>83</v>
      </c>
      <c r="AY87" s="22" t="s">
        <v>140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22" t="s">
        <v>83</v>
      </c>
      <c r="BK87" s="201">
        <f t="shared" si="9"/>
        <v>0</v>
      </c>
      <c r="BL87" s="22" t="s">
        <v>670</v>
      </c>
      <c r="BM87" s="22" t="s">
        <v>814</v>
      </c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37"/>
      <c r="J88" s="55"/>
      <c r="K88" s="55"/>
      <c r="L88" s="59"/>
    </row>
  </sheetData>
  <sheetProtection algorithmName="SHA-512" hashValue="tOyw/Mt9tfSZVgk0UusKjJ99kLxGGuSdOA9cM3rQJY/2Rnu86pNISOD+8tae9KE2NdM/b03xC5uWY4wrM4KzGA==" saltValue="WG6mrePUcY26DjMQ5KnwjkcN3zK7cHqGM2LXXUV5OkW4L0s4+/lA1BMRPAWHl1jLXO594imuG8vwrMiVnESTiQ==" spinCount="100000" sheet="1" objects="1" scenarios="1" formatColumns="0" formatRows="0" autoFilter="0"/>
  <autoFilter ref="C76:K87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9" customWidth="1"/>
    <col min="2" max="2" width="1.66796875" style="239" customWidth="1"/>
    <col min="3" max="4" width="5" style="239" customWidth="1"/>
    <col min="5" max="5" width="11.66015625" style="239" customWidth="1"/>
    <col min="6" max="6" width="9.16015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79687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3" customFormat="1" ht="45" customHeight="1">
      <c r="B3" s="243"/>
      <c r="C3" s="365" t="s">
        <v>815</v>
      </c>
      <c r="D3" s="365"/>
      <c r="E3" s="365"/>
      <c r="F3" s="365"/>
      <c r="G3" s="365"/>
      <c r="H3" s="365"/>
      <c r="I3" s="365"/>
      <c r="J3" s="365"/>
      <c r="K3" s="244"/>
    </row>
    <row r="4" spans="2:11" ht="25.5" customHeight="1">
      <c r="B4" s="245"/>
      <c r="C4" s="366" t="s">
        <v>816</v>
      </c>
      <c r="D4" s="366"/>
      <c r="E4" s="366"/>
      <c r="F4" s="366"/>
      <c r="G4" s="366"/>
      <c r="H4" s="366"/>
      <c r="I4" s="366"/>
      <c r="J4" s="366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64" t="s">
        <v>817</v>
      </c>
      <c r="D6" s="364"/>
      <c r="E6" s="364"/>
      <c r="F6" s="364"/>
      <c r="G6" s="364"/>
      <c r="H6" s="364"/>
      <c r="I6" s="364"/>
      <c r="J6" s="364"/>
      <c r="K6" s="246"/>
    </row>
    <row r="7" spans="2:11" ht="15" customHeight="1">
      <c r="B7" s="249"/>
      <c r="C7" s="364" t="s">
        <v>818</v>
      </c>
      <c r="D7" s="364"/>
      <c r="E7" s="364"/>
      <c r="F7" s="364"/>
      <c r="G7" s="364"/>
      <c r="H7" s="364"/>
      <c r="I7" s="364"/>
      <c r="J7" s="364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64" t="s">
        <v>819</v>
      </c>
      <c r="D9" s="364"/>
      <c r="E9" s="364"/>
      <c r="F9" s="364"/>
      <c r="G9" s="364"/>
      <c r="H9" s="364"/>
      <c r="I9" s="364"/>
      <c r="J9" s="364"/>
      <c r="K9" s="246"/>
    </row>
    <row r="10" spans="2:11" ht="15" customHeight="1">
      <c r="B10" s="249"/>
      <c r="C10" s="248"/>
      <c r="D10" s="364" t="s">
        <v>820</v>
      </c>
      <c r="E10" s="364"/>
      <c r="F10" s="364"/>
      <c r="G10" s="364"/>
      <c r="H10" s="364"/>
      <c r="I10" s="364"/>
      <c r="J10" s="364"/>
      <c r="K10" s="246"/>
    </row>
    <row r="11" spans="2:11" ht="15" customHeight="1">
      <c r="B11" s="249"/>
      <c r="C11" s="250"/>
      <c r="D11" s="364" t="s">
        <v>821</v>
      </c>
      <c r="E11" s="364"/>
      <c r="F11" s="364"/>
      <c r="G11" s="364"/>
      <c r="H11" s="364"/>
      <c r="I11" s="364"/>
      <c r="J11" s="364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64" t="s">
        <v>822</v>
      </c>
      <c r="E13" s="364"/>
      <c r="F13" s="364"/>
      <c r="G13" s="364"/>
      <c r="H13" s="364"/>
      <c r="I13" s="364"/>
      <c r="J13" s="364"/>
      <c r="K13" s="246"/>
    </row>
    <row r="14" spans="2:11" ht="15" customHeight="1">
      <c r="B14" s="249"/>
      <c r="C14" s="250"/>
      <c r="D14" s="364" t="s">
        <v>823</v>
      </c>
      <c r="E14" s="364"/>
      <c r="F14" s="364"/>
      <c r="G14" s="364"/>
      <c r="H14" s="364"/>
      <c r="I14" s="364"/>
      <c r="J14" s="364"/>
      <c r="K14" s="246"/>
    </row>
    <row r="15" spans="2:11" ht="15" customHeight="1">
      <c r="B15" s="249"/>
      <c r="C15" s="250"/>
      <c r="D15" s="364" t="s">
        <v>824</v>
      </c>
      <c r="E15" s="364"/>
      <c r="F15" s="364"/>
      <c r="G15" s="364"/>
      <c r="H15" s="364"/>
      <c r="I15" s="364"/>
      <c r="J15" s="364"/>
      <c r="K15" s="246"/>
    </row>
    <row r="16" spans="2:11" ht="15" customHeight="1">
      <c r="B16" s="249"/>
      <c r="C16" s="250"/>
      <c r="D16" s="250"/>
      <c r="E16" s="251" t="s">
        <v>82</v>
      </c>
      <c r="F16" s="364" t="s">
        <v>825</v>
      </c>
      <c r="G16" s="364"/>
      <c r="H16" s="364"/>
      <c r="I16" s="364"/>
      <c r="J16" s="364"/>
      <c r="K16" s="246"/>
    </row>
    <row r="17" spans="2:11" ht="15" customHeight="1">
      <c r="B17" s="249"/>
      <c r="C17" s="250"/>
      <c r="D17" s="250"/>
      <c r="E17" s="251" t="s">
        <v>826</v>
      </c>
      <c r="F17" s="364" t="s">
        <v>827</v>
      </c>
      <c r="G17" s="364"/>
      <c r="H17" s="364"/>
      <c r="I17" s="364"/>
      <c r="J17" s="364"/>
      <c r="K17" s="246"/>
    </row>
    <row r="18" spans="2:11" ht="15" customHeight="1">
      <c r="B18" s="249"/>
      <c r="C18" s="250"/>
      <c r="D18" s="250"/>
      <c r="E18" s="251" t="s">
        <v>828</v>
      </c>
      <c r="F18" s="364" t="s">
        <v>829</v>
      </c>
      <c r="G18" s="364"/>
      <c r="H18" s="364"/>
      <c r="I18" s="364"/>
      <c r="J18" s="364"/>
      <c r="K18" s="246"/>
    </row>
    <row r="19" spans="2:11" ht="15" customHeight="1">
      <c r="B19" s="249"/>
      <c r="C19" s="250"/>
      <c r="D19" s="250"/>
      <c r="E19" s="251" t="s">
        <v>830</v>
      </c>
      <c r="F19" s="364" t="s">
        <v>831</v>
      </c>
      <c r="G19" s="364"/>
      <c r="H19" s="364"/>
      <c r="I19" s="364"/>
      <c r="J19" s="364"/>
      <c r="K19" s="246"/>
    </row>
    <row r="20" spans="2:11" ht="15" customHeight="1">
      <c r="B20" s="249"/>
      <c r="C20" s="250"/>
      <c r="D20" s="250"/>
      <c r="E20" s="251" t="s">
        <v>832</v>
      </c>
      <c r="F20" s="364" t="s">
        <v>833</v>
      </c>
      <c r="G20" s="364"/>
      <c r="H20" s="364"/>
      <c r="I20" s="364"/>
      <c r="J20" s="364"/>
      <c r="K20" s="246"/>
    </row>
    <row r="21" spans="2:11" ht="15" customHeight="1">
      <c r="B21" s="249"/>
      <c r="C21" s="250"/>
      <c r="D21" s="250"/>
      <c r="E21" s="251" t="s">
        <v>834</v>
      </c>
      <c r="F21" s="364" t="s">
        <v>835</v>
      </c>
      <c r="G21" s="364"/>
      <c r="H21" s="364"/>
      <c r="I21" s="364"/>
      <c r="J21" s="364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64" t="s">
        <v>836</v>
      </c>
      <c r="D23" s="364"/>
      <c r="E23" s="364"/>
      <c r="F23" s="364"/>
      <c r="G23" s="364"/>
      <c r="H23" s="364"/>
      <c r="I23" s="364"/>
      <c r="J23" s="364"/>
      <c r="K23" s="246"/>
    </row>
    <row r="24" spans="2:11" ht="15" customHeight="1">
      <c r="B24" s="249"/>
      <c r="C24" s="364" t="s">
        <v>837</v>
      </c>
      <c r="D24" s="364"/>
      <c r="E24" s="364"/>
      <c r="F24" s="364"/>
      <c r="G24" s="364"/>
      <c r="H24" s="364"/>
      <c r="I24" s="364"/>
      <c r="J24" s="364"/>
      <c r="K24" s="246"/>
    </row>
    <row r="25" spans="2:11" ht="15" customHeight="1">
      <c r="B25" s="249"/>
      <c r="C25" s="248"/>
      <c r="D25" s="364" t="s">
        <v>838</v>
      </c>
      <c r="E25" s="364"/>
      <c r="F25" s="364"/>
      <c r="G25" s="364"/>
      <c r="H25" s="364"/>
      <c r="I25" s="364"/>
      <c r="J25" s="364"/>
      <c r="K25" s="246"/>
    </row>
    <row r="26" spans="2:11" ht="15" customHeight="1">
      <c r="B26" s="249"/>
      <c r="C26" s="250"/>
      <c r="D26" s="364" t="s">
        <v>839</v>
      </c>
      <c r="E26" s="364"/>
      <c r="F26" s="364"/>
      <c r="G26" s="364"/>
      <c r="H26" s="364"/>
      <c r="I26" s="364"/>
      <c r="J26" s="364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64" t="s">
        <v>840</v>
      </c>
      <c r="E28" s="364"/>
      <c r="F28" s="364"/>
      <c r="G28" s="364"/>
      <c r="H28" s="364"/>
      <c r="I28" s="364"/>
      <c r="J28" s="364"/>
      <c r="K28" s="246"/>
    </row>
    <row r="29" spans="2:11" ht="15" customHeight="1">
      <c r="B29" s="249"/>
      <c r="C29" s="250"/>
      <c r="D29" s="364" t="s">
        <v>841</v>
      </c>
      <c r="E29" s="364"/>
      <c r="F29" s="364"/>
      <c r="G29" s="364"/>
      <c r="H29" s="364"/>
      <c r="I29" s="364"/>
      <c r="J29" s="364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64" t="s">
        <v>842</v>
      </c>
      <c r="E31" s="364"/>
      <c r="F31" s="364"/>
      <c r="G31" s="364"/>
      <c r="H31" s="364"/>
      <c r="I31" s="364"/>
      <c r="J31" s="364"/>
      <c r="K31" s="246"/>
    </row>
    <row r="32" spans="2:11" ht="15" customHeight="1">
      <c r="B32" s="249"/>
      <c r="C32" s="250"/>
      <c r="D32" s="364" t="s">
        <v>843</v>
      </c>
      <c r="E32" s="364"/>
      <c r="F32" s="364"/>
      <c r="G32" s="364"/>
      <c r="H32" s="364"/>
      <c r="I32" s="364"/>
      <c r="J32" s="364"/>
      <c r="K32" s="246"/>
    </row>
    <row r="33" spans="2:11" ht="15" customHeight="1">
      <c r="B33" s="249"/>
      <c r="C33" s="250"/>
      <c r="D33" s="364" t="s">
        <v>844</v>
      </c>
      <c r="E33" s="364"/>
      <c r="F33" s="364"/>
      <c r="G33" s="364"/>
      <c r="H33" s="364"/>
      <c r="I33" s="364"/>
      <c r="J33" s="364"/>
      <c r="K33" s="246"/>
    </row>
    <row r="34" spans="2:11" ht="15" customHeight="1">
      <c r="B34" s="249"/>
      <c r="C34" s="250"/>
      <c r="D34" s="248"/>
      <c r="E34" s="252" t="s">
        <v>125</v>
      </c>
      <c r="F34" s="248"/>
      <c r="G34" s="364" t="s">
        <v>845</v>
      </c>
      <c r="H34" s="364"/>
      <c r="I34" s="364"/>
      <c r="J34" s="364"/>
      <c r="K34" s="246"/>
    </row>
    <row r="35" spans="2:11" ht="30.75" customHeight="1">
      <c r="B35" s="249"/>
      <c r="C35" s="250"/>
      <c r="D35" s="248"/>
      <c r="E35" s="252" t="s">
        <v>846</v>
      </c>
      <c r="F35" s="248"/>
      <c r="G35" s="364" t="s">
        <v>847</v>
      </c>
      <c r="H35" s="364"/>
      <c r="I35" s="364"/>
      <c r="J35" s="364"/>
      <c r="K35" s="246"/>
    </row>
    <row r="36" spans="2:11" ht="15" customHeight="1">
      <c r="B36" s="249"/>
      <c r="C36" s="250"/>
      <c r="D36" s="248"/>
      <c r="E36" s="252" t="s">
        <v>56</v>
      </c>
      <c r="F36" s="248"/>
      <c r="G36" s="364" t="s">
        <v>848</v>
      </c>
      <c r="H36" s="364"/>
      <c r="I36" s="364"/>
      <c r="J36" s="364"/>
      <c r="K36" s="246"/>
    </row>
    <row r="37" spans="2:11" ht="15" customHeight="1">
      <c r="B37" s="249"/>
      <c r="C37" s="250"/>
      <c r="D37" s="248"/>
      <c r="E37" s="252" t="s">
        <v>126</v>
      </c>
      <c r="F37" s="248"/>
      <c r="G37" s="364" t="s">
        <v>849</v>
      </c>
      <c r="H37" s="364"/>
      <c r="I37" s="364"/>
      <c r="J37" s="364"/>
      <c r="K37" s="246"/>
    </row>
    <row r="38" spans="2:11" ht="15" customHeight="1">
      <c r="B38" s="249"/>
      <c r="C38" s="250"/>
      <c r="D38" s="248"/>
      <c r="E38" s="252" t="s">
        <v>127</v>
      </c>
      <c r="F38" s="248"/>
      <c r="G38" s="364" t="s">
        <v>850</v>
      </c>
      <c r="H38" s="364"/>
      <c r="I38" s="364"/>
      <c r="J38" s="364"/>
      <c r="K38" s="246"/>
    </row>
    <row r="39" spans="2:11" ht="15" customHeight="1">
      <c r="B39" s="249"/>
      <c r="C39" s="250"/>
      <c r="D39" s="248"/>
      <c r="E39" s="252" t="s">
        <v>128</v>
      </c>
      <c r="F39" s="248"/>
      <c r="G39" s="364" t="s">
        <v>851</v>
      </c>
      <c r="H39" s="364"/>
      <c r="I39" s="364"/>
      <c r="J39" s="364"/>
      <c r="K39" s="246"/>
    </row>
    <row r="40" spans="2:11" ht="15" customHeight="1">
      <c r="B40" s="249"/>
      <c r="C40" s="250"/>
      <c r="D40" s="248"/>
      <c r="E40" s="252" t="s">
        <v>852</v>
      </c>
      <c r="F40" s="248"/>
      <c r="G40" s="364" t="s">
        <v>853</v>
      </c>
      <c r="H40" s="364"/>
      <c r="I40" s="364"/>
      <c r="J40" s="364"/>
      <c r="K40" s="246"/>
    </row>
    <row r="41" spans="2:11" ht="15" customHeight="1">
      <c r="B41" s="249"/>
      <c r="C41" s="250"/>
      <c r="D41" s="248"/>
      <c r="E41" s="252"/>
      <c r="F41" s="248"/>
      <c r="G41" s="364" t="s">
        <v>854</v>
      </c>
      <c r="H41" s="364"/>
      <c r="I41" s="364"/>
      <c r="J41" s="364"/>
      <c r="K41" s="246"/>
    </row>
    <row r="42" spans="2:11" ht="15" customHeight="1">
      <c r="B42" s="249"/>
      <c r="C42" s="250"/>
      <c r="D42" s="248"/>
      <c r="E42" s="252" t="s">
        <v>855</v>
      </c>
      <c r="F42" s="248"/>
      <c r="G42" s="364" t="s">
        <v>856</v>
      </c>
      <c r="H42" s="364"/>
      <c r="I42" s="364"/>
      <c r="J42" s="364"/>
      <c r="K42" s="246"/>
    </row>
    <row r="43" spans="2:11" ht="15" customHeight="1">
      <c r="B43" s="249"/>
      <c r="C43" s="250"/>
      <c r="D43" s="248"/>
      <c r="E43" s="252" t="s">
        <v>130</v>
      </c>
      <c r="F43" s="248"/>
      <c r="G43" s="364" t="s">
        <v>857</v>
      </c>
      <c r="H43" s="364"/>
      <c r="I43" s="364"/>
      <c r="J43" s="364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64" t="s">
        <v>858</v>
      </c>
      <c r="E45" s="364"/>
      <c r="F45" s="364"/>
      <c r="G45" s="364"/>
      <c r="H45" s="364"/>
      <c r="I45" s="364"/>
      <c r="J45" s="364"/>
      <c r="K45" s="246"/>
    </row>
    <row r="46" spans="2:11" ht="15" customHeight="1">
      <c r="B46" s="249"/>
      <c r="C46" s="250"/>
      <c r="D46" s="250"/>
      <c r="E46" s="364" t="s">
        <v>859</v>
      </c>
      <c r="F46" s="364"/>
      <c r="G46" s="364"/>
      <c r="H46" s="364"/>
      <c r="I46" s="364"/>
      <c r="J46" s="364"/>
      <c r="K46" s="246"/>
    </row>
    <row r="47" spans="2:11" ht="15" customHeight="1">
      <c r="B47" s="249"/>
      <c r="C47" s="250"/>
      <c r="D47" s="250"/>
      <c r="E47" s="364" t="s">
        <v>860</v>
      </c>
      <c r="F47" s="364"/>
      <c r="G47" s="364"/>
      <c r="H47" s="364"/>
      <c r="I47" s="364"/>
      <c r="J47" s="364"/>
      <c r="K47" s="246"/>
    </row>
    <row r="48" spans="2:11" ht="15" customHeight="1">
      <c r="B48" s="249"/>
      <c r="C48" s="250"/>
      <c r="D48" s="250"/>
      <c r="E48" s="364" t="s">
        <v>861</v>
      </c>
      <c r="F48" s="364"/>
      <c r="G48" s="364"/>
      <c r="H48" s="364"/>
      <c r="I48" s="364"/>
      <c r="J48" s="364"/>
      <c r="K48" s="246"/>
    </row>
    <row r="49" spans="2:11" ht="15" customHeight="1">
      <c r="B49" s="249"/>
      <c r="C49" s="250"/>
      <c r="D49" s="364" t="s">
        <v>862</v>
      </c>
      <c r="E49" s="364"/>
      <c r="F49" s="364"/>
      <c r="G49" s="364"/>
      <c r="H49" s="364"/>
      <c r="I49" s="364"/>
      <c r="J49" s="364"/>
      <c r="K49" s="246"/>
    </row>
    <row r="50" spans="2:11" ht="25.5" customHeight="1">
      <c r="B50" s="245"/>
      <c r="C50" s="366" t="s">
        <v>863</v>
      </c>
      <c r="D50" s="366"/>
      <c r="E50" s="366"/>
      <c r="F50" s="366"/>
      <c r="G50" s="366"/>
      <c r="H50" s="366"/>
      <c r="I50" s="366"/>
      <c r="J50" s="366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64" t="s">
        <v>864</v>
      </c>
      <c r="D52" s="364"/>
      <c r="E52" s="364"/>
      <c r="F52" s="364"/>
      <c r="G52" s="364"/>
      <c r="H52" s="364"/>
      <c r="I52" s="364"/>
      <c r="J52" s="364"/>
      <c r="K52" s="246"/>
    </row>
    <row r="53" spans="2:11" ht="15" customHeight="1">
      <c r="B53" s="245"/>
      <c r="C53" s="364" t="s">
        <v>865</v>
      </c>
      <c r="D53" s="364"/>
      <c r="E53" s="364"/>
      <c r="F53" s="364"/>
      <c r="G53" s="364"/>
      <c r="H53" s="364"/>
      <c r="I53" s="364"/>
      <c r="J53" s="364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64" t="s">
        <v>866</v>
      </c>
      <c r="D55" s="364"/>
      <c r="E55" s="364"/>
      <c r="F55" s="364"/>
      <c r="G55" s="364"/>
      <c r="H55" s="364"/>
      <c r="I55" s="364"/>
      <c r="J55" s="364"/>
      <c r="K55" s="246"/>
    </row>
    <row r="56" spans="2:11" ht="15" customHeight="1">
      <c r="B56" s="245"/>
      <c r="C56" s="250"/>
      <c r="D56" s="364" t="s">
        <v>867</v>
      </c>
      <c r="E56" s="364"/>
      <c r="F56" s="364"/>
      <c r="G56" s="364"/>
      <c r="H56" s="364"/>
      <c r="I56" s="364"/>
      <c r="J56" s="364"/>
      <c r="K56" s="246"/>
    </row>
    <row r="57" spans="2:11" ht="15" customHeight="1">
      <c r="B57" s="245"/>
      <c r="C57" s="250"/>
      <c r="D57" s="364" t="s">
        <v>868</v>
      </c>
      <c r="E57" s="364"/>
      <c r="F57" s="364"/>
      <c r="G57" s="364"/>
      <c r="H57" s="364"/>
      <c r="I57" s="364"/>
      <c r="J57" s="364"/>
      <c r="K57" s="246"/>
    </row>
    <row r="58" spans="2:11" ht="15" customHeight="1">
      <c r="B58" s="245"/>
      <c r="C58" s="250"/>
      <c r="D58" s="364" t="s">
        <v>869</v>
      </c>
      <c r="E58" s="364"/>
      <c r="F58" s="364"/>
      <c r="G58" s="364"/>
      <c r="H58" s="364"/>
      <c r="I58" s="364"/>
      <c r="J58" s="364"/>
      <c r="K58" s="246"/>
    </row>
    <row r="59" spans="2:11" ht="15" customHeight="1">
      <c r="B59" s="245"/>
      <c r="C59" s="250"/>
      <c r="D59" s="364" t="s">
        <v>870</v>
      </c>
      <c r="E59" s="364"/>
      <c r="F59" s="364"/>
      <c r="G59" s="364"/>
      <c r="H59" s="364"/>
      <c r="I59" s="364"/>
      <c r="J59" s="364"/>
      <c r="K59" s="246"/>
    </row>
    <row r="60" spans="2:11" ht="15" customHeight="1">
      <c r="B60" s="245"/>
      <c r="C60" s="250"/>
      <c r="D60" s="368" t="s">
        <v>871</v>
      </c>
      <c r="E60" s="368"/>
      <c r="F60" s="368"/>
      <c r="G60" s="368"/>
      <c r="H60" s="368"/>
      <c r="I60" s="368"/>
      <c r="J60" s="368"/>
      <c r="K60" s="246"/>
    </row>
    <row r="61" spans="2:11" ht="15" customHeight="1">
      <c r="B61" s="245"/>
      <c r="C61" s="250"/>
      <c r="D61" s="364" t="s">
        <v>872</v>
      </c>
      <c r="E61" s="364"/>
      <c r="F61" s="364"/>
      <c r="G61" s="364"/>
      <c r="H61" s="364"/>
      <c r="I61" s="364"/>
      <c r="J61" s="364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64" t="s">
        <v>873</v>
      </c>
      <c r="E63" s="364"/>
      <c r="F63" s="364"/>
      <c r="G63" s="364"/>
      <c r="H63" s="364"/>
      <c r="I63" s="364"/>
      <c r="J63" s="364"/>
      <c r="K63" s="246"/>
    </row>
    <row r="64" spans="2:11" ht="15" customHeight="1">
      <c r="B64" s="245"/>
      <c r="C64" s="250"/>
      <c r="D64" s="368" t="s">
        <v>874</v>
      </c>
      <c r="E64" s="368"/>
      <c r="F64" s="368"/>
      <c r="G64" s="368"/>
      <c r="H64" s="368"/>
      <c r="I64" s="368"/>
      <c r="J64" s="368"/>
      <c r="K64" s="246"/>
    </row>
    <row r="65" spans="2:11" ht="15" customHeight="1">
      <c r="B65" s="245"/>
      <c r="C65" s="250"/>
      <c r="D65" s="364" t="s">
        <v>875</v>
      </c>
      <c r="E65" s="364"/>
      <c r="F65" s="364"/>
      <c r="G65" s="364"/>
      <c r="H65" s="364"/>
      <c r="I65" s="364"/>
      <c r="J65" s="364"/>
      <c r="K65" s="246"/>
    </row>
    <row r="66" spans="2:11" ht="15" customHeight="1">
      <c r="B66" s="245"/>
      <c r="C66" s="250"/>
      <c r="D66" s="364" t="s">
        <v>876</v>
      </c>
      <c r="E66" s="364"/>
      <c r="F66" s="364"/>
      <c r="G66" s="364"/>
      <c r="H66" s="364"/>
      <c r="I66" s="364"/>
      <c r="J66" s="364"/>
      <c r="K66" s="246"/>
    </row>
    <row r="67" spans="2:11" ht="15" customHeight="1">
      <c r="B67" s="245"/>
      <c r="C67" s="250"/>
      <c r="D67" s="364" t="s">
        <v>877</v>
      </c>
      <c r="E67" s="364"/>
      <c r="F67" s="364"/>
      <c r="G67" s="364"/>
      <c r="H67" s="364"/>
      <c r="I67" s="364"/>
      <c r="J67" s="364"/>
      <c r="K67" s="246"/>
    </row>
    <row r="68" spans="2:11" ht="15" customHeight="1">
      <c r="B68" s="245"/>
      <c r="C68" s="250"/>
      <c r="D68" s="364" t="s">
        <v>878</v>
      </c>
      <c r="E68" s="364"/>
      <c r="F68" s="364"/>
      <c r="G68" s="364"/>
      <c r="H68" s="364"/>
      <c r="I68" s="364"/>
      <c r="J68" s="364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9" t="s">
        <v>96</v>
      </c>
      <c r="D73" s="369"/>
      <c r="E73" s="369"/>
      <c r="F73" s="369"/>
      <c r="G73" s="369"/>
      <c r="H73" s="369"/>
      <c r="I73" s="369"/>
      <c r="J73" s="369"/>
      <c r="K73" s="263"/>
    </row>
    <row r="74" spans="2:11" ht="17.25" customHeight="1">
      <c r="B74" s="262"/>
      <c r="C74" s="264" t="s">
        <v>879</v>
      </c>
      <c r="D74" s="264"/>
      <c r="E74" s="264"/>
      <c r="F74" s="264" t="s">
        <v>880</v>
      </c>
      <c r="G74" s="265"/>
      <c r="H74" s="264" t="s">
        <v>126</v>
      </c>
      <c r="I74" s="264" t="s">
        <v>60</v>
      </c>
      <c r="J74" s="264" t="s">
        <v>881</v>
      </c>
      <c r="K74" s="263"/>
    </row>
    <row r="75" spans="2:11" ht="17.25" customHeight="1">
      <c r="B75" s="262"/>
      <c r="C75" s="266" t="s">
        <v>882</v>
      </c>
      <c r="D75" s="266"/>
      <c r="E75" s="266"/>
      <c r="F75" s="267" t="s">
        <v>883</v>
      </c>
      <c r="G75" s="268"/>
      <c r="H75" s="266"/>
      <c r="I75" s="266"/>
      <c r="J75" s="266" t="s">
        <v>884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56</v>
      </c>
      <c r="D77" s="269"/>
      <c r="E77" s="269"/>
      <c r="F77" s="271" t="s">
        <v>885</v>
      </c>
      <c r="G77" s="270"/>
      <c r="H77" s="252" t="s">
        <v>886</v>
      </c>
      <c r="I77" s="252" t="s">
        <v>887</v>
      </c>
      <c r="J77" s="252">
        <v>20</v>
      </c>
      <c r="K77" s="263"/>
    </row>
    <row r="78" spans="2:11" ht="15" customHeight="1">
      <c r="B78" s="262"/>
      <c r="C78" s="252" t="s">
        <v>888</v>
      </c>
      <c r="D78" s="252"/>
      <c r="E78" s="252"/>
      <c r="F78" s="271" t="s">
        <v>885</v>
      </c>
      <c r="G78" s="270"/>
      <c r="H78" s="252" t="s">
        <v>889</v>
      </c>
      <c r="I78" s="252" t="s">
        <v>887</v>
      </c>
      <c r="J78" s="252">
        <v>120</v>
      </c>
      <c r="K78" s="263"/>
    </row>
    <row r="79" spans="2:11" ht="15" customHeight="1">
      <c r="B79" s="272"/>
      <c r="C79" s="252" t="s">
        <v>890</v>
      </c>
      <c r="D79" s="252"/>
      <c r="E79" s="252"/>
      <c r="F79" s="271" t="s">
        <v>891</v>
      </c>
      <c r="G79" s="270"/>
      <c r="H79" s="252" t="s">
        <v>892</v>
      </c>
      <c r="I79" s="252" t="s">
        <v>887</v>
      </c>
      <c r="J79" s="252">
        <v>50</v>
      </c>
      <c r="K79" s="263"/>
    </row>
    <row r="80" spans="2:11" ht="15" customHeight="1">
      <c r="B80" s="272"/>
      <c r="C80" s="252" t="s">
        <v>893</v>
      </c>
      <c r="D80" s="252"/>
      <c r="E80" s="252"/>
      <c r="F80" s="271" t="s">
        <v>885</v>
      </c>
      <c r="G80" s="270"/>
      <c r="H80" s="252" t="s">
        <v>894</v>
      </c>
      <c r="I80" s="252" t="s">
        <v>895</v>
      </c>
      <c r="J80" s="252"/>
      <c r="K80" s="263"/>
    </row>
    <row r="81" spans="2:11" ht="15" customHeight="1">
      <c r="B81" s="272"/>
      <c r="C81" s="273" t="s">
        <v>896</v>
      </c>
      <c r="D81" s="273"/>
      <c r="E81" s="273"/>
      <c r="F81" s="274" t="s">
        <v>891</v>
      </c>
      <c r="G81" s="273"/>
      <c r="H81" s="273" t="s">
        <v>897</v>
      </c>
      <c r="I81" s="273" t="s">
        <v>887</v>
      </c>
      <c r="J81" s="273">
        <v>15</v>
      </c>
      <c r="K81" s="263"/>
    </row>
    <row r="82" spans="2:11" ht="15" customHeight="1">
      <c r="B82" s="272"/>
      <c r="C82" s="273" t="s">
        <v>898</v>
      </c>
      <c r="D82" s="273"/>
      <c r="E82" s="273"/>
      <c r="F82" s="274" t="s">
        <v>891</v>
      </c>
      <c r="G82" s="273"/>
      <c r="H82" s="273" t="s">
        <v>899</v>
      </c>
      <c r="I82" s="273" t="s">
        <v>887</v>
      </c>
      <c r="J82" s="273">
        <v>15</v>
      </c>
      <c r="K82" s="263"/>
    </row>
    <row r="83" spans="2:11" ht="15" customHeight="1">
      <c r="B83" s="272"/>
      <c r="C83" s="273" t="s">
        <v>900</v>
      </c>
      <c r="D83" s="273"/>
      <c r="E83" s="273"/>
      <c r="F83" s="274" t="s">
        <v>891</v>
      </c>
      <c r="G83" s="273"/>
      <c r="H83" s="273" t="s">
        <v>901</v>
      </c>
      <c r="I83" s="273" t="s">
        <v>887</v>
      </c>
      <c r="J83" s="273">
        <v>20</v>
      </c>
      <c r="K83" s="263"/>
    </row>
    <row r="84" spans="2:11" ht="15" customHeight="1">
      <c r="B84" s="272"/>
      <c r="C84" s="273" t="s">
        <v>902</v>
      </c>
      <c r="D84" s="273"/>
      <c r="E84" s="273"/>
      <c r="F84" s="274" t="s">
        <v>891</v>
      </c>
      <c r="G84" s="273"/>
      <c r="H84" s="273" t="s">
        <v>903</v>
      </c>
      <c r="I84" s="273" t="s">
        <v>887</v>
      </c>
      <c r="J84" s="273">
        <v>20</v>
      </c>
      <c r="K84" s="263"/>
    </row>
    <row r="85" spans="2:11" ht="15" customHeight="1">
      <c r="B85" s="272"/>
      <c r="C85" s="252" t="s">
        <v>904</v>
      </c>
      <c r="D85" s="252"/>
      <c r="E85" s="252"/>
      <c r="F85" s="271" t="s">
        <v>891</v>
      </c>
      <c r="G85" s="270"/>
      <c r="H85" s="252" t="s">
        <v>905</v>
      </c>
      <c r="I85" s="252" t="s">
        <v>887</v>
      </c>
      <c r="J85" s="252">
        <v>50</v>
      </c>
      <c r="K85" s="263"/>
    </row>
    <row r="86" spans="2:11" ht="15" customHeight="1">
      <c r="B86" s="272"/>
      <c r="C86" s="252" t="s">
        <v>906</v>
      </c>
      <c r="D86" s="252"/>
      <c r="E86" s="252"/>
      <c r="F86" s="271" t="s">
        <v>891</v>
      </c>
      <c r="G86" s="270"/>
      <c r="H86" s="252" t="s">
        <v>907</v>
      </c>
      <c r="I86" s="252" t="s">
        <v>887</v>
      </c>
      <c r="J86" s="252">
        <v>20</v>
      </c>
      <c r="K86" s="263"/>
    </row>
    <row r="87" spans="2:11" ht="15" customHeight="1">
      <c r="B87" s="272"/>
      <c r="C87" s="252" t="s">
        <v>908</v>
      </c>
      <c r="D87" s="252"/>
      <c r="E87" s="252"/>
      <c r="F87" s="271" t="s">
        <v>891</v>
      </c>
      <c r="G87" s="270"/>
      <c r="H87" s="252" t="s">
        <v>909</v>
      </c>
      <c r="I87" s="252" t="s">
        <v>887</v>
      </c>
      <c r="J87" s="252">
        <v>20</v>
      </c>
      <c r="K87" s="263"/>
    </row>
    <row r="88" spans="2:11" ht="15" customHeight="1">
      <c r="B88" s="272"/>
      <c r="C88" s="252" t="s">
        <v>910</v>
      </c>
      <c r="D88" s="252"/>
      <c r="E88" s="252"/>
      <c r="F88" s="271" t="s">
        <v>891</v>
      </c>
      <c r="G88" s="270"/>
      <c r="H88" s="252" t="s">
        <v>911</v>
      </c>
      <c r="I88" s="252" t="s">
        <v>887</v>
      </c>
      <c r="J88" s="252">
        <v>50</v>
      </c>
      <c r="K88" s="263"/>
    </row>
    <row r="89" spans="2:11" ht="15" customHeight="1">
      <c r="B89" s="272"/>
      <c r="C89" s="252" t="s">
        <v>912</v>
      </c>
      <c r="D89" s="252"/>
      <c r="E89" s="252"/>
      <c r="F89" s="271" t="s">
        <v>891</v>
      </c>
      <c r="G89" s="270"/>
      <c r="H89" s="252" t="s">
        <v>912</v>
      </c>
      <c r="I89" s="252" t="s">
        <v>887</v>
      </c>
      <c r="J89" s="252">
        <v>50</v>
      </c>
      <c r="K89" s="263"/>
    </row>
    <row r="90" spans="2:11" ht="15" customHeight="1">
      <c r="B90" s="272"/>
      <c r="C90" s="252" t="s">
        <v>131</v>
      </c>
      <c r="D90" s="252"/>
      <c r="E90" s="252"/>
      <c r="F90" s="271" t="s">
        <v>891</v>
      </c>
      <c r="G90" s="270"/>
      <c r="H90" s="252" t="s">
        <v>913</v>
      </c>
      <c r="I90" s="252" t="s">
        <v>887</v>
      </c>
      <c r="J90" s="252">
        <v>255</v>
      </c>
      <c r="K90" s="263"/>
    </row>
    <row r="91" spans="2:11" ht="15" customHeight="1">
      <c r="B91" s="272"/>
      <c r="C91" s="252" t="s">
        <v>914</v>
      </c>
      <c r="D91" s="252"/>
      <c r="E91" s="252"/>
      <c r="F91" s="271" t="s">
        <v>885</v>
      </c>
      <c r="G91" s="270"/>
      <c r="H91" s="252" t="s">
        <v>915</v>
      </c>
      <c r="I91" s="252" t="s">
        <v>916</v>
      </c>
      <c r="J91" s="252"/>
      <c r="K91" s="263"/>
    </row>
    <row r="92" spans="2:11" ht="15" customHeight="1">
      <c r="B92" s="272"/>
      <c r="C92" s="252" t="s">
        <v>917</v>
      </c>
      <c r="D92" s="252"/>
      <c r="E92" s="252"/>
      <c r="F92" s="271" t="s">
        <v>885</v>
      </c>
      <c r="G92" s="270"/>
      <c r="H92" s="252" t="s">
        <v>918</v>
      </c>
      <c r="I92" s="252" t="s">
        <v>919</v>
      </c>
      <c r="J92" s="252"/>
      <c r="K92" s="263"/>
    </row>
    <row r="93" spans="2:11" ht="15" customHeight="1">
      <c r="B93" s="272"/>
      <c r="C93" s="252" t="s">
        <v>920</v>
      </c>
      <c r="D93" s="252"/>
      <c r="E93" s="252"/>
      <c r="F93" s="271" t="s">
        <v>885</v>
      </c>
      <c r="G93" s="270"/>
      <c r="H93" s="252" t="s">
        <v>920</v>
      </c>
      <c r="I93" s="252" t="s">
        <v>919</v>
      </c>
      <c r="J93" s="252"/>
      <c r="K93" s="263"/>
    </row>
    <row r="94" spans="2:11" ht="15" customHeight="1">
      <c r="B94" s="272"/>
      <c r="C94" s="252" t="s">
        <v>41</v>
      </c>
      <c r="D94" s="252"/>
      <c r="E94" s="252"/>
      <c r="F94" s="271" t="s">
        <v>885</v>
      </c>
      <c r="G94" s="270"/>
      <c r="H94" s="252" t="s">
        <v>921</v>
      </c>
      <c r="I94" s="252" t="s">
        <v>919</v>
      </c>
      <c r="J94" s="252"/>
      <c r="K94" s="263"/>
    </row>
    <row r="95" spans="2:11" ht="15" customHeight="1">
      <c r="B95" s="272"/>
      <c r="C95" s="252" t="s">
        <v>51</v>
      </c>
      <c r="D95" s="252"/>
      <c r="E95" s="252"/>
      <c r="F95" s="271" t="s">
        <v>885</v>
      </c>
      <c r="G95" s="270"/>
      <c r="H95" s="252" t="s">
        <v>922</v>
      </c>
      <c r="I95" s="252" t="s">
        <v>919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9" t="s">
        <v>923</v>
      </c>
      <c r="D100" s="369"/>
      <c r="E100" s="369"/>
      <c r="F100" s="369"/>
      <c r="G100" s="369"/>
      <c r="H100" s="369"/>
      <c r="I100" s="369"/>
      <c r="J100" s="369"/>
      <c r="K100" s="263"/>
    </row>
    <row r="101" spans="2:11" ht="17.25" customHeight="1">
      <c r="B101" s="262"/>
      <c r="C101" s="264" t="s">
        <v>879</v>
      </c>
      <c r="D101" s="264"/>
      <c r="E101" s="264"/>
      <c r="F101" s="264" t="s">
        <v>880</v>
      </c>
      <c r="G101" s="265"/>
      <c r="H101" s="264" t="s">
        <v>126</v>
      </c>
      <c r="I101" s="264" t="s">
        <v>60</v>
      </c>
      <c r="J101" s="264" t="s">
        <v>881</v>
      </c>
      <c r="K101" s="263"/>
    </row>
    <row r="102" spans="2:11" ht="17.25" customHeight="1">
      <c r="B102" s="262"/>
      <c r="C102" s="266" t="s">
        <v>882</v>
      </c>
      <c r="D102" s="266"/>
      <c r="E102" s="266"/>
      <c r="F102" s="267" t="s">
        <v>883</v>
      </c>
      <c r="G102" s="268"/>
      <c r="H102" s="266"/>
      <c r="I102" s="266"/>
      <c r="J102" s="266" t="s">
        <v>884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56</v>
      </c>
      <c r="D104" s="269"/>
      <c r="E104" s="269"/>
      <c r="F104" s="271" t="s">
        <v>885</v>
      </c>
      <c r="G104" s="280"/>
      <c r="H104" s="252" t="s">
        <v>924</v>
      </c>
      <c r="I104" s="252" t="s">
        <v>887</v>
      </c>
      <c r="J104" s="252">
        <v>20</v>
      </c>
      <c r="K104" s="263"/>
    </row>
    <row r="105" spans="2:11" ht="15" customHeight="1">
      <c r="B105" s="262"/>
      <c r="C105" s="252" t="s">
        <v>888</v>
      </c>
      <c r="D105" s="252"/>
      <c r="E105" s="252"/>
      <c r="F105" s="271" t="s">
        <v>885</v>
      </c>
      <c r="G105" s="252"/>
      <c r="H105" s="252" t="s">
        <v>924</v>
      </c>
      <c r="I105" s="252" t="s">
        <v>887</v>
      </c>
      <c r="J105" s="252">
        <v>120</v>
      </c>
      <c r="K105" s="263"/>
    </row>
    <row r="106" spans="2:11" ht="15" customHeight="1">
      <c r="B106" s="272"/>
      <c r="C106" s="252" t="s">
        <v>890</v>
      </c>
      <c r="D106" s="252"/>
      <c r="E106" s="252"/>
      <c r="F106" s="271" t="s">
        <v>891</v>
      </c>
      <c r="G106" s="252"/>
      <c r="H106" s="252" t="s">
        <v>924</v>
      </c>
      <c r="I106" s="252" t="s">
        <v>887</v>
      </c>
      <c r="J106" s="252">
        <v>50</v>
      </c>
      <c r="K106" s="263"/>
    </row>
    <row r="107" spans="2:11" ht="15" customHeight="1">
      <c r="B107" s="272"/>
      <c r="C107" s="252" t="s">
        <v>893</v>
      </c>
      <c r="D107" s="252"/>
      <c r="E107" s="252"/>
      <c r="F107" s="271" t="s">
        <v>885</v>
      </c>
      <c r="G107" s="252"/>
      <c r="H107" s="252" t="s">
        <v>924</v>
      </c>
      <c r="I107" s="252" t="s">
        <v>895</v>
      </c>
      <c r="J107" s="252"/>
      <c r="K107" s="263"/>
    </row>
    <row r="108" spans="2:11" ht="15" customHeight="1">
      <c r="B108" s="272"/>
      <c r="C108" s="252" t="s">
        <v>904</v>
      </c>
      <c r="D108" s="252"/>
      <c r="E108" s="252"/>
      <c r="F108" s="271" t="s">
        <v>891</v>
      </c>
      <c r="G108" s="252"/>
      <c r="H108" s="252" t="s">
        <v>924</v>
      </c>
      <c r="I108" s="252" t="s">
        <v>887</v>
      </c>
      <c r="J108" s="252">
        <v>50</v>
      </c>
      <c r="K108" s="263"/>
    </row>
    <row r="109" spans="2:11" ht="15" customHeight="1">
      <c r="B109" s="272"/>
      <c r="C109" s="252" t="s">
        <v>912</v>
      </c>
      <c r="D109" s="252"/>
      <c r="E109" s="252"/>
      <c r="F109" s="271" t="s">
        <v>891</v>
      </c>
      <c r="G109" s="252"/>
      <c r="H109" s="252" t="s">
        <v>924</v>
      </c>
      <c r="I109" s="252" t="s">
        <v>887</v>
      </c>
      <c r="J109" s="252">
        <v>50</v>
      </c>
      <c r="K109" s="263"/>
    </row>
    <row r="110" spans="2:11" ht="15" customHeight="1">
      <c r="B110" s="272"/>
      <c r="C110" s="252" t="s">
        <v>910</v>
      </c>
      <c r="D110" s="252"/>
      <c r="E110" s="252"/>
      <c r="F110" s="271" t="s">
        <v>891</v>
      </c>
      <c r="G110" s="252"/>
      <c r="H110" s="252" t="s">
        <v>924</v>
      </c>
      <c r="I110" s="252" t="s">
        <v>887</v>
      </c>
      <c r="J110" s="252">
        <v>50</v>
      </c>
      <c r="K110" s="263"/>
    </row>
    <row r="111" spans="2:11" ht="15" customHeight="1">
      <c r="B111" s="272"/>
      <c r="C111" s="252" t="s">
        <v>56</v>
      </c>
      <c r="D111" s="252"/>
      <c r="E111" s="252"/>
      <c r="F111" s="271" t="s">
        <v>885</v>
      </c>
      <c r="G111" s="252"/>
      <c r="H111" s="252" t="s">
        <v>925</v>
      </c>
      <c r="I111" s="252" t="s">
        <v>887</v>
      </c>
      <c r="J111" s="252">
        <v>20</v>
      </c>
      <c r="K111" s="263"/>
    </row>
    <row r="112" spans="2:11" ht="15" customHeight="1">
      <c r="B112" s="272"/>
      <c r="C112" s="252" t="s">
        <v>926</v>
      </c>
      <c r="D112" s="252"/>
      <c r="E112" s="252"/>
      <c r="F112" s="271" t="s">
        <v>885</v>
      </c>
      <c r="G112" s="252"/>
      <c r="H112" s="252" t="s">
        <v>927</v>
      </c>
      <c r="I112" s="252" t="s">
        <v>887</v>
      </c>
      <c r="J112" s="252">
        <v>120</v>
      </c>
      <c r="K112" s="263"/>
    </row>
    <row r="113" spans="2:11" ht="15" customHeight="1">
      <c r="B113" s="272"/>
      <c r="C113" s="252" t="s">
        <v>41</v>
      </c>
      <c r="D113" s="252"/>
      <c r="E113" s="252"/>
      <c r="F113" s="271" t="s">
        <v>885</v>
      </c>
      <c r="G113" s="252"/>
      <c r="H113" s="252" t="s">
        <v>928</v>
      </c>
      <c r="I113" s="252" t="s">
        <v>919</v>
      </c>
      <c r="J113" s="252"/>
      <c r="K113" s="263"/>
    </row>
    <row r="114" spans="2:11" ht="15" customHeight="1">
      <c r="B114" s="272"/>
      <c r="C114" s="252" t="s">
        <v>51</v>
      </c>
      <c r="D114" s="252"/>
      <c r="E114" s="252"/>
      <c r="F114" s="271" t="s">
        <v>885</v>
      </c>
      <c r="G114" s="252"/>
      <c r="H114" s="252" t="s">
        <v>929</v>
      </c>
      <c r="I114" s="252" t="s">
        <v>919</v>
      </c>
      <c r="J114" s="252"/>
      <c r="K114" s="263"/>
    </row>
    <row r="115" spans="2:11" ht="15" customHeight="1">
      <c r="B115" s="272"/>
      <c r="C115" s="252" t="s">
        <v>60</v>
      </c>
      <c r="D115" s="252"/>
      <c r="E115" s="252"/>
      <c r="F115" s="271" t="s">
        <v>885</v>
      </c>
      <c r="G115" s="252"/>
      <c r="H115" s="252" t="s">
        <v>930</v>
      </c>
      <c r="I115" s="252" t="s">
        <v>931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5" t="s">
        <v>932</v>
      </c>
      <c r="D120" s="365"/>
      <c r="E120" s="365"/>
      <c r="F120" s="365"/>
      <c r="G120" s="365"/>
      <c r="H120" s="365"/>
      <c r="I120" s="365"/>
      <c r="J120" s="365"/>
      <c r="K120" s="288"/>
    </row>
    <row r="121" spans="2:11" ht="17.25" customHeight="1">
      <c r="B121" s="289"/>
      <c r="C121" s="264" t="s">
        <v>879</v>
      </c>
      <c r="D121" s="264"/>
      <c r="E121" s="264"/>
      <c r="F121" s="264" t="s">
        <v>880</v>
      </c>
      <c r="G121" s="265"/>
      <c r="H121" s="264" t="s">
        <v>126</v>
      </c>
      <c r="I121" s="264" t="s">
        <v>60</v>
      </c>
      <c r="J121" s="264" t="s">
        <v>881</v>
      </c>
      <c r="K121" s="290"/>
    </row>
    <row r="122" spans="2:11" ht="17.25" customHeight="1">
      <c r="B122" s="289"/>
      <c r="C122" s="266" t="s">
        <v>882</v>
      </c>
      <c r="D122" s="266"/>
      <c r="E122" s="266"/>
      <c r="F122" s="267" t="s">
        <v>883</v>
      </c>
      <c r="G122" s="268"/>
      <c r="H122" s="266"/>
      <c r="I122" s="266"/>
      <c r="J122" s="266" t="s">
        <v>884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888</v>
      </c>
      <c r="D124" s="269"/>
      <c r="E124" s="269"/>
      <c r="F124" s="271" t="s">
        <v>885</v>
      </c>
      <c r="G124" s="252"/>
      <c r="H124" s="252" t="s">
        <v>924</v>
      </c>
      <c r="I124" s="252" t="s">
        <v>887</v>
      </c>
      <c r="J124" s="252">
        <v>120</v>
      </c>
      <c r="K124" s="293"/>
    </row>
    <row r="125" spans="2:11" ht="15" customHeight="1">
      <c r="B125" s="291"/>
      <c r="C125" s="252" t="s">
        <v>933</v>
      </c>
      <c r="D125" s="252"/>
      <c r="E125" s="252"/>
      <c r="F125" s="271" t="s">
        <v>885</v>
      </c>
      <c r="G125" s="252"/>
      <c r="H125" s="252" t="s">
        <v>934</v>
      </c>
      <c r="I125" s="252" t="s">
        <v>887</v>
      </c>
      <c r="J125" s="252" t="s">
        <v>935</v>
      </c>
      <c r="K125" s="293"/>
    </row>
    <row r="126" spans="2:11" ht="15" customHeight="1">
      <c r="B126" s="291"/>
      <c r="C126" s="252" t="s">
        <v>834</v>
      </c>
      <c r="D126" s="252"/>
      <c r="E126" s="252"/>
      <c r="F126" s="271" t="s">
        <v>885</v>
      </c>
      <c r="G126" s="252"/>
      <c r="H126" s="252" t="s">
        <v>936</v>
      </c>
      <c r="I126" s="252" t="s">
        <v>887</v>
      </c>
      <c r="J126" s="252" t="s">
        <v>935</v>
      </c>
      <c r="K126" s="293"/>
    </row>
    <row r="127" spans="2:11" ht="15" customHeight="1">
      <c r="B127" s="291"/>
      <c r="C127" s="252" t="s">
        <v>896</v>
      </c>
      <c r="D127" s="252"/>
      <c r="E127" s="252"/>
      <c r="F127" s="271" t="s">
        <v>891</v>
      </c>
      <c r="G127" s="252"/>
      <c r="H127" s="252" t="s">
        <v>897</v>
      </c>
      <c r="I127" s="252" t="s">
        <v>887</v>
      </c>
      <c r="J127" s="252">
        <v>15</v>
      </c>
      <c r="K127" s="293"/>
    </row>
    <row r="128" spans="2:11" ht="15" customHeight="1">
      <c r="B128" s="291"/>
      <c r="C128" s="273" t="s">
        <v>898</v>
      </c>
      <c r="D128" s="273"/>
      <c r="E128" s="273"/>
      <c r="F128" s="274" t="s">
        <v>891</v>
      </c>
      <c r="G128" s="273"/>
      <c r="H128" s="273" t="s">
        <v>899</v>
      </c>
      <c r="I128" s="273" t="s">
        <v>887</v>
      </c>
      <c r="J128" s="273">
        <v>15</v>
      </c>
      <c r="K128" s="293"/>
    </row>
    <row r="129" spans="2:11" ht="15" customHeight="1">
      <c r="B129" s="291"/>
      <c r="C129" s="273" t="s">
        <v>900</v>
      </c>
      <c r="D129" s="273"/>
      <c r="E129" s="273"/>
      <c r="F129" s="274" t="s">
        <v>891</v>
      </c>
      <c r="G129" s="273"/>
      <c r="H129" s="273" t="s">
        <v>901</v>
      </c>
      <c r="I129" s="273" t="s">
        <v>887</v>
      </c>
      <c r="J129" s="273">
        <v>20</v>
      </c>
      <c r="K129" s="293"/>
    </row>
    <row r="130" spans="2:11" ht="15" customHeight="1">
      <c r="B130" s="291"/>
      <c r="C130" s="273" t="s">
        <v>902</v>
      </c>
      <c r="D130" s="273"/>
      <c r="E130" s="273"/>
      <c r="F130" s="274" t="s">
        <v>891</v>
      </c>
      <c r="G130" s="273"/>
      <c r="H130" s="273" t="s">
        <v>903</v>
      </c>
      <c r="I130" s="273" t="s">
        <v>887</v>
      </c>
      <c r="J130" s="273">
        <v>20</v>
      </c>
      <c r="K130" s="293"/>
    </row>
    <row r="131" spans="2:11" ht="15" customHeight="1">
      <c r="B131" s="291"/>
      <c r="C131" s="252" t="s">
        <v>890</v>
      </c>
      <c r="D131" s="252"/>
      <c r="E131" s="252"/>
      <c r="F131" s="271" t="s">
        <v>891</v>
      </c>
      <c r="G131" s="252"/>
      <c r="H131" s="252" t="s">
        <v>924</v>
      </c>
      <c r="I131" s="252" t="s">
        <v>887</v>
      </c>
      <c r="J131" s="252">
        <v>50</v>
      </c>
      <c r="K131" s="293"/>
    </row>
    <row r="132" spans="2:11" ht="15" customHeight="1">
      <c r="B132" s="291"/>
      <c r="C132" s="252" t="s">
        <v>904</v>
      </c>
      <c r="D132" s="252"/>
      <c r="E132" s="252"/>
      <c r="F132" s="271" t="s">
        <v>891</v>
      </c>
      <c r="G132" s="252"/>
      <c r="H132" s="252" t="s">
        <v>924</v>
      </c>
      <c r="I132" s="252" t="s">
        <v>887</v>
      </c>
      <c r="J132" s="252">
        <v>50</v>
      </c>
      <c r="K132" s="293"/>
    </row>
    <row r="133" spans="2:11" ht="15" customHeight="1">
      <c r="B133" s="291"/>
      <c r="C133" s="252" t="s">
        <v>910</v>
      </c>
      <c r="D133" s="252"/>
      <c r="E133" s="252"/>
      <c r="F133" s="271" t="s">
        <v>891</v>
      </c>
      <c r="G133" s="252"/>
      <c r="H133" s="252" t="s">
        <v>924</v>
      </c>
      <c r="I133" s="252" t="s">
        <v>887</v>
      </c>
      <c r="J133" s="252">
        <v>50</v>
      </c>
      <c r="K133" s="293"/>
    </row>
    <row r="134" spans="2:11" ht="15" customHeight="1">
      <c r="B134" s="291"/>
      <c r="C134" s="252" t="s">
        <v>912</v>
      </c>
      <c r="D134" s="252"/>
      <c r="E134" s="252"/>
      <c r="F134" s="271" t="s">
        <v>891</v>
      </c>
      <c r="G134" s="252"/>
      <c r="H134" s="252" t="s">
        <v>924</v>
      </c>
      <c r="I134" s="252" t="s">
        <v>887</v>
      </c>
      <c r="J134" s="252">
        <v>50</v>
      </c>
      <c r="K134" s="293"/>
    </row>
    <row r="135" spans="2:11" ht="15" customHeight="1">
      <c r="B135" s="291"/>
      <c r="C135" s="252" t="s">
        <v>131</v>
      </c>
      <c r="D135" s="252"/>
      <c r="E135" s="252"/>
      <c r="F135" s="271" t="s">
        <v>891</v>
      </c>
      <c r="G135" s="252"/>
      <c r="H135" s="252" t="s">
        <v>937</v>
      </c>
      <c r="I135" s="252" t="s">
        <v>887</v>
      </c>
      <c r="J135" s="252">
        <v>255</v>
      </c>
      <c r="K135" s="293"/>
    </row>
    <row r="136" spans="2:11" ht="15" customHeight="1">
      <c r="B136" s="291"/>
      <c r="C136" s="252" t="s">
        <v>914</v>
      </c>
      <c r="D136" s="252"/>
      <c r="E136" s="252"/>
      <c r="F136" s="271" t="s">
        <v>885</v>
      </c>
      <c r="G136" s="252"/>
      <c r="H136" s="252" t="s">
        <v>938</v>
      </c>
      <c r="I136" s="252" t="s">
        <v>916</v>
      </c>
      <c r="J136" s="252"/>
      <c r="K136" s="293"/>
    </row>
    <row r="137" spans="2:11" ht="15" customHeight="1">
      <c r="B137" s="291"/>
      <c r="C137" s="252" t="s">
        <v>917</v>
      </c>
      <c r="D137" s="252"/>
      <c r="E137" s="252"/>
      <c r="F137" s="271" t="s">
        <v>885</v>
      </c>
      <c r="G137" s="252"/>
      <c r="H137" s="252" t="s">
        <v>939</v>
      </c>
      <c r="I137" s="252" t="s">
        <v>919</v>
      </c>
      <c r="J137" s="252"/>
      <c r="K137" s="293"/>
    </row>
    <row r="138" spans="2:11" ht="15" customHeight="1">
      <c r="B138" s="291"/>
      <c r="C138" s="252" t="s">
        <v>920</v>
      </c>
      <c r="D138" s="252"/>
      <c r="E138" s="252"/>
      <c r="F138" s="271" t="s">
        <v>885</v>
      </c>
      <c r="G138" s="252"/>
      <c r="H138" s="252" t="s">
        <v>920</v>
      </c>
      <c r="I138" s="252" t="s">
        <v>919</v>
      </c>
      <c r="J138" s="252"/>
      <c r="K138" s="293"/>
    </row>
    <row r="139" spans="2:11" ht="15" customHeight="1">
      <c r="B139" s="291"/>
      <c r="C139" s="252" t="s">
        <v>41</v>
      </c>
      <c r="D139" s="252"/>
      <c r="E139" s="252"/>
      <c r="F139" s="271" t="s">
        <v>885</v>
      </c>
      <c r="G139" s="252"/>
      <c r="H139" s="252" t="s">
        <v>940</v>
      </c>
      <c r="I139" s="252" t="s">
        <v>919</v>
      </c>
      <c r="J139" s="252"/>
      <c r="K139" s="293"/>
    </row>
    <row r="140" spans="2:11" ht="15" customHeight="1">
      <c r="B140" s="291"/>
      <c r="C140" s="252" t="s">
        <v>941</v>
      </c>
      <c r="D140" s="252"/>
      <c r="E140" s="252"/>
      <c r="F140" s="271" t="s">
        <v>885</v>
      </c>
      <c r="G140" s="252"/>
      <c r="H140" s="252" t="s">
        <v>942</v>
      </c>
      <c r="I140" s="252" t="s">
        <v>919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9" t="s">
        <v>943</v>
      </c>
      <c r="D145" s="369"/>
      <c r="E145" s="369"/>
      <c r="F145" s="369"/>
      <c r="G145" s="369"/>
      <c r="H145" s="369"/>
      <c r="I145" s="369"/>
      <c r="J145" s="369"/>
      <c r="K145" s="263"/>
    </row>
    <row r="146" spans="2:11" ht="17.25" customHeight="1">
      <c r="B146" s="262"/>
      <c r="C146" s="264" t="s">
        <v>879</v>
      </c>
      <c r="D146" s="264"/>
      <c r="E146" s="264"/>
      <c r="F146" s="264" t="s">
        <v>880</v>
      </c>
      <c r="G146" s="265"/>
      <c r="H146" s="264" t="s">
        <v>126</v>
      </c>
      <c r="I146" s="264" t="s">
        <v>60</v>
      </c>
      <c r="J146" s="264" t="s">
        <v>881</v>
      </c>
      <c r="K146" s="263"/>
    </row>
    <row r="147" spans="2:11" ht="17.25" customHeight="1">
      <c r="B147" s="262"/>
      <c r="C147" s="266" t="s">
        <v>882</v>
      </c>
      <c r="D147" s="266"/>
      <c r="E147" s="266"/>
      <c r="F147" s="267" t="s">
        <v>883</v>
      </c>
      <c r="G147" s="268"/>
      <c r="H147" s="266"/>
      <c r="I147" s="266"/>
      <c r="J147" s="266" t="s">
        <v>884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888</v>
      </c>
      <c r="D149" s="252"/>
      <c r="E149" s="252"/>
      <c r="F149" s="298" t="s">
        <v>885</v>
      </c>
      <c r="G149" s="252"/>
      <c r="H149" s="297" t="s">
        <v>924</v>
      </c>
      <c r="I149" s="297" t="s">
        <v>887</v>
      </c>
      <c r="J149" s="297">
        <v>120</v>
      </c>
      <c r="K149" s="293"/>
    </row>
    <row r="150" spans="2:11" ht="15" customHeight="1">
      <c r="B150" s="272"/>
      <c r="C150" s="297" t="s">
        <v>933</v>
      </c>
      <c r="D150" s="252"/>
      <c r="E150" s="252"/>
      <c r="F150" s="298" t="s">
        <v>885</v>
      </c>
      <c r="G150" s="252"/>
      <c r="H150" s="297" t="s">
        <v>944</v>
      </c>
      <c r="I150" s="297" t="s">
        <v>887</v>
      </c>
      <c r="J150" s="297" t="s">
        <v>935</v>
      </c>
      <c r="K150" s="293"/>
    </row>
    <row r="151" spans="2:11" ht="15" customHeight="1">
      <c r="B151" s="272"/>
      <c r="C151" s="297" t="s">
        <v>834</v>
      </c>
      <c r="D151" s="252"/>
      <c r="E151" s="252"/>
      <c r="F151" s="298" t="s">
        <v>885</v>
      </c>
      <c r="G151" s="252"/>
      <c r="H151" s="297" t="s">
        <v>945</v>
      </c>
      <c r="I151" s="297" t="s">
        <v>887</v>
      </c>
      <c r="J151" s="297" t="s">
        <v>935</v>
      </c>
      <c r="K151" s="293"/>
    </row>
    <row r="152" spans="2:11" ht="15" customHeight="1">
      <c r="B152" s="272"/>
      <c r="C152" s="297" t="s">
        <v>890</v>
      </c>
      <c r="D152" s="252"/>
      <c r="E152" s="252"/>
      <c r="F152" s="298" t="s">
        <v>891</v>
      </c>
      <c r="G152" s="252"/>
      <c r="H152" s="297" t="s">
        <v>924</v>
      </c>
      <c r="I152" s="297" t="s">
        <v>887</v>
      </c>
      <c r="J152" s="297">
        <v>50</v>
      </c>
      <c r="K152" s="293"/>
    </row>
    <row r="153" spans="2:11" ht="15" customHeight="1">
      <c r="B153" s="272"/>
      <c r="C153" s="297" t="s">
        <v>893</v>
      </c>
      <c r="D153" s="252"/>
      <c r="E153" s="252"/>
      <c r="F153" s="298" t="s">
        <v>885</v>
      </c>
      <c r="G153" s="252"/>
      <c r="H153" s="297" t="s">
        <v>924</v>
      </c>
      <c r="I153" s="297" t="s">
        <v>895</v>
      </c>
      <c r="J153" s="297"/>
      <c r="K153" s="293"/>
    </row>
    <row r="154" spans="2:11" ht="15" customHeight="1">
      <c r="B154" s="272"/>
      <c r="C154" s="297" t="s">
        <v>904</v>
      </c>
      <c r="D154" s="252"/>
      <c r="E154" s="252"/>
      <c r="F154" s="298" t="s">
        <v>891</v>
      </c>
      <c r="G154" s="252"/>
      <c r="H154" s="297" t="s">
        <v>924</v>
      </c>
      <c r="I154" s="297" t="s">
        <v>887</v>
      </c>
      <c r="J154" s="297">
        <v>50</v>
      </c>
      <c r="K154" s="293"/>
    </row>
    <row r="155" spans="2:11" ht="15" customHeight="1">
      <c r="B155" s="272"/>
      <c r="C155" s="297" t="s">
        <v>912</v>
      </c>
      <c r="D155" s="252"/>
      <c r="E155" s="252"/>
      <c r="F155" s="298" t="s">
        <v>891</v>
      </c>
      <c r="G155" s="252"/>
      <c r="H155" s="297" t="s">
        <v>924</v>
      </c>
      <c r="I155" s="297" t="s">
        <v>887</v>
      </c>
      <c r="J155" s="297">
        <v>50</v>
      </c>
      <c r="K155" s="293"/>
    </row>
    <row r="156" spans="2:11" ht="15" customHeight="1">
      <c r="B156" s="272"/>
      <c r="C156" s="297" t="s">
        <v>910</v>
      </c>
      <c r="D156" s="252"/>
      <c r="E156" s="252"/>
      <c r="F156" s="298" t="s">
        <v>891</v>
      </c>
      <c r="G156" s="252"/>
      <c r="H156" s="297" t="s">
        <v>924</v>
      </c>
      <c r="I156" s="297" t="s">
        <v>887</v>
      </c>
      <c r="J156" s="297">
        <v>50</v>
      </c>
      <c r="K156" s="293"/>
    </row>
    <row r="157" spans="2:11" ht="15" customHeight="1">
      <c r="B157" s="272"/>
      <c r="C157" s="297" t="s">
        <v>101</v>
      </c>
      <c r="D157" s="252"/>
      <c r="E157" s="252"/>
      <c r="F157" s="298" t="s">
        <v>885</v>
      </c>
      <c r="G157" s="252"/>
      <c r="H157" s="297" t="s">
        <v>946</v>
      </c>
      <c r="I157" s="297" t="s">
        <v>887</v>
      </c>
      <c r="J157" s="297" t="s">
        <v>947</v>
      </c>
      <c r="K157" s="293"/>
    </row>
    <row r="158" spans="2:11" ht="15" customHeight="1">
      <c r="B158" s="272"/>
      <c r="C158" s="297" t="s">
        <v>948</v>
      </c>
      <c r="D158" s="252"/>
      <c r="E158" s="252"/>
      <c r="F158" s="298" t="s">
        <v>885</v>
      </c>
      <c r="G158" s="252"/>
      <c r="H158" s="297" t="s">
        <v>949</v>
      </c>
      <c r="I158" s="297" t="s">
        <v>919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365" t="s">
        <v>950</v>
      </c>
      <c r="D163" s="365"/>
      <c r="E163" s="365"/>
      <c r="F163" s="365"/>
      <c r="G163" s="365"/>
      <c r="H163" s="365"/>
      <c r="I163" s="365"/>
      <c r="J163" s="365"/>
      <c r="K163" s="244"/>
    </row>
    <row r="164" spans="2:11" ht="17.25" customHeight="1">
      <c r="B164" s="243"/>
      <c r="C164" s="264" t="s">
        <v>879</v>
      </c>
      <c r="D164" s="264"/>
      <c r="E164" s="264"/>
      <c r="F164" s="264" t="s">
        <v>880</v>
      </c>
      <c r="G164" s="301"/>
      <c r="H164" s="302" t="s">
        <v>126</v>
      </c>
      <c r="I164" s="302" t="s">
        <v>60</v>
      </c>
      <c r="J164" s="264" t="s">
        <v>881</v>
      </c>
      <c r="K164" s="244"/>
    </row>
    <row r="165" spans="2:11" ht="17.25" customHeight="1">
      <c r="B165" s="245"/>
      <c r="C165" s="266" t="s">
        <v>882</v>
      </c>
      <c r="D165" s="266"/>
      <c r="E165" s="266"/>
      <c r="F165" s="267" t="s">
        <v>883</v>
      </c>
      <c r="G165" s="303"/>
      <c r="H165" s="304"/>
      <c r="I165" s="304"/>
      <c r="J165" s="266" t="s">
        <v>884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888</v>
      </c>
      <c r="D167" s="252"/>
      <c r="E167" s="252"/>
      <c r="F167" s="271" t="s">
        <v>885</v>
      </c>
      <c r="G167" s="252"/>
      <c r="H167" s="252" t="s">
        <v>924</v>
      </c>
      <c r="I167" s="252" t="s">
        <v>887</v>
      </c>
      <c r="J167" s="252">
        <v>120</v>
      </c>
      <c r="K167" s="293"/>
    </row>
    <row r="168" spans="2:11" ht="15" customHeight="1">
      <c r="B168" s="272"/>
      <c r="C168" s="252" t="s">
        <v>933</v>
      </c>
      <c r="D168" s="252"/>
      <c r="E168" s="252"/>
      <c r="F168" s="271" t="s">
        <v>885</v>
      </c>
      <c r="G168" s="252"/>
      <c r="H168" s="252" t="s">
        <v>934</v>
      </c>
      <c r="I168" s="252" t="s">
        <v>887</v>
      </c>
      <c r="J168" s="252" t="s">
        <v>935</v>
      </c>
      <c r="K168" s="293"/>
    </row>
    <row r="169" spans="2:11" ht="15" customHeight="1">
      <c r="B169" s="272"/>
      <c r="C169" s="252" t="s">
        <v>834</v>
      </c>
      <c r="D169" s="252"/>
      <c r="E169" s="252"/>
      <c r="F169" s="271" t="s">
        <v>885</v>
      </c>
      <c r="G169" s="252"/>
      <c r="H169" s="252" t="s">
        <v>951</v>
      </c>
      <c r="I169" s="252" t="s">
        <v>887</v>
      </c>
      <c r="J169" s="252" t="s">
        <v>935</v>
      </c>
      <c r="K169" s="293"/>
    </row>
    <row r="170" spans="2:11" ht="15" customHeight="1">
      <c r="B170" s="272"/>
      <c r="C170" s="252" t="s">
        <v>890</v>
      </c>
      <c r="D170" s="252"/>
      <c r="E170" s="252"/>
      <c r="F170" s="271" t="s">
        <v>891</v>
      </c>
      <c r="G170" s="252"/>
      <c r="H170" s="252" t="s">
        <v>951</v>
      </c>
      <c r="I170" s="252" t="s">
        <v>887</v>
      </c>
      <c r="J170" s="252">
        <v>50</v>
      </c>
      <c r="K170" s="293"/>
    </row>
    <row r="171" spans="2:11" ht="15" customHeight="1">
      <c r="B171" s="272"/>
      <c r="C171" s="252" t="s">
        <v>893</v>
      </c>
      <c r="D171" s="252"/>
      <c r="E171" s="252"/>
      <c r="F171" s="271" t="s">
        <v>885</v>
      </c>
      <c r="G171" s="252"/>
      <c r="H171" s="252" t="s">
        <v>951</v>
      </c>
      <c r="I171" s="252" t="s">
        <v>895</v>
      </c>
      <c r="J171" s="252"/>
      <c r="K171" s="293"/>
    </row>
    <row r="172" spans="2:11" ht="15" customHeight="1">
      <c r="B172" s="272"/>
      <c r="C172" s="252" t="s">
        <v>904</v>
      </c>
      <c r="D172" s="252"/>
      <c r="E172" s="252"/>
      <c r="F172" s="271" t="s">
        <v>891</v>
      </c>
      <c r="G172" s="252"/>
      <c r="H172" s="252" t="s">
        <v>951</v>
      </c>
      <c r="I172" s="252" t="s">
        <v>887</v>
      </c>
      <c r="J172" s="252">
        <v>50</v>
      </c>
      <c r="K172" s="293"/>
    </row>
    <row r="173" spans="2:11" ht="15" customHeight="1">
      <c r="B173" s="272"/>
      <c r="C173" s="252" t="s">
        <v>912</v>
      </c>
      <c r="D173" s="252"/>
      <c r="E173" s="252"/>
      <c r="F173" s="271" t="s">
        <v>891</v>
      </c>
      <c r="G173" s="252"/>
      <c r="H173" s="252" t="s">
        <v>951</v>
      </c>
      <c r="I173" s="252" t="s">
        <v>887</v>
      </c>
      <c r="J173" s="252">
        <v>50</v>
      </c>
      <c r="K173" s="293"/>
    </row>
    <row r="174" spans="2:11" ht="15" customHeight="1">
      <c r="B174" s="272"/>
      <c r="C174" s="252" t="s">
        <v>910</v>
      </c>
      <c r="D174" s="252"/>
      <c r="E174" s="252"/>
      <c r="F174" s="271" t="s">
        <v>891</v>
      </c>
      <c r="G174" s="252"/>
      <c r="H174" s="252" t="s">
        <v>951</v>
      </c>
      <c r="I174" s="252" t="s">
        <v>887</v>
      </c>
      <c r="J174" s="252">
        <v>50</v>
      </c>
      <c r="K174" s="293"/>
    </row>
    <row r="175" spans="2:11" ht="15" customHeight="1">
      <c r="B175" s="272"/>
      <c r="C175" s="252" t="s">
        <v>125</v>
      </c>
      <c r="D175" s="252"/>
      <c r="E175" s="252"/>
      <c r="F175" s="271" t="s">
        <v>885</v>
      </c>
      <c r="G175" s="252"/>
      <c r="H175" s="252" t="s">
        <v>952</v>
      </c>
      <c r="I175" s="252" t="s">
        <v>953</v>
      </c>
      <c r="J175" s="252"/>
      <c r="K175" s="293"/>
    </row>
    <row r="176" spans="2:11" ht="15" customHeight="1">
      <c r="B176" s="272"/>
      <c r="C176" s="252" t="s">
        <v>60</v>
      </c>
      <c r="D176" s="252"/>
      <c r="E176" s="252"/>
      <c r="F176" s="271" t="s">
        <v>885</v>
      </c>
      <c r="G176" s="252"/>
      <c r="H176" s="252" t="s">
        <v>954</v>
      </c>
      <c r="I176" s="252" t="s">
        <v>955</v>
      </c>
      <c r="J176" s="252">
        <v>1</v>
      </c>
      <c r="K176" s="293"/>
    </row>
    <row r="177" spans="2:11" ht="15" customHeight="1">
      <c r="B177" s="272"/>
      <c r="C177" s="252" t="s">
        <v>56</v>
      </c>
      <c r="D177" s="252"/>
      <c r="E177" s="252"/>
      <c r="F177" s="271" t="s">
        <v>885</v>
      </c>
      <c r="G177" s="252"/>
      <c r="H177" s="252" t="s">
        <v>956</v>
      </c>
      <c r="I177" s="252" t="s">
        <v>887</v>
      </c>
      <c r="J177" s="252">
        <v>20</v>
      </c>
      <c r="K177" s="293"/>
    </row>
    <row r="178" spans="2:11" ht="15" customHeight="1">
      <c r="B178" s="272"/>
      <c r="C178" s="252" t="s">
        <v>126</v>
      </c>
      <c r="D178" s="252"/>
      <c r="E178" s="252"/>
      <c r="F178" s="271" t="s">
        <v>885</v>
      </c>
      <c r="G178" s="252"/>
      <c r="H178" s="252" t="s">
        <v>957</v>
      </c>
      <c r="I178" s="252" t="s">
        <v>887</v>
      </c>
      <c r="J178" s="252">
        <v>255</v>
      </c>
      <c r="K178" s="293"/>
    </row>
    <row r="179" spans="2:11" ht="15" customHeight="1">
      <c r="B179" s="272"/>
      <c r="C179" s="252" t="s">
        <v>127</v>
      </c>
      <c r="D179" s="252"/>
      <c r="E179" s="252"/>
      <c r="F179" s="271" t="s">
        <v>885</v>
      </c>
      <c r="G179" s="252"/>
      <c r="H179" s="252" t="s">
        <v>850</v>
      </c>
      <c r="I179" s="252" t="s">
        <v>887</v>
      </c>
      <c r="J179" s="252">
        <v>10</v>
      </c>
      <c r="K179" s="293"/>
    </row>
    <row r="180" spans="2:11" ht="15" customHeight="1">
      <c r="B180" s="272"/>
      <c r="C180" s="252" t="s">
        <v>128</v>
      </c>
      <c r="D180" s="252"/>
      <c r="E180" s="252"/>
      <c r="F180" s="271" t="s">
        <v>885</v>
      </c>
      <c r="G180" s="252"/>
      <c r="H180" s="252" t="s">
        <v>958</v>
      </c>
      <c r="I180" s="252" t="s">
        <v>919</v>
      </c>
      <c r="J180" s="252"/>
      <c r="K180" s="293"/>
    </row>
    <row r="181" spans="2:11" ht="15" customHeight="1">
      <c r="B181" s="272"/>
      <c r="C181" s="252" t="s">
        <v>959</v>
      </c>
      <c r="D181" s="252"/>
      <c r="E181" s="252"/>
      <c r="F181" s="271" t="s">
        <v>885</v>
      </c>
      <c r="G181" s="252"/>
      <c r="H181" s="252" t="s">
        <v>960</v>
      </c>
      <c r="I181" s="252" t="s">
        <v>919</v>
      </c>
      <c r="J181" s="252"/>
      <c r="K181" s="293"/>
    </row>
    <row r="182" spans="2:11" ht="15" customHeight="1">
      <c r="B182" s="272"/>
      <c r="C182" s="252" t="s">
        <v>948</v>
      </c>
      <c r="D182" s="252"/>
      <c r="E182" s="252"/>
      <c r="F182" s="271" t="s">
        <v>885</v>
      </c>
      <c r="G182" s="252"/>
      <c r="H182" s="252" t="s">
        <v>961</v>
      </c>
      <c r="I182" s="252" t="s">
        <v>919</v>
      </c>
      <c r="J182" s="252"/>
      <c r="K182" s="293"/>
    </row>
    <row r="183" spans="2:11" ht="15" customHeight="1">
      <c r="B183" s="272"/>
      <c r="C183" s="252" t="s">
        <v>130</v>
      </c>
      <c r="D183" s="252"/>
      <c r="E183" s="252"/>
      <c r="F183" s="271" t="s">
        <v>891</v>
      </c>
      <c r="G183" s="252"/>
      <c r="H183" s="252" t="s">
        <v>962</v>
      </c>
      <c r="I183" s="252" t="s">
        <v>887</v>
      </c>
      <c r="J183" s="252">
        <v>50</v>
      </c>
      <c r="K183" s="293"/>
    </row>
    <row r="184" spans="2:11" ht="15" customHeight="1">
      <c r="B184" s="272"/>
      <c r="C184" s="252" t="s">
        <v>963</v>
      </c>
      <c r="D184" s="252"/>
      <c r="E184" s="252"/>
      <c r="F184" s="271" t="s">
        <v>891</v>
      </c>
      <c r="G184" s="252"/>
      <c r="H184" s="252" t="s">
        <v>964</v>
      </c>
      <c r="I184" s="252" t="s">
        <v>965</v>
      </c>
      <c r="J184" s="252"/>
      <c r="K184" s="293"/>
    </row>
    <row r="185" spans="2:11" ht="15" customHeight="1">
      <c r="B185" s="272"/>
      <c r="C185" s="252" t="s">
        <v>966</v>
      </c>
      <c r="D185" s="252"/>
      <c r="E185" s="252"/>
      <c r="F185" s="271" t="s">
        <v>891</v>
      </c>
      <c r="G185" s="252"/>
      <c r="H185" s="252" t="s">
        <v>967</v>
      </c>
      <c r="I185" s="252" t="s">
        <v>965</v>
      </c>
      <c r="J185" s="252"/>
      <c r="K185" s="293"/>
    </row>
    <row r="186" spans="2:11" ht="15" customHeight="1">
      <c r="B186" s="272"/>
      <c r="C186" s="252" t="s">
        <v>968</v>
      </c>
      <c r="D186" s="252"/>
      <c r="E186" s="252"/>
      <c r="F186" s="271" t="s">
        <v>891</v>
      </c>
      <c r="G186" s="252"/>
      <c r="H186" s="252" t="s">
        <v>969</v>
      </c>
      <c r="I186" s="252" t="s">
        <v>965</v>
      </c>
      <c r="J186" s="252"/>
      <c r="K186" s="293"/>
    </row>
    <row r="187" spans="2:11" ht="15" customHeight="1">
      <c r="B187" s="272"/>
      <c r="C187" s="305" t="s">
        <v>970</v>
      </c>
      <c r="D187" s="252"/>
      <c r="E187" s="252"/>
      <c r="F187" s="271" t="s">
        <v>891</v>
      </c>
      <c r="G187" s="252"/>
      <c r="H187" s="252" t="s">
        <v>971</v>
      </c>
      <c r="I187" s="252" t="s">
        <v>972</v>
      </c>
      <c r="J187" s="306" t="s">
        <v>973</v>
      </c>
      <c r="K187" s="293"/>
    </row>
    <row r="188" spans="2:11" ht="15" customHeight="1">
      <c r="B188" s="272"/>
      <c r="C188" s="257" t="s">
        <v>45</v>
      </c>
      <c r="D188" s="252"/>
      <c r="E188" s="252"/>
      <c r="F188" s="271" t="s">
        <v>885</v>
      </c>
      <c r="G188" s="252"/>
      <c r="H188" s="248" t="s">
        <v>974</v>
      </c>
      <c r="I188" s="252" t="s">
        <v>975</v>
      </c>
      <c r="J188" s="252"/>
      <c r="K188" s="293"/>
    </row>
    <row r="189" spans="2:11" ht="15" customHeight="1">
      <c r="B189" s="272"/>
      <c r="C189" s="257" t="s">
        <v>976</v>
      </c>
      <c r="D189" s="252"/>
      <c r="E189" s="252"/>
      <c r="F189" s="271" t="s">
        <v>885</v>
      </c>
      <c r="G189" s="252"/>
      <c r="H189" s="252" t="s">
        <v>977</v>
      </c>
      <c r="I189" s="252" t="s">
        <v>919</v>
      </c>
      <c r="J189" s="252"/>
      <c r="K189" s="293"/>
    </row>
    <row r="190" spans="2:11" ht="15" customHeight="1">
      <c r="B190" s="272"/>
      <c r="C190" s="257" t="s">
        <v>978</v>
      </c>
      <c r="D190" s="252"/>
      <c r="E190" s="252"/>
      <c r="F190" s="271" t="s">
        <v>885</v>
      </c>
      <c r="G190" s="252"/>
      <c r="H190" s="252" t="s">
        <v>979</v>
      </c>
      <c r="I190" s="252" t="s">
        <v>919</v>
      </c>
      <c r="J190" s="252"/>
      <c r="K190" s="293"/>
    </row>
    <row r="191" spans="2:11" ht="15" customHeight="1">
      <c r="B191" s="272"/>
      <c r="C191" s="257" t="s">
        <v>980</v>
      </c>
      <c r="D191" s="252"/>
      <c r="E191" s="252"/>
      <c r="F191" s="271" t="s">
        <v>891</v>
      </c>
      <c r="G191" s="252"/>
      <c r="H191" s="252" t="s">
        <v>981</v>
      </c>
      <c r="I191" s="252" t="s">
        <v>919</v>
      </c>
      <c r="J191" s="252"/>
      <c r="K191" s="293"/>
    </row>
    <row r="192" spans="2:11" ht="15" customHeight="1">
      <c r="B192" s="299"/>
      <c r="C192" s="307"/>
      <c r="D192" s="281"/>
      <c r="E192" s="281"/>
      <c r="F192" s="281"/>
      <c r="G192" s="281"/>
      <c r="H192" s="281"/>
      <c r="I192" s="281"/>
      <c r="J192" s="281"/>
      <c r="K192" s="300"/>
    </row>
    <row r="193" spans="2:11" ht="18.75" customHeight="1">
      <c r="B193" s="248"/>
      <c r="C193" s="252"/>
      <c r="D193" s="252"/>
      <c r="E193" s="252"/>
      <c r="F193" s="271"/>
      <c r="G193" s="252"/>
      <c r="H193" s="252"/>
      <c r="I193" s="252"/>
      <c r="J193" s="252"/>
      <c r="K193" s="248"/>
    </row>
    <row r="194" spans="2:11" ht="18.75" customHeight="1">
      <c r="B194" s="248"/>
      <c r="C194" s="252"/>
      <c r="D194" s="252"/>
      <c r="E194" s="252"/>
      <c r="F194" s="271"/>
      <c r="G194" s="252"/>
      <c r="H194" s="252"/>
      <c r="I194" s="252"/>
      <c r="J194" s="252"/>
      <c r="K194" s="248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40"/>
      <c r="C196" s="241"/>
      <c r="D196" s="241"/>
      <c r="E196" s="241"/>
      <c r="F196" s="241"/>
      <c r="G196" s="241"/>
      <c r="H196" s="241"/>
      <c r="I196" s="241"/>
      <c r="J196" s="241"/>
      <c r="K196" s="242"/>
    </row>
    <row r="197" spans="2:11" ht="21">
      <c r="B197" s="243"/>
      <c r="C197" s="365" t="s">
        <v>982</v>
      </c>
      <c r="D197" s="365"/>
      <c r="E197" s="365"/>
      <c r="F197" s="365"/>
      <c r="G197" s="365"/>
      <c r="H197" s="365"/>
      <c r="I197" s="365"/>
      <c r="J197" s="365"/>
      <c r="K197" s="244"/>
    </row>
    <row r="198" spans="2:11" ht="25.5" customHeight="1">
      <c r="B198" s="243"/>
      <c r="C198" s="308" t="s">
        <v>983</v>
      </c>
      <c r="D198" s="308"/>
      <c r="E198" s="308"/>
      <c r="F198" s="308" t="s">
        <v>984</v>
      </c>
      <c r="G198" s="309"/>
      <c r="H198" s="370" t="s">
        <v>985</v>
      </c>
      <c r="I198" s="370"/>
      <c r="J198" s="370"/>
      <c r="K198" s="244"/>
    </row>
    <row r="199" spans="2:11" ht="5.25" customHeight="1">
      <c r="B199" s="272"/>
      <c r="C199" s="269"/>
      <c r="D199" s="269"/>
      <c r="E199" s="269"/>
      <c r="F199" s="269"/>
      <c r="G199" s="252"/>
      <c r="H199" s="269"/>
      <c r="I199" s="269"/>
      <c r="J199" s="269"/>
      <c r="K199" s="293"/>
    </row>
    <row r="200" spans="2:11" ht="15" customHeight="1">
      <c r="B200" s="272"/>
      <c r="C200" s="252" t="s">
        <v>975</v>
      </c>
      <c r="D200" s="252"/>
      <c r="E200" s="252"/>
      <c r="F200" s="271" t="s">
        <v>46</v>
      </c>
      <c r="G200" s="252"/>
      <c r="H200" s="367" t="s">
        <v>986</v>
      </c>
      <c r="I200" s="367"/>
      <c r="J200" s="367"/>
      <c r="K200" s="293"/>
    </row>
    <row r="201" spans="2:11" ht="15" customHeight="1">
      <c r="B201" s="272"/>
      <c r="C201" s="278"/>
      <c r="D201" s="252"/>
      <c r="E201" s="252"/>
      <c r="F201" s="271" t="s">
        <v>47</v>
      </c>
      <c r="G201" s="252"/>
      <c r="H201" s="367" t="s">
        <v>987</v>
      </c>
      <c r="I201" s="367"/>
      <c r="J201" s="367"/>
      <c r="K201" s="293"/>
    </row>
    <row r="202" spans="2:11" ht="15" customHeight="1">
      <c r="B202" s="272"/>
      <c r="C202" s="278"/>
      <c r="D202" s="252"/>
      <c r="E202" s="252"/>
      <c r="F202" s="271" t="s">
        <v>50</v>
      </c>
      <c r="G202" s="252"/>
      <c r="H202" s="367" t="s">
        <v>988</v>
      </c>
      <c r="I202" s="367"/>
      <c r="J202" s="367"/>
      <c r="K202" s="293"/>
    </row>
    <row r="203" spans="2:11" ht="15" customHeight="1">
      <c r="B203" s="272"/>
      <c r="C203" s="252"/>
      <c r="D203" s="252"/>
      <c r="E203" s="252"/>
      <c r="F203" s="271" t="s">
        <v>48</v>
      </c>
      <c r="G203" s="252"/>
      <c r="H203" s="367" t="s">
        <v>989</v>
      </c>
      <c r="I203" s="367"/>
      <c r="J203" s="367"/>
      <c r="K203" s="293"/>
    </row>
    <row r="204" spans="2:11" ht="15" customHeight="1">
      <c r="B204" s="272"/>
      <c r="C204" s="252"/>
      <c r="D204" s="252"/>
      <c r="E204" s="252"/>
      <c r="F204" s="271" t="s">
        <v>49</v>
      </c>
      <c r="G204" s="252"/>
      <c r="H204" s="367" t="s">
        <v>990</v>
      </c>
      <c r="I204" s="367"/>
      <c r="J204" s="367"/>
      <c r="K204" s="293"/>
    </row>
    <row r="205" spans="2:11" ht="15" customHeight="1">
      <c r="B205" s="272"/>
      <c r="C205" s="252"/>
      <c r="D205" s="252"/>
      <c r="E205" s="252"/>
      <c r="F205" s="271"/>
      <c r="G205" s="252"/>
      <c r="H205" s="252"/>
      <c r="I205" s="252"/>
      <c r="J205" s="252"/>
      <c r="K205" s="293"/>
    </row>
    <row r="206" spans="2:11" ht="15" customHeight="1">
      <c r="B206" s="272"/>
      <c r="C206" s="252" t="s">
        <v>931</v>
      </c>
      <c r="D206" s="252"/>
      <c r="E206" s="252"/>
      <c r="F206" s="271" t="s">
        <v>82</v>
      </c>
      <c r="G206" s="252"/>
      <c r="H206" s="367" t="s">
        <v>991</v>
      </c>
      <c r="I206" s="367"/>
      <c r="J206" s="367"/>
      <c r="K206" s="293"/>
    </row>
    <row r="207" spans="2:11" ht="15" customHeight="1">
      <c r="B207" s="272"/>
      <c r="C207" s="278"/>
      <c r="D207" s="252"/>
      <c r="E207" s="252"/>
      <c r="F207" s="271" t="s">
        <v>828</v>
      </c>
      <c r="G207" s="252"/>
      <c r="H207" s="367" t="s">
        <v>829</v>
      </c>
      <c r="I207" s="367"/>
      <c r="J207" s="367"/>
      <c r="K207" s="293"/>
    </row>
    <row r="208" spans="2:11" ht="15" customHeight="1">
      <c r="B208" s="272"/>
      <c r="C208" s="252"/>
      <c r="D208" s="252"/>
      <c r="E208" s="252"/>
      <c r="F208" s="271" t="s">
        <v>826</v>
      </c>
      <c r="G208" s="252"/>
      <c r="H208" s="367" t="s">
        <v>992</v>
      </c>
      <c r="I208" s="367"/>
      <c r="J208" s="367"/>
      <c r="K208" s="293"/>
    </row>
    <row r="209" spans="2:11" ht="15" customHeight="1">
      <c r="B209" s="310"/>
      <c r="C209" s="278"/>
      <c r="D209" s="278"/>
      <c r="E209" s="278"/>
      <c r="F209" s="271" t="s">
        <v>830</v>
      </c>
      <c r="G209" s="257"/>
      <c r="H209" s="371" t="s">
        <v>831</v>
      </c>
      <c r="I209" s="371"/>
      <c r="J209" s="371"/>
      <c r="K209" s="311"/>
    </row>
    <row r="210" spans="2:11" ht="15" customHeight="1">
      <c r="B210" s="310"/>
      <c r="C210" s="278"/>
      <c r="D210" s="278"/>
      <c r="E210" s="278"/>
      <c r="F210" s="271" t="s">
        <v>832</v>
      </c>
      <c r="G210" s="257"/>
      <c r="H210" s="371" t="s">
        <v>993</v>
      </c>
      <c r="I210" s="371"/>
      <c r="J210" s="371"/>
      <c r="K210" s="311"/>
    </row>
    <row r="211" spans="2:11" ht="15" customHeight="1">
      <c r="B211" s="310"/>
      <c r="C211" s="278"/>
      <c r="D211" s="278"/>
      <c r="E211" s="278"/>
      <c r="F211" s="312"/>
      <c r="G211" s="257"/>
      <c r="H211" s="313"/>
      <c r="I211" s="313"/>
      <c r="J211" s="313"/>
      <c r="K211" s="311"/>
    </row>
    <row r="212" spans="2:11" ht="15" customHeight="1">
      <c r="B212" s="310"/>
      <c r="C212" s="252" t="s">
        <v>955</v>
      </c>
      <c r="D212" s="278"/>
      <c r="E212" s="278"/>
      <c r="F212" s="271">
        <v>1</v>
      </c>
      <c r="G212" s="257"/>
      <c r="H212" s="371" t="s">
        <v>994</v>
      </c>
      <c r="I212" s="371"/>
      <c r="J212" s="371"/>
      <c r="K212" s="311"/>
    </row>
    <row r="213" spans="2:11" ht="15" customHeight="1">
      <c r="B213" s="310"/>
      <c r="C213" s="278"/>
      <c r="D213" s="278"/>
      <c r="E213" s="278"/>
      <c r="F213" s="271">
        <v>2</v>
      </c>
      <c r="G213" s="257"/>
      <c r="H213" s="371" t="s">
        <v>995</v>
      </c>
      <c r="I213" s="371"/>
      <c r="J213" s="371"/>
      <c r="K213" s="311"/>
    </row>
    <row r="214" spans="2:11" ht="15" customHeight="1">
      <c r="B214" s="310"/>
      <c r="C214" s="278"/>
      <c r="D214" s="278"/>
      <c r="E214" s="278"/>
      <c r="F214" s="271">
        <v>3</v>
      </c>
      <c r="G214" s="257"/>
      <c r="H214" s="371" t="s">
        <v>996</v>
      </c>
      <c r="I214" s="371"/>
      <c r="J214" s="371"/>
      <c r="K214" s="311"/>
    </row>
    <row r="215" spans="2:11" ht="15" customHeight="1">
      <c r="B215" s="310"/>
      <c r="C215" s="278"/>
      <c r="D215" s="278"/>
      <c r="E215" s="278"/>
      <c r="F215" s="271">
        <v>4</v>
      </c>
      <c r="G215" s="257"/>
      <c r="H215" s="371" t="s">
        <v>997</v>
      </c>
      <c r="I215" s="371"/>
      <c r="J215" s="371"/>
      <c r="K215" s="311"/>
    </row>
    <row r="216" spans="2:11" ht="12.75" customHeight="1">
      <c r="B216" s="314"/>
      <c r="C216" s="315"/>
      <c r="D216" s="315"/>
      <c r="E216" s="315"/>
      <c r="F216" s="315"/>
      <c r="G216" s="315"/>
      <c r="H216" s="315"/>
      <c r="I216" s="315"/>
      <c r="J216" s="315"/>
      <c r="K216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User</cp:lastModifiedBy>
  <cp:lastPrinted>2018-06-08T08:21:17Z</cp:lastPrinted>
  <dcterms:created xsi:type="dcterms:W3CDTF">2018-06-08T07:53:10Z</dcterms:created>
  <dcterms:modified xsi:type="dcterms:W3CDTF">2018-06-19T10:14:28Z</dcterms:modified>
  <cp:category/>
  <cp:version/>
  <cp:contentType/>
  <cp:contentStatus/>
</cp:coreProperties>
</file>