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ekaputilace" sheetId="13" r:id="rId4"/>
    <sheet name="Položkový rozpočet" sheetId="12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'Položkový rozpočet'!$A$1:$U$41</definedName>
    <definedName name="_xlnm.Print_Area" localSheetId="1">Stavba!$A$1:$J$45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" i="12" l="1"/>
  <c r="G38" i="12"/>
  <c r="G36" i="12"/>
  <c r="G34" i="12"/>
  <c r="G31" i="12"/>
  <c r="G32" i="12"/>
  <c r="G30" i="12"/>
  <c r="G27" i="12"/>
  <c r="G28" i="12"/>
  <c r="G26" i="12"/>
  <c r="G24" i="12"/>
  <c r="G10" i="12"/>
  <c r="G11" i="12"/>
  <c r="G8" i="12" s="1"/>
  <c r="H7" i="13" s="1"/>
  <c r="G12" i="12"/>
  <c r="G13" i="12"/>
  <c r="G14" i="12"/>
  <c r="G15" i="12"/>
  <c r="G16" i="12"/>
  <c r="G17" i="12"/>
  <c r="G18" i="12"/>
  <c r="G19" i="12"/>
  <c r="G20" i="12"/>
  <c r="G21" i="12"/>
  <c r="G22" i="12"/>
  <c r="G9" i="12"/>
  <c r="G37" i="12"/>
  <c r="H13" i="13" s="1"/>
  <c r="G35" i="12"/>
  <c r="H12" i="13" s="1"/>
  <c r="G33" i="12"/>
  <c r="H11" i="13" s="1"/>
  <c r="G29" i="12"/>
  <c r="H10" i="13" s="1"/>
  <c r="G25" i="12"/>
  <c r="H9" i="13" s="1"/>
  <c r="G23" i="12"/>
  <c r="H8" i="13" s="1"/>
  <c r="I19" i="1" l="1"/>
  <c r="I16" i="1"/>
  <c r="H14" i="13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Q23" i="12"/>
  <c r="I24" i="12"/>
  <c r="I23" i="12" s="1"/>
  <c r="K24" i="12"/>
  <c r="K23" i="12" s="1"/>
  <c r="M24" i="12"/>
  <c r="M23" i="12" s="1"/>
  <c r="O24" i="12"/>
  <c r="O23" i="12" s="1"/>
  <c r="Q24" i="12"/>
  <c r="U24" i="12"/>
  <c r="U23" i="12" s="1"/>
  <c r="I26" i="12"/>
  <c r="K26" i="12"/>
  <c r="M26" i="12"/>
  <c r="O26" i="12"/>
  <c r="Q26" i="12"/>
  <c r="U26" i="12"/>
  <c r="I27" i="12"/>
  <c r="I25" i="12" s="1"/>
  <c r="K27" i="12"/>
  <c r="M27" i="12"/>
  <c r="O27" i="12"/>
  <c r="Q27" i="12"/>
  <c r="Q25" i="12" s="1"/>
  <c r="U27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4" i="12"/>
  <c r="I33" i="12" s="1"/>
  <c r="K34" i="12"/>
  <c r="K33" i="12" s="1"/>
  <c r="M34" i="12"/>
  <c r="M33" i="12" s="1"/>
  <c r="O34" i="12"/>
  <c r="O33" i="12" s="1"/>
  <c r="Q34" i="12"/>
  <c r="Q33" i="12" s="1"/>
  <c r="U34" i="12"/>
  <c r="U33" i="12" s="1"/>
  <c r="Q35" i="12"/>
  <c r="U35" i="12"/>
  <c r="I36" i="12"/>
  <c r="I35" i="12" s="1"/>
  <c r="K36" i="12"/>
  <c r="K35" i="12" s="1"/>
  <c r="M36" i="12"/>
  <c r="M35" i="12" s="1"/>
  <c r="O36" i="12"/>
  <c r="O35" i="12" s="1"/>
  <c r="Q36" i="12"/>
  <c r="U36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F40" i="1"/>
  <c r="G40" i="1"/>
  <c r="H40" i="1"/>
  <c r="I40" i="1"/>
  <c r="J39" i="1" s="1"/>
  <c r="J40" i="1"/>
  <c r="I21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M29" i="12" l="1"/>
  <c r="Q29" i="12"/>
  <c r="I29" i="12"/>
  <c r="M25" i="12"/>
  <c r="Q8" i="12"/>
  <c r="I8" i="12"/>
  <c r="M8" i="12"/>
  <c r="Q37" i="12"/>
  <c r="I37" i="12"/>
  <c r="M37" i="12"/>
  <c r="O25" i="12"/>
  <c r="U25" i="12"/>
  <c r="K25" i="12"/>
  <c r="O8" i="12"/>
  <c r="U8" i="12"/>
  <c r="K8" i="12"/>
  <c r="O37" i="12"/>
  <c r="U37" i="12"/>
  <c r="K37" i="12"/>
  <c r="O29" i="12"/>
  <c r="U29" i="12"/>
  <c r="K2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<sst xmlns="http://schemas.openxmlformats.org/spreadsheetml/2006/main" count="262" uniqueCount="157">
  <si>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</si>
  <si>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</si>
  <si>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</si>
  <si>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</si>
  <si>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</si>
  <si>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</si>
  <si>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</si>
  <si>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</si>
  <si>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</si>
  <si>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</si>
  <si>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</si>
  <si>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</si>
  <si>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</si>
  <si>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</si>
  <si>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</si>
  <si>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</si>
  <si>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</si>
  <si>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</si>
  <si>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</si>
  <si>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</si>
  <si>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</si>
  <si>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</si>
  <si>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</si>
  <si>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</si>
  <si>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</si>
  <si>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</si>
  <si>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</si>
  <si>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</si>
  <si>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</si>
  <si>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</si>
  <si>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</si>
  <si>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</si>
  <si>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</si>
  <si>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</si>
  <si>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</si>
  <si>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</si>
  <si>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</si>
  <si>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</si>
  <si>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</si>
  <si>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</si>
  <si>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</si>
  <si>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</si>
  <si>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</si>
  <si>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Třinec</t>
  </si>
  <si>
    <t>Rozpočet:</t>
  </si>
  <si>
    <t>Misto</t>
  </si>
  <si>
    <t>Rekonstrukce chodníku na ul. Lidická</t>
  </si>
  <si>
    <t>Město Třinec</t>
  </si>
  <si>
    <t>Jablunkovská 160</t>
  </si>
  <si>
    <t>73961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</si>
  <si>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</si>
  <si>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</si>
  <si>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</si>
  <si>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</si>
  <si>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</si>
  <si>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</si>
  <si>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</si>
  <si>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</si>
  <si>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</si>
  <si>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</si>
  <si>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</si>
  <si>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</si>
  <si>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</si>
  <si>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</si>
  <si>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</si>
  <si>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</si>
  <si>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</si>
  <si>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</si>
  <si>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</si>
  <si>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</si>
  <si>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</si>
  <si>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</si>
  <si>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</si>
  <si>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</si>
  <si>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</si>
  <si>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</si>
  <si>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</si>
  <si>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</si>
  <si>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</si>
  <si>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</si>
  <si>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</si>
  <si>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</si>
  <si>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</si>
  <si>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</si>
  <si>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</si>
  <si>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</si>
  <si>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</si>
  <si>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</si>
  <si>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</si>
  <si>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</si>
  <si>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</si>
  <si>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</si>
  <si>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</si>
  <si>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</si>
  <si>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</si>
  <si>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</si>
  <si>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113108407R00</t>
  </si>
  <si>
    <t>Odstranění asfaltové vrstvy pl.nad 50 m2, tl. 7 cm</t>
  </si>
  <si>
    <t>m2</t>
  </si>
  <si>
    <t>POL1_0</t>
  </si>
  <si>
    <t>113109411R00</t>
  </si>
  <si>
    <t>Odstranění podkladu pl.nad 50 m2, beton, tl. 11 cm</t>
  </si>
  <si>
    <t>113111216R00</t>
  </si>
  <si>
    <t>Odstranění podkl.pl.nad 50 m2,kam.zpev.cem.tl.16cm</t>
  </si>
  <si>
    <t>167101101R00</t>
  </si>
  <si>
    <t xml:space="preserve">Nakládání výkopku </t>
  </si>
  <si>
    <t>m3</t>
  </si>
  <si>
    <t>979081111R00</t>
  </si>
  <si>
    <t>Odvoz suti a vybour. hmot na skládku do 1 km</t>
  </si>
  <si>
    <t>t</t>
  </si>
  <si>
    <t>979081121R00</t>
  </si>
  <si>
    <t>Příplatek k odvozu za každý další 1 km</t>
  </si>
  <si>
    <t xml:space="preserve"> </t>
  </si>
  <si>
    <t>979990113R00</t>
  </si>
  <si>
    <t xml:space="preserve">Poplatek za skládku suti-obal.kam-asfalt </t>
  </si>
  <si>
    <t>979990103R00</t>
  </si>
  <si>
    <t>Poplatek za skládku suti - beton do 30x30 cm, vč.obrubníku</t>
  </si>
  <si>
    <t>979990101R00</t>
  </si>
  <si>
    <t>Poplatek za sklád.suti-směs podklad</t>
  </si>
  <si>
    <t>175100010RA0</t>
  </si>
  <si>
    <t>Obsyp kolem obrubníků vč.urovnání, přesunu zeminy, a modulace dle terénu osetí tr.směsí</t>
  </si>
  <si>
    <t>POL2_0</t>
  </si>
  <si>
    <t>Rýhy pro osazení obrubníku ruční začištěn a úprava, stávajících rýh po bourání</t>
  </si>
  <si>
    <t>m</t>
  </si>
  <si>
    <t>180400020RA0</t>
  </si>
  <si>
    <t>Založení trávníku parkového, rovina, dodání osiva</t>
  </si>
  <si>
    <t>181300010RA0</t>
  </si>
  <si>
    <t>Rozprostření ornice v rovině tloušťka 15 cm</t>
  </si>
  <si>
    <t>139600011RA0</t>
  </si>
  <si>
    <t>Ruční výkop v hornině 1-2, kolem siti</t>
  </si>
  <si>
    <t>348951110R00</t>
  </si>
  <si>
    <t>Oplocení mobilní</t>
  </si>
  <si>
    <t>soubor</t>
  </si>
  <si>
    <t>564481111R00</t>
  </si>
  <si>
    <t>Podklad ze struskového štěrku vč.hutnění vč., rozprostření do nivelety</t>
  </si>
  <si>
    <t>591100010RAA</t>
  </si>
  <si>
    <t>Kladení zámk.dl tl. 60 sk A - 100m2 chod.vč.lože , 30mm</t>
  </si>
  <si>
    <t>Dodávka zámkové dlažby 60mm</t>
  </si>
  <si>
    <t>917862111R00</t>
  </si>
  <si>
    <t>Osazení stojat. obrub. bet. s opěrou,</t>
  </si>
  <si>
    <t>918101111R00</t>
  </si>
  <si>
    <t>Lože pod obrubníky nebo obruby dlažeb z B 12,5</t>
  </si>
  <si>
    <t>6</t>
  </si>
  <si>
    <t>113202111R00</t>
  </si>
  <si>
    <t>Vytrhání obrub z krajníků nebo obrubníků stojatých, vč.betonu</t>
  </si>
  <si>
    <t>998223011R00</t>
  </si>
  <si>
    <t>Přesun hmot, pozemní komunikace, kryt dlážděný</t>
  </si>
  <si>
    <t>005111021R</t>
  </si>
  <si>
    <t>Vytyčení inženýrských sítí</t>
  </si>
  <si>
    <t>Soubor</t>
  </si>
  <si>
    <t>005121020R</t>
  </si>
  <si>
    <t xml:space="preserve">Provoz zařízení staveniště </t>
  </si>
  <si>
    <t/>
  </si>
  <si>
    <t>END</t>
  </si>
  <si>
    <t>Třinec, ul. Revoluční</t>
  </si>
  <si>
    <t>Přístupový chodník, Rákosníčkovo hřiště, Třinec - oprava</t>
  </si>
  <si>
    <t>Dod obrubník 100/250/1000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</si>
</sst>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5" fillId="0" borderId="0" xfId="0" applyFont="1"/>
    <xf numFmtId="0" fontId="15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5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5" fillId="0" borderId="34" xfId="0" applyFont="1" applyBorder="1" applyAlignment="1">
      <alignment vertical="top" shrinkToFit="1"/>
    </xf>
    <xf numFmtId="0" fontId="15" fillId="0" borderId="33" xfId="0" applyFont="1" applyBorder="1" applyAlignment="1">
      <alignment vertical="top" shrinkToFit="1"/>
    </xf>
    <xf numFmtId="0" fontId="15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5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5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5" fillId="0" borderId="10" xfId="0" applyFont="1" applyBorder="1" applyAlignment="1">
      <alignment vertical="top"/>
    </xf>
    <xf numFmtId="0" fontId="15" fillId="0" borderId="10" xfId="0" applyNumberFormat="1" applyFont="1" applyBorder="1" applyAlignment="1">
      <alignment vertical="top"/>
    </xf>
    <xf numFmtId="0" fontId="15" fillId="0" borderId="37" xfId="0" applyFont="1" applyBorder="1" applyAlignment="1">
      <alignment vertical="top" shrinkToFit="1"/>
    </xf>
    <xf numFmtId="164" fontId="15" fillId="0" borderId="38" xfId="0" applyNumberFormat="1" applyFont="1" applyBorder="1" applyAlignment="1">
      <alignment vertical="top" shrinkToFit="1"/>
    </xf>
    <xf numFmtId="4" fontId="15" fillId="0" borderId="38" xfId="0" applyNumberFormat="1" applyFont="1" applyBorder="1" applyAlignment="1">
      <alignment vertical="top" shrinkToFit="1"/>
    </xf>
    <xf numFmtId="0" fontId="15" fillId="0" borderId="38" xfId="0" applyFont="1" applyBorder="1" applyAlignment="1">
      <alignment vertical="top" shrinkToFit="1"/>
    </xf>
    <xf numFmtId="0" fontId="15" fillId="0" borderId="10" xfId="0" applyFont="1" applyBorder="1" applyAlignment="1">
      <alignment vertical="top" shrinkToFit="1"/>
    </xf>
    <xf numFmtId="0" fontId="15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5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applyFont="1"/>
    <xf numFmtId="0" fontId="6" fillId="3" borderId="3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48" xfId="0" applyFont="1" applyFill="1" applyBorder="1" applyAlignment="1">
      <alignment horizontal="center" vertical="center" wrapText="1"/>
    </xf>
    <xf numFmtId="49" fontId="9" fillId="0" borderId="36" xfId="0" applyNumberFormat="1" applyFont="1" applyBorder="1" applyAlignment="1">
      <alignment vertical="center"/>
    </xf>
    <xf numFmtId="4" fontId="9" fillId="0" borderId="35" xfId="0" applyNumberFormat="1" applyFont="1" applyBorder="1" applyAlignment="1">
      <alignment horizontal="center" vertical="center"/>
    </xf>
    <xf numFmtId="4" fontId="9" fillId="0" borderId="35" xfId="0" applyNumberFormat="1" applyFont="1" applyBorder="1" applyAlignment="1">
      <alignment vertical="center"/>
    </xf>
    <xf numFmtId="4" fontId="9" fillId="0" borderId="51" xfId="0" applyNumberFormat="1" applyFont="1" applyBorder="1" applyAlignment="1">
      <alignment vertical="center"/>
    </xf>
    <xf numFmtId="49" fontId="9" fillId="0" borderId="26" xfId="0" applyNumberFormat="1" applyFont="1" applyBorder="1" applyAlignment="1">
      <alignment vertical="center"/>
    </xf>
    <xf numFmtId="4" fontId="9" fillId="0" borderId="33" xfId="0" applyNumberFormat="1" applyFont="1" applyBorder="1" applyAlignment="1">
      <alignment horizontal="center" vertical="center"/>
    </xf>
    <xf numFmtId="4" fontId="9" fillId="0" borderId="33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vertical="center"/>
    </xf>
    <xf numFmtId="4" fontId="9" fillId="0" borderId="38" xfId="0" applyNumberFormat="1" applyFont="1" applyBorder="1" applyAlignment="1">
      <alignment horizontal="center" vertical="center"/>
    </xf>
    <xf numFmtId="4" fontId="9" fillId="0" borderId="38" xfId="0" applyNumberFormat="1" applyFont="1" applyBorder="1" applyAlignment="1">
      <alignment vertical="center"/>
    </xf>
    <xf numFmtId="0" fontId="9" fillId="4" borderId="10" xfId="0" applyFont="1" applyFill="1" applyBorder="1"/>
    <xf numFmtId="0" fontId="9" fillId="4" borderId="6" xfId="0" applyFont="1" applyFill="1" applyBorder="1"/>
    <xf numFmtId="4" fontId="9" fillId="4" borderId="38" xfId="0" applyNumberFormat="1" applyFont="1" applyFill="1" applyBorder="1" applyAlignment="1">
      <alignment horizontal="center"/>
    </xf>
    <xf numFmtId="4" fontId="9" fillId="4" borderId="38" xfId="0" applyNumberFormat="1" applyFont="1" applyFill="1" applyBorder="1" applyAlignment="1"/>
    <xf numFmtId="4" fontId="9" fillId="4" borderId="48" xfId="0" applyNumberFormat="1" applyFont="1" applyFill="1" applyBorder="1" applyAlignment="1"/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48" xfId="0" applyBorder="1" applyAlignment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0" fillId="0" borderId="52" xfId="0" applyNumberFormat="1" applyBorder="1" applyAlignment="1">
      <alignment horizontal="center" vertical="center"/>
    </xf>
    <xf numFmtId="49" fontId="0" fillId="0" borderId="42" xfId="0" applyNumberFormat="1" applyBorder="1" applyAlignment="1">
      <alignment horizontal="center" vertical="center"/>
    </xf>
    <xf numFmtId="49" fontId="0" fillId="0" borderId="53" xfId="0" applyNumberFormat="1" applyBorder="1" applyAlignment="1">
      <alignment horizontal="center" vertical="center"/>
    </xf>
    <xf numFmtId="49" fontId="9" fillId="0" borderId="10" xfId="0" applyNumberFormat="1" applyFont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26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vertical="center" wrapText="1"/>
    </xf>
    <xf numFmtId="49" fontId="9" fillId="0" borderId="36" xfId="0" applyNumberFormat="1" applyFont="1" applyBorder="1" applyAlignment="1">
      <alignment vertical="center" wrapText="1"/>
    </xf>
    <xf numFmtId="49" fontId="9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8"/>
  <sheetViews>
    <sheetView showGridLines="0" tabSelected="1" topLeftCell="B5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6" t="s">
        <v>42</v>
      </c>
      <c r="C1" s="197"/>
      <c r="D1" s="197"/>
      <c r="E1" s="197"/>
      <c r="F1" s="197"/>
      <c r="G1" s="197"/>
      <c r="H1" s="197"/>
      <c r="I1" s="197"/>
      <c r="J1" s="198"/>
    </row>
    <row r="2" spans="1:15" ht="23.25" customHeight="1" x14ac:dyDescent="0.2">
      <c r="A2" s="4"/>
      <c r="B2" s="81" t="s">
        <v>40</v>
      </c>
      <c r="C2" s="82"/>
      <c r="D2" s="218" t="s">
        <v>155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15" t="s">
        <v>154</v>
      </c>
      <c r="E3" s="216"/>
      <c r="F3" s="216"/>
      <c r="G3" s="216"/>
      <c r="H3" s="216"/>
      <c r="I3" s="216"/>
      <c r="J3" s="21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2"/>
      <c r="E11" s="222"/>
      <c r="F11" s="222"/>
      <c r="G11" s="222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13"/>
      <c r="E12" s="213"/>
      <c r="F12" s="213"/>
      <c r="G12" s="213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/>
      <c r="D13" s="214"/>
      <c r="E13" s="214"/>
      <c r="F13" s="214"/>
      <c r="G13" s="214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1"/>
      <c r="F15" s="221"/>
      <c r="G15" s="210"/>
      <c r="H15" s="210"/>
      <c r="I15" s="210" t="s">
        <v>28</v>
      </c>
      <c r="J15" s="211"/>
    </row>
    <row r="16" spans="1:15" ht="23.25" customHeight="1" x14ac:dyDescent="0.2">
      <c r="A16" s="120" t="s">
        <v>23</v>
      </c>
      <c r="B16" s="121" t="s">
        <v>23</v>
      </c>
      <c r="C16" s="58"/>
      <c r="D16" s="59"/>
      <c r="E16" s="205"/>
      <c r="F16" s="212"/>
      <c r="G16" s="205"/>
      <c r="H16" s="212"/>
      <c r="I16" s="205">
        <f>'Položkový rozpočet'!G8+'Položkový rozpočet'!G23+'Položkový rozpočet'!G25+'Položkový rozpočet'!G29+'Položkový rozpočet'!G33+'Položkový rozpočet'!G35</f>
        <v>0</v>
      </c>
      <c r="J16" s="206"/>
    </row>
    <row r="17" spans="1:10" ht="23.25" customHeight="1" x14ac:dyDescent="0.2">
      <c r="A17" s="120" t="s">
        <v>24</v>
      </c>
      <c r="B17" s="121" t="s">
        <v>24</v>
      </c>
      <c r="C17" s="58"/>
      <c r="D17" s="59"/>
      <c r="E17" s="205"/>
      <c r="F17" s="212"/>
      <c r="G17" s="205"/>
      <c r="H17" s="212"/>
      <c r="I17" s="205">
        <v>0</v>
      </c>
      <c r="J17" s="206"/>
    </row>
    <row r="18" spans="1:10" ht="23.25" customHeight="1" x14ac:dyDescent="0.2">
      <c r="A18" s="120" t="s">
        <v>25</v>
      </c>
      <c r="B18" s="121" t="s">
        <v>25</v>
      </c>
      <c r="C18" s="58"/>
      <c r="D18" s="59"/>
      <c r="E18" s="205"/>
      <c r="F18" s="212"/>
      <c r="G18" s="205"/>
      <c r="H18" s="212"/>
      <c r="I18" s="205">
        <v>0</v>
      </c>
      <c r="J18" s="206"/>
    </row>
    <row r="19" spans="1:10" ht="23.25" customHeight="1" x14ac:dyDescent="0.2">
      <c r="A19" s="120" t="s">
        <v>67</v>
      </c>
      <c r="B19" s="121" t="s">
        <v>26</v>
      </c>
      <c r="C19" s="58"/>
      <c r="D19" s="59"/>
      <c r="E19" s="205"/>
      <c r="F19" s="212"/>
      <c r="G19" s="205"/>
      <c r="H19" s="212"/>
      <c r="I19" s="205">
        <f>'Položkový rozpočet'!G37</f>
        <v>0</v>
      </c>
      <c r="J19" s="206"/>
    </row>
    <row r="20" spans="1:10" ht="23.25" customHeight="1" x14ac:dyDescent="0.2">
      <c r="A20" s="120" t="s">
        <v>68</v>
      </c>
      <c r="B20" s="121" t="s">
        <v>27</v>
      </c>
      <c r="C20" s="58"/>
      <c r="D20" s="59"/>
      <c r="E20" s="205"/>
      <c r="F20" s="212"/>
      <c r="G20" s="205"/>
      <c r="H20" s="212"/>
      <c r="I20" s="205">
        <v>0</v>
      </c>
      <c r="J20" s="206"/>
    </row>
    <row r="21" spans="1:10" ht="23.25" customHeight="1" x14ac:dyDescent="0.2">
      <c r="A21" s="4"/>
      <c r="B21" s="74" t="s">
        <v>28</v>
      </c>
      <c r="C21" s="75"/>
      <c r="D21" s="76"/>
      <c r="E21" s="207"/>
      <c r="F21" s="208"/>
      <c r="G21" s="207"/>
      <c r="H21" s="208"/>
      <c r="I21" s="207">
        <f>SUM(I16:J20)</f>
        <v>0</v>
      </c>
      <c r="J21" s="23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3">
        <v>0</v>
      </c>
      <c r="H23" s="204"/>
      <c r="I23" s="20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3">
        <f>I21</f>
        <v>0</v>
      </c>
      <c r="H25" s="204"/>
      <c r="I25" s="20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9">
        <f>ZakladDPHZakl*0.21</f>
        <v>0</v>
      </c>
      <c r="H26" s="200"/>
      <c r="I26" s="20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1"/>
      <c r="H27" s="201"/>
      <c r="I27" s="201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02">
        <v>567982.13</v>
      </c>
      <c r="H28" s="209"/>
      <c r="I28" s="209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02"/>
      <c r="H29" s="202"/>
      <c r="I29" s="202"/>
      <c r="J29" s="118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0</v>
      </c>
      <c r="B39" s="102" t="s">
        <v>50</v>
      </c>
      <c r="C39" s="229" t="s">
        <v>46</v>
      </c>
      <c r="D39" s="230"/>
      <c r="E39" s="230"/>
      <c r="F39" s="107">
        <v>0</v>
      </c>
      <c r="G39" s="108">
        <v>567982.13</v>
      </c>
      <c r="H39" s="109">
        <v>119276</v>
      </c>
      <c r="I39" s="109">
        <v>687258.13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223" t="s">
        <v>51</v>
      </c>
      <c r="C40" s="224"/>
      <c r="D40" s="224"/>
      <c r="E40" s="225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/>
    </row>
    <row r="46" spans="1:10" x14ac:dyDescent="0.2">
      <c r="F46" s="94"/>
      <c r="G46" s="95"/>
      <c r="H46" s="94"/>
      <c r="I46" s="95"/>
      <c r="J46" s="95"/>
    </row>
    <row r="47" spans="1:10" x14ac:dyDescent="0.2">
      <c r="F47" s="94"/>
      <c r="G47" s="95"/>
      <c r="H47" s="94"/>
      <c r="I47" s="95"/>
      <c r="J47" s="95"/>
    </row>
    <row r="48" spans="1:10" x14ac:dyDescent="0.2">
      <c r="F48" s="94"/>
      <c r="G48" s="95"/>
      <c r="H48" s="94"/>
      <c r="I48" s="95"/>
      <c r="J48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7">
    <mergeCell ref="B40:E40"/>
    <mergeCell ref="D35:E35"/>
    <mergeCell ref="G24:I24"/>
    <mergeCell ref="G23:I23"/>
    <mergeCell ref="E19:F19"/>
    <mergeCell ref="C39:E3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79" t="s">
        <v>41</v>
      </c>
      <c r="B2" s="78"/>
      <c r="C2" s="234"/>
      <c r="D2" s="234"/>
      <c r="E2" s="234"/>
      <c r="F2" s="234"/>
      <c r="G2" s="235"/>
    </row>
    <row r="3" spans="1:7" ht="24.95" hidden="1" customHeight="1" x14ac:dyDescent="0.2">
      <c r="A3" s="79" t="s">
        <v>7</v>
      </c>
      <c r="B3" s="78"/>
      <c r="C3" s="234"/>
      <c r="D3" s="234"/>
      <c r="E3" s="234"/>
      <c r="F3" s="234"/>
      <c r="G3" s="235"/>
    </row>
    <row r="4" spans="1:7" ht="24.95" hidden="1" customHeight="1" x14ac:dyDescent="0.2">
      <c r="A4" s="79" t="s">
        <v>8</v>
      </c>
      <c r="B4" s="78"/>
      <c r="C4" s="234"/>
      <c r="D4" s="234"/>
      <c r="E4" s="234"/>
      <c r="F4" s="234"/>
      <c r="G4" s="23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workbookViewId="0">
      <selection activeCell="A40" sqref="A39:A40"/>
    </sheetView>
  </sheetViews>
  <sheetFormatPr defaultRowHeight="12.75" x14ac:dyDescent="0.2"/>
  <cols>
    <col min="5" max="5" width="5.28515625" bestFit="1" customWidth="1"/>
    <col min="8" max="8" width="14" customWidth="1"/>
  </cols>
  <sheetData>
    <row r="2" spans="1:8" ht="24.95" customHeight="1" x14ac:dyDescent="0.2">
      <c r="A2" s="124" t="s">
        <v>69</v>
      </c>
      <c r="B2" s="191"/>
      <c r="C2" s="191" t="s">
        <v>155</v>
      </c>
      <c r="D2" s="192"/>
      <c r="E2" s="192"/>
      <c r="F2" s="192"/>
      <c r="G2" s="193"/>
      <c r="H2" s="194"/>
    </row>
    <row r="3" spans="1:8" ht="24.95" customHeight="1" x14ac:dyDescent="0.2">
      <c r="A3" s="125" t="s">
        <v>7</v>
      </c>
      <c r="B3" s="236" t="s">
        <v>43</v>
      </c>
      <c r="C3" s="237"/>
      <c r="D3" s="237"/>
      <c r="E3" s="237"/>
      <c r="F3" s="237"/>
      <c r="G3" s="237"/>
      <c r="H3" s="238"/>
    </row>
    <row r="4" spans="1:8" ht="18" x14ac:dyDescent="0.25">
      <c r="A4" s="171" t="s">
        <v>53</v>
      </c>
      <c r="F4" s="1"/>
    </row>
    <row r="5" spans="1:8" x14ac:dyDescent="0.2">
      <c r="F5" s="1"/>
    </row>
    <row r="6" spans="1:8" ht="47.25" x14ac:dyDescent="0.2">
      <c r="A6" s="172" t="s">
        <v>16</v>
      </c>
      <c r="B6" s="172" t="s">
        <v>5</v>
      </c>
      <c r="C6" s="173"/>
      <c r="D6" s="173"/>
      <c r="E6" s="174" t="s">
        <v>54</v>
      </c>
      <c r="F6" s="174"/>
      <c r="G6" s="174"/>
      <c r="H6" s="175" t="s">
        <v>28</v>
      </c>
    </row>
    <row r="7" spans="1:8" ht="15" x14ac:dyDescent="0.2">
      <c r="A7" s="176" t="s">
        <v>55</v>
      </c>
      <c r="B7" s="243" t="s">
        <v>56</v>
      </c>
      <c r="C7" s="244"/>
      <c r="D7" s="244"/>
      <c r="E7" s="177" t="s">
        <v>23</v>
      </c>
      <c r="F7" s="178"/>
      <c r="G7" s="178"/>
      <c r="H7" s="179">
        <f>'Položkový rozpočet'!G8</f>
        <v>0</v>
      </c>
    </row>
    <row r="8" spans="1:8" ht="15" x14ac:dyDescent="0.2">
      <c r="A8" s="180" t="s">
        <v>57</v>
      </c>
      <c r="B8" s="241" t="s">
        <v>58</v>
      </c>
      <c r="C8" s="242"/>
      <c r="D8" s="242"/>
      <c r="E8" s="181" t="s">
        <v>23</v>
      </c>
      <c r="F8" s="182"/>
      <c r="G8" s="182"/>
      <c r="H8" s="182">
        <f>'Položkový rozpočet'!G23</f>
        <v>0</v>
      </c>
    </row>
    <row r="9" spans="1:8" ht="15" x14ac:dyDescent="0.2">
      <c r="A9" s="180" t="s">
        <v>59</v>
      </c>
      <c r="B9" s="241" t="s">
        <v>60</v>
      </c>
      <c r="C9" s="242"/>
      <c r="D9" s="242"/>
      <c r="E9" s="181" t="s">
        <v>23</v>
      </c>
      <c r="F9" s="182"/>
      <c r="G9" s="182"/>
      <c r="H9" s="182">
        <f>'Položkový rozpočet'!G25</f>
        <v>0</v>
      </c>
    </row>
    <row r="10" spans="1:8" ht="15" x14ac:dyDescent="0.2">
      <c r="A10" s="180" t="s">
        <v>61</v>
      </c>
      <c r="B10" s="241" t="s">
        <v>62</v>
      </c>
      <c r="C10" s="242"/>
      <c r="D10" s="242"/>
      <c r="E10" s="181" t="s">
        <v>23</v>
      </c>
      <c r="F10" s="182"/>
      <c r="G10" s="182"/>
      <c r="H10" s="182">
        <f>'Položkový rozpočet'!G29</f>
        <v>0</v>
      </c>
    </row>
    <row r="11" spans="1:8" ht="15" x14ac:dyDescent="0.2">
      <c r="A11" s="180" t="s">
        <v>63</v>
      </c>
      <c r="B11" s="241" t="s">
        <v>64</v>
      </c>
      <c r="C11" s="242"/>
      <c r="D11" s="242"/>
      <c r="E11" s="181" t="s">
        <v>23</v>
      </c>
      <c r="F11" s="182"/>
      <c r="G11" s="182"/>
      <c r="H11" s="182">
        <f>'Položkový rozpočet'!G33</f>
        <v>0</v>
      </c>
    </row>
    <row r="12" spans="1:8" ht="15" x14ac:dyDescent="0.2">
      <c r="A12" s="180" t="s">
        <v>65</v>
      </c>
      <c r="B12" s="241" t="s">
        <v>66</v>
      </c>
      <c r="C12" s="242"/>
      <c r="D12" s="242"/>
      <c r="E12" s="181" t="s">
        <v>23</v>
      </c>
      <c r="F12" s="182"/>
      <c r="G12" s="182"/>
      <c r="H12" s="182">
        <f>'Položkový rozpočet'!G35</f>
        <v>0</v>
      </c>
    </row>
    <row r="13" spans="1:8" ht="15" x14ac:dyDescent="0.2">
      <c r="A13" s="183" t="s">
        <v>67</v>
      </c>
      <c r="B13" s="239" t="s">
        <v>26</v>
      </c>
      <c r="C13" s="240"/>
      <c r="D13" s="240"/>
      <c r="E13" s="184" t="s">
        <v>67</v>
      </c>
      <c r="F13" s="185"/>
      <c r="G13" s="185"/>
      <c r="H13" s="185">
        <f>'Položkový rozpočet'!G37</f>
        <v>0</v>
      </c>
    </row>
    <row r="14" spans="1:8" ht="15" x14ac:dyDescent="0.2">
      <c r="A14" s="186" t="s">
        <v>1</v>
      </c>
      <c r="B14" s="186"/>
      <c r="C14" s="187"/>
      <c r="D14" s="187"/>
      <c r="E14" s="188"/>
      <c r="F14" s="189"/>
      <c r="G14" s="189"/>
      <c r="H14" s="190">
        <f>SUM(H7:H13)</f>
        <v>0</v>
      </c>
    </row>
  </sheetData>
  <mergeCells count="8">
    <mergeCell ref="B3:H3"/>
    <mergeCell ref="B13:D13"/>
    <mergeCell ref="B10:D10"/>
    <mergeCell ref="B11:D11"/>
    <mergeCell ref="B12:D12"/>
    <mergeCell ref="B7:D7"/>
    <mergeCell ref="B8:D8"/>
    <mergeCell ref="B9:D9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1"/>
  <sheetViews>
    <sheetView workbookViewId="0">
      <selection activeCell="C32" sqref="C32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8" max="28" width="8.85546875" customWidth="1"/>
    <col min="29" max="39" width="0" hidden="1" customWidth="1"/>
  </cols>
  <sheetData>
    <row r="1" spans="1:60" ht="15.75" customHeight="1" x14ac:dyDescent="0.25">
      <c r="A1" s="245" t="s">
        <v>6</v>
      </c>
      <c r="B1" s="245"/>
      <c r="C1" s="245"/>
      <c r="D1" s="245"/>
      <c r="E1" s="245"/>
      <c r="F1" s="245"/>
      <c r="G1" s="245"/>
      <c r="AE1" t="s">
        <v>70</v>
      </c>
    </row>
    <row r="2" spans="1:60" ht="24.95" customHeight="1" x14ac:dyDescent="0.2">
      <c r="A2" s="124" t="s">
        <v>69</v>
      </c>
      <c r="B2" s="122"/>
      <c r="C2" s="246" t="s">
        <v>155</v>
      </c>
      <c r="D2" s="247"/>
      <c r="E2" s="247"/>
      <c r="F2" s="247"/>
      <c r="G2" s="248"/>
      <c r="AE2" t="s">
        <v>71</v>
      </c>
    </row>
    <row r="3" spans="1:60" ht="24.95" customHeight="1" x14ac:dyDescent="0.2">
      <c r="A3" s="125" t="s">
        <v>7</v>
      </c>
      <c r="B3" s="123"/>
      <c r="C3" s="249" t="s">
        <v>43</v>
      </c>
      <c r="D3" s="250"/>
      <c r="E3" s="250"/>
      <c r="F3" s="250"/>
      <c r="G3" s="251"/>
      <c r="AE3" t="s">
        <v>72</v>
      </c>
    </row>
    <row r="4" spans="1:60" ht="24.95" hidden="1" customHeight="1" x14ac:dyDescent="0.2">
      <c r="A4" s="125" t="s">
        <v>8</v>
      </c>
      <c r="B4" s="123"/>
      <c r="C4" s="249"/>
      <c r="D4" s="250"/>
      <c r="E4" s="250"/>
      <c r="F4" s="250"/>
      <c r="G4" s="251"/>
      <c r="AE4" t="s">
        <v>73</v>
      </c>
    </row>
    <row r="5" spans="1:60" hidden="1" x14ac:dyDescent="0.2">
      <c r="A5" s="126" t="s">
        <v>74</v>
      </c>
      <c r="B5" s="127"/>
      <c r="C5" s="128"/>
      <c r="D5" s="129"/>
      <c r="E5" s="129"/>
      <c r="F5" s="129"/>
      <c r="G5" s="130"/>
      <c r="AE5" t="s">
        <v>75</v>
      </c>
    </row>
    <row r="7" spans="1:60" ht="38.25" x14ac:dyDescent="0.2">
      <c r="A7" s="135" t="s">
        <v>76</v>
      </c>
      <c r="B7" s="136" t="s">
        <v>77</v>
      </c>
      <c r="C7" s="136" t="s">
        <v>78</v>
      </c>
      <c r="D7" s="135" t="s">
        <v>79</v>
      </c>
      <c r="E7" s="135" t="s">
        <v>80</v>
      </c>
      <c r="F7" s="131" t="s">
        <v>81</v>
      </c>
      <c r="G7" s="151" t="s">
        <v>28</v>
      </c>
      <c r="H7" s="152" t="s">
        <v>29</v>
      </c>
      <c r="I7" s="152" t="s">
        <v>82</v>
      </c>
      <c r="J7" s="152" t="s">
        <v>30</v>
      </c>
      <c r="K7" s="152" t="s">
        <v>83</v>
      </c>
      <c r="L7" s="152" t="s">
        <v>84</v>
      </c>
      <c r="M7" s="152" t="s">
        <v>85</v>
      </c>
      <c r="N7" s="152" t="s">
        <v>86</v>
      </c>
      <c r="O7" s="152" t="s">
        <v>87</v>
      </c>
      <c r="P7" s="152" t="s">
        <v>88</v>
      </c>
      <c r="Q7" s="152" t="s">
        <v>89</v>
      </c>
      <c r="R7" s="152" t="s">
        <v>90</v>
      </c>
      <c r="S7" s="152" t="s">
        <v>91</v>
      </c>
      <c r="T7" s="152" t="s">
        <v>92</v>
      </c>
      <c r="U7" s="138" t="s">
        <v>93</v>
      </c>
    </row>
    <row r="8" spans="1:60" x14ac:dyDescent="0.2">
      <c r="A8" s="153" t="s">
        <v>94</v>
      </c>
      <c r="B8" s="154" t="s">
        <v>55</v>
      </c>
      <c r="C8" s="155" t="s">
        <v>56</v>
      </c>
      <c r="D8" s="156"/>
      <c r="E8" s="157"/>
      <c r="F8" s="158"/>
      <c r="G8" s="158">
        <f>SUMIF(G9:G22,"&lt;&gt;NOR",G9:G22)</f>
        <v>0</v>
      </c>
      <c r="H8" s="158"/>
      <c r="I8" s="158">
        <f>SUM(I9:I22)</f>
        <v>1384.49</v>
      </c>
      <c r="J8" s="158"/>
      <c r="K8" s="158">
        <f>SUM(K9:K22)</f>
        <v>342431.33999999997</v>
      </c>
      <c r="L8" s="158"/>
      <c r="M8" s="158">
        <f>SUM(M9:M22)</f>
        <v>0</v>
      </c>
      <c r="N8" s="137"/>
      <c r="O8" s="137">
        <f>SUM(O9:O22)</f>
        <v>8.3099999999999997E-3</v>
      </c>
      <c r="P8" s="137"/>
      <c r="Q8" s="137">
        <f>SUM(Q9:Q22)</f>
        <v>321.78081999999995</v>
      </c>
      <c r="R8" s="137"/>
      <c r="S8" s="137"/>
      <c r="T8" s="153"/>
      <c r="U8" s="137">
        <f>SUM(U9:U22)</f>
        <v>914.34999999999991</v>
      </c>
      <c r="AE8" t="s">
        <v>95</v>
      </c>
    </row>
    <row r="9" spans="1:60" outlineLevel="1" x14ac:dyDescent="0.2">
      <c r="A9" s="133">
        <v>1</v>
      </c>
      <c r="B9" s="139" t="s">
        <v>96</v>
      </c>
      <c r="C9" s="166" t="s">
        <v>97</v>
      </c>
      <c r="D9" s="141" t="s">
        <v>98</v>
      </c>
      <c r="E9" s="147">
        <v>389.24</v>
      </c>
      <c r="F9" s="149"/>
      <c r="G9" s="149">
        <f>E9*F9</f>
        <v>0</v>
      </c>
      <c r="H9" s="149">
        <v>0</v>
      </c>
      <c r="I9" s="149">
        <f t="shared" ref="I9:I22" si="0">ROUND(E9*H9,2)</f>
        <v>0</v>
      </c>
      <c r="J9" s="149">
        <v>44</v>
      </c>
      <c r="K9" s="149">
        <f t="shared" ref="K9:K22" si="1">ROUND(E9*J9,2)</f>
        <v>17126.560000000001</v>
      </c>
      <c r="L9" s="149">
        <v>21</v>
      </c>
      <c r="M9" s="149">
        <f t="shared" ref="M9:M22" si="2">G9*(1+L9/100)</f>
        <v>0</v>
      </c>
      <c r="N9" s="142">
        <v>0</v>
      </c>
      <c r="O9" s="142">
        <f t="shared" ref="O9:O22" si="3">ROUND(E9*N9,5)</f>
        <v>0</v>
      </c>
      <c r="P9" s="142">
        <v>0.154</v>
      </c>
      <c r="Q9" s="142">
        <f t="shared" ref="Q9:Q22" si="4">ROUND(E9*P9,5)</f>
        <v>59.942959999999999</v>
      </c>
      <c r="R9" s="142"/>
      <c r="S9" s="142"/>
      <c r="T9" s="143">
        <v>5.3800000000000001E-2</v>
      </c>
      <c r="U9" s="142">
        <f t="shared" ref="U9:U22" si="5">ROUND(E9*T9,2)</f>
        <v>20.94</v>
      </c>
      <c r="V9" s="132"/>
      <c r="W9" s="132"/>
      <c r="X9" s="132"/>
      <c r="Y9" s="132"/>
      <c r="Z9" s="132"/>
      <c r="AA9" s="132"/>
      <c r="AB9" s="132"/>
      <c r="AC9" s="132"/>
      <c r="AD9" s="132"/>
      <c r="AE9" s="132" t="s">
        <v>99</v>
      </c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</row>
    <row r="10" spans="1:60" outlineLevel="1" x14ac:dyDescent="0.2">
      <c r="A10" s="133">
        <v>2</v>
      </c>
      <c r="B10" s="139" t="s">
        <v>100</v>
      </c>
      <c r="C10" s="166" t="s">
        <v>101</v>
      </c>
      <c r="D10" s="141" t="s">
        <v>98</v>
      </c>
      <c r="E10" s="147">
        <v>389.24</v>
      </c>
      <c r="F10" s="149"/>
      <c r="G10" s="149">
        <f t="shared" ref="G10:G22" si="6">E10*F10</f>
        <v>0</v>
      </c>
      <c r="H10" s="149">
        <v>0</v>
      </c>
      <c r="I10" s="149">
        <f t="shared" si="0"/>
        <v>0</v>
      </c>
      <c r="J10" s="149">
        <v>150</v>
      </c>
      <c r="K10" s="149">
        <f t="shared" si="1"/>
        <v>58386</v>
      </c>
      <c r="L10" s="149">
        <v>21</v>
      </c>
      <c r="M10" s="149">
        <f t="shared" si="2"/>
        <v>0</v>
      </c>
      <c r="N10" s="142">
        <v>0</v>
      </c>
      <c r="O10" s="142">
        <f t="shared" si="3"/>
        <v>0</v>
      </c>
      <c r="P10" s="142">
        <v>0.26400000000000001</v>
      </c>
      <c r="Q10" s="142">
        <f t="shared" si="4"/>
        <v>102.75936</v>
      </c>
      <c r="R10" s="142"/>
      <c r="S10" s="142"/>
      <c r="T10" s="143">
        <v>3.3000000000000002E-2</v>
      </c>
      <c r="U10" s="142">
        <f t="shared" si="5"/>
        <v>12.84</v>
      </c>
      <c r="V10" s="132"/>
      <c r="W10" s="132"/>
      <c r="X10" s="132"/>
      <c r="Y10" s="132"/>
      <c r="Z10" s="132"/>
      <c r="AA10" s="132"/>
      <c r="AB10" s="132"/>
      <c r="AC10" s="132"/>
      <c r="AD10" s="132"/>
      <c r="AE10" s="132" t="s">
        <v>99</v>
      </c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</row>
    <row r="11" spans="1:60" outlineLevel="1" x14ac:dyDescent="0.2">
      <c r="A11" s="133">
        <v>3</v>
      </c>
      <c r="B11" s="139" t="s">
        <v>102</v>
      </c>
      <c r="C11" s="166" t="s">
        <v>103</v>
      </c>
      <c r="D11" s="141" t="s">
        <v>98</v>
      </c>
      <c r="E11" s="147">
        <v>389.24</v>
      </c>
      <c r="F11" s="149"/>
      <c r="G11" s="149">
        <f t="shared" si="6"/>
        <v>0</v>
      </c>
      <c r="H11" s="149">
        <v>0</v>
      </c>
      <c r="I11" s="149">
        <f t="shared" si="0"/>
        <v>0</v>
      </c>
      <c r="J11" s="149">
        <v>41.3</v>
      </c>
      <c r="K11" s="149">
        <f t="shared" si="1"/>
        <v>16075.61</v>
      </c>
      <c r="L11" s="149">
        <v>21</v>
      </c>
      <c r="M11" s="149">
        <f t="shared" si="2"/>
        <v>0</v>
      </c>
      <c r="N11" s="142">
        <v>0</v>
      </c>
      <c r="O11" s="142">
        <f t="shared" si="3"/>
        <v>0</v>
      </c>
      <c r="P11" s="142">
        <v>0.40869</v>
      </c>
      <c r="Q11" s="142">
        <f t="shared" si="4"/>
        <v>159.07849999999999</v>
      </c>
      <c r="R11" s="142"/>
      <c r="S11" s="142"/>
      <c r="T11" s="143">
        <v>1.7999999999999999E-2</v>
      </c>
      <c r="U11" s="142">
        <f t="shared" si="5"/>
        <v>7.01</v>
      </c>
      <c r="V11" s="132"/>
      <c r="W11" s="132"/>
      <c r="X11" s="132"/>
      <c r="Y11" s="132"/>
      <c r="Z11" s="132"/>
      <c r="AA11" s="132"/>
      <c r="AB11" s="132"/>
      <c r="AC11" s="132"/>
      <c r="AD11" s="132"/>
      <c r="AE11" s="132" t="s">
        <v>99</v>
      </c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</row>
    <row r="12" spans="1:60" outlineLevel="1" x14ac:dyDescent="0.2">
      <c r="A12" s="133">
        <v>4</v>
      </c>
      <c r="B12" s="139" t="s">
        <v>104</v>
      </c>
      <c r="C12" s="166" t="s">
        <v>105</v>
      </c>
      <c r="D12" s="141" t="s">
        <v>106</v>
      </c>
      <c r="E12" s="147">
        <v>248.8</v>
      </c>
      <c r="F12" s="149"/>
      <c r="G12" s="149">
        <f t="shared" si="6"/>
        <v>0</v>
      </c>
      <c r="H12" s="149">
        <v>0</v>
      </c>
      <c r="I12" s="149">
        <f t="shared" si="0"/>
        <v>0</v>
      </c>
      <c r="J12" s="149">
        <v>56</v>
      </c>
      <c r="K12" s="149">
        <f t="shared" si="1"/>
        <v>13932.8</v>
      </c>
      <c r="L12" s="149">
        <v>21</v>
      </c>
      <c r="M12" s="149">
        <f t="shared" si="2"/>
        <v>0</v>
      </c>
      <c r="N12" s="142">
        <v>0</v>
      </c>
      <c r="O12" s="142">
        <f t="shared" si="3"/>
        <v>0</v>
      </c>
      <c r="P12" s="142">
        <v>0</v>
      </c>
      <c r="Q12" s="142">
        <f t="shared" si="4"/>
        <v>0</v>
      </c>
      <c r="R12" s="142"/>
      <c r="S12" s="142"/>
      <c r="T12" s="143">
        <v>0.65</v>
      </c>
      <c r="U12" s="142">
        <f t="shared" si="5"/>
        <v>161.72</v>
      </c>
      <c r="V12" s="132"/>
      <c r="W12" s="132"/>
      <c r="X12" s="132"/>
      <c r="Y12" s="132"/>
      <c r="Z12" s="132"/>
      <c r="AA12" s="132"/>
      <c r="AB12" s="132"/>
      <c r="AC12" s="132"/>
      <c r="AD12" s="132"/>
      <c r="AE12" s="132" t="s">
        <v>99</v>
      </c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</row>
    <row r="13" spans="1:60" outlineLevel="1" x14ac:dyDescent="0.2">
      <c r="A13" s="133">
        <v>5</v>
      </c>
      <c r="B13" s="139" t="s">
        <v>107</v>
      </c>
      <c r="C13" s="166" t="s">
        <v>108</v>
      </c>
      <c r="D13" s="141" t="s">
        <v>109</v>
      </c>
      <c r="E13" s="147">
        <v>428.16399999999999</v>
      </c>
      <c r="F13" s="149"/>
      <c r="G13" s="149">
        <f t="shared" si="6"/>
        <v>0</v>
      </c>
      <c r="H13" s="149">
        <v>0</v>
      </c>
      <c r="I13" s="149">
        <f t="shared" si="0"/>
        <v>0</v>
      </c>
      <c r="J13" s="149">
        <v>194.5</v>
      </c>
      <c r="K13" s="149">
        <f t="shared" si="1"/>
        <v>83277.899999999994</v>
      </c>
      <c r="L13" s="149">
        <v>21</v>
      </c>
      <c r="M13" s="149">
        <f t="shared" si="2"/>
        <v>0</v>
      </c>
      <c r="N13" s="142">
        <v>0</v>
      </c>
      <c r="O13" s="142">
        <f t="shared" si="3"/>
        <v>0</v>
      </c>
      <c r="P13" s="142">
        <v>0</v>
      </c>
      <c r="Q13" s="142">
        <f t="shared" si="4"/>
        <v>0</v>
      </c>
      <c r="R13" s="142"/>
      <c r="S13" s="142"/>
      <c r="T13" s="143">
        <v>0.49</v>
      </c>
      <c r="U13" s="142">
        <f t="shared" si="5"/>
        <v>209.8</v>
      </c>
      <c r="V13" s="132"/>
      <c r="W13" s="132"/>
      <c r="X13" s="132"/>
      <c r="Y13" s="132"/>
      <c r="Z13" s="132"/>
      <c r="AA13" s="132"/>
      <c r="AB13" s="132"/>
      <c r="AC13" s="132"/>
      <c r="AD13" s="132"/>
      <c r="AE13" s="132" t="s">
        <v>99</v>
      </c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</row>
    <row r="14" spans="1:60" outlineLevel="1" x14ac:dyDescent="0.2">
      <c r="A14" s="133">
        <v>6</v>
      </c>
      <c r="B14" s="139" t="s">
        <v>110</v>
      </c>
      <c r="C14" s="166" t="s">
        <v>111</v>
      </c>
      <c r="D14" s="141" t="s">
        <v>112</v>
      </c>
      <c r="E14" s="147">
        <v>1741.6</v>
      </c>
      <c r="F14" s="149"/>
      <c r="G14" s="149">
        <f t="shared" si="6"/>
        <v>0</v>
      </c>
      <c r="H14" s="149">
        <v>0</v>
      </c>
      <c r="I14" s="149">
        <f t="shared" si="0"/>
        <v>0</v>
      </c>
      <c r="J14" s="149">
        <v>15.6</v>
      </c>
      <c r="K14" s="149">
        <f t="shared" si="1"/>
        <v>27168.959999999999</v>
      </c>
      <c r="L14" s="149">
        <v>21</v>
      </c>
      <c r="M14" s="149">
        <f t="shared" si="2"/>
        <v>0</v>
      </c>
      <c r="N14" s="142">
        <v>0</v>
      </c>
      <c r="O14" s="142">
        <f t="shared" si="3"/>
        <v>0</v>
      </c>
      <c r="P14" s="142">
        <v>0</v>
      </c>
      <c r="Q14" s="142">
        <f t="shared" si="4"/>
        <v>0</v>
      </c>
      <c r="R14" s="142"/>
      <c r="S14" s="142"/>
      <c r="T14" s="143">
        <v>0</v>
      </c>
      <c r="U14" s="142">
        <f t="shared" si="5"/>
        <v>0</v>
      </c>
      <c r="V14" s="132"/>
      <c r="W14" s="132"/>
      <c r="X14" s="132"/>
      <c r="Y14" s="132"/>
      <c r="Z14" s="132"/>
      <c r="AA14" s="132"/>
      <c r="AB14" s="132"/>
      <c r="AC14" s="132"/>
      <c r="AD14" s="132"/>
      <c r="AE14" s="132" t="s">
        <v>99</v>
      </c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</row>
    <row r="15" spans="1:60" outlineLevel="1" x14ac:dyDescent="0.2">
      <c r="A15" s="133">
        <v>7</v>
      </c>
      <c r="B15" s="139" t="s">
        <v>113</v>
      </c>
      <c r="C15" s="166" t="s">
        <v>114</v>
      </c>
      <c r="D15" s="141" t="s">
        <v>109</v>
      </c>
      <c r="E15" s="147">
        <v>41.8</v>
      </c>
      <c r="F15" s="149"/>
      <c r="G15" s="149">
        <f t="shared" si="6"/>
        <v>0</v>
      </c>
      <c r="H15" s="149">
        <v>0</v>
      </c>
      <c r="I15" s="149">
        <f t="shared" si="0"/>
        <v>0</v>
      </c>
      <c r="J15" s="149">
        <v>990</v>
      </c>
      <c r="K15" s="149">
        <f t="shared" si="1"/>
        <v>41382</v>
      </c>
      <c r="L15" s="149">
        <v>21</v>
      </c>
      <c r="M15" s="149">
        <f t="shared" si="2"/>
        <v>0</v>
      </c>
      <c r="N15" s="142">
        <v>0</v>
      </c>
      <c r="O15" s="142">
        <f t="shared" si="3"/>
        <v>0</v>
      </c>
      <c r="P15" s="142">
        <v>0</v>
      </c>
      <c r="Q15" s="142">
        <f t="shared" si="4"/>
        <v>0</v>
      </c>
      <c r="R15" s="142"/>
      <c r="S15" s="142"/>
      <c r="T15" s="143">
        <v>0</v>
      </c>
      <c r="U15" s="142">
        <f t="shared" si="5"/>
        <v>0</v>
      </c>
      <c r="V15" s="132"/>
      <c r="W15" s="132"/>
      <c r="X15" s="132"/>
      <c r="Y15" s="132"/>
      <c r="Z15" s="132"/>
      <c r="AA15" s="132"/>
      <c r="AB15" s="132"/>
      <c r="AC15" s="132"/>
      <c r="AD15" s="132"/>
      <c r="AE15" s="132" t="s">
        <v>99</v>
      </c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</row>
    <row r="16" spans="1:60" ht="22.5" outlineLevel="1" x14ac:dyDescent="0.2">
      <c r="A16" s="133">
        <v>8</v>
      </c>
      <c r="B16" s="139" t="s">
        <v>115</v>
      </c>
      <c r="C16" s="166" t="s">
        <v>116</v>
      </c>
      <c r="D16" s="141" t="s">
        <v>109</v>
      </c>
      <c r="E16" s="147">
        <v>98</v>
      </c>
      <c r="F16" s="149"/>
      <c r="G16" s="149">
        <f t="shared" si="6"/>
        <v>0</v>
      </c>
      <c r="H16" s="149">
        <v>0</v>
      </c>
      <c r="I16" s="149">
        <f t="shared" si="0"/>
        <v>0</v>
      </c>
      <c r="J16" s="149">
        <v>300</v>
      </c>
      <c r="K16" s="149">
        <f t="shared" si="1"/>
        <v>29400</v>
      </c>
      <c r="L16" s="149">
        <v>21</v>
      </c>
      <c r="M16" s="149">
        <f t="shared" si="2"/>
        <v>0</v>
      </c>
      <c r="N16" s="142">
        <v>0</v>
      </c>
      <c r="O16" s="142">
        <f t="shared" si="3"/>
        <v>0</v>
      </c>
      <c r="P16" s="142">
        <v>0</v>
      </c>
      <c r="Q16" s="142">
        <f t="shared" si="4"/>
        <v>0</v>
      </c>
      <c r="R16" s="142"/>
      <c r="S16" s="142"/>
      <c r="T16" s="143">
        <v>0</v>
      </c>
      <c r="U16" s="142">
        <f t="shared" si="5"/>
        <v>0</v>
      </c>
      <c r="V16" s="132"/>
      <c r="W16" s="132"/>
      <c r="X16" s="132"/>
      <c r="Y16" s="132"/>
      <c r="Z16" s="132"/>
      <c r="AA16" s="132"/>
      <c r="AB16" s="132"/>
      <c r="AC16" s="132"/>
      <c r="AD16" s="132"/>
      <c r="AE16" s="132" t="s">
        <v>99</v>
      </c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</row>
    <row r="17" spans="1:60" outlineLevel="1" x14ac:dyDescent="0.2">
      <c r="A17" s="133">
        <v>9</v>
      </c>
      <c r="B17" s="139" t="s">
        <v>117</v>
      </c>
      <c r="C17" s="166" t="s">
        <v>118</v>
      </c>
      <c r="D17" s="141" t="s">
        <v>109</v>
      </c>
      <c r="E17" s="147">
        <v>109</v>
      </c>
      <c r="F17" s="149"/>
      <c r="G17" s="149">
        <f t="shared" si="6"/>
        <v>0</v>
      </c>
      <c r="H17" s="149">
        <v>0</v>
      </c>
      <c r="I17" s="149">
        <f t="shared" si="0"/>
        <v>0</v>
      </c>
      <c r="J17" s="149">
        <v>220</v>
      </c>
      <c r="K17" s="149">
        <f t="shared" si="1"/>
        <v>23980</v>
      </c>
      <c r="L17" s="149">
        <v>21</v>
      </c>
      <c r="M17" s="149">
        <f t="shared" si="2"/>
        <v>0</v>
      </c>
      <c r="N17" s="142">
        <v>0</v>
      </c>
      <c r="O17" s="142">
        <f t="shared" si="3"/>
        <v>0</v>
      </c>
      <c r="P17" s="142">
        <v>0</v>
      </c>
      <c r="Q17" s="142">
        <f t="shared" si="4"/>
        <v>0</v>
      </c>
      <c r="R17" s="142"/>
      <c r="S17" s="142"/>
      <c r="T17" s="143">
        <v>0</v>
      </c>
      <c r="U17" s="142">
        <f t="shared" si="5"/>
        <v>0</v>
      </c>
      <c r="V17" s="132"/>
      <c r="W17" s="132"/>
      <c r="X17" s="132"/>
      <c r="Y17" s="132"/>
      <c r="Z17" s="132"/>
      <c r="AA17" s="132"/>
      <c r="AB17" s="132"/>
      <c r="AC17" s="132"/>
      <c r="AD17" s="132"/>
      <c r="AE17" s="132" t="s">
        <v>99</v>
      </c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</row>
    <row r="18" spans="1:60" ht="22.5" outlineLevel="1" x14ac:dyDescent="0.2">
      <c r="A18" s="133">
        <v>10</v>
      </c>
      <c r="B18" s="139" t="s">
        <v>119</v>
      </c>
      <c r="C18" s="166" t="s">
        <v>120</v>
      </c>
      <c r="D18" s="141" t="s">
        <v>98</v>
      </c>
      <c r="E18" s="147">
        <v>168</v>
      </c>
      <c r="F18" s="149"/>
      <c r="G18" s="149">
        <f t="shared" si="6"/>
        <v>0</v>
      </c>
      <c r="H18" s="149">
        <v>0</v>
      </c>
      <c r="I18" s="149">
        <f t="shared" si="0"/>
        <v>0</v>
      </c>
      <c r="J18" s="149">
        <v>25</v>
      </c>
      <c r="K18" s="149">
        <f t="shared" si="1"/>
        <v>4200</v>
      </c>
      <c r="L18" s="149">
        <v>21</v>
      </c>
      <c r="M18" s="149">
        <f t="shared" si="2"/>
        <v>0</v>
      </c>
      <c r="N18" s="142">
        <v>0</v>
      </c>
      <c r="O18" s="142">
        <f t="shared" si="3"/>
        <v>0</v>
      </c>
      <c r="P18" s="142">
        <v>0</v>
      </c>
      <c r="Q18" s="142">
        <f t="shared" si="4"/>
        <v>0</v>
      </c>
      <c r="R18" s="142"/>
      <c r="S18" s="142"/>
      <c r="T18" s="143">
        <v>2.6</v>
      </c>
      <c r="U18" s="142">
        <f t="shared" si="5"/>
        <v>436.8</v>
      </c>
      <c r="V18" s="132"/>
      <c r="W18" s="132"/>
      <c r="X18" s="132"/>
      <c r="Y18" s="132"/>
      <c r="Z18" s="132"/>
      <c r="AA18" s="132"/>
      <c r="AB18" s="132"/>
      <c r="AC18" s="132"/>
      <c r="AD18" s="132"/>
      <c r="AE18" s="132" t="s">
        <v>121</v>
      </c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</row>
    <row r="19" spans="1:60" ht="22.5" outlineLevel="1" x14ac:dyDescent="0.2">
      <c r="A19" s="133">
        <v>11</v>
      </c>
      <c r="B19" s="139" t="s">
        <v>55</v>
      </c>
      <c r="C19" s="166" t="s">
        <v>122</v>
      </c>
      <c r="D19" s="141" t="s">
        <v>123</v>
      </c>
      <c r="E19" s="147">
        <v>168</v>
      </c>
      <c r="F19" s="149"/>
      <c r="G19" s="149">
        <f t="shared" si="6"/>
        <v>0</v>
      </c>
      <c r="H19" s="149">
        <v>0</v>
      </c>
      <c r="I19" s="149">
        <f t="shared" si="0"/>
        <v>0</v>
      </c>
      <c r="J19" s="149">
        <v>29</v>
      </c>
      <c r="K19" s="149">
        <f t="shared" si="1"/>
        <v>4872</v>
      </c>
      <c r="L19" s="149">
        <v>21</v>
      </c>
      <c r="M19" s="149">
        <f t="shared" si="2"/>
        <v>0</v>
      </c>
      <c r="N19" s="142">
        <v>0</v>
      </c>
      <c r="O19" s="142">
        <f t="shared" si="3"/>
        <v>0</v>
      </c>
      <c r="P19" s="142">
        <v>0</v>
      </c>
      <c r="Q19" s="142">
        <f t="shared" si="4"/>
        <v>0</v>
      </c>
      <c r="R19" s="142"/>
      <c r="S19" s="142"/>
      <c r="T19" s="143">
        <v>0</v>
      </c>
      <c r="U19" s="142">
        <f t="shared" si="5"/>
        <v>0</v>
      </c>
      <c r="V19" s="132"/>
      <c r="W19" s="132"/>
      <c r="X19" s="132"/>
      <c r="Y19" s="132"/>
      <c r="Z19" s="132"/>
      <c r="AA19" s="132"/>
      <c r="AB19" s="132"/>
      <c r="AC19" s="132"/>
      <c r="AD19" s="132"/>
      <c r="AE19" s="132" t="s">
        <v>99</v>
      </c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</row>
    <row r="20" spans="1:60" outlineLevel="1" x14ac:dyDescent="0.2">
      <c r="A20" s="133">
        <v>12</v>
      </c>
      <c r="B20" s="139" t="s">
        <v>124</v>
      </c>
      <c r="C20" s="166" t="s">
        <v>125</v>
      </c>
      <c r="D20" s="141" t="s">
        <v>98</v>
      </c>
      <c r="E20" s="147">
        <v>140</v>
      </c>
      <c r="F20" s="149"/>
      <c r="G20" s="149">
        <f t="shared" si="6"/>
        <v>0</v>
      </c>
      <c r="H20" s="149">
        <v>4.83</v>
      </c>
      <c r="I20" s="149">
        <f t="shared" si="0"/>
        <v>676.2</v>
      </c>
      <c r="J20" s="149">
        <v>18.47</v>
      </c>
      <c r="K20" s="149">
        <f t="shared" si="1"/>
        <v>2585.8000000000002</v>
      </c>
      <c r="L20" s="149">
        <v>21</v>
      </c>
      <c r="M20" s="149">
        <f t="shared" si="2"/>
        <v>0</v>
      </c>
      <c r="N20" s="142">
        <v>3.0000000000000001E-5</v>
      </c>
      <c r="O20" s="142">
        <f t="shared" si="3"/>
        <v>4.1999999999999997E-3</v>
      </c>
      <c r="P20" s="142">
        <v>0</v>
      </c>
      <c r="Q20" s="142">
        <f t="shared" si="4"/>
        <v>0</v>
      </c>
      <c r="R20" s="142"/>
      <c r="S20" s="142"/>
      <c r="T20" s="143">
        <v>0.06</v>
      </c>
      <c r="U20" s="142">
        <f t="shared" si="5"/>
        <v>8.4</v>
      </c>
      <c r="V20" s="132"/>
      <c r="W20" s="132"/>
      <c r="X20" s="132"/>
      <c r="Y20" s="132"/>
      <c r="Z20" s="132"/>
      <c r="AA20" s="132"/>
      <c r="AB20" s="132"/>
      <c r="AC20" s="132"/>
      <c r="AD20" s="132"/>
      <c r="AE20" s="132" t="s">
        <v>121</v>
      </c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</row>
    <row r="21" spans="1:60" outlineLevel="1" x14ac:dyDescent="0.2">
      <c r="A21" s="133">
        <v>13</v>
      </c>
      <c r="B21" s="139" t="s">
        <v>126</v>
      </c>
      <c r="C21" s="166" t="s">
        <v>127</v>
      </c>
      <c r="D21" s="141" t="s">
        <v>98</v>
      </c>
      <c r="E21" s="147">
        <v>137</v>
      </c>
      <c r="F21" s="149"/>
      <c r="G21" s="149">
        <f t="shared" si="6"/>
        <v>0</v>
      </c>
      <c r="H21" s="149">
        <v>5.17</v>
      </c>
      <c r="I21" s="149">
        <f t="shared" si="0"/>
        <v>708.29</v>
      </c>
      <c r="J21" s="149">
        <v>98.83</v>
      </c>
      <c r="K21" s="149">
        <f t="shared" si="1"/>
        <v>13539.71</v>
      </c>
      <c r="L21" s="149">
        <v>21</v>
      </c>
      <c r="M21" s="149">
        <f t="shared" si="2"/>
        <v>0</v>
      </c>
      <c r="N21" s="142">
        <v>3.0000000000000001E-5</v>
      </c>
      <c r="O21" s="142">
        <f t="shared" si="3"/>
        <v>4.1099999999999999E-3</v>
      </c>
      <c r="P21" s="142">
        <v>0</v>
      </c>
      <c r="Q21" s="142">
        <f t="shared" si="4"/>
        <v>0</v>
      </c>
      <c r="R21" s="142"/>
      <c r="S21" s="142"/>
      <c r="T21" s="143">
        <v>0.25752000000000003</v>
      </c>
      <c r="U21" s="142">
        <f t="shared" si="5"/>
        <v>35.28</v>
      </c>
      <c r="V21" s="132"/>
      <c r="W21" s="132"/>
      <c r="X21" s="132"/>
      <c r="Y21" s="132"/>
      <c r="Z21" s="132"/>
      <c r="AA21" s="132"/>
      <c r="AB21" s="132"/>
      <c r="AC21" s="132"/>
      <c r="AD21" s="132"/>
      <c r="AE21" s="132" t="s">
        <v>121</v>
      </c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</row>
    <row r="22" spans="1:60" outlineLevel="1" x14ac:dyDescent="0.2">
      <c r="A22" s="133">
        <v>14</v>
      </c>
      <c r="B22" s="139" t="s">
        <v>128</v>
      </c>
      <c r="C22" s="166" t="s">
        <v>129</v>
      </c>
      <c r="D22" s="141" t="s">
        <v>106</v>
      </c>
      <c r="E22" s="147">
        <v>6</v>
      </c>
      <c r="F22" s="149"/>
      <c r="G22" s="149">
        <f t="shared" si="6"/>
        <v>0</v>
      </c>
      <c r="H22" s="149">
        <v>0</v>
      </c>
      <c r="I22" s="149">
        <f t="shared" si="0"/>
        <v>0</v>
      </c>
      <c r="J22" s="149">
        <v>1084</v>
      </c>
      <c r="K22" s="149">
        <f t="shared" si="1"/>
        <v>6504</v>
      </c>
      <c r="L22" s="149">
        <v>21</v>
      </c>
      <c r="M22" s="149">
        <f t="shared" si="2"/>
        <v>0</v>
      </c>
      <c r="N22" s="142">
        <v>0</v>
      </c>
      <c r="O22" s="142">
        <f t="shared" si="3"/>
        <v>0</v>
      </c>
      <c r="P22" s="142">
        <v>0</v>
      </c>
      <c r="Q22" s="142">
        <f t="shared" si="4"/>
        <v>0</v>
      </c>
      <c r="R22" s="142"/>
      <c r="S22" s="142"/>
      <c r="T22" s="143">
        <v>3.5939999999999999</v>
      </c>
      <c r="U22" s="142">
        <f t="shared" si="5"/>
        <v>21.56</v>
      </c>
      <c r="V22" s="132"/>
      <c r="W22" s="132"/>
      <c r="X22" s="132"/>
      <c r="Y22" s="132"/>
      <c r="Z22" s="132"/>
      <c r="AA22" s="132"/>
      <c r="AB22" s="132"/>
      <c r="AC22" s="132"/>
      <c r="AD22" s="132"/>
      <c r="AE22" s="132" t="s">
        <v>121</v>
      </c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</row>
    <row r="23" spans="1:60" x14ac:dyDescent="0.2">
      <c r="A23" s="134" t="s">
        <v>94</v>
      </c>
      <c r="B23" s="140" t="s">
        <v>57</v>
      </c>
      <c r="C23" s="167" t="s">
        <v>58</v>
      </c>
      <c r="D23" s="144"/>
      <c r="E23" s="148"/>
      <c r="F23" s="150"/>
      <c r="G23" s="150">
        <f>SUMIF(G24,"&lt;&gt;NOR",G24:G24)</f>
        <v>0</v>
      </c>
      <c r="H23" s="150"/>
      <c r="I23" s="150">
        <f>SUM(I24:I24)</f>
        <v>32.770000000000003</v>
      </c>
      <c r="J23" s="150"/>
      <c r="K23" s="150">
        <f>SUM(K24:K24)</f>
        <v>9967.23</v>
      </c>
      <c r="L23" s="150"/>
      <c r="M23" s="150">
        <f>SUM(M24:M24)</f>
        <v>0</v>
      </c>
      <c r="N23" s="145"/>
      <c r="O23" s="145">
        <f>SUM(O24:O24)</f>
        <v>1.1860000000000001E-2</v>
      </c>
      <c r="P23" s="145"/>
      <c r="Q23" s="145">
        <f>SUM(Q24:Q24)</f>
        <v>0</v>
      </c>
      <c r="R23" s="145"/>
      <c r="S23" s="145"/>
      <c r="T23" s="146"/>
      <c r="U23" s="145">
        <f>SUM(U24:U24)</f>
        <v>0.4</v>
      </c>
      <c r="AE23" t="s">
        <v>95</v>
      </c>
    </row>
    <row r="24" spans="1:60" outlineLevel="1" x14ac:dyDescent="0.2">
      <c r="A24" s="133">
        <v>15</v>
      </c>
      <c r="B24" s="139" t="s">
        <v>130</v>
      </c>
      <c r="C24" s="166" t="s">
        <v>131</v>
      </c>
      <c r="D24" s="141" t="s">
        <v>132</v>
      </c>
      <c r="E24" s="147">
        <v>1</v>
      </c>
      <c r="F24" s="149"/>
      <c r="G24" s="149">
        <f>E24*F24</f>
        <v>0</v>
      </c>
      <c r="H24" s="149">
        <v>32.770000000000003</v>
      </c>
      <c r="I24" s="149">
        <f>ROUND(E24*H24,2)</f>
        <v>32.770000000000003</v>
      </c>
      <c r="J24" s="149">
        <v>9967.23</v>
      </c>
      <c r="K24" s="149">
        <f>ROUND(E24*J24,2)</f>
        <v>9967.23</v>
      </c>
      <c r="L24" s="149">
        <v>21</v>
      </c>
      <c r="M24" s="149">
        <f>G24*(1+L24/100)</f>
        <v>0</v>
      </c>
      <c r="N24" s="142">
        <v>1.1860000000000001E-2</v>
      </c>
      <c r="O24" s="142">
        <f>ROUND(E24*N24,5)</f>
        <v>1.1860000000000001E-2</v>
      </c>
      <c r="P24" s="142">
        <v>0</v>
      </c>
      <c r="Q24" s="142">
        <f>ROUND(E24*P24,5)</f>
        <v>0</v>
      </c>
      <c r="R24" s="142"/>
      <c r="S24" s="142"/>
      <c r="T24" s="143">
        <v>0.39900000000000002</v>
      </c>
      <c r="U24" s="142">
        <f>ROUND(E24*T24,2)</f>
        <v>0.4</v>
      </c>
      <c r="V24" s="132"/>
      <c r="W24" s="132"/>
      <c r="X24" s="132"/>
      <c r="Y24" s="132"/>
      <c r="Z24" s="132"/>
      <c r="AA24" s="132"/>
      <c r="AB24" s="132"/>
      <c r="AC24" s="132"/>
      <c r="AD24" s="132"/>
      <c r="AE24" s="132" t="s">
        <v>99</v>
      </c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</row>
    <row r="25" spans="1:60" x14ac:dyDescent="0.2">
      <c r="A25" s="134" t="s">
        <v>94</v>
      </c>
      <c r="B25" s="140" t="s">
        <v>59</v>
      </c>
      <c r="C25" s="167" t="s">
        <v>60</v>
      </c>
      <c r="D25" s="144"/>
      <c r="E25" s="148"/>
      <c r="F25" s="150"/>
      <c r="G25" s="150">
        <f>SUMIF(G26:G28,"&lt;&gt;NOR",G26:G28)</f>
        <v>0</v>
      </c>
      <c r="H25" s="150"/>
      <c r="I25" s="150">
        <f>SUM(I26:I28)</f>
        <v>0</v>
      </c>
      <c r="J25" s="150"/>
      <c r="K25" s="150">
        <f>SUM(K26:K28)</f>
        <v>100920</v>
      </c>
      <c r="L25" s="150"/>
      <c r="M25" s="150">
        <f>SUM(M26:M28)</f>
        <v>0</v>
      </c>
      <c r="N25" s="145"/>
      <c r="O25" s="145">
        <f>SUM(O26:O28)</f>
        <v>221.27332000000001</v>
      </c>
      <c r="P25" s="145"/>
      <c r="Q25" s="145">
        <f>SUM(Q26:Q28)</f>
        <v>0</v>
      </c>
      <c r="R25" s="145"/>
      <c r="S25" s="145"/>
      <c r="T25" s="146"/>
      <c r="U25" s="145">
        <f>SUM(U26:U28)</f>
        <v>273.88</v>
      </c>
      <c r="AE25" t="s">
        <v>95</v>
      </c>
    </row>
    <row r="26" spans="1:60" ht="22.5" outlineLevel="1" x14ac:dyDescent="0.2">
      <c r="A26" s="133">
        <v>16</v>
      </c>
      <c r="B26" s="139" t="s">
        <v>133</v>
      </c>
      <c r="C26" s="166" t="s">
        <v>134</v>
      </c>
      <c r="D26" s="141" t="s">
        <v>98</v>
      </c>
      <c r="E26" s="147">
        <v>126</v>
      </c>
      <c r="F26" s="149"/>
      <c r="G26" s="149">
        <f>E26*F26</f>
        <v>0</v>
      </c>
      <c r="H26" s="149">
        <v>0</v>
      </c>
      <c r="I26" s="149">
        <f>ROUND(E26*H26,2)</f>
        <v>0</v>
      </c>
      <c r="J26" s="149">
        <v>390</v>
      </c>
      <c r="K26" s="149">
        <f>ROUND(E26*J26,2)</f>
        <v>49140</v>
      </c>
      <c r="L26" s="149">
        <v>21</v>
      </c>
      <c r="M26" s="149">
        <f>G26*(1+L26/100)</f>
        <v>0</v>
      </c>
      <c r="N26" s="142">
        <v>0.63629999999999998</v>
      </c>
      <c r="O26" s="142">
        <f>ROUND(E26*N26,5)</f>
        <v>80.1738</v>
      </c>
      <c r="P26" s="142">
        <v>0</v>
      </c>
      <c r="Q26" s="142">
        <f>ROUND(E26*P26,5)</f>
        <v>0</v>
      </c>
      <c r="R26" s="142"/>
      <c r="S26" s="142"/>
      <c r="T26" s="143">
        <v>0.02</v>
      </c>
      <c r="U26" s="142">
        <f>ROUND(E26*T26,2)</f>
        <v>2.52</v>
      </c>
      <c r="V26" s="132"/>
      <c r="W26" s="132"/>
      <c r="X26" s="132"/>
      <c r="Y26" s="132"/>
      <c r="Z26" s="132"/>
      <c r="AA26" s="132"/>
      <c r="AB26" s="132"/>
      <c r="AC26" s="132"/>
      <c r="AD26" s="132"/>
      <c r="AE26" s="132" t="s">
        <v>99</v>
      </c>
      <c r="AF26" s="132"/>
      <c r="AG26" s="132"/>
      <c r="AH26" s="132"/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</row>
    <row r="27" spans="1:60" ht="22.5" outlineLevel="1" x14ac:dyDescent="0.2">
      <c r="A27" s="133">
        <v>17</v>
      </c>
      <c r="B27" s="139" t="s">
        <v>135</v>
      </c>
      <c r="C27" s="166" t="s">
        <v>136</v>
      </c>
      <c r="D27" s="141" t="s">
        <v>98</v>
      </c>
      <c r="E27" s="147">
        <v>126</v>
      </c>
      <c r="F27" s="149"/>
      <c r="G27" s="149">
        <f t="shared" ref="G27:G28" si="7">E27*F27</f>
        <v>0</v>
      </c>
      <c r="H27" s="149">
        <v>0</v>
      </c>
      <c r="I27" s="149">
        <f>ROUND(E27*H27,2)</f>
        <v>0</v>
      </c>
      <c r="J27" s="149">
        <v>250</v>
      </c>
      <c r="K27" s="149">
        <f>ROUND(E27*J27,2)</f>
        <v>31500</v>
      </c>
      <c r="L27" s="149">
        <v>21</v>
      </c>
      <c r="M27" s="149">
        <f>G27*(1+L27/100)</f>
        <v>0</v>
      </c>
      <c r="N27" s="142">
        <v>0.55117000000000005</v>
      </c>
      <c r="O27" s="142">
        <f>ROUND(E27*N27,5)</f>
        <v>69.447419999999994</v>
      </c>
      <c r="P27" s="142">
        <v>0</v>
      </c>
      <c r="Q27" s="142">
        <f>ROUND(E27*P27,5)</f>
        <v>0</v>
      </c>
      <c r="R27" s="142"/>
      <c r="S27" s="142"/>
      <c r="T27" s="143">
        <v>1.06</v>
      </c>
      <c r="U27" s="142">
        <f>ROUND(E27*T27,2)</f>
        <v>133.56</v>
      </c>
      <c r="V27" s="132"/>
      <c r="W27" s="132"/>
      <c r="X27" s="132"/>
      <c r="Y27" s="132"/>
      <c r="Z27" s="132"/>
      <c r="AA27" s="132"/>
      <c r="AB27" s="132"/>
      <c r="AC27" s="132"/>
      <c r="AD27" s="132"/>
      <c r="AE27" s="132" t="s">
        <v>121</v>
      </c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</row>
    <row r="28" spans="1:60" outlineLevel="1" x14ac:dyDescent="0.2">
      <c r="A28" s="133">
        <v>18</v>
      </c>
      <c r="B28" s="139" t="s">
        <v>135</v>
      </c>
      <c r="C28" s="166" t="s">
        <v>137</v>
      </c>
      <c r="D28" s="141" t="s">
        <v>98</v>
      </c>
      <c r="E28" s="147">
        <v>130</v>
      </c>
      <c r="F28" s="149"/>
      <c r="G28" s="149">
        <f t="shared" si="7"/>
        <v>0</v>
      </c>
      <c r="H28" s="149">
        <v>0</v>
      </c>
      <c r="I28" s="149">
        <f>ROUND(E28*H28,2)</f>
        <v>0</v>
      </c>
      <c r="J28" s="149">
        <v>156</v>
      </c>
      <c r="K28" s="149">
        <f>ROUND(E28*J28,2)</f>
        <v>20280</v>
      </c>
      <c r="L28" s="149">
        <v>21</v>
      </c>
      <c r="M28" s="149">
        <f>G28*(1+L28/100)</f>
        <v>0</v>
      </c>
      <c r="N28" s="142">
        <v>0.55117000000000005</v>
      </c>
      <c r="O28" s="142">
        <f>ROUND(E28*N28,5)</f>
        <v>71.652100000000004</v>
      </c>
      <c r="P28" s="142">
        <v>0</v>
      </c>
      <c r="Q28" s="142">
        <f>ROUND(E28*P28,5)</f>
        <v>0</v>
      </c>
      <c r="R28" s="142"/>
      <c r="S28" s="142"/>
      <c r="T28" s="143">
        <v>1.06</v>
      </c>
      <c r="U28" s="142">
        <f>ROUND(E28*T28,2)</f>
        <v>137.80000000000001</v>
      </c>
      <c r="V28" s="132"/>
      <c r="W28" s="132"/>
      <c r="X28" s="132"/>
      <c r="Y28" s="132"/>
      <c r="Z28" s="132"/>
      <c r="AA28" s="132"/>
      <c r="AB28" s="132"/>
      <c r="AC28" s="132"/>
      <c r="AD28" s="132"/>
      <c r="AE28" s="132" t="s">
        <v>121</v>
      </c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</row>
    <row r="29" spans="1:60" x14ac:dyDescent="0.2">
      <c r="A29" s="134" t="s">
        <v>94</v>
      </c>
      <c r="B29" s="140" t="s">
        <v>61</v>
      </c>
      <c r="C29" s="167" t="s">
        <v>62</v>
      </c>
      <c r="D29" s="144"/>
      <c r="E29" s="148"/>
      <c r="F29" s="150"/>
      <c r="G29" s="150">
        <f>SUMIF(G30:G32,"&lt;&gt;NOR",G30:G32)</f>
        <v>0</v>
      </c>
      <c r="H29" s="150"/>
      <c r="I29" s="150">
        <f>SUM(I30:I32)</f>
        <v>0</v>
      </c>
      <c r="J29" s="150"/>
      <c r="K29" s="150">
        <f>SUM(K30:K32)</f>
        <v>71430</v>
      </c>
      <c r="L29" s="150"/>
      <c r="M29" s="150">
        <f>SUM(M30:M32)</f>
        <v>0</v>
      </c>
      <c r="N29" s="145"/>
      <c r="O29" s="145">
        <f>SUM(O30:O32)</f>
        <v>54.532319999999999</v>
      </c>
      <c r="P29" s="145"/>
      <c r="Q29" s="145">
        <f>SUM(Q30:Q32)</f>
        <v>0</v>
      </c>
      <c r="R29" s="145"/>
      <c r="S29" s="145"/>
      <c r="T29" s="146"/>
      <c r="U29" s="145">
        <f>SUM(U30:U32)</f>
        <v>54.24</v>
      </c>
      <c r="AE29" t="s">
        <v>95</v>
      </c>
    </row>
    <row r="30" spans="1:60" outlineLevel="1" x14ac:dyDescent="0.2">
      <c r="A30" s="133">
        <v>19</v>
      </c>
      <c r="B30" s="139" t="s">
        <v>138</v>
      </c>
      <c r="C30" s="166" t="s">
        <v>139</v>
      </c>
      <c r="D30" s="141" t="s">
        <v>123</v>
      </c>
      <c r="E30" s="147">
        <v>168</v>
      </c>
      <c r="F30" s="149"/>
      <c r="G30" s="149">
        <f>E30*F30</f>
        <v>0</v>
      </c>
      <c r="H30" s="149">
        <v>0</v>
      </c>
      <c r="I30" s="149">
        <f>ROUND(E30*H30,2)</f>
        <v>0</v>
      </c>
      <c r="J30" s="149">
        <v>150</v>
      </c>
      <c r="K30" s="149">
        <f>ROUND(E30*J30,2)</f>
        <v>25200</v>
      </c>
      <c r="L30" s="149">
        <v>21</v>
      </c>
      <c r="M30" s="149">
        <f>G30*(1+L30/100)</f>
        <v>0</v>
      </c>
      <c r="N30" s="142">
        <v>0.14424000000000001</v>
      </c>
      <c r="O30" s="142">
        <f>ROUND(E30*N30,5)</f>
        <v>24.232320000000001</v>
      </c>
      <c r="P30" s="142">
        <v>0</v>
      </c>
      <c r="Q30" s="142">
        <f>ROUND(E30*P30,5)</f>
        <v>0</v>
      </c>
      <c r="R30" s="142"/>
      <c r="S30" s="142"/>
      <c r="T30" s="143">
        <v>0.22</v>
      </c>
      <c r="U30" s="142">
        <f>ROUND(E30*T30,2)</f>
        <v>36.96</v>
      </c>
      <c r="V30" s="132"/>
      <c r="W30" s="132"/>
      <c r="X30" s="132"/>
      <c r="Y30" s="132"/>
      <c r="Z30" s="132"/>
      <c r="AA30" s="132"/>
      <c r="AB30" s="132"/>
      <c r="AC30" s="132"/>
      <c r="AD30" s="132"/>
      <c r="AE30" s="132" t="s">
        <v>99</v>
      </c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</row>
    <row r="31" spans="1:60" outlineLevel="1" x14ac:dyDescent="0.2">
      <c r="A31" s="133">
        <v>20</v>
      </c>
      <c r="B31" s="139" t="s">
        <v>140</v>
      </c>
      <c r="C31" s="166" t="s">
        <v>141</v>
      </c>
      <c r="D31" s="141" t="s">
        <v>106</v>
      </c>
      <c r="E31" s="147">
        <v>12</v>
      </c>
      <c r="F31" s="149"/>
      <c r="G31" s="149">
        <f t="shared" ref="G31:G32" si="8">E31*F31</f>
        <v>0</v>
      </c>
      <c r="H31" s="149">
        <v>0</v>
      </c>
      <c r="I31" s="149">
        <f>ROUND(E31*H31,2)</f>
        <v>0</v>
      </c>
      <c r="J31" s="149">
        <v>2450</v>
      </c>
      <c r="K31" s="149">
        <f>ROUND(E31*J31,2)</f>
        <v>29400</v>
      </c>
      <c r="L31" s="149">
        <v>21</v>
      </c>
      <c r="M31" s="149">
        <f>G31*(1+L31/100)</f>
        <v>0</v>
      </c>
      <c r="N31" s="142">
        <v>2.5249999999999999</v>
      </c>
      <c r="O31" s="142">
        <f>ROUND(E31*N31,5)</f>
        <v>30.3</v>
      </c>
      <c r="P31" s="142">
        <v>0</v>
      </c>
      <c r="Q31" s="142">
        <f>ROUND(E31*P31,5)</f>
        <v>0</v>
      </c>
      <c r="R31" s="142"/>
      <c r="S31" s="142"/>
      <c r="T31" s="143">
        <v>1.44</v>
      </c>
      <c r="U31" s="142">
        <f>ROUND(E31*T31,2)</f>
        <v>17.28</v>
      </c>
      <c r="V31" s="132"/>
      <c r="W31" s="132"/>
      <c r="X31" s="132"/>
      <c r="Y31" s="132"/>
      <c r="Z31" s="132"/>
      <c r="AA31" s="132"/>
      <c r="AB31" s="132"/>
      <c r="AC31" s="132"/>
      <c r="AD31" s="132"/>
      <c r="AE31" s="132" t="s">
        <v>99</v>
      </c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</row>
    <row r="32" spans="1:60" outlineLevel="1" x14ac:dyDescent="0.2">
      <c r="A32" s="133">
        <v>21</v>
      </c>
      <c r="B32" s="139" t="s">
        <v>142</v>
      </c>
      <c r="C32" s="166" t="s">
        <v>156</v>
      </c>
      <c r="D32" s="141" t="s">
        <v>123</v>
      </c>
      <c r="E32" s="147">
        <v>170</v>
      </c>
      <c r="F32" s="149"/>
      <c r="G32" s="149">
        <f t="shared" si="8"/>
        <v>0</v>
      </c>
      <c r="H32" s="149">
        <v>0</v>
      </c>
      <c r="I32" s="149">
        <f>ROUND(E32*H32,2)</f>
        <v>0</v>
      </c>
      <c r="J32" s="149">
        <v>99</v>
      </c>
      <c r="K32" s="149">
        <f>ROUND(E32*J32,2)</f>
        <v>16830</v>
      </c>
      <c r="L32" s="149">
        <v>21</v>
      </c>
      <c r="M32" s="149">
        <f>G32*(1+L32/100)</f>
        <v>0</v>
      </c>
      <c r="N32" s="142">
        <v>0</v>
      </c>
      <c r="O32" s="142">
        <f>ROUND(E32*N32,5)</f>
        <v>0</v>
      </c>
      <c r="P32" s="142">
        <v>0</v>
      </c>
      <c r="Q32" s="142">
        <f>ROUND(E32*P32,5)</f>
        <v>0</v>
      </c>
      <c r="R32" s="142"/>
      <c r="S32" s="142"/>
      <c r="T32" s="143">
        <v>0</v>
      </c>
      <c r="U32" s="142">
        <f>ROUND(E32*T32,2)</f>
        <v>0</v>
      </c>
      <c r="V32" s="132"/>
      <c r="W32" s="132"/>
      <c r="X32" s="132"/>
      <c r="Y32" s="132"/>
      <c r="Z32" s="132"/>
      <c r="AA32" s="132"/>
      <c r="AB32" s="132"/>
      <c r="AC32" s="132"/>
      <c r="AD32" s="132"/>
      <c r="AE32" s="132" t="s">
        <v>99</v>
      </c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</row>
    <row r="33" spans="1:60" x14ac:dyDescent="0.2">
      <c r="A33" s="134" t="s">
        <v>94</v>
      </c>
      <c r="B33" s="140" t="s">
        <v>63</v>
      </c>
      <c r="C33" s="167" t="s">
        <v>64</v>
      </c>
      <c r="D33" s="144"/>
      <c r="E33" s="148"/>
      <c r="F33" s="150"/>
      <c r="G33" s="150">
        <f>SUMIF(G34,"&lt;&gt;NOR",G34:G34)</f>
        <v>0</v>
      </c>
      <c r="H33" s="150"/>
      <c r="I33" s="150">
        <f>SUM(I34:I34)</f>
        <v>0</v>
      </c>
      <c r="J33" s="150"/>
      <c r="K33" s="150">
        <f>SUM(K34:K34)</f>
        <v>12489.9</v>
      </c>
      <c r="L33" s="150"/>
      <c r="M33" s="150">
        <f>SUM(M34:M34)</f>
        <v>0</v>
      </c>
      <c r="N33" s="145"/>
      <c r="O33" s="145">
        <f>SUM(O34:O34)</f>
        <v>0</v>
      </c>
      <c r="P33" s="145"/>
      <c r="Q33" s="145">
        <f>SUM(Q34:Q34)</f>
        <v>34.365000000000002</v>
      </c>
      <c r="R33" s="145"/>
      <c r="S33" s="145"/>
      <c r="T33" s="146"/>
      <c r="U33" s="145">
        <f>SUM(U34:U34)</f>
        <v>30.81</v>
      </c>
      <c r="AE33" t="s">
        <v>95</v>
      </c>
    </row>
    <row r="34" spans="1:60" ht="22.5" outlineLevel="1" x14ac:dyDescent="0.2">
      <c r="A34" s="133">
        <v>22</v>
      </c>
      <c r="B34" s="139" t="s">
        <v>143</v>
      </c>
      <c r="C34" s="166" t="s">
        <v>144</v>
      </c>
      <c r="D34" s="141" t="s">
        <v>123</v>
      </c>
      <c r="E34" s="147">
        <v>237</v>
      </c>
      <c r="F34" s="149"/>
      <c r="G34" s="149">
        <f>E34*F34</f>
        <v>0</v>
      </c>
      <c r="H34" s="149">
        <v>0</v>
      </c>
      <c r="I34" s="149">
        <f>ROUND(E34*H34,2)</f>
        <v>0</v>
      </c>
      <c r="J34" s="149">
        <v>52.7</v>
      </c>
      <c r="K34" s="149">
        <f>ROUND(E34*J34,2)</f>
        <v>12489.9</v>
      </c>
      <c r="L34" s="149">
        <v>21</v>
      </c>
      <c r="M34" s="149">
        <f>G34*(1+L34/100)</f>
        <v>0</v>
      </c>
      <c r="N34" s="142">
        <v>0</v>
      </c>
      <c r="O34" s="142">
        <f>ROUND(E34*N34,5)</f>
        <v>0</v>
      </c>
      <c r="P34" s="142">
        <v>0.14499999999999999</v>
      </c>
      <c r="Q34" s="142">
        <f>ROUND(E34*P34,5)</f>
        <v>34.365000000000002</v>
      </c>
      <c r="R34" s="142"/>
      <c r="S34" s="142"/>
      <c r="T34" s="143">
        <v>0.13</v>
      </c>
      <c r="U34" s="142">
        <f>ROUND(E34*T34,2)</f>
        <v>30.81</v>
      </c>
      <c r="V34" s="132"/>
      <c r="W34" s="132"/>
      <c r="X34" s="132"/>
      <c r="Y34" s="132"/>
      <c r="Z34" s="132"/>
      <c r="AA34" s="132"/>
      <c r="AB34" s="132"/>
      <c r="AC34" s="132"/>
      <c r="AD34" s="132"/>
      <c r="AE34" s="132" t="s">
        <v>99</v>
      </c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</row>
    <row r="35" spans="1:60" x14ac:dyDescent="0.2">
      <c r="A35" s="134" t="s">
        <v>94</v>
      </c>
      <c r="B35" s="140" t="s">
        <v>65</v>
      </c>
      <c r="C35" s="167" t="s">
        <v>66</v>
      </c>
      <c r="D35" s="144"/>
      <c r="E35" s="148"/>
      <c r="F35" s="150"/>
      <c r="G35" s="150">
        <f>SUMIF(G36,"&lt;&gt;NOR",G36:G36)</f>
        <v>0</v>
      </c>
      <c r="H35" s="150"/>
      <c r="I35" s="150">
        <f>SUM(I36:I36)</f>
        <v>0</v>
      </c>
      <c r="J35" s="150"/>
      <c r="K35" s="150">
        <f>SUM(K36:K36)</f>
        <v>12837.5</v>
      </c>
      <c r="L35" s="150"/>
      <c r="M35" s="150">
        <f>SUM(M36:M36)</f>
        <v>0</v>
      </c>
      <c r="N35" s="145"/>
      <c r="O35" s="145">
        <f>SUM(O36:O36)</f>
        <v>0</v>
      </c>
      <c r="P35" s="145"/>
      <c r="Q35" s="145">
        <f>SUM(Q36:Q36)</f>
        <v>0</v>
      </c>
      <c r="R35" s="145"/>
      <c r="S35" s="145"/>
      <c r="T35" s="146"/>
      <c r="U35" s="145">
        <f>SUM(U36:U36)</f>
        <v>25.35</v>
      </c>
      <c r="AE35" t="s">
        <v>95</v>
      </c>
    </row>
    <row r="36" spans="1:60" outlineLevel="1" x14ac:dyDescent="0.2">
      <c r="A36" s="133">
        <v>23</v>
      </c>
      <c r="B36" s="139" t="s">
        <v>145</v>
      </c>
      <c r="C36" s="166" t="s">
        <v>146</v>
      </c>
      <c r="D36" s="141" t="s">
        <v>109</v>
      </c>
      <c r="E36" s="147">
        <v>65</v>
      </c>
      <c r="F36" s="149"/>
      <c r="G36" s="149">
        <f>E36*F36</f>
        <v>0</v>
      </c>
      <c r="H36" s="149">
        <v>0</v>
      </c>
      <c r="I36" s="149">
        <f>ROUND(E36*H36,2)</f>
        <v>0</v>
      </c>
      <c r="J36" s="149">
        <v>197.5</v>
      </c>
      <c r="K36" s="149">
        <f>ROUND(E36*J36,2)</f>
        <v>12837.5</v>
      </c>
      <c r="L36" s="149">
        <v>21</v>
      </c>
      <c r="M36" s="149">
        <f>G36*(1+L36/100)</f>
        <v>0</v>
      </c>
      <c r="N36" s="142">
        <v>0</v>
      </c>
      <c r="O36" s="142">
        <f>ROUND(E36*N36,5)</f>
        <v>0</v>
      </c>
      <c r="P36" s="142">
        <v>0</v>
      </c>
      <c r="Q36" s="142">
        <f>ROUND(E36*P36,5)</f>
        <v>0</v>
      </c>
      <c r="R36" s="142"/>
      <c r="S36" s="142"/>
      <c r="T36" s="143">
        <v>0.39</v>
      </c>
      <c r="U36" s="142">
        <f>ROUND(E36*T36,2)</f>
        <v>25.35</v>
      </c>
      <c r="V36" s="132"/>
      <c r="W36" s="132"/>
      <c r="X36" s="132"/>
      <c r="Y36" s="132"/>
      <c r="Z36" s="132"/>
      <c r="AA36" s="132"/>
      <c r="AB36" s="132"/>
      <c r="AC36" s="132"/>
      <c r="AD36" s="132"/>
      <c r="AE36" s="132" t="s">
        <v>99</v>
      </c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</row>
    <row r="37" spans="1:60" x14ac:dyDescent="0.2">
      <c r="A37" s="134" t="s">
        <v>94</v>
      </c>
      <c r="B37" s="140" t="s">
        <v>67</v>
      </c>
      <c r="C37" s="167" t="s">
        <v>26</v>
      </c>
      <c r="D37" s="144"/>
      <c r="E37" s="148"/>
      <c r="F37" s="150"/>
      <c r="G37" s="150">
        <f>SUMIF(G38:G39,"&lt;&gt;NOR",G38:G39)</f>
        <v>0</v>
      </c>
      <c r="H37" s="150"/>
      <c r="I37" s="150">
        <f>SUM(I38:I39)</f>
        <v>0</v>
      </c>
      <c r="J37" s="150"/>
      <c r="K37" s="150">
        <f>SUM(K38:K39)</f>
        <v>20000</v>
      </c>
      <c r="L37" s="150"/>
      <c r="M37" s="150">
        <f>SUM(M38:M39)</f>
        <v>0</v>
      </c>
      <c r="N37" s="145"/>
      <c r="O37" s="145">
        <f>SUM(O38:O39)</f>
        <v>0</v>
      </c>
      <c r="P37" s="145"/>
      <c r="Q37" s="145">
        <f>SUM(Q38:Q39)</f>
        <v>0</v>
      </c>
      <c r="R37" s="145"/>
      <c r="S37" s="145"/>
      <c r="T37" s="146"/>
      <c r="U37" s="145">
        <f>SUM(U38:U39)</f>
        <v>0</v>
      </c>
      <c r="AE37" t="s">
        <v>95</v>
      </c>
    </row>
    <row r="38" spans="1:60" outlineLevel="1" x14ac:dyDescent="0.2">
      <c r="A38" s="133">
        <v>24</v>
      </c>
      <c r="B38" s="139" t="s">
        <v>147</v>
      </c>
      <c r="C38" s="166" t="s">
        <v>148</v>
      </c>
      <c r="D38" s="141" t="s">
        <v>149</v>
      </c>
      <c r="E38" s="147">
        <v>1</v>
      </c>
      <c r="F38" s="149"/>
      <c r="G38" s="149">
        <f>E38*F38</f>
        <v>0</v>
      </c>
      <c r="H38" s="149">
        <v>0</v>
      </c>
      <c r="I38" s="149">
        <f>ROUND(E38*H38,2)</f>
        <v>0</v>
      </c>
      <c r="J38" s="149">
        <v>10000</v>
      </c>
      <c r="K38" s="149">
        <f>ROUND(E38*J38,2)</f>
        <v>10000</v>
      </c>
      <c r="L38" s="149">
        <v>21</v>
      </c>
      <c r="M38" s="149">
        <f>G38*(1+L38/100)</f>
        <v>0</v>
      </c>
      <c r="N38" s="142">
        <v>0</v>
      </c>
      <c r="O38" s="142">
        <f>ROUND(E38*N38,5)</f>
        <v>0</v>
      </c>
      <c r="P38" s="142">
        <v>0</v>
      </c>
      <c r="Q38" s="142">
        <f>ROUND(E38*P38,5)</f>
        <v>0</v>
      </c>
      <c r="R38" s="142"/>
      <c r="S38" s="142"/>
      <c r="T38" s="143">
        <v>0</v>
      </c>
      <c r="U38" s="142">
        <f>ROUND(E38*T38,2)</f>
        <v>0</v>
      </c>
      <c r="V38" s="132"/>
      <c r="W38" s="132"/>
      <c r="X38" s="132"/>
      <c r="Y38" s="132"/>
      <c r="Z38" s="132"/>
      <c r="AA38" s="132"/>
      <c r="AB38" s="132"/>
      <c r="AC38" s="132"/>
      <c r="AD38" s="132"/>
      <c r="AE38" s="132" t="s">
        <v>99</v>
      </c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</row>
    <row r="39" spans="1:60" outlineLevel="1" x14ac:dyDescent="0.2">
      <c r="A39" s="159">
        <v>25</v>
      </c>
      <c r="B39" s="160" t="s">
        <v>150</v>
      </c>
      <c r="C39" s="168" t="s">
        <v>151</v>
      </c>
      <c r="D39" s="161" t="s">
        <v>149</v>
      </c>
      <c r="E39" s="162">
        <v>1</v>
      </c>
      <c r="F39" s="163"/>
      <c r="G39" s="163">
        <f>E39*F39</f>
        <v>0</v>
      </c>
      <c r="H39" s="163">
        <v>0</v>
      </c>
      <c r="I39" s="163">
        <f>ROUND(E39*H39,2)</f>
        <v>0</v>
      </c>
      <c r="J39" s="163">
        <v>10000</v>
      </c>
      <c r="K39" s="163">
        <f>ROUND(E39*J39,2)</f>
        <v>10000</v>
      </c>
      <c r="L39" s="163">
        <v>21</v>
      </c>
      <c r="M39" s="163">
        <f>G39*(1+L39/100)</f>
        <v>0</v>
      </c>
      <c r="N39" s="164">
        <v>0</v>
      </c>
      <c r="O39" s="164">
        <f>ROUND(E39*N39,5)</f>
        <v>0</v>
      </c>
      <c r="P39" s="164">
        <v>0</v>
      </c>
      <c r="Q39" s="164">
        <f>ROUND(E39*P39,5)</f>
        <v>0</v>
      </c>
      <c r="R39" s="164"/>
      <c r="S39" s="164"/>
      <c r="T39" s="165">
        <v>0</v>
      </c>
      <c r="U39" s="164">
        <f>ROUND(E39*T39,2)</f>
        <v>0</v>
      </c>
      <c r="V39" s="132"/>
      <c r="W39" s="132"/>
      <c r="X39" s="132"/>
      <c r="Y39" s="132"/>
      <c r="Z39" s="132"/>
      <c r="AA39" s="132"/>
      <c r="AB39" s="132"/>
      <c r="AC39" s="132"/>
      <c r="AD39" s="132"/>
      <c r="AE39" s="132" t="s">
        <v>99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</row>
    <row r="40" spans="1:60" x14ac:dyDescent="0.2">
      <c r="A40" s="6"/>
      <c r="B40" s="7" t="s">
        <v>152</v>
      </c>
      <c r="C40" s="169" t="s">
        <v>152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v>15</v>
      </c>
      <c r="AD40">
        <v>21</v>
      </c>
    </row>
    <row r="41" spans="1:60" x14ac:dyDescent="0.2">
      <c r="C41" s="170"/>
      <c r="AE41" t="s">
        <v>153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Rekaputilace</vt:lpstr>
      <vt:lpstr>Položkový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'Položkový rozpočet'!Oblast_tisku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2014-02-28T09:52:57Z</cp:lastPrinted>
  <dcterms:created xsi:type="dcterms:W3CDTF">2009-04-08T07:15:50Z</dcterms:created>
  <dcterms:modified xsi:type="dcterms:W3CDTF">2018-05-28T14:54:25Z</dcterms:modified>
</cp:coreProperties>
</file>