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ozpočet" sheetId="2" r:id="rId2"/>
  </sheets>
  <definedNames>
    <definedName name="__MAIN__">'Rozpočet'!$A$2:$AB$8</definedName>
    <definedName name="__MAIN1__">'KrycíList'!$A$1:$O$50</definedName>
    <definedName name="__MvymF__">'Rozpočet'!#REF!</definedName>
    <definedName name="__OobjF__">'Rozpočet'!$A$8:$AB$8</definedName>
    <definedName name="__OoddF__">'Rozpočet'!#REF!</definedName>
    <definedName name="__OradF__">'Rozpočet'!#REF!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<sst xmlns="http://schemas.openxmlformats.org/spreadsheetml/2006/main" count="352" uniqueCount="198">
  <si>
    <t>Krycí list zadání</t>
  </si>
  <si>
    <t>Zakázka :</t>
  </si>
  <si>
    <t>ZUŠ Třanovského 596 – výměna oken</t>
  </si>
  <si>
    <t>Část :</t>
  </si>
  <si>
    <t>Výměna oken</t>
  </si>
  <si>
    <t>Faktura :</t>
  </si>
  <si>
    <t>Zakázka číslo :</t>
  </si>
  <si>
    <t>TimedArch 20161211</t>
  </si>
  <si>
    <t>Umístění :</t>
  </si>
  <si>
    <t>Stavební objekt číslo :</t>
  </si>
  <si>
    <t>Investor :</t>
  </si>
  <si>
    <t>Město Třinec, Jablunkovská 160, 739 61 Třinec</t>
  </si>
  <si>
    <t>Rozpočet číslo :</t>
  </si>
  <si>
    <t>Objednal :</t>
  </si>
  <si>
    <t>Dodatek číslo :</t>
  </si>
  <si>
    <t>Projektant :</t>
  </si>
  <si>
    <t>TimedArch DESIGN s.r.o., K Jezeru 732/21a, 700 30 Ostrava – Výškovice; projekční kancelář Oldřichovice 788, 739 61 Třinec</t>
  </si>
  <si>
    <t>Archivní číslo :</t>
  </si>
  <si>
    <t>Zpracoval :</t>
  </si>
  <si>
    <t>Datum :</t>
  </si>
  <si>
    <t>Soubor :</t>
  </si>
  <si>
    <t>Rozpočtové náklady [Kč]</t>
  </si>
  <si>
    <t>Ostatní náklady</t>
  </si>
  <si>
    <t>Vypracoval:</t>
  </si>
  <si>
    <t>Typ oddílu</t>
  </si>
  <si>
    <t>Dodávka</t>
  </si>
  <si>
    <t>Montáž</t>
  </si>
  <si>
    <t>HZS</t>
  </si>
  <si>
    <t>Přirážky</t>
  </si>
  <si>
    <t>Název nákladu</t>
  </si>
  <si>
    <t>Částka</t>
  </si>
  <si>
    <t>Sazba DPH</t>
  </si>
  <si>
    <t>HSV</t>
  </si>
  <si>
    <t>PSV</t>
  </si>
  <si>
    <t>MON</t>
  </si>
  <si>
    <t>VRN</t>
  </si>
  <si>
    <t>OST</t>
  </si>
  <si>
    <t>Dne:</t>
  </si>
  <si>
    <t>Celkem</t>
  </si>
  <si>
    <t>Základní rozpočtové náklady</t>
  </si>
  <si>
    <t>Odsouhlasil:</t>
  </si>
  <si>
    <t>Celkové rozpočtové náklady (bezDPH)</t>
  </si>
  <si>
    <t>Celkové ostatní náklady</t>
  </si>
  <si>
    <t>Daň z přidané hodnoty (Rozpočet+Ostatní)</t>
  </si>
  <si>
    <t>Dílčí DPH</t>
  </si>
  <si>
    <t>Sazba[%]</t>
  </si>
  <si>
    <t>Základ</t>
  </si>
  <si>
    <t>Daň</t>
  </si>
  <si>
    <t>Základna</t>
  </si>
  <si>
    <t>Razítko:</t>
  </si>
  <si>
    <t>Celkové náklady (Rozpočet +Ostatní) vč. DPH</t>
  </si>
  <si>
    <t>Účelové měrné jednotky (bez DPH)</t>
  </si>
  <si>
    <t>Název MJ</t>
  </si>
  <si>
    <t>Počet MJ</t>
  </si>
  <si>
    <t>Náklady/MJ</t>
  </si>
  <si>
    <t>.Hdr</t>
  </si>
  <si>
    <t>Objekt</t>
  </si>
  <si>
    <t>Oddíl</t>
  </si>
  <si>
    <t>Druh</t>
  </si>
  <si>
    <t>Řádek</t>
  </si>
  <si>
    <t>Číslo(SKP)</t>
  </si>
  <si>
    <t>Název</t>
  </si>
  <si>
    <t>Množství [Mj]</t>
  </si>
  <si>
    <t>Mj</t>
  </si>
  <si>
    <t>Sazba [Kč]</t>
  </si>
  <si>
    <t>Cena celkem</t>
  </si>
  <si>
    <t>Hmoty1[t] za Mj</t>
  </si>
  <si>
    <t>Hmoty2[t] za Mj</t>
  </si>
  <si>
    <t>Normohodiny</t>
  </si>
  <si>
    <t>Dph</t>
  </si>
  <si>
    <t>Položkový rozpočet</t>
  </si>
  <si>
    <t>.</t>
  </si>
  <si>
    <t>Ř</t>
  </si>
  <si>
    <t>Popis řádku</t>
  </si>
  <si>
    <t>Množství Mj</t>
  </si>
  <si>
    <t>Sazba</t>
  </si>
  <si>
    <t>Cena
celkem</t>
  </si>
  <si>
    <t>Hm1[t]/Mj</t>
  </si>
  <si>
    <t>Hm2[t]/Mj</t>
  </si>
  <si>
    <t>Nhod/Mj</t>
  </si>
  <si>
    <t>% Dph</t>
  </si>
  <si>
    <t>Cena vč. DPH</t>
  </si>
  <si>
    <t>061</t>
  </si>
  <si>
    <t>O</t>
  </si>
  <si>
    <t>úpravy povrchu vnitřní – oprava omítek</t>
  </si>
  <si>
    <t>Seznam položek pro oddíl :</t>
  </si>
  <si>
    <t>P</t>
  </si>
  <si>
    <t>612425931</t>
  </si>
  <si>
    <t>Omítka vápenná štuková vnitřního ostění okenního nebo dveřního – v pásu 0,3 m kolem nových otvorů</t>
  </si>
  <si>
    <t>m2</t>
  </si>
  <si>
    <t>612451264</t>
  </si>
  <si>
    <t>Vnitřní cementová omítka zdiva do černa pálená (1.PP budovy)</t>
  </si>
  <si>
    <t>622405941</t>
  </si>
  <si>
    <t>Začišťovací okenní lišta (např. APU lišta) vnitřní</t>
  </si>
  <si>
    <t>m</t>
  </si>
  <si>
    <t>064</t>
  </si>
  <si>
    <t>výplně otvorů</t>
  </si>
  <si>
    <t>648991111</t>
  </si>
  <si>
    <t>Osazování parapetních desek dřevotřískových s nosem</t>
  </si>
  <si>
    <t>S</t>
  </si>
  <si>
    <t>642.01</t>
  </si>
  <si>
    <t>Dodávka parapetních desek dřevotřískových s nosem</t>
  </si>
  <si>
    <t>642.02</t>
  </si>
  <si>
    <t>Dodávka venkovních parapetů rš 330 mm – pozinkkvaný plech tl. 0,7 mm s povrchovou úpravou, včetně prořezu</t>
  </si>
  <si>
    <t>091</t>
  </si>
  <si>
    <t>doplňující konstrukce</t>
  </si>
  <si>
    <t>952901111</t>
  </si>
  <si>
    <t>Vyčištění budov bytové a občanské výstavby při výšce podlaží do 4 m</t>
  </si>
  <si>
    <t>Zakrývání podlahových krytin, vč.materiálu pro zakrývání (je počítáno se zakrytím podlah „koberec“ nebo „PVC“) a zpětného odkrývání podlah</t>
  </si>
  <si>
    <t>094</t>
  </si>
  <si>
    <t>Lešení a stavební výtahy – uvnitř budovy</t>
  </si>
  <si>
    <t>Lešení pomocné vč.podlah do 0,6 m</t>
  </si>
  <si>
    <t xml:space="preserve">Lešení lehké pomocné vč.podlah do 1,2 m </t>
  </si>
  <si>
    <t>096</t>
  </si>
  <si>
    <t>bourání a demolice konstrukcí</t>
  </si>
  <si>
    <t>766691914</t>
  </si>
  <si>
    <t>Vyvěšení nebo zavěšení kovových křídel dveří pl do 2 m2, včetně mříže</t>
  </si>
  <si>
    <t>kus</t>
  </si>
  <si>
    <t>766691911</t>
  </si>
  <si>
    <t>Vyvěšení nebo zavěšení kovových křídel oken pl do 1,5 m2</t>
  </si>
  <si>
    <t>Vyvěšení nebo zavěšení dřevěných křídel oken pl do 1,5 m2</t>
  </si>
  <si>
    <t>Vyvěšení nebo zavěšení dřevěných křídel oken pl do 4,0 m2</t>
  </si>
  <si>
    <t>968072455</t>
  </si>
  <si>
    <t>Vybourání kovových dveřních zárubní pl do 2 m2</t>
  </si>
  <si>
    <t>968062355</t>
  </si>
  <si>
    <t>Vybourání dřevěných rámů oken dvojitých nebo zdvojených pl do 2 m2</t>
  </si>
  <si>
    <t>Vybourání dřevěných rámů oken dvojitých nebo zdvojených pl do 4 m2</t>
  </si>
  <si>
    <t>Vybourání okenních parapetů vnitřních (dřevěné o tl. 10 mm)</t>
  </si>
  <si>
    <t>Vybourání okenních parapetů venkovních (pozinkovaný plech)</t>
  </si>
  <si>
    <t>978059541</t>
  </si>
  <si>
    <t>Odsekání a odebrání obkladů stěn z vnitřních obkládaček pl přes 1 m2 (parapety v soc.zařízení)</t>
  </si>
  <si>
    <t>U</t>
  </si>
  <si>
    <t>979011111</t>
  </si>
  <si>
    <t>Svislá doprava suti a vybouraných hmot za prvé podlaží</t>
  </si>
  <si>
    <t>t</t>
  </si>
  <si>
    <t>979011121</t>
  </si>
  <si>
    <t>Svislá doprava suti a vybouraných hmot ZKD  podlaží</t>
  </si>
  <si>
    <t>979081111</t>
  </si>
  <si>
    <t>Odvoz suti a vybouraných hmot na skládku do 1 km</t>
  </si>
  <si>
    <t>979081121</t>
  </si>
  <si>
    <t>Odvoz suti a vybouraných hmot na skládku ZKD 1 km přes 1 km</t>
  </si>
  <si>
    <t>979082111</t>
  </si>
  <si>
    <t>Vnitrostaveništní doprava suti a vybouraných hmot do 10 m</t>
  </si>
  <si>
    <t>979082121</t>
  </si>
  <si>
    <t>Vnitrostaveništní doprava suti a vybouraných hmot ZKD 5 m přes 10 m</t>
  </si>
  <si>
    <t>979098191</t>
  </si>
  <si>
    <t>Poplatek za skládku - netříděné</t>
  </si>
  <si>
    <t>699</t>
  </si>
  <si>
    <t>přesun hmot HSV</t>
  </si>
  <si>
    <t>999281111</t>
  </si>
  <si>
    <t>Přesun hmot pro opravy a údržbu budov v do 25 m</t>
  </si>
  <si>
    <t>764</t>
  </si>
  <si>
    <t>klempířské práce</t>
  </si>
  <si>
    <t>764711115</t>
  </si>
  <si>
    <t>Oplechování parapetu  rš 330 mm – pozinkovaný plech tl. 0,7mm s povrchovou úpravou</t>
  </si>
  <si>
    <t>998764202</t>
  </si>
  <si>
    <t>Přesun hmot pro konstrukce klempířské v objektech v do 12 m</t>
  </si>
  <si>
    <t>%</t>
  </si>
  <si>
    <t>766</t>
  </si>
  <si>
    <t>konstrukce truhlářské</t>
  </si>
  <si>
    <t>766660171</t>
  </si>
  <si>
    <t>Montáž dveřních křídel otevíravých 1křídlových š do 1,0 m do plastové zárubně</t>
  </si>
  <si>
    <t>766682112</t>
  </si>
  <si>
    <t>Montáž plastové zárubně pro dveře jednokřídlové tl stěny do 350 mm</t>
  </si>
  <si>
    <t>611.03</t>
  </si>
  <si>
    <t>Plastová zárubeň dveří</t>
  </si>
  <si>
    <t>766621101</t>
  </si>
  <si>
    <t>Montáž oken dvojitých otevíravých výšky do 1,5m</t>
  </si>
  <si>
    <t>Montáž oken dvojitých otevíravých výšky do 2,0m</t>
  </si>
  <si>
    <t>611.04</t>
  </si>
  <si>
    <t>Dodávka plastových oken O1 -O13, včetně bezpečnostních fólií a žaluzií (specifikace viz.výpis nových oken a dveří)</t>
  </si>
  <si>
    <t xml:space="preserve">Dodávka plastových vstupních dveří 900/1970, prosklených, včetně ocelové mříže, bezpečnostní fólie, odblokovacího zámku ,... (viz. specifikace) </t>
  </si>
  <si>
    <t>ks</t>
  </si>
  <si>
    <t>998766202</t>
  </si>
  <si>
    <t>Přesun hmot pro konstrukce truhlářské v objektech v do 12 m</t>
  </si>
  <si>
    <t>784</t>
  </si>
  <si>
    <t>malby</t>
  </si>
  <si>
    <t>784.01</t>
  </si>
  <si>
    <t>Malby na omítkách vnitřních – 2x nátěr bílý (např. PRIMALEX)</t>
  </si>
  <si>
    <t>784.02</t>
  </si>
  <si>
    <t>Malby na omítkách venkovních – v 1 barvě – 2x + penetrace</t>
  </si>
  <si>
    <t>999</t>
  </si>
  <si>
    <t>přirážky</t>
  </si>
  <si>
    <t>V</t>
  </si>
  <si>
    <t>Prir</t>
  </si>
  <si>
    <t>vrn</t>
  </si>
  <si>
    <t>062</t>
  </si>
  <si>
    <t>úpravy povrchu vnější – oprava vnějších omítek</t>
  </si>
  <si>
    <t>620471122</t>
  </si>
  <si>
    <t xml:space="preserve">Oprava vnějších omítek štukových MV nebo MVC členitosti I nebo II – kolem osazovaných oken, včetně materiálu </t>
  </si>
  <si>
    <t>Vyrovnávací vrstva pod klempířské prvky z MC š do 150 mm</t>
  </si>
  <si>
    <t>Začišťovací okenní lišta (např. APU lišta)</t>
  </si>
  <si>
    <t>629451111</t>
  </si>
  <si>
    <t>Hzs+nezměřitelné práce č.17-1a dmtž konstrukcí jinde neuvedených</t>
  </si>
  <si>
    <t>hod.</t>
  </si>
  <si>
    <t>1010R VL</t>
  </si>
  <si>
    <t>Náklady na zařízení staveniště (vybudování+provoz+odstranění)</t>
  </si>
  <si>
    <t>v ceně staveništní výtah,mobilní WC,lávky vnitřní i venkovní,vysokozdvižný vozík, zajištění bezpečného příjezdu a přístupu na staveniště včetně dopravního značení a potřebných souhlasů a rozhodnutí s vybudováním zařízení staveniště
Náklady s připojením staveniště na energie+zajištění měření odběru energií
Vytýčení obvodu staveniště + dokumentace skutečného provedení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</si>
</sst>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;\-#,##0.00;&quot;&quot;"/>
    <numFmt numFmtId="172" formatCode="#,##0.000;\-#,##0.000;&quot;&quot;"/>
    <numFmt numFmtId="173" formatCode="_-* #,##0.00\,_K_č_-;\-* #,##0.00\,_K_č_-;_-* \-??\ _K_č_-;_-@_-"/>
    <numFmt numFmtId="174" formatCode="#,##0.000##"/>
  </numFmts>
  <fonts count="63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sz val="15"/>
      <color indexed="8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0"/>
      <color indexed="60"/>
      <name val="Arial"/>
      <family val="2"/>
    </font>
    <font>
      <i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164" fontId="6" fillId="35" borderId="17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165" fontId="6" fillId="35" borderId="17" xfId="0" applyNumberFormat="1" applyFont="1" applyFill="1" applyBorder="1" applyAlignment="1">
      <alignment/>
    </xf>
    <xf numFmtId="165" fontId="6" fillId="35" borderId="17" xfId="0" applyNumberFormat="1" applyFont="1" applyFill="1" applyBorder="1" applyAlignment="1">
      <alignment/>
    </xf>
    <xf numFmtId="165" fontId="6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6" fontId="6" fillId="35" borderId="1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168" fontId="19" fillId="33" borderId="0" xfId="0" applyNumberFormat="1" applyFont="1" applyFill="1" applyBorder="1" applyAlignment="1">
      <alignment/>
    </xf>
    <xf numFmtId="168" fontId="21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8" fontId="6" fillId="33" borderId="0" xfId="0" applyNumberFormat="1" applyFont="1" applyFill="1" applyBorder="1" applyAlignment="1">
      <alignment/>
    </xf>
    <xf numFmtId="170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168" fontId="9" fillId="34" borderId="15" xfId="0" applyNumberFormat="1" applyFont="1" applyFill="1" applyBorder="1" applyAlignment="1">
      <alignment horizontal="center"/>
    </xf>
    <xf numFmtId="168" fontId="23" fillId="34" borderId="15" xfId="0" applyNumberFormat="1" applyFont="1" applyFill="1" applyBorder="1" applyAlignment="1">
      <alignment horizontal="left"/>
    </xf>
    <xf numFmtId="0" fontId="24" fillId="34" borderId="15" xfId="0" applyFont="1" applyFill="1" applyBorder="1" applyAlignment="1">
      <alignment horizontal="center"/>
    </xf>
    <xf numFmtId="170" fontId="25" fillId="34" borderId="15" xfId="0" applyNumberFormat="1" applyFont="1" applyFill="1" applyBorder="1" applyAlignment="1">
      <alignment horizontal="center"/>
    </xf>
    <xf numFmtId="4" fontId="25" fillId="34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/>
    </xf>
    <xf numFmtId="168" fontId="13" fillId="33" borderId="17" xfId="0" applyNumberFormat="1" applyFont="1" applyFill="1" applyBorder="1" applyAlignment="1">
      <alignment horizontal="center"/>
    </xf>
    <xf numFmtId="168" fontId="26" fillId="33" borderId="17" xfId="0" applyNumberFormat="1" applyFont="1" applyFill="1" applyBorder="1" applyAlignment="1">
      <alignment/>
    </xf>
    <xf numFmtId="0" fontId="24" fillId="33" borderId="17" xfId="0" applyFont="1" applyFill="1" applyBorder="1" applyAlignment="1">
      <alignment/>
    </xf>
    <xf numFmtId="170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vertical="top"/>
    </xf>
    <xf numFmtId="0" fontId="13" fillId="37" borderId="17" xfId="0" applyFont="1" applyFill="1" applyBorder="1" applyAlignment="1">
      <alignment horizontal="right" vertical="top"/>
    </xf>
    <xf numFmtId="0" fontId="13" fillId="37" borderId="17" xfId="0" applyFont="1" applyFill="1" applyBorder="1" applyAlignment="1">
      <alignment horizontal="center" vertical="top"/>
    </xf>
    <xf numFmtId="0" fontId="13" fillId="37" borderId="17" xfId="0" applyFont="1" applyFill="1" applyBorder="1" applyAlignment="1">
      <alignment vertical="top"/>
    </xf>
    <xf numFmtId="0" fontId="13" fillId="37" borderId="17" xfId="0" applyFont="1" applyFill="1" applyBorder="1" applyAlignment="1">
      <alignment vertical="top" wrapText="1"/>
    </xf>
    <xf numFmtId="164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vertical="top"/>
    </xf>
    <xf numFmtId="169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27" fillId="33" borderId="0" xfId="0" applyFont="1" applyFill="1" applyBorder="1" applyAlignment="1">
      <alignment vertical="top"/>
    </xf>
    <xf numFmtId="0" fontId="27" fillId="35" borderId="0" xfId="0" applyFont="1" applyFill="1" applyBorder="1" applyAlignment="1">
      <alignment horizontal="right" vertical="top"/>
    </xf>
    <xf numFmtId="0" fontId="27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27" fillId="35" borderId="0" xfId="0" applyFont="1" applyFill="1" applyBorder="1" applyAlignment="1">
      <alignment vertical="top"/>
    </xf>
    <xf numFmtId="0" fontId="27" fillId="35" borderId="0" xfId="0" applyFont="1" applyFill="1" applyBorder="1" applyAlignment="1">
      <alignment vertical="top" wrapText="1"/>
    </xf>
    <xf numFmtId="164" fontId="27" fillId="35" borderId="0" xfId="0" applyNumberFormat="1" applyFont="1" applyFill="1" applyBorder="1" applyAlignment="1">
      <alignment vertical="top"/>
    </xf>
    <xf numFmtId="4" fontId="27" fillId="35" borderId="0" xfId="0" applyNumberFormat="1" applyFont="1" applyFill="1" applyBorder="1" applyAlignment="1">
      <alignment vertical="top"/>
    </xf>
    <xf numFmtId="169" fontId="27" fillId="35" borderId="0" xfId="0" applyNumberFormat="1" applyFont="1" applyFill="1" applyBorder="1" applyAlignment="1">
      <alignment vertical="top"/>
    </xf>
    <xf numFmtId="4" fontId="27" fillId="35" borderId="0" xfId="0" applyNumberFormat="1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69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7" fontId="6" fillId="33" borderId="15" xfId="0" applyNumberFormat="1" applyFont="1" applyFill="1" applyBorder="1" applyAlignment="1">
      <alignment vertical="top"/>
    </xf>
    <xf numFmtId="171" fontId="9" fillId="33" borderId="15" xfId="0" applyNumberFormat="1" applyFont="1" applyFill="1" applyBorder="1" applyAlignment="1">
      <alignment vertical="top"/>
    </xf>
    <xf numFmtId="171" fontId="0" fillId="33" borderId="15" xfId="0" applyNumberFormat="1" applyFont="1" applyFill="1" applyBorder="1" applyAlignment="1">
      <alignment vertical="top"/>
    </xf>
    <xf numFmtId="172" fontId="0" fillId="33" borderId="15" xfId="0" applyNumberFormat="1" applyFont="1" applyFill="1" applyBorder="1" applyAlignment="1">
      <alignment vertical="top"/>
    </xf>
    <xf numFmtId="166" fontId="9" fillId="33" borderId="15" xfId="0" applyNumberFormat="1" applyFont="1" applyFill="1" applyBorder="1" applyAlignment="1">
      <alignment horizontal="right" vertical="top"/>
    </xf>
    <xf numFmtId="171" fontId="9" fillId="33" borderId="15" xfId="0" applyNumberFormat="1" applyFont="1" applyFill="1" applyBorder="1" applyAlignment="1">
      <alignment horizontal="right" vertical="top"/>
    </xf>
    <xf numFmtId="173" fontId="0" fillId="33" borderId="0" xfId="0" applyNumberFormat="1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vertical="top"/>
    </xf>
    <xf numFmtId="164" fontId="13" fillId="0" borderId="17" xfId="0" applyNumberFormat="1" applyFont="1" applyFill="1" applyBorder="1" applyAlignment="1">
      <alignment vertical="top"/>
    </xf>
    <xf numFmtId="4" fontId="13" fillId="0" borderId="17" xfId="0" applyNumberFormat="1" applyFont="1" applyFill="1" applyBorder="1" applyAlignment="1">
      <alignment vertical="top"/>
    </xf>
    <xf numFmtId="169" fontId="13" fillId="0" borderId="17" xfId="0" applyNumberFormat="1" applyFont="1" applyFill="1" applyBorder="1" applyAlignment="1">
      <alignment vertical="top"/>
    </xf>
    <xf numFmtId="4" fontId="13" fillId="0" borderId="17" xfId="0" applyNumberFormat="1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right" vertical="top"/>
    </xf>
    <xf numFmtId="0" fontId="6" fillId="33" borderId="15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right" vertical="top"/>
    </xf>
    <xf numFmtId="174" fontId="0" fillId="33" borderId="15" xfId="0" applyNumberFormat="1" applyFont="1" applyFill="1" applyBorder="1" applyAlignment="1">
      <alignment vertical="top"/>
    </xf>
    <xf numFmtId="0" fontId="16" fillId="33" borderId="0" xfId="0" applyFont="1" applyFill="1" applyBorder="1" applyAlignment="1">
      <alignment vertical="top"/>
    </xf>
    <xf numFmtId="0" fontId="28" fillId="33" borderId="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horizontal="center" vertical="top"/>
    </xf>
    <xf numFmtId="4" fontId="16" fillId="33" borderId="0" xfId="0" applyNumberFormat="1" applyFont="1" applyFill="1" applyBorder="1" applyAlignment="1">
      <alignment vertical="top"/>
    </xf>
    <xf numFmtId="169" fontId="16" fillId="33" borderId="0" xfId="0" applyNumberFormat="1" applyFont="1" applyFill="1" applyBorder="1" applyAlignment="1">
      <alignment vertical="top"/>
    </xf>
    <xf numFmtId="0" fontId="16" fillId="33" borderId="0" xfId="0" applyFont="1" applyFill="1" applyBorder="1" applyAlignment="1">
      <alignment horizontal="right" vertical="top"/>
    </xf>
    <xf numFmtId="0" fontId="14" fillId="34" borderId="13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/>
    </xf>
    <xf numFmtId="167" fontId="15" fillId="35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164" fontId="0" fillId="33" borderId="15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167" fontId="6" fillId="35" borderId="0" xfId="0" applyNumberFormat="1" applyFont="1" applyFill="1" applyBorder="1" applyAlignment="1">
      <alignment horizontal="center" vertical="center"/>
    </xf>
    <xf numFmtId="167" fontId="13" fillId="35" borderId="18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8" fontId="6" fillId="35" borderId="15" xfId="0" applyNumberFormat="1" applyFont="1" applyFill="1" applyBorder="1" applyAlignment="1">
      <alignment horizontal="center" vertical="center"/>
    </xf>
    <xf numFmtId="167" fontId="9" fillId="33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67" fontId="6" fillId="33" borderId="24" xfId="0" applyNumberFormat="1" applyFont="1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6" fillId="35" borderId="17" xfId="0" applyFont="1" applyFill="1" applyBorder="1" applyAlignment="1">
      <alignment horizontal="left" vertical="center" wrapText="1"/>
    </xf>
    <xf numFmtId="167" fontId="6" fillId="35" borderId="2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167" fontId="6" fillId="35" borderId="15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/>
    </xf>
    <xf numFmtId="167" fontId="13" fillId="33" borderId="25" xfId="0" applyNumberFormat="1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14" fontId="0" fillId="33" borderId="15" xfId="0" applyNumberFormat="1" applyFont="1" applyFill="1" applyBorder="1" applyAlignment="1">
      <alignment horizontal="left"/>
    </xf>
    <xf numFmtId="0" fontId="10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/>
    </xf>
    <xf numFmtId="168" fontId="19" fillId="33" borderId="0" xfId="0" applyNumberFormat="1" applyFont="1" applyFill="1" applyBorder="1" applyAlignment="1">
      <alignment horizontal="center"/>
    </xf>
    <xf numFmtId="168" fontId="21" fillId="33" borderId="0" xfId="0" applyNumberFormat="1" applyFont="1" applyFill="1" applyBorder="1" applyAlignment="1">
      <alignment/>
    </xf>
    <xf numFmtId="168" fontId="6" fillId="33" borderId="0" xfId="0" applyNumberFormat="1" applyFont="1" applyFill="1" applyBorder="1" applyAlignment="1">
      <alignment horizontal="center"/>
    </xf>
    <xf numFmtId="168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D15" sqref="D15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69" t="s">
        <v>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7"/>
    </row>
    <row r="3" spans="1:15" ht="27" customHeight="1">
      <c r="A3" s="6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7"/>
    </row>
    <row r="4" spans="1:15" ht="24" customHeight="1">
      <c r="A4" s="6"/>
      <c r="B4" s="8" t="s">
        <v>1</v>
      </c>
      <c r="C4" s="170" t="s">
        <v>2</v>
      </c>
      <c r="D4" s="170"/>
      <c r="E4" s="170"/>
      <c r="F4" s="170"/>
      <c r="G4" s="170"/>
      <c r="H4" s="170"/>
      <c r="I4" s="9" t="s">
        <v>3</v>
      </c>
      <c r="J4" s="171" t="s">
        <v>4</v>
      </c>
      <c r="K4" s="171"/>
      <c r="L4" s="171"/>
      <c r="M4" s="171"/>
      <c r="N4" s="171"/>
      <c r="O4" s="10"/>
    </row>
    <row r="5" spans="1:15" ht="23.25" customHeight="1">
      <c r="A5" s="6"/>
      <c r="B5" s="11" t="s">
        <v>5</v>
      </c>
      <c r="C5" s="12"/>
      <c r="D5" s="172"/>
      <c r="E5" s="172"/>
      <c r="F5" s="13"/>
      <c r="G5" s="173"/>
      <c r="H5" s="173"/>
      <c r="I5" s="173"/>
      <c r="J5" s="173"/>
      <c r="K5" s="173"/>
      <c r="L5" s="173"/>
      <c r="M5" s="173"/>
      <c r="N5" s="173"/>
      <c r="O5" s="14"/>
    </row>
    <row r="6" spans="1:15" ht="15" customHeight="1">
      <c r="A6" s="6"/>
      <c r="B6" s="164" t="s">
        <v>6</v>
      </c>
      <c r="C6" s="164"/>
      <c r="D6" s="167" t="s">
        <v>7</v>
      </c>
      <c r="E6" s="167"/>
      <c r="F6" s="15" t="s">
        <v>8</v>
      </c>
      <c r="G6" s="164"/>
      <c r="H6" s="164"/>
      <c r="I6" s="164"/>
      <c r="J6" s="164"/>
      <c r="K6" s="164"/>
      <c r="L6" s="164"/>
      <c r="M6" s="164"/>
      <c r="N6" s="164"/>
      <c r="O6" s="14"/>
    </row>
    <row r="7" spans="1:15" ht="15" customHeight="1">
      <c r="A7" s="6"/>
      <c r="B7" s="164" t="s">
        <v>9</v>
      </c>
      <c r="C7" s="164"/>
      <c r="D7" s="167"/>
      <c r="E7" s="167"/>
      <c r="F7" s="15" t="s">
        <v>10</v>
      </c>
      <c r="G7" s="164" t="s">
        <v>11</v>
      </c>
      <c r="H7" s="164"/>
      <c r="I7" s="164"/>
      <c r="J7" s="164"/>
      <c r="K7" s="164"/>
      <c r="L7" s="164"/>
      <c r="M7" s="164"/>
      <c r="N7" s="164"/>
      <c r="O7" s="14"/>
    </row>
    <row r="8" spans="1:15" ht="15" customHeight="1">
      <c r="A8" s="6"/>
      <c r="B8" s="164" t="s">
        <v>12</v>
      </c>
      <c r="C8" s="164"/>
      <c r="D8" s="167"/>
      <c r="E8" s="167"/>
      <c r="F8" s="15" t="s">
        <v>13</v>
      </c>
      <c r="G8" s="168"/>
      <c r="H8" s="168"/>
      <c r="I8" s="168"/>
      <c r="J8" s="168"/>
      <c r="K8" s="168"/>
      <c r="L8" s="168"/>
      <c r="M8" s="168"/>
      <c r="N8" s="168"/>
      <c r="O8" s="14"/>
    </row>
    <row r="9" spans="1:15" ht="15" customHeight="1">
      <c r="A9" s="6"/>
      <c r="B9" s="164" t="s">
        <v>14</v>
      </c>
      <c r="C9" s="164"/>
      <c r="D9" s="167"/>
      <c r="E9" s="167"/>
      <c r="F9" s="15" t="s">
        <v>15</v>
      </c>
      <c r="G9" s="168" t="s">
        <v>16</v>
      </c>
      <c r="H9" s="168"/>
      <c r="I9" s="168"/>
      <c r="J9" s="168"/>
      <c r="K9" s="168"/>
      <c r="L9" s="168"/>
      <c r="M9" s="168"/>
      <c r="N9" s="168"/>
      <c r="O9" s="14"/>
    </row>
    <row r="10" spans="1:15" ht="15" customHeight="1">
      <c r="A10" s="6"/>
      <c r="B10" s="164" t="s">
        <v>17</v>
      </c>
      <c r="C10" s="164"/>
      <c r="D10" s="164"/>
      <c r="E10" s="164"/>
      <c r="F10" s="15" t="s">
        <v>18</v>
      </c>
      <c r="G10" s="168"/>
      <c r="H10" s="168"/>
      <c r="I10" s="168"/>
      <c r="J10" s="168"/>
      <c r="K10" s="168"/>
      <c r="L10" s="168"/>
      <c r="M10" s="168"/>
      <c r="N10" s="168"/>
      <c r="O10" s="14"/>
    </row>
    <row r="11" spans="1:15" ht="15" customHeight="1">
      <c r="A11" s="6"/>
      <c r="B11" s="164" t="s">
        <v>19</v>
      </c>
      <c r="C11" s="164"/>
      <c r="D11" s="165">
        <v>42715</v>
      </c>
      <c r="E11" s="165"/>
      <c r="F11" s="15"/>
      <c r="G11" s="164"/>
      <c r="H11" s="164"/>
      <c r="I11" s="164"/>
      <c r="J11" s="164"/>
      <c r="K11" s="164"/>
      <c r="L11" s="164"/>
      <c r="M11" s="164"/>
      <c r="N11" s="164"/>
      <c r="O11" s="14"/>
    </row>
    <row r="12" spans="1:15" ht="15" customHeight="1">
      <c r="A12" s="6"/>
      <c r="B12" s="166"/>
      <c r="C12" s="166"/>
      <c r="D12" s="166"/>
      <c r="E12" s="166"/>
      <c r="F12" s="15" t="s">
        <v>20</v>
      </c>
      <c r="G12" s="164"/>
      <c r="H12" s="164"/>
      <c r="I12" s="164"/>
      <c r="J12" s="164"/>
      <c r="K12" s="164"/>
      <c r="L12" s="164"/>
      <c r="M12" s="164"/>
      <c r="N12" s="164"/>
      <c r="O12" s="14"/>
    </row>
    <row r="13" spans="1:15" ht="15" customHeight="1">
      <c r="A13" s="6"/>
      <c r="B13" s="162" t="s">
        <v>21</v>
      </c>
      <c r="C13" s="162"/>
      <c r="D13" s="162"/>
      <c r="E13" s="162"/>
      <c r="F13" s="162"/>
      <c r="G13" s="163" t="s">
        <v>22</v>
      </c>
      <c r="H13" s="163"/>
      <c r="I13" s="163"/>
      <c r="J13" s="163"/>
      <c r="K13" s="163"/>
      <c r="L13" s="141" t="s">
        <v>23</v>
      </c>
      <c r="M13" s="141"/>
      <c r="N13" s="141"/>
      <c r="O13" s="14"/>
    </row>
    <row r="14" spans="1:15" ht="15" customHeight="1">
      <c r="A14" s="6"/>
      <c r="B14" s="16" t="s">
        <v>24</v>
      </c>
      <c r="C14" s="17" t="s">
        <v>25</v>
      </c>
      <c r="D14" s="17" t="s">
        <v>26</v>
      </c>
      <c r="E14" s="18" t="s">
        <v>27</v>
      </c>
      <c r="F14" s="19" t="s">
        <v>28</v>
      </c>
      <c r="G14" s="151" t="s">
        <v>29</v>
      </c>
      <c r="H14" s="151"/>
      <c r="I14" s="151"/>
      <c r="J14" s="21" t="s">
        <v>30</v>
      </c>
      <c r="K14" s="22" t="s">
        <v>31</v>
      </c>
      <c r="L14" s="14"/>
      <c r="M14" s="3"/>
      <c r="N14" s="3"/>
      <c r="O14" s="14"/>
    </row>
    <row r="15" spans="1:15" ht="15" customHeight="1">
      <c r="A15" s="6"/>
      <c r="B15" s="23" t="s">
        <v>32</v>
      </c>
      <c r="C15" s="24">
        <f>SUMIF(Rozpočet!F9:F83,B15,Rozpočet!L9:L83)</f>
        <v>0</v>
      </c>
      <c r="D15" s="24">
        <f>SUMIF(Rozpočet!F9:F83,B15,Rozpočet!M9:M83)</f>
        <v>0</v>
      </c>
      <c r="E15" s="25">
        <f>SUMIF(Rozpočet!F9:F83,B15,Rozpočet!N9:N83)</f>
        <v>0</v>
      </c>
      <c r="F15" s="26">
        <f>SUMIF(Rozpočet!F9:F83,B15,Rozpočet!O9:O83)</f>
        <v>0</v>
      </c>
      <c r="G15" s="155"/>
      <c r="H15" s="155"/>
      <c r="I15" s="155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33</v>
      </c>
      <c r="C16" s="24">
        <f>SUMIF(Rozpočet!F9:F83,B16,Rozpočet!L9:L83)</f>
        <v>0</v>
      </c>
      <c r="D16" s="24">
        <f>SUMIF(Rozpočet!F9:F83,B16,Rozpočet!M9:M83)</f>
        <v>0</v>
      </c>
      <c r="E16" s="25">
        <f>SUMIF(Rozpočet!F9:F83,B16,Rozpočet!N9:N83)</f>
        <v>0</v>
      </c>
      <c r="F16" s="26">
        <f>SUMIF(Rozpočet!F9:F83,B16,Rozpočet!O9:O83)</f>
        <v>0</v>
      </c>
      <c r="G16" s="155"/>
      <c r="H16" s="155"/>
      <c r="I16" s="155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34</v>
      </c>
      <c r="C17" s="24">
        <f>SUMIF(Rozpočet!F9:F83,B17,Rozpočet!L9:L83)</f>
        <v>0</v>
      </c>
      <c r="D17" s="24">
        <f>SUMIF(Rozpočet!F9:F83,B17,Rozpočet!M9:M83)</f>
        <v>0</v>
      </c>
      <c r="E17" s="25">
        <f>SUMIF(Rozpočet!F9:F83,B17,Rozpočet!N9:N83)</f>
        <v>0</v>
      </c>
      <c r="F17" s="26">
        <f>SUMIF(Rozpočet!F9:F83,B17,Rozpočet!O9:O83)</f>
        <v>0</v>
      </c>
      <c r="G17" s="155"/>
      <c r="H17" s="155"/>
      <c r="I17" s="155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35</v>
      </c>
      <c r="C18" s="24">
        <f>SUMIF(Rozpočet!F9:F83,B18,Rozpočet!L9:L83)</f>
        <v>0</v>
      </c>
      <c r="D18" s="24">
        <f>SUMIF(Rozpočet!F9:F83,B18,Rozpočet!M9:M83)</f>
        <v>0</v>
      </c>
      <c r="E18" s="25">
        <f>SUMIF(Rozpočet!F9:F83,B18,Rozpočet!N9:N83)</f>
        <v>0</v>
      </c>
      <c r="F18" s="26">
        <f>SUMIF(Rozpočet!F9:F83,B18,Rozpočet!O9:O83)</f>
        <v>0</v>
      </c>
      <c r="G18" s="155"/>
      <c r="H18" s="155"/>
      <c r="I18" s="155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36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55"/>
      <c r="H19" s="155"/>
      <c r="I19" s="155"/>
      <c r="J19" s="27"/>
      <c r="K19" s="28"/>
      <c r="L19" s="29" t="s">
        <v>37</v>
      </c>
      <c r="M19" s="3"/>
      <c r="N19" s="3"/>
      <c r="O19" s="14"/>
    </row>
    <row r="20" spans="1:15" ht="15" customHeight="1">
      <c r="A20" s="6"/>
      <c r="B20" s="30" t="s">
        <v>38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55"/>
      <c r="H20" s="155"/>
      <c r="I20" s="155"/>
      <c r="J20" s="27"/>
      <c r="K20" s="28"/>
      <c r="L20" s="14"/>
      <c r="M20" s="34"/>
      <c r="N20" s="34"/>
      <c r="O20" s="14"/>
    </row>
    <row r="21" spans="1:15" ht="15" customHeight="1">
      <c r="A21" s="6"/>
      <c r="B21" s="160" t="s">
        <v>39</v>
      </c>
      <c r="C21" s="160"/>
      <c r="D21" s="160"/>
      <c r="E21" s="161">
        <f>SUM(C20:E20)</f>
        <v>0</v>
      </c>
      <c r="F21" s="161"/>
      <c r="G21" s="155"/>
      <c r="H21" s="155"/>
      <c r="I21" s="155"/>
      <c r="J21" s="27"/>
      <c r="K21" s="28"/>
      <c r="L21" s="141" t="s">
        <v>40</v>
      </c>
      <c r="M21" s="141"/>
      <c r="N21" s="141"/>
      <c r="O21" s="14"/>
    </row>
    <row r="22" spans="1:15" ht="15" customHeight="1">
      <c r="A22" s="6"/>
      <c r="B22" s="153" t="s">
        <v>28</v>
      </c>
      <c r="C22" s="153"/>
      <c r="D22" s="153"/>
      <c r="E22" s="154">
        <f>F20</f>
        <v>0</v>
      </c>
      <c r="F22" s="154"/>
      <c r="G22" s="155"/>
      <c r="H22" s="155"/>
      <c r="I22" s="155"/>
      <c r="J22" s="27"/>
      <c r="K22" s="28"/>
      <c r="L22" s="35"/>
      <c r="M22" s="3"/>
      <c r="N22" s="3"/>
      <c r="O22" s="14"/>
    </row>
    <row r="23" spans="1:15" ht="15" customHeight="1">
      <c r="A23" s="6"/>
      <c r="B23" s="156" t="s">
        <v>41</v>
      </c>
      <c r="C23" s="156"/>
      <c r="D23" s="156"/>
      <c r="E23" s="157">
        <f>E21+E22</f>
        <v>0</v>
      </c>
      <c r="F23" s="157"/>
      <c r="G23" s="158" t="s">
        <v>42</v>
      </c>
      <c r="H23" s="158"/>
      <c r="I23" s="158"/>
      <c r="J23" s="159">
        <f>SUM(J15:J22)</f>
        <v>0</v>
      </c>
      <c r="K23" s="159"/>
      <c r="L23" s="14"/>
      <c r="M23" s="3"/>
      <c r="N23" s="3"/>
      <c r="O23" s="14"/>
    </row>
    <row r="24" spans="1:15" ht="15" customHeight="1">
      <c r="A24" s="6"/>
      <c r="B24" s="156"/>
      <c r="C24" s="156"/>
      <c r="D24" s="156"/>
      <c r="E24" s="157"/>
      <c r="F24" s="157"/>
      <c r="G24" s="158"/>
      <c r="H24" s="158"/>
      <c r="I24" s="158"/>
      <c r="J24" s="159"/>
      <c r="K24" s="159"/>
      <c r="L24" s="14"/>
      <c r="M24" s="3"/>
      <c r="N24" s="3"/>
      <c r="O24" s="14"/>
    </row>
    <row r="25" spans="1:15" ht="15" customHeight="1">
      <c r="A25" s="6"/>
      <c r="B25" s="141" t="s">
        <v>43</v>
      </c>
      <c r="C25" s="141"/>
      <c r="D25" s="141"/>
      <c r="E25" s="141"/>
      <c r="F25" s="141"/>
      <c r="G25" s="148" t="s">
        <v>44</v>
      </c>
      <c r="H25" s="148"/>
      <c r="I25" s="148"/>
      <c r="J25" s="148"/>
      <c r="K25" s="148"/>
      <c r="L25" s="14"/>
      <c r="M25" s="3"/>
      <c r="N25" s="3"/>
      <c r="O25" s="14"/>
    </row>
    <row r="26" spans="1:15" ht="15" customHeight="1">
      <c r="A26" s="6"/>
      <c r="B26" s="30" t="s">
        <v>45</v>
      </c>
      <c r="C26" s="149" t="s">
        <v>46</v>
      </c>
      <c r="D26" s="149"/>
      <c r="E26" s="150" t="s">
        <v>47</v>
      </c>
      <c r="F26" s="150"/>
      <c r="G26" s="20"/>
      <c r="H26" s="151" t="s">
        <v>48</v>
      </c>
      <c r="I26" s="151"/>
      <c r="J26" s="152" t="s">
        <v>47</v>
      </c>
      <c r="K26" s="152"/>
      <c r="L26" s="14"/>
      <c r="M26" s="3"/>
      <c r="N26" s="3"/>
      <c r="O26" s="14"/>
    </row>
    <row r="27" spans="1:15" ht="15" customHeight="1">
      <c r="A27" s="6"/>
      <c r="B27" s="36">
        <v>21</v>
      </c>
      <c r="C27" s="138">
        <f>SUMIF(Rozpočet!S9:S83,B27,Rozpočet!K9:K83)+H27</f>
        <v>0</v>
      </c>
      <c r="D27" s="138"/>
      <c r="E27" s="139">
        <f>C27/100*B27</f>
        <v>0</v>
      </c>
      <c r="F27" s="139"/>
      <c r="G27" s="37"/>
      <c r="H27" s="147">
        <f>SUMIF(K15:K22,B27,J15:J22)</f>
        <v>0</v>
      </c>
      <c r="I27" s="147"/>
      <c r="J27" s="140">
        <f>H27*B27/100</f>
        <v>0</v>
      </c>
      <c r="K27" s="140"/>
      <c r="L27" s="29" t="s">
        <v>37</v>
      </c>
      <c r="M27" s="3"/>
      <c r="N27" s="3"/>
      <c r="O27" s="14"/>
    </row>
    <row r="28" spans="1:15" ht="15" customHeight="1">
      <c r="A28" s="6"/>
      <c r="B28" s="36">
        <v>10</v>
      </c>
      <c r="C28" s="138">
        <f>SUMIF(Rozpočet!S9:S83,B28,Rozpočet!K9:K83)+H28</f>
        <v>0</v>
      </c>
      <c r="D28" s="138"/>
      <c r="E28" s="139">
        <f>C28/100*B28</f>
        <v>0</v>
      </c>
      <c r="F28" s="139"/>
      <c r="G28" s="37"/>
      <c r="H28" s="140">
        <f>SUMIF(K15:K22,B28,J15:J22)</f>
        <v>0</v>
      </c>
      <c r="I28" s="140"/>
      <c r="J28" s="140">
        <f>H28*B28/100</f>
        <v>0</v>
      </c>
      <c r="K28" s="140"/>
      <c r="L28" s="14"/>
      <c r="M28" s="3"/>
      <c r="N28" s="3"/>
      <c r="O28" s="14"/>
    </row>
    <row r="29" spans="1:15" ht="15" customHeight="1">
      <c r="A29" s="6"/>
      <c r="B29" s="36">
        <v>0</v>
      </c>
      <c r="C29" s="138"/>
      <c r="D29" s="138"/>
      <c r="E29" s="139">
        <f>C29/100*B29</f>
        <v>0</v>
      </c>
      <c r="F29" s="139"/>
      <c r="G29" s="37"/>
      <c r="H29" s="140">
        <f>J23-(H27+H28)</f>
        <v>0</v>
      </c>
      <c r="I29" s="140"/>
      <c r="J29" s="140">
        <f>H29*B29/100</f>
        <v>0</v>
      </c>
      <c r="K29" s="140"/>
      <c r="L29" s="141" t="s">
        <v>49</v>
      </c>
      <c r="M29" s="141"/>
      <c r="N29" s="141"/>
      <c r="O29" s="14"/>
    </row>
    <row r="30" spans="1:15" ht="15" customHeight="1">
      <c r="A30" s="6"/>
      <c r="B30" s="142"/>
      <c r="C30" s="143">
        <f>ROUNDUP(C27+C28+C29,1)</f>
        <v>0</v>
      </c>
      <c r="D30" s="143"/>
      <c r="E30" s="144">
        <f>ROUNDUP(E27+E28+E29,1)</f>
        <v>0</v>
      </c>
      <c r="F30" s="144"/>
      <c r="G30" s="145"/>
      <c r="H30" s="145"/>
      <c r="I30" s="145"/>
      <c r="J30" s="146">
        <f>J27+J28+J29</f>
        <v>0</v>
      </c>
      <c r="K30" s="146"/>
      <c r="L30" s="14"/>
      <c r="M30" s="3"/>
      <c r="N30" s="3"/>
      <c r="O30" s="14"/>
    </row>
    <row r="31" spans="1:15" ht="15" customHeight="1">
      <c r="A31" s="6"/>
      <c r="B31" s="142"/>
      <c r="C31" s="143"/>
      <c r="D31" s="143"/>
      <c r="E31" s="144"/>
      <c r="F31" s="144"/>
      <c r="G31" s="145"/>
      <c r="H31" s="145"/>
      <c r="I31" s="145"/>
      <c r="J31" s="146"/>
      <c r="K31" s="146"/>
      <c r="L31" s="14"/>
      <c r="M31" s="3"/>
      <c r="N31" s="3"/>
      <c r="O31" s="14"/>
    </row>
    <row r="32" spans="1:15" ht="15" customHeight="1">
      <c r="A32" s="6"/>
      <c r="B32" s="133" t="s">
        <v>50</v>
      </c>
      <c r="C32" s="133"/>
      <c r="D32" s="133"/>
      <c r="E32" s="133"/>
      <c r="F32" s="133"/>
      <c r="G32" s="134" t="s">
        <v>51</v>
      </c>
      <c r="H32" s="134"/>
      <c r="I32" s="134"/>
      <c r="J32" s="134"/>
      <c r="K32" s="134"/>
      <c r="L32" s="3"/>
      <c r="M32" s="3"/>
      <c r="N32" s="3"/>
      <c r="O32" s="14"/>
    </row>
    <row r="33" spans="1:15" ht="15" customHeight="1">
      <c r="A33" s="6"/>
      <c r="B33" s="135">
        <f>C30+E30</f>
        <v>0</v>
      </c>
      <c r="C33" s="135"/>
      <c r="D33" s="135"/>
      <c r="E33" s="135"/>
      <c r="F33" s="135"/>
      <c r="G33" s="136" t="s">
        <v>52</v>
      </c>
      <c r="H33" s="136"/>
      <c r="I33" s="136"/>
      <c r="J33" s="17" t="s">
        <v>53</v>
      </c>
      <c r="K33" s="38" t="s">
        <v>54</v>
      </c>
      <c r="L33" s="3"/>
      <c r="M33" s="3"/>
      <c r="N33" s="3"/>
      <c r="O33" s="14"/>
    </row>
    <row r="34" spans="1:15" ht="15" customHeight="1">
      <c r="A34" s="6"/>
      <c r="B34" s="135"/>
      <c r="C34" s="135"/>
      <c r="D34" s="135"/>
      <c r="E34" s="135"/>
      <c r="F34" s="135"/>
      <c r="G34" s="137"/>
      <c r="H34" s="137"/>
      <c r="I34" s="137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35"/>
      <c r="C35" s="135"/>
      <c r="D35" s="135"/>
      <c r="E35" s="135"/>
      <c r="F35" s="135"/>
      <c r="G35" s="137"/>
      <c r="H35" s="137"/>
      <c r="I35" s="137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35"/>
      <c r="C36" s="135"/>
      <c r="D36" s="135"/>
      <c r="E36" s="135"/>
      <c r="F36" s="135"/>
      <c r="G36" s="137"/>
      <c r="H36" s="137"/>
      <c r="I36" s="137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</sheetData>
  <sheetProtection selectLockedCells="1" selectUnlockedCells="1"/>
  <mergeCells count="78">
    <mergeCell ref="B2:N3"/>
    <mergeCell ref="C4:H4"/>
    <mergeCell ref="J4:N4"/>
    <mergeCell ref="D5:E5"/>
    <mergeCell ref="G5:N5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4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L21" sqref="L21"/>
    </sheetView>
  </sheetViews>
  <sheetFormatPr defaultColWidth="11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2" customWidth="1"/>
    <col min="10" max="10" width="11.7109375" style="2" customWidth="1"/>
    <col min="11" max="11" width="15.421875" style="2" customWidth="1"/>
    <col min="12" max="12" width="11.7109375" style="43" customWidth="1"/>
    <col min="13" max="15" width="11.57421875" style="43" customWidth="1"/>
    <col min="16" max="16" width="11.140625" style="44" customWidth="1"/>
    <col min="17" max="18" width="0" style="2" hidden="1" customWidth="1"/>
    <col min="19" max="19" width="11.7109375" style="45" customWidth="1"/>
    <col min="20" max="20" width="0" style="45" hidden="1" customWidth="1"/>
    <col min="21" max="21" width="1.7109375" style="2" customWidth="1"/>
    <col min="22" max="242" width="11.57421875" style="2" customWidth="1"/>
  </cols>
  <sheetData>
    <row r="1" spans="1:256" s="50" customFormat="1" ht="12.75" customHeight="1" hidden="1">
      <c r="A1" s="46" t="s">
        <v>55</v>
      </c>
      <c r="B1" s="47" t="s">
        <v>56</v>
      </c>
      <c r="C1" s="47" t="s">
        <v>57</v>
      </c>
      <c r="D1" s="47" t="s">
        <v>58</v>
      </c>
      <c r="E1" s="47" t="s">
        <v>59</v>
      </c>
      <c r="F1" s="47" t="s">
        <v>60</v>
      </c>
      <c r="G1" s="47" t="s">
        <v>61</v>
      </c>
      <c r="H1" s="47" t="s">
        <v>62</v>
      </c>
      <c r="I1" s="47" t="s">
        <v>63</v>
      </c>
      <c r="J1" s="47" t="s">
        <v>64</v>
      </c>
      <c r="K1" s="47" t="s">
        <v>65</v>
      </c>
      <c r="L1" s="48" t="s">
        <v>25</v>
      </c>
      <c r="M1" s="48" t="s">
        <v>26</v>
      </c>
      <c r="N1" s="48" t="s">
        <v>27</v>
      </c>
      <c r="O1" s="48" t="s">
        <v>28</v>
      </c>
      <c r="P1" s="49" t="s">
        <v>66</v>
      </c>
      <c r="Q1" s="47" t="s">
        <v>67</v>
      </c>
      <c r="R1" s="47" t="s">
        <v>68</v>
      </c>
      <c r="S1" s="47" t="s">
        <v>69</v>
      </c>
      <c r="T1" s="47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1"/>
      <c r="B2" s="3"/>
      <c r="C2" s="3"/>
      <c r="D2" s="3"/>
      <c r="E2" s="3"/>
      <c r="F2" s="3"/>
      <c r="G2" s="174" t="s">
        <v>70</v>
      </c>
      <c r="H2" s="174"/>
      <c r="I2" s="174"/>
      <c r="J2" s="174"/>
      <c r="K2" s="174"/>
      <c r="L2" s="52"/>
      <c r="M2" s="52"/>
      <c r="N2" s="52"/>
      <c r="O2" s="52"/>
      <c r="P2" s="52"/>
      <c r="Q2" s="52"/>
      <c r="R2" s="52"/>
      <c r="S2" s="53"/>
      <c r="T2" s="53"/>
      <c r="U2" s="3"/>
    </row>
    <row r="3" spans="1:21" ht="18.75" customHeight="1">
      <c r="A3" s="3"/>
      <c r="B3" s="54" t="s">
        <v>1</v>
      </c>
      <c r="C3" s="55"/>
      <c r="D3" s="175" t="str">
        <f>KrycíList!D6</f>
        <v>TimedArch 20161211</v>
      </c>
      <c r="E3" s="175"/>
      <c r="F3" s="175"/>
      <c r="G3" s="56" t="str">
        <f>KrycíList!C4</f>
        <v>ZUŠ Třanovského 596 – výměna oken</v>
      </c>
      <c r="H3" s="176" t="str">
        <f>KrycíList!J4</f>
        <v>Výměna oken</v>
      </c>
      <c r="I3" s="176"/>
      <c r="J3" s="57"/>
      <c r="K3" s="57"/>
      <c r="L3" s="57"/>
      <c r="M3" s="57"/>
      <c r="N3" s="57"/>
      <c r="O3" s="58"/>
      <c r="P3" s="58"/>
      <c r="Q3" s="58"/>
      <c r="R3" s="58"/>
      <c r="S3" s="58"/>
      <c r="T3" s="58"/>
      <c r="U3" s="55"/>
    </row>
    <row r="4" spans="1:21" ht="14.25" customHeight="1">
      <c r="A4" s="3"/>
      <c r="B4" s="3"/>
      <c r="C4" s="3"/>
      <c r="D4" s="177">
        <f>KrycíList!C5</f>
        <v>0</v>
      </c>
      <c r="E4" s="177"/>
      <c r="F4" s="177"/>
      <c r="G4" s="59">
        <f>KrycíList!G5</f>
        <v>0</v>
      </c>
      <c r="H4" s="178">
        <f>KrycíList!D5</f>
        <v>0</v>
      </c>
      <c r="I4" s="178"/>
      <c r="J4" s="55"/>
      <c r="K4" s="60"/>
      <c r="L4" s="61"/>
      <c r="M4" s="61"/>
      <c r="N4" s="61"/>
      <c r="O4" s="61"/>
      <c r="P4" s="61"/>
      <c r="Q4" s="61"/>
      <c r="R4" s="61"/>
      <c r="S4" s="62"/>
      <c r="T4" s="62"/>
      <c r="U4" s="3"/>
    </row>
    <row r="5" spans="1:21" ht="11.25" customHeight="1">
      <c r="A5" s="3"/>
      <c r="B5" s="63"/>
      <c r="C5" s="63"/>
      <c r="D5" s="64"/>
      <c r="E5" s="64"/>
      <c r="F5" s="64"/>
      <c r="G5" s="65">
        <f>KrycíList!G12</f>
        <v>0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3" t="s">
        <v>71</v>
      </c>
    </row>
    <row r="6" spans="1:256" s="74" customFormat="1" ht="21.75" customHeight="1">
      <c r="A6" s="69"/>
      <c r="B6" s="70" t="s">
        <v>56</v>
      </c>
      <c r="C6" s="70" t="s">
        <v>57</v>
      </c>
      <c r="D6" s="71" t="s">
        <v>58</v>
      </c>
      <c r="E6" s="70" t="s">
        <v>72</v>
      </c>
      <c r="F6" s="70" t="s">
        <v>60</v>
      </c>
      <c r="G6" s="70" t="s">
        <v>73</v>
      </c>
      <c r="H6" s="70" t="s">
        <v>74</v>
      </c>
      <c r="I6" s="70" t="s">
        <v>63</v>
      </c>
      <c r="J6" s="70" t="s">
        <v>75</v>
      </c>
      <c r="K6" s="72" t="s">
        <v>76</v>
      </c>
      <c r="L6" s="73" t="s">
        <v>25</v>
      </c>
      <c r="M6" s="73" t="s">
        <v>26</v>
      </c>
      <c r="N6" s="73" t="s">
        <v>27</v>
      </c>
      <c r="O6" s="73" t="s">
        <v>28</v>
      </c>
      <c r="P6" s="73" t="s">
        <v>77</v>
      </c>
      <c r="Q6" s="73" t="s">
        <v>78</v>
      </c>
      <c r="R6" s="73" t="s">
        <v>79</v>
      </c>
      <c r="S6" s="73" t="s">
        <v>80</v>
      </c>
      <c r="T6" s="73" t="s">
        <v>81</v>
      </c>
      <c r="U6" s="69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>K9+K14+K19+K23+K27+K46+K49+K53+K63+K67+K71+K77+K80</f>
        <v>0</v>
      </c>
      <c r="L7" s="80">
        <f>L9+L14+L19+L23+L27+L46+L49+L53+L63+L67+L71+L77+L80</f>
        <v>0</v>
      </c>
      <c r="M7" s="80">
        <f>M9+M14+M19+M23+M27+M46+M49+M53+M63+M67+M71+M77+M80</f>
        <v>0</v>
      </c>
      <c r="N7" s="80">
        <f>N9+N14+N19+N23+N27+N46+N49+N53+N63+N67+N71+N77+N80</f>
        <v>0</v>
      </c>
      <c r="O7" s="80">
        <f>O9+O14+O19+O27+O46+O49+O53+O63+O67+O71+O77+O80</f>
        <v>0</v>
      </c>
      <c r="P7" s="80">
        <f>P9+P14+P19+P27+P23+P46+P49+P53+P63+P67+P71+P77+P80</f>
        <v>13.14398858160017</v>
      </c>
      <c r="Q7" s="80">
        <f>SUMIF($D9:$D84,"B",Q9:Q84)</f>
        <v>0</v>
      </c>
      <c r="R7" s="80">
        <f>SUMIF($D9:$D84,"B",R9:R84)</f>
        <v>0</v>
      </c>
      <c r="S7" s="81">
        <f>S9+S14+S19+S23+S27+S46+S49+S53+S63+S67+S71+S77+S80</f>
        <v>0</v>
      </c>
      <c r="T7" s="81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2"/>
      <c r="J8" s="3"/>
      <c r="K8" s="3"/>
      <c r="L8" s="52"/>
      <c r="M8" s="52"/>
      <c r="N8" s="52"/>
      <c r="O8" s="52"/>
      <c r="P8" s="52"/>
      <c r="Q8" s="52"/>
      <c r="R8" s="52"/>
      <c r="S8" s="53"/>
      <c r="T8" s="53"/>
      <c r="U8" s="3"/>
    </row>
    <row r="9" spans="1:21" ht="12.75" outlineLevel="1">
      <c r="A9" s="3"/>
      <c r="B9" s="83"/>
      <c r="C9" s="84" t="s">
        <v>82</v>
      </c>
      <c r="D9" s="85" t="s">
        <v>83</v>
      </c>
      <c r="E9" s="86"/>
      <c r="F9" s="86" t="s">
        <v>32</v>
      </c>
      <c r="G9" s="87" t="s">
        <v>84</v>
      </c>
      <c r="H9" s="86"/>
      <c r="I9" s="85"/>
      <c r="J9" s="86"/>
      <c r="K9" s="88">
        <f>K11+K12+K13</f>
        <v>0</v>
      </c>
      <c r="L9" s="89">
        <f>SUBTOTAL(9,L10:L13)</f>
        <v>0</v>
      </c>
      <c r="M9" s="89">
        <f>SUBTOTAL(9,M10:M13)</f>
        <v>0</v>
      </c>
      <c r="N9" s="89">
        <f>SUBTOTAL(9,N10:N13)</f>
        <v>0</v>
      </c>
      <c r="O9" s="89">
        <f>SUBTOTAL(9,O10:O13)</f>
        <v>0</v>
      </c>
      <c r="P9" s="90">
        <f>SUMPRODUCT(P10:P13,H10:H13)</f>
        <v>7.6195513</v>
      </c>
      <c r="Q9" s="90">
        <f>SUMPRODUCT(Q10:Q13,H10:H13)</f>
        <v>0</v>
      </c>
      <c r="R9" s="90">
        <f>SUMPRODUCT(R10:R13,H10:H13)</f>
        <v>117.0360000000414</v>
      </c>
      <c r="S9" s="91">
        <f>K9*0.21</f>
        <v>0</v>
      </c>
      <c r="T9" s="91">
        <f>K9+S9</f>
        <v>0</v>
      </c>
      <c r="U9" s="92"/>
    </row>
    <row r="10" spans="1:21" ht="12.75" outlineLevel="2">
      <c r="A10" s="3"/>
      <c r="B10" s="93"/>
      <c r="C10" s="94"/>
      <c r="D10" s="95"/>
      <c r="E10" s="96" t="s">
        <v>85</v>
      </c>
      <c r="F10" s="97"/>
      <c r="G10" s="98"/>
      <c r="H10" s="97"/>
      <c r="I10" s="95"/>
      <c r="J10" s="97"/>
      <c r="K10" s="99"/>
      <c r="L10" s="100"/>
      <c r="M10" s="100"/>
      <c r="N10" s="100"/>
      <c r="O10" s="100"/>
      <c r="P10" s="101"/>
      <c r="Q10" s="101"/>
      <c r="R10" s="101"/>
      <c r="S10" s="102"/>
      <c r="T10" s="102"/>
      <c r="U10" s="92"/>
    </row>
    <row r="11" spans="1:21" ht="25.5" outlineLevel="2">
      <c r="A11" s="3"/>
      <c r="B11" s="92"/>
      <c r="C11" s="92"/>
      <c r="D11" s="103" t="s">
        <v>86</v>
      </c>
      <c r="E11" s="104">
        <v>1</v>
      </c>
      <c r="F11" s="105" t="s">
        <v>87</v>
      </c>
      <c r="G11" s="106" t="s">
        <v>88</v>
      </c>
      <c r="H11" s="107">
        <v>124.758</v>
      </c>
      <c r="I11" s="108" t="s">
        <v>89</v>
      </c>
      <c r="J11" s="109"/>
      <c r="K11" s="110">
        <f>H11*J11</f>
        <v>0</v>
      </c>
      <c r="L11" s="111">
        <f>IF(D11="S",K11,"")</f>
      </c>
      <c r="M11" s="112">
        <f>IF(OR(D11="P",D11="U"),K11,"")</f>
        <v>0</v>
      </c>
      <c r="N11" s="112">
        <f>IF(D11="H",K11,"")</f>
      </c>
      <c r="O11" s="112">
        <f>IF(D11="V",K11,"")</f>
      </c>
      <c r="P11" s="113">
        <v>0.057350000000000005</v>
      </c>
      <c r="Q11" s="113">
        <v>0</v>
      </c>
      <c r="R11" s="113">
        <v>0</v>
      </c>
      <c r="S11" s="114">
        <v>21</v>
      </c>
      <c r="T11" s="115">
        <f>K11*(S11+100)/100</f>
        <v>0</v>
      </c>
      <c r="U11" s="116"/>
    </row>
    <row r="12" spans="1:21" ht="12.75" outlineLevel="2">
      <c r="A12" s="3"/>
      <c r="B12" s="92"/>
      <c r="C12" s="92"/>
      <c r="D12" s="103" t="s">
        <v>86</v>
      </c>
      <c r="E12" s="104">
        <v>2</v>
      </c>
      <c r="F12" s="105" t="s">
        <v>90</v>
      </c>
      <c r="G12" s="106" t="s">
        <v>91</v>
      </c>
      <c r="H12" s="107">
        <v>7</v>
      </c>
      <c r="I12" s="108" t="s">
        <v>89</v>
      </c>
      <c r="J12" s="109"/>
      <c r="K12" s="110">
        <f>H12*J12</f>
        <v>0</v>
      </c>
      <c r="L12" s="111">
        <f>IF(D12="S",K12,"")</f>
      </c>
      <c r="M12" s="112">
        <f>IF(OR(D12="P",D12="U"),K12,"")</f>
        <v>0</v>
      </c>
      <c r="N12" s="112">
        <f>IF(D12="H",K12,"")</f>
      </c>
      <c r="O12" s="112">
        <f>IF(D12="V",K12,"")</f>
      </c>
      <c r="P12" s="113">
        <v>0.05245</v>
      </c>
      <c r="Q12" s="113">
        <v>0</v>
      </c>
      <c r="R12" s="113">
        <v>0</v>
      </c>
      <c r="S12" s="114">
        <v>21</v>
      </c>
      <c r="T12" s="115"/>
      <c r="U12" s="116"/>
    </row>
    <row r="13" spans="1:21" ht="12.75" outlineLevel="2">
      <c r="A13" s="3"/>
      <c r="B13" s="92"/>
      <c r="C13" s="92"/>
      <c r="D13" s="103" t="s">
        <v>86</v>
      </c>
      <c r="E13" s="104">
        <v>3</v>
      </c>
      <c r="F13" s="105" t="s">
        <v>92</v>
      </c>
      <c r="G13" s="106" t="s">
        <v>93</v>
      </c>
      <c r="H13" s="107">
        <v>325.1</v>
      </c>
      <c r="I13" s="108" t="s">
        <v>94</v>
      </c>
      <c r="J13" s="109"/>
      <c r="K13" s="110">
        <f>H13*J13</f>
        <v>0</v>
      </c>
      <c r="L13" s="111">
        <f>IF(D13="S",K13,"")</f>
      </c>
      <c r="M13" s="112">
        <f>IF(OR(D13="P",D13="U"),K13,"")</f>
        <v>0</v>
      </c>
      <c r="N13" s="112">
        <f>IF(D13="H",K13,"")</f>
      </c>
      <c r="O13" s="112">
        <f>IF(D13="V",K13,"")</f>
      </c>
      <c r="P13" s="113">
        <v>0.0003</v>
      </c>
      <c r="Q13" s="113">
        <v>0</v>
      </c>
      <c r="R13" s="113">
        <v>0.36000000000012733</v>
      </c>
      <c r="S13" s="114">
        <v>21</v>
      </c>
      <c r="T13" s="115">
        <f>K12*(S12+100)/100</f>
        <v>0</v>
      </c>
      <c r="U13" s="116"/>
    </row>
    <row r="14" spans="1:21" ht="12.75" outlineLevel="1">
      <c r="A14" s="3"/>
      <c r="B14" s="83"/>
      <c r="C14" s="84" t="s">
        <v>95</v>
      </c>
      <c r="D14" s="85" t="s">
        <v>83</v>
      </c>
      <c r="E14" s="86"/>
      <c r="F14" s="86" t="s">
        <v>32</v>
      </c>
      <c r="G14" s="87" t="s">
        <v>96</v>
      </c>
      <c r="H14" s="86"/>
      <c r="I14" s="85"/>
      <c r="J14" s="86"/>
      <c r="K14" s="88">
        <f>K16+K17+K18</f>
        <v>0</v>
      </c>
      <c r="L14" s="89">
        <f>SUBTOTAL(9,L15:L18)</f>
        <v>0</v>
      </c>
      <c r="M14" s="89">
        <f>SUBTOTAL(9,M15:M18)</f>
        <v>0</v>
      </c>
      <c r="N14" s="89">
        <f>SUBTOTAL(9,N15:N18)</f>
        <v>0</v>
      </c>
      <c r="O14" s="89">
        <f>SUBTOTAL(9,O15:O18)</f>
        <v>0</v>
      </c>
      <c r="P14" s="90">
        <f>SUMPRODUCT(P15:P18,H15:H18)</f>
        <v>2.4086160000000003</v>
      </c>
      <c r="Q14" s="90">
        <f>SUMPRODUCT(Q15:Q18,H15:H18)</f>
        <v>0</v>
      </c>
      <c r="R14" s="90">
        <f>SUMPRODUCT(R15:R18,H15:H18)</f>
        <v>0</v>
      </c>
      <c r="S14" s="91">
        <f>K14*0.21</f>
        <v>0</v>
      </c>
      <c r="T14" s="91">
        <f>K14+S14</f>
        <v>0</v>
      </c>
      <c r="U14" s="92"/>
    </row>
    <row r="15" spans="1:21" ht="12.75" outlineLevel="2">
      <c r="A15" s="3"/>
      <c r="B15" s="93"/>
      <c r="C15" s="94"/>
      <c r="D15" s="95"/>
      <c r="E15" s="96" t="s">
        <v>85</v>
      </c>
      <c r="F15" s="97"/>
      <c r="G15" s="98"/>
      <c r="H15" s="97"/>
      <c r="I15" s="95"/>
      <c r="J15" s="97"/>
      <c r="K15" s="99"/>
      <c r="L15" s="100"/>
      <c r="M15" s="100"/>
      <c r="N15" s="100"/>
      <c r="O15" s="100"/>
      <c r="P15" s="101"/>
      <c r="Q15" s="101"/>
      <c r="R15" s="101"/>
      <c r="S15" s="102"/>
      <c r="T15" s="102"/>
      <c r="U15" s="92"/>
    </row>
    <row r="16" spans="1:21" ht="12.75" outlineLevel="2">
      <c r="A16" s="3"/>
      <c r="B16" s="92"/>
      <c r="C16" s="92"/>
      <c r="D16" s="103" t="s">
        <v>86</v>
      </c>
      <c r="E16" s="104">
        <v>1</v>
      </c>
      <c r="F16" s="105" t="s">
        <v>97</v>
      </c>
      <c r="G16" s="106" t="s">
        <v>98</v>
      </c>
      <c r="H16" s="107">
        <v>86.4</v>
      </c>
      <c r="I16" s="108" t="s">
        <v>94</v>
      </c>
      <c r="J16" s="109"/>
      <c r="K16" s="110">
        <f>H16*J16</f>
        <v>0</v>
      </c>
      <c r="L16" s="111">
        <f>IF(D16="S",K16,"")</f>
      </c>
      <c r="M16" s="112">
        <f>IF(OR(D16="P",D16="U"),K16,"")</f>
        <v>0</v>
      </c>
      <c r="N16" s="112">
        <f>IF(D16="H",K16,"")</f>
      </c>
      <c r="O16" s="112">
        <f>IF(D16="V",K16,"")</f>
      </c>
      <c r="P16" s="113">
        <v>0.00885</v>
      </c>
      <c r="Q16" s="113">
        <v>0</v>
      </c>
      <c r="R16" s="113">
        <v>0</v>
      </c>
      <c r="S16" s="114">
        <v>21</v>
      </c>
      <c r="T16" s="115">
        <f>K16*(S16+100)/100</f>
        <v>0</v>
      </c>
      <c r="U16" s="116"/>
    </row>
    <row r="17" spans="1:21" ht="12.75" outlineLevel="2">
      <c r="A17" s="3"/>
      <c r="B17" s="92"/>
      <c r="C17" s="92"/>
      <c r="D17" s="103" t="s">
        <v>99</v>
      </c>
      <c r="E17" s="104">
        <v>2</v>
      </c>
      <c r="F17" s="105" t="s">
        <v>100</v>
      </c>
      <c r="G17" s="106" t="s">
        <v>101</v>
      </c>
      <c r="H17" s="107">
        <v>86.4</v>
      </c>
      <c r="I17" s="108" t="s">
        <v>94</v>
      </c>
      <c r="J17" s="109"/>
      <c r="K17" s="110">
        <f>H17*J17</f>
        <v>0</v>
      </c>
      <c r="L17" s="111">
        <f>IF(D17="S",K17,"")</f>
        <v>0</v>
      </c>
      <c r="M17" s="112">
        <f>IF(OR(D17="P",D17="U"),K17,"")</f>
      </c>
      <c r="N17" s="112">
        <f>IF(D17="H",K17,"")</f>
      </c>
      <c r="O17" s="112">
        <f>IF(D17="V",K17,"")</f>
      </c>
      <c r="P17" s="113">
        <v>0.00885</v>
      </c>
      <c r="Q17" s="113">
        <v>0</v>
      </c>
      <c r="R17" s="113">
        <v>0</v>
      </c>
      <c r="S17" s="114">
        <v>21</v>
      </c>
      <c r="T17" s="115"/>
      <c r="U17" s="116"/>
    </row>
    <row r="18" spans="1:21" ht="25.5" outlineLevel="2">
      <c r="A18" s="3"/>
      <c r="B18" s="92"/>
      <c r="C18" s="92"/>
      <c r="D18" s="103" t="s">
        <v>99</v>
      </c>
      <c r="E18" s="104">
        <v>3</v>
      </c>
      <c r="F18" s="105" t="s">
        <v>102</v>
      </c>
      <c r="G18" s="106" t="s">
        <v>103</v>
      </c>
      <c r="H18" s="107">
        <v>99.36</v>
      </c>
      <c r="I18" s="108" t="s">
        <v>94</v>
      </c>
      <c r="J18" s="109"/>
      <c r="K18" s="110">
        <f>H18*J18</f>
        <v>0</v>
      </c>
      <c r="L18" s="111">
        <f>IF(D18="S",K18,"")</f>
        <v>0</v>
      </c>
      <c r="M18" s="112">
        <f>IF(OR(D18="P",D18="U"),K18,"")</f>
      </c>
      <c r="N18" s="112">
        <f>IF(D18="H",K18,"")</f>
      </c>
      <c r="O18" s="112">
        <f>IF(D18="V",K18,"")</f>
      </c>
      <c r="P18" s="113">
        <v>0.00885</v>
      </c>
      <c r="Q18" s="113">
        <v>0</v>
      </c>
      <c r="R18" s="113">
        <v>0</v>
      </c>
      <c r="S18" s="114">
        <v>21</v>
      </c>
      <c r="T18" s="115">
        <f>K17*(S17+100)/100</f>
        <v>0</v>
      </c>
      <c r="U18" s="116"/>
    </row>
    <row r="19" spans="1:21" ht="12.75" outlineLevel="1">
      <c r="A19" s="3"/>
      <c r="B19" s="83"/>
      <c r="C19" s="84" t="s">
        <v>104</v>
      </c>
      <c r="D19" s="85" t="s">
        <v>83</v>
      </c>
      <c r="E19" s="86"/>
      <c r="F19" s="86" t="s">
        <v>32</v>
      </c>
      <c r="G19" s="87" t="s">
        <v>105</v>
      </c>
      <c r="H19" s="86"/>
      <c r="I19" s="85"/>
      <c r="J19" s="86"/>
      <c r="K19" s="88">
        <f>K21+K22</f>
        <v>0</v>
      </c>
      <c r="L19" s="89">
        <f>SUBTOTAL(9,L20:L21)</f>
        <v>0</v>
      </c>
      <c r="M19" s="89">
        <f>M21+M22</f>
        <v>0</v>
      </c>
      <c r="N19" s="89">
        <f>SUBTOTAL(9,N20:N21)</f>
        <v>0</v>
      </c>
      <c r="O19" s="89">
        <f>SUBTOTAL(9,O20:O21)</f>
        <v>0</v>
      </c>
      <c r="P19" s="90">
        <f>SUMPRODUCT(P20:P21,H20:H21)</f>
        <v>0.039540000000000006</v>
      </c>
      <c r="Q19" s="90">
        <f>SUMPRODUCT(Q20:Q21,H20:H21)</f>
        <v>0</v>
      </c>
      <c r="R19" s="90">
        <f>SUMPRODUCT(R20:R21,H20:H21)</f>
        <v>0</v>
      </c>
      <c r="S19" s="91">
        <f>K19*0.21</f>
        <v>0</v>
      </c>
      <c r="T19" s="91">
        <f>K19+S19</f>
        <v>0</v>
      </c>
      <c r="U19" s="92"/>
    </row>
    <row r="20" spans="1:21" ht="12.75" outlineLevel="2">
      <c r="A20" s="3"/>
      <c r="B20" s="93"/>
      <c r="C20" s="94"/>
      <c r="D20" s="95"/>
      <c r="E20" s="96" t="s">
        <v>85</v>
      </c>
      <c r="F20" s="97"/>
      <c r="G20" s="98"/>
      <c r="H20" s="97"/>
      <c r="I20" s="95"/>
      <c r="J20" s="97"/>
      <c r="K20" s="99"/>
      <c r="L20" s="100"/>
      <c r="M20" s="100"/>
      <c r="N20" s="100"/>
      <c r="O20" s="100"/>
      <c r="P20" s="101"/>
      <c r="Q20" s="101"/>
      <c r="R20" s="101"/>
      <c r="S20" s="102"/>
      <c r="T20" s="102"/>
      <c r="U20" s="92"/>
    </row>
    <row r="21" spans="1:21" ht="12.75" outlineLevel="2">
      <c r="A21" s="3"/>
      <c r="B21" s="92"/>
      <c r="C21" s="92"/>
      <c r="D21" s="103" t="s">
        <v>86</v>
      </c>
      <c r="E21" s="104">
        <v>1</v>
      </c>
      <c r="F21" s="105" t="s">
        <v>106</v>
      </c>
      <c r="G21" s="106" t="s">
        <v>107</v>
      </c>
      <c r="H21" s="107">
        <v>988.5</v>
      </c>
      <c r="I21" s="108" t="s">
        <v>89</v>
      </c>
      <c r="J21" s="109"/>
      <c r="K21" s="110">
        <f>H21*J21</f>
        <v>0</v>
      </c>
      <c r="L21" s="111">
        <f>IF(D21="S",K21,"")</f>
      </c>
      <c r="M21" s="112">
        <f>IF(OR(D21="P",D21="U"),K21,"")</f>
        <v>0</v>
      </c>
      <c r="N21" s="112">
        <f>IF(D21="H",K21,"")</f>
      </c>
      <c r="O21" s="112">
        <f>IF(D21="V",K21,"")</f>
      </c>
      <c r="P21" s="113">
        <v>4E-05</v>
      </c>
      <c r="Q21" s="113">
        <v>0</v>
      </c>
      <c r="R21" s="113">
        <v>0</v>
      </c>
      <c r="S21" s="114">
        <v>21</v>
      </c>
      <c r="T21" s="115">
        <f>K21*(S21+100)/100</f>
        <v>0</v>
      </c>
      <c r="U21" s="116"/>
    </row>
    <row r="22" spans="1:21" ht="25.5" outlineLevel="2">
      <c r="A22" s="3"/>
      <c r="B22" s="92"/>
      <c r="C22" s="92"/>
      <c r="D22" s="103" t="s">
        <v>86</v>
      </c>
      <c r="E22" s="104">
        <v>2</v>
      </c>
      <c r="F22" s="105" t="s">
        <v>106</v>
      </c>
      <c r="G22" s="106" t="s">
        <v>108</v>
      </c>
      <c r="H22" s="107">
        <v>684.7</v>
      </c>
      <c r="I22" s="108" t="s">
        <v>89</v>
      </c>
      <c r="J22" s="109"/>
      <c r="K22" s="110">
        <f>J22*H22</f>
        <v>0</v>
      </c>
      <c r="L22" s="111">
        <f>IF(D22="S",K22,"")</f>
      </c>
      <c r="M22" s="112">
        <f>IF(OR(D22="P",D22="U"),K22,"")</f>
        <v>0</v>
      </c>
      <c r="N22" s="112">
        <f>IF(D22="H",K22,"")</f>
      </c>
      <c r="O22" s="112">
        <f>IF(D22="V",K22,"")</f>
      </c>
      <c r="P22" s="113">
        <v>4E-05</v>
      </c>
      <c r="Q22" s="113">
        <v>0</v>
      </c>
      <c r="R22" s="113">
        <v>0</v>
      </c>
      <c r="S22" s="114">
        <v>21</v>
      </c>
      <c r="T22" s="115"/>
      <c r="U22" s="116"/>
    </row>
    <row r="23" spans="1:21" ht="12.75" outlineLevel="2">
      <c r="A23" s="3"/>
      <c r="B23" s="92"/>
      <c r="C23" s="84" t="s">
        <v>109</v>
      </c>
      <c r="D23" s="85" t="s">
        <v>83</v>
      </c>
      <c r="E23" s="86"/>
      <c r="F23" s="86" t="s">
        <v>32</v>
      </c>
      <c r="G23" s="87" t="s">
        <v>110</v>
      </c>
      <c r="H23" s="86"/>
      <c r="I23" s="85"/>
      <c r="J23" s="86"/>
      <c r="K23" s="88">
        <f>K25+K26</f>
        <v>0</v>
      </c>
      <c r="L23" s="89">
        <f>SUBTOTAL(9,L24:L25)</f>
        <v>0</v>
      </c>
      <c r="M23" s="89">
        <f>M25+M26</f>
        <v>0</v>
      </c>
      <c r="N23" s="89">
        <f>SUBTOTAL(9,N24:N41)</f>
        <v>0</v>
      </c>
      <c r="O23" s="89">
        <f>SUBTOTAL(9,O24:O41)</f>
        <v>0</v>
      </c>
      <c r="P23" s="89">
        <f>SUBTOTAL(9,P24:P41)</f>
        <v>0.221787725</v>
      </c>
      <c r="Q23" s="90"/>
      <c r="R23" s="90"/>
      <c r="S23" s="91">
        <f>K23*0.21</f>
        <v>0</v>
      </c>
      <c r="T23" s="115"/>
      <c r="U23" s="116"/>
    </row>
    <row r="24" spans="1:21" ht="12.75" outlineLevel="2">
      <c r="A24" s="3"/>
      <c r="B24" s="92"/>
      <c r="C24" s="94"/>
      <c r="D24" s="95"/>
      <c r="E24" s="96" t="s">
        <v>85</v>
      </c>
      <c r="F24" s="97"/>
      <c r="G24" s="98"/>
      <c r="H24" s="97"/>
      <c r="I24" s="117"/>
      <c r="J24" s="118"/>
      <c r="K24" s="119"/>
      <c r="L24" s="120"/>
      <c r="M24" s="120"/>
      <c r="N24" s="120"/>
      <c r="O24" s="120"/>
      <c r="P24" s="121"/>
      <c r="Q24" s="121"/>
      <c r="R24" s="121"/>
      <c r="S24" s="122"/>
      <c r="T24" s="115"/>
      <c r="U24" s="116"/>
    </row>
    <row r="25" spans="1:21" ht="12.75" outlineLevel="2">
      <c r="A25" s="3"/>
      <c r="B25" s="92"/>
      <c r="C25" s="123"/>
      <c r="D25" s="103" t="s">
        <v>86</v>
      </c>
      <c r="E25" s="104">
        <v>1</v>
      </c>
      <c r="F25" s="124">
        <v>941955001</v>
      </c>
      <c r="G25" s="106" t="s">
        <v>111</v>
      </c>
      <c r="H25" s="107">
        <v>9.1</v>
      </c>
      <c r="I25" s="108" t="s">
        <v>89</v>
      </c>
      <c r="J25" s="109"/>
      <c r="K25" s="110">
        <f>J25*H25</f>
        <v>0</v>
      </c>
      <c r="L25" s="111">
        <f>IF(D25="S",K25,"")</f>
      </c>
      <c r="M25" s="112">
        <f>IF(OR(D25="P",D25="U"),K25,"")</f>
        <v>0</v>
      </c>
      <c r="N25" s="112">
        <f>IF(D25="H",K25,"")</f>
      </c>
      <c r="O25" s="112">
        <f>IF(D25="V",K25,"")</f>
      </c>
      <c r="P25" s="113">
        <v>4E-05</v>
      </c>
      <c r="Q25" s="113">
        <v>0</v>
      </c>
      <c r="R25" s="113">
        <v>0</v>
      </c>
      <c r="S25" s="114">
        <v>21</v>
      </c>
      <c r="T25" s="115"/>
      <c r="U25" s="116"/>
    </row>
    <row r="26" spans="1:21" ht="12.75" outlineLevel="2">
      <c r="A26" s="3"/>
      <c r="B26" s="92"/>
      <c r="C26" s="123"/>
      <c r="D26" s="103" t="s">
        <v>86</v>
      </c>
      <c r="E26" s="104">
        <v>2</v>
      </c>
      <c r="F26" s="124">
        <v>941955001</v>
      </c>
      <c r="G26" s="106" t="s">
        <v>112</v>
      </c>
      <c r="H26" s="107">
        <v>64.05</v>
      </c>
      <c r="I26" s="108" t="s">
        <v>89</v>
      </c>
      <c r="J26" s="109"/>
      <c r="K26" s="110">
        <f>J26*H26</f>
        <v>0</v>
      </c>
      <c r="L26" s="111">
        <f>IF(D26="S",K26,"")</f>
      </c>
      <c r="M26" s="112">
        <f>IF(OR(D26="P",D26="U"),K26,"")</f>
        <v>0</v>
      </c>
      <c r="N26" s="112">
        <f>IF(D26="H",K26,"")</f>
      </c>
      <c r="O26" s="112">
        <f>IF(D26="V",K26,"")</f>
      </c>
      <c r="P26" s="113">
        <v>4E-05</v>
      </c>
      <c r="Q26" s="113">
        <v>0</v>
      </c>
      <c r="R26" s="113">
        <v>0</v>
      </c>
      <c r="S26" s="114">
        <v>21</v>
      </c>
      <c r="T26" s="115"/>
      <c r="U26" s="116"/>
    </row>
    <row r="27" spans="1:21" ht="12.75" outlineLevel="1">
      <c r="A27" s="3"/>
      <c r="B27" s="83"/>
      <c r="C27" s="84" t="s">
        <v>113</v>
      </c>
      <c r="D27" s="85" t="s">
        <v>83</v>
      </c>
      <c r="E27" s="86"/>
      <c r="F27" s="86" t="s">
        <v>32</v>
      </c>
      <c r="G27" s="87" t="s">
        <v>114</v>
      </c>
      <c r="H27" s="86"/>
      <c r="I27" s="85"/>
      <c r="J27" s="86"/>
      <c r="K27" s="88">
        <f>K29+K30+K31+K32+K33+K34+K35+K36+K37+K38+K39+K40+K41+K42+K43+K44+K45</f>
        <v>0</v>
      </c>
      <c r="L27" s="89">
        <f>SUBTOTAL(9,L28:L45)</f>
        <v>0</v>
      </c>
      <c r="M27" s="89">
        <f>SUBTOTAL(9,M28:M45)</f>
        <v>0</v>
      </c>
      <c r="N27" s="89">
        <f>SUBTOTAL(9,N28:N45)</f>
        <v>0</v>
      </c>
      <c r="O27" s="89">
        <f>SUBTOTAL(9,O28:O45)</f>
        <v>0</v>
      </c>
      <c r="P27" s="90">
        <f>SUMPRODUCT(P28:P45,H28:H45)</f>
        <v>0.21638772499999998</v>
      </c>
      <c r="Q27" s="90">
        <f>SUMPRODUCT(Q28:Q45,H28:H45)</f>
        <v>3.408901</v>
      </c>
      <c r="R27" s="90">
        <f>SUMPRODUCT(R28:R45,H28:H45)</f>
        <v>16.49970000000136</v>
      </c>
      <c r="S27" s="91">
        <f>K27*0.21</f>
        <v>0</v>
      </c>
      <c r="T27" s="91">
        <f>K27+S27</f>
        <v>0</v>
      </c>
      <c r="U27" s="92"/>
    </row>
    <row r="28" spans="1:21" ht="12.75" outlineLevel="2">
      <c r="A28" s="3"/>
      <c r="B28" s="93"/>
      <c r="C28" s="94"/>
      <c r="D28" s="95"/>
      <c r="E28" s="96" t="s">
        <v>85</v>
      </c>
      <c r="F28" s="97"/>
      <c r="G28" s="98"/>
      <c r="H28" s="97"/>
      <c r="I28" s="95"/>
      <c r="J28" s="97"/>
      <c r="K28" s="99"/>
      <c r="L28" s="100"/>
      <c r="M28" s="100"/>
      <c r="N28" s="100"/>
      <c r="O28" s="100"/>
      <c r="P28" s="101"/>
      <c r="Q28" s="101"/>
      <c r="R28" s="101"/>
      <c r="S28" s="102"/>
      <c r="T28" s="102"/>
      <c r="U28" s="92"/>
    </row>
    <row r="29" spans="1:21" ht="12.75" outlineLevel="2">
      <c r="A29" s="3"/>
      <c r="B29" s="92"/>
      <c r="C29" s="92"/>
      <c r="D29" s="103" t="s">
        <v>86</v>
      </c>
      <c r="E29" s="104">
        <v>1</v>
      </c>
      <c r="F29" s="105" t="s">
        <v>115</v>
      </c>
      <c r="G29" s="106" t="s">
        <v>116</v>
      </c>
      <c r="H29" s="107">
        <v>1</v>
      </c>
      <c r="I29" s="108" t="s">
        <v>117</v>
      </c>
      <c r="J29" s="109"/>
      <c r="K29" s="110">
        <f aca="true" t="shared" si="0" ref="K29:K35">H29*J29</f>
        <v>0</v>
      </c>
      <c r="L29" s="111">
        <f aca="true" t="shared" si="1" ref="L29:L35">IF(D29="S",K29,"")</f>
      </c>
      <c r="M29" s="112">
        <f aca="true" t="shared" si="2" ref="M29:M35">IF(OR(D29="P",D29="U"),K29,"")</f>
        <v>0</v>
      </c>
      <c r="N29" s="112">
        <f aca="true" t="shared" si="3" ref="N29:N35">IF(D29="H",K29,"")</f>
      </c>
      <c r="O29" s="112">
        <f aca="true" t="shared" si="4" ref="O29:O35">IF(D29="V",K29,"")</f>
      </c>
      <c r="P29" s="113">
        <v>0</v>
      </c>
      <c r="Q29" s="113">
        <v>0.023999999999999997</v>
      </c>
      <c r="R29" s="113">
        <v>0.05000000000001137</v>
      </c>
      <c r="S29" s="114">
        <v>21</v>
      </c>
      <c r="T29" s="115">
        <f>K29*(S29+100)/100</f>
        <v>0</v>
      </c>
      <c r="U29" s="116"/>
    </row>
    <row r="30" spans="1:21" ht="12.75" outlineLevel="2">
      <c r="A30" s="3"/>
      <c r="B30" s="92"/>
      <c r="C30" s="92"/>
      <c r="D30" s="103" t="s">
        <v>86</v>
      </c>
      <c r="E30" s="104">
        <v>2</v>
      </c>
      <c r="F30" s="105" t="s">
        <v>118</v>
      </c>
      <c r="G30" s="106" t="s">
        <v>119</v>
      </c>
      <c r="H30" s="107">
        <v>4</v>
      </c>
      <c r="I30" s="108" t="s">
        <v>117</v>
      </c>
      <c r="J30" s="109"/>
      <c r="K30" s="110">
        <f t="shared" si="0"/>
        <v>0</v>
      </c>
      <c r="L30" s="111">
        <f t="shared" si="1"/>
      </c>
      <c r="M30" s="112">
        <f t="shared" si="2"/>
        <v>0</v>
      </c>
      <c r="N30" s="112">
        <f t="shared" si="3"/>
      </c>
      <c r="O30" s="112">
        <f t="shared" si="4"/>
      </c>
      <c r="P30" s="113">
        <v>0</v>
      </c>
      <c r="Q30" s="113">
        <v>0.0125</v>
      </c>
      <c r="R30" s="113">
        <v>0</v>
      </c>
      <c r="S30" s="114">
        <v>21</v>
      </c>
      <c r="T30" s="115">
        <f>K30*(S30+100)/100</f>
        <v>0</v>
      </c>
      <c r="U30" s="116"/>
    </row>
    <row r="31" spans="1:21" ht="12.75" outlineLevel="2">
      <c r="A31" s="3"/>
      <c r="B31" s="92"/>
      <c r="C31" s="92"/>
      <c r="D31" s="103" t="s">
        <v>86</v>
      </c>
      <c r="E31" s="104">
        <v>3</v>
      </c>
      <c r="F31" s="105" t="s">
        <v>118</v>
      </c>
      <c r="G31" s="106" t="s">
        <v>120</v>
      </c>
      <c r="H31" s="107">
        <v>9</v>
      </c>
      <c r="I31" s="108" t="s">
        <v>117</v>
      </c>
      <c r="J31" s="109"/>
      <c r="K31" s="110">
        <f t="shared" si="0"/>
        <v>0</v>
      </c>
      <c r="L31" s="111">
        <f t="shared" si="1"/>
      </c>
      <c r="M31" s="112">
        <f t="shared" si="2"/>
        <v>0</v>
      </c>
      <c r="N31" s="112">
        <f t="shared" si="3"/>
      </c>
      <c r="O31" s="112">
        <f t="shared" si="4"/>
      </c>
      <c r="P31" s="113">
        <v>0</v>
      </c>
      <c r="Q31" s="113">
        <v>0.0125</v>
      </c>
      <c r="R31" s="113">
        <v>0</v>
      </c>
      <c r="S31" s="114">
        <v>21</v>
      </c>
      <c r="T31" s="115"/>
      <c r="U31" s="116"/>
    </row>
    <row r="32" spans="1:21" ht="12.75" outlineLevel="2">
      <c r="A32" s="3"/>
      <c r="B32" s="92"/>
      <c r="C32" s="92"/>
      <c r="D32" s="103" t="s">
        <v>86</v>
      </c>
      <c r="E32" s="104">
        <v>4</v>
      </c>
      <c r="F32" s="105" t="s">
        <v>118</v>
      </c>
      <c r="G32" s="106" t="s">
        <v>121</v>
      </c>
      <c r="H32" s="107">
        <v>58</v>
      </c>
      <c r="I32" s="108" t="s">
        <v>117</v>
      </c>
      <c r="J32" s="109"/>
      <c r="K32" s="110">
        <f t="shared" si="0"/>
        <v>0</v>
      </c>
      <c r="L32" s="111">
        <f t="shared" si="1"/>
      </c>
      <c r="M32" s="112">
        <f t="shared" si="2"/>
        <v>0</v>
      </c>
      <c r="N32" s="112">
        <f t="shared" si="3"/>
      </c>
      <c r="O32" s="112">
        <f t="shared" si="4"/>
      </c>
      <c r="P32" s="113">
        <v>0</v>
      </c>
      <c r="Q32" s="113">
        <v>0.0125</v>
      </c>
      <c r="R32" s="113">
        <v>0</v>
      </c>
      <c r="S32" s="114">
        <v>21</v>
      </c>
      <c r="T32" s="115"/>
      <c r="U32" s="116"/>
    </row>
    <row r="33" spans="1:21" ht="12.75" outlineLevel="2">
      <c r="A33" s="3"/>
      <c r="B33" s="92"/>
      <c r="C33" s="92"/>
      <c r="D33" s="103" t="s">
        <v>86</v>
      </c>
      <c r="E33" s="104">
        <v>5</v>
      </c>
      <c r="F33" s="105" t="s">
        <v>122</v>
      </c>
      <c r="G33" s="106" t="s">
        <v>123</v>
      </c>
      <c r="H33" s="107">
        <v>0.616</v>
      </c>
      <c r="I33" s="108" t="s">
        <v>89</v>
      </c>
      <c r="J33" s="109"/>
      <c r="K33" s="110">
        <f t="shared" si="0"/>
        <v>0</v>
      </c>
      <c r="L33" s="111">
        <f t="shared" si="1"/>
      </c>
      <c r="M33" s="112">
        <f t="shared" si="2"/>
        <v>0</v>
      </c>
      <c r="N33" s="112">
        <f t="shared" si="3"/>
      </c>
      <c r="O33" s="112">
        <f t="shared" si="4"/>
      </c>
      <c r="P33" s="113">
        <v>0.0011999999999999997</v>
      </c>
      <c r="Q33" s="113">
        <v>0.076</v>
      </c>
      <c r="R33" s="113">
        <v>0</v>
      </c>
      <c r="S33" s="114">
        <v>21</v>
      </c>
      <c r="T33" s="115">
        <f>K33*(S33+100)/100</f>
        <v>0</v>
      </c>
      <c r="U33" s="116"/>
    </row>
    <row r="34" spans="1:21" ht="12.75" outlineLevel="2">
      <c r="A34" s="3"/>
      <c r="B34" s="92"/>
      <c r="C34" s="92"/>
      <c r="D34" s="103" t="s">
        <v>86</v>
      </c>
      <c r="E34" s="104">
        <v>6</v>
      </c>
      <c r="F34" s="105" t="s">
        <v>124</v>
      </c>
      <c r="G34" s="106" t="s">
        <v>125</v>
      </c>
      <c r="H34" s="107">
        <v>5.44</v>
      </c>
      <c r="I34" s="108" t="s">
        <v>89</v>
      </c>
      <c r="J34" s="109"/>
      <c r="K34" s="110">
        <f t="shared" si="0"/>
        <v>0</v>
      </c>
      <c r="L34" s="111">
        <f t="shared" si="1"/>
      </c>
      <c r="M34" s="112">
        <f t="shared" si="2"/>
        <v>0</v>
      </c>
      <c r="N34" s="112">
        <f t="shared" si="3"/>
      </c>
      <c r="O34" s="112">
        <f t="shared" si="4"/>
      </c>
      <c r="P34" s="113">
        <v>0.0010299999999999999</v>
      </c>
      <c r="Q34" s="113">
        <v>0.062</v>
      </c>
      <c r="R34" s="113">
        <v>0</v>
      </c>
      <c r="S34" s="114">
        <v>21</v>
      </c>
      <c r="T34" s="115"/>
      <c r="U34" s="116"/>
    </row>
    <row r="35" spans="1:21" ht="12.75" outlineLevel="2">
      <c r="A35" s="3"/>
      <c r="B35" s="92"/>
      <c r="C35" s="92"/>
      <c r="D35" s="103" t="s">
        <v>86</v>
      </c>
      <c r="E35" s="104">
        <v>7</v>
      </c>
      <c r="F35" s="105" t="s">
        <v>124</v>
      </c>
      <c r="G35" s="106" t="s">
        <v>126</v>
      </c>
      <c r="H35" s="107">
        <v>33.4275</v>
      </c>
      <c r="I35" s="108" t="s">
        <v>89</v>
      </c>
      <c r="J35" s="109"/>
      <c r="K35" s="110">
        <f t="shared" si="0"/>
        <v>0</v>
      </c>
      <c r="L35" s="111">
        <f t="shared" si="1"/>
      </c>
      <c r="M35" s="112">
        <f t="shared" si="2"/>
        <v>0</v>
      </c>
      <c r="N35" s="112">
        <f t="shared" si="3"/>
      </c>
      <c r="O35" s="112">
        <f t="shared" si="4"/>
      </c>
      <c r="P35" s="113">
        <v>0.0010299999999999999</v>
      </c>
      <c r="Q35" s="113">
        <v>0.062</v>
      </c>
      <c r="R35" s="113">
        <v>0</v>
      </c>
      <c r="S35" s="114">
        <v>21</v>
      </c>
      <c r="T35" s="115">
        <f>K35*(S35+100)/100</f>
        <v>0</v>
      </c>
      <c r="U35" s="116"/>
    </row>
    <row r="36" spans="1:21" ht="12.75" outlineLevel="2">
      <c r="A36" s="3"/>
      <c r="B36" s="92"/>
      <c r="C36" s="92"/>
      <c r="D36" s="103" t="s">
        <v>86</v>
      </c>
      <c r="E36" s="104">
        <v>8</v>
      </c>
      <c r="F36" s="124">
        <v>968072455</v>
      </c>
      <c r="G36" s="106" t="s">
        <v>127</v>
      </c>
      <c r="H36" s="107">
        <v>84</v>
      </c>
      <c r="I36" s="108" t="s">
        <v>94</v>
      </c>
      <c r="J36" s="109"/>
      <c r="K36" s="110">
        <f>J36*H36</f>
        <v>0</v>
      </c>
      <c r="L36" s="111"/>
      <c r="M36" s="112">
        <f>K36</f>
        <v>0</v>
      </c>
      <c r="N36" s="112"/>
      <c r="O36" s="112"/>
      <c r="P36" s="113">
        <v>0.0010299999999999999</v>
      </c>
      <c r="Q36" s="113"/>
      <c r="R36" s="113"/>
      <c r="S36" s="114">
        <v>21</v>
      </c>
      <c r="T36" s="115"/>
      <c r="U36" s="116"/>
    </row>
    <row r="37" spans="1:21" ht="12.75" outlineLevel="2">
      <c r="A37" s="3"/>
      <c r="B37" s="92"/>
      <c r="C37" s="92"/>
      <c r="D37" s="103" t="s">
        <v>86</v>
      </c>
      <c r="E37" s="104">
        <v>9</v>
      </c>
      <c r="F37" s="124">
        <v>968072455</v>
      </c>
      <c r="G37" s="106" t="s">
        <v>128</v>
      </c>
      <c r="H37" s="107">
        <v>86.5</v>
      </c>
      <c r="I37" s="108" t="s">
        <v>94</v>
      </c>
      <c r="J37" s="109"/>
      <c r="K37" s="110">
        <f>J37*H37</f>
        <v>0</v>
      </c>
      <c r="L37" s="111"/>
      <c r="M37" s="112">
        <f>K37</f>
        <v>0</v>
      </c>
      <c r="N37" s="112"/>
      <c r="O37" s="112"/>
      <c r="P37" s="113">
        <v>0.0010299999999999999</v>
      </c>
      <c r="Q37" s="113"/>
      <c r="R37" s="113"/>
      <c r="S37" s="114">
        <v>21</v>
      </c>
      <c r="T37" s="115"/>
      <c r="U37" s="116"/>
    </row>
    <row r="38" spans="1:21" ht="25.5" outlineLevel="2">
      <c r="A38" s="3"/>
      <c r="B38" s="92"/>
      <c r="C38" s="92"/>
      <c r="D38" s="103" t="s">
        <v>86</v>
      </c>
      <c r="E38" s="104">
        <v>10</v>
      </c>
      <c r="F38" s="105" t="s">
        <v>129</v>
      </c>
      <c r="G38" s="106" t="s">
        <v>130</v>
      </c>
      <c r="H38" s="107">
        <v>0.6000000000000001</v>
      </c>
      <c r="I38" s="108" t="s">
        <v>89</v>
      </c>
      <c r="J38" s="109"/>
      <c r="K38" s="110">
        <f aca="true" t="shared" si="5" ref="K38:K45">H38*J38</f>
        <v>0</v>
      </c>
      <c r="L38" s="111">
        <f aca="true" t="shared" si="6" ref="L38:L45">IF(D38="S",K38,"")</f>
      </c>
      <c r="M38" s="112">
        <f aca="true" t="shared" si="7" ref="M38:M45">IF(OR(D38="P",D38="U"),K38,"")</f>
        <v>0</v>
      </c>
      <c r="N38" s="112">
        <f aca="true" t="shared" si="8" ref="N38:N45">IF(D38="H",K38,"")</f>
      </c>
      <c r="O38" s="112">
        <f aca="true" t="shared" si="9" ref="O38:O45">IF(D38="V",K38,"")</f>
      </c>
      <c r="P38" s="113">
        <v>0</v>
      </c>
      <c r="Q38" s="113">
        <v>0.068</v>
      </c>
      <c r="R38" s="113">
        <v>0.3000000000001819</v>
      </c>
      <c r="S38" s="114">
        <v>21</v>
      </c>
      <c r="T38" s="115">
        <f aca="true" t="shared" si="10" ref="T38:T45">K38*(S38+100)/100</f>
        <v>0</v>
      </c>
      <c r="U38" s="116"/>
    </row>
    <row r="39" spans="1:21" ht="12.75" outlineLevel="2">
      <c r="A39" s="3"/>
      <c r="B39" s="92"/>
      <c r="C39" s="92"/>
      <c r="D39" s="103" t="s">
        <v>131</v>
      </c>
      <c r="E39" s="104">
        <v>11</v>
      </c>
      <c r="F39" s="105" t="s">
        <v>132</v>
      </c>
      <c r="G39" s="106" t="s">
        <v>133</v>
      </c>
      <c r="H39" s="107">
        <v>5.9</v>
      </c>
      <c r="I39" s="108" t="s">
        <v>134</v>
      </c>
      <c r="J39" s="109"/>
      <c r="K39" s="110">
        <f t="shared" si="5"/>
        <v>0</v>
      </c>
      <c r="L39" s="111">
        <f t="shared" si="6"/>
      </c>
      <c r="M39" s="112">
        <f t="shared" si="7"/>
        <v>0</v>
      </c>
      <c r="N39" s="112">
        <f t="shared" si="8"/>
      </c>
      <c r="O39" s="112">
        <f t="shared" si="9"/>
      </c>
      <c r="P39" s="113">
        <v>0</v>
      </c>
      <c r="Q39" s="113">
        <v>0</v>
      </c>
      <c r="R39" s="113">
        <v>0.9329999999999927</v>
      </c>
      <c r="S39" s="114">
        <v>21</v>
      </c>
      <c r="T39" s="115">
        <f t="shared" si="10"/>
        <v>0</v>
      </c>
      <c r="U39" s="116"/>
    </row>
    <row r="40" spans="1:21" ht="12.75" outlineLevel="2">
      <c r="A40" s="3"/>
      <c r="B40" s="92"/>
      <c r="C40" s="92"/>
      <c r="D40" s="103" t="s">
        <v>131</v>
      </c>
      <c r="E40" s="104">
        <v>12</v>
      </c>
      <c r="F40" s="105" t="s">
        <v>135</v>
      </c>
      <c r="G40" s="106" t="s">
        <v>136</v>
      </c>
      <c r="H40" s="107">
        <v>5.9</v>
      </c>
      <c r="I40" s="108" t="s">
        <v>134</v>
      </c>
      <c r="J40" s="109"/>
      <c r="K40" s="110">
        <f t="shared" si="5"/>
        <v>0</v>
      </c>
      <c r="L40" s="111">
        <f t="shared" si="6"/>
      </c>
      <c r="M40" s="112">
        <f t="shared" si="7"/>
        <v>0</v>
      </c>
      <c r="N40" s="112">
        <f t="shared" si="8"/>
      </c>
      <c r="O40" s="112">
        <f t="shared" si="9"/>
      </c>
      <c r="P40" s="113">
        <v>0</v>
      </c>
      <c r="Q40" s="113">
        <v>0</v>
      </c>
      <c r="R40" s="113">
        <v>0.6530000000002474</v>
      </c>
      <c r="S40" s="114">
        <v>21</v>
      </c>
      <c r="T40" s="115">
        <f t="shared" si="10"/>
        <v>0</v>
      </c>
      <c r="U40" s="116"/>
    </row>
    <row r="41" spans="1:21" ht="12.75" outlineLevel="2">
      <c r="A41" s="3"/>
      <c r="B41" s="92"/>
      <c r="C41" s="92"/>
      <c r="D41" s="103" t="s">
        <v>131</v>
      </c>
      <c r="E41" s="104">
        <v>13</v>
      </c>
      <c r="F41" s="105" t="s">
        <v>137</v>
      </c>
      <c r="G41" s="106" t="s">
        <v>138</v>
      </c>
      <c r="H41" s="107">
        <v>1.5</v>
      </c>
      <c r="I41" s="108" t="s">
        <v>134</v>
      </c>
      <c r="J41" s="109"/>
      <c r="K41" s="110">
        <f t="shared" si="5"/>
        <v>0</v>
      </c>
      <c r="L41" s="111">
        <f t="shared" si="6"/>
      </c>
      <c r="M41" s="112">
        <f t="shared" si="7"/>
        <v>0</v>
      </c>
      <c r="N41" s="112">
        <f t="shared" si="8"/>
      </c>
      <c r="O41" s="112">
        <f t="shared" si="9"/>
      </c>
      <c r="P41" s="113">
        <v>0</v>
      </c>
      <c r="Q41" s="113">
        <v>0</v>
      </c>
      <c r="R41" s="113">
        <v>0.4899999999997817</v>
      </c>
      <c r="S41" s="114">
        <v>21</v>
      </c>
      <c r="T41" s="115">
        <f t="shared" si="10"/>
        <v>0</v>
      </c>
      <c r="U41" s="116"/>
    </row>
    <row r="42" spans="1:21" ht="12.75" outlineLevel="2">
      <c r="A42" s="3"/>
      <c r="B42" s="92"/>
      <c r="C42" s="92"/>
      <c r="D42" s="103" t="s">
        <v>131</v>
      </c>
      <c r="E42" s="104">
        <v>14</v>
      </c>
      <c r="F42" s="105" t="s">
        <v>139</v>
      </c>
      <c r="G42" s="106" t="s">
        <v>140</v>
      </c>
      <c r="H42" s="107">
        <v>4.4</v>
      </c>
      <c r="I42" s="108" t="s">
        <v>134</v>
      </c>
      <c r="J42" s="109"/>
      <c r="K42" s="110">
        <f t="shared" si="5"/>
        <v>0</v>
      </c>
      <c r="L42" s="111">
        <f t="shared" si="6"/>
      </c>
      <c r="M42" s="112">
        <f t="shared" si="7"/>
        <v>0</v>
      </c>
      <c r="N42" s="112">
        <f t="shared" si="8"/>
      </c>
      <c r="O42" s="112">
        <f t="shared" si="9"/>
      </c>
      <c r="P42" s="113">
        <v>0</v>
      </c>
      <c r="Q42" s="113">
        <v>0</v>
      </c>
      <c r="R42" s="113">
        <v>0</v>
      </c>
      <c r="S42" s="114">
        <v>21</v>
      </c>
      <c r="T42" s="115">
        <f t="shared" si="10"/>
        <v>0</v>
      </c>
      <c r="U42" s="116"/>
    </row>
    <row r="43" spans="1:21" ht="12.75" outlineLevel="2">
      <c r="A43" s="3"/>
      <c r="B43" s="92"/>
      <c r="C43" s="92"/>
      <c r="D43" s="103" t="s">
        <v>131</v>
      </c>
      <c r="E43" s="104">
        <v>15</v>
      </c>
      <c r="F43" s="105" t="s">
        <v>141</v>
      </c>
      <c r="G43" s="106" t="s">
        <v>142</v>
      </c>
      <c r="H43" s="107">
        <v>5.9</v>
      </c>
      <c r="I43" s="108" t="s">
        <v>134</v>
      </c>
      <c r="J43" s="109"/>
      <c r="K43" s="110">
        <f t="shared" si="5"/>
        <v>0</v>
      </c>
      <c r="L43" s="111">
        <f t="shared" si="6"/>
      </c>
      <c r="M43" s="112">
        <f t="shared" si="7"/>
        <v>0</v>
      </c>
      <c r="N43" s="112">
        <f t="shared" si="8"/>
      </c>
      <c r="O43" s="112">
        <f t="shared" si="9"/>
      </c>
      <c r="P43" s="113">
        <v>0</v>
      </c>
      <c r="Q43" s="113">
        <v>0</v>
      </c>
      <c r="R43" s="113">
        <v>0.9420000000000072</v>
      </c>
      <c r="S43" s="114">
        <v>21</v>
      </c>
      <c r="T43" s="115">
        <f t="shared" si="10"/>
        <v>0</v>
      </c>
      <c r="U43" s="116"/>
    </row>
    <row r="44" spans="1:21" ht="12.75" outlineLevel="2">
      <c r="A44" s="3"/>
      <c r="B44" s="92"/>
      <c r="C44" s="92"/>
      <c r="D44" s="103" t="s">
        <v>131</v>
      </c>
      <c r="E44" s="104">
        <v>16</v>
      </c>
      <c r="F44" s="105" t="s">
        <v>143</v>
      </c>
      <c r="G44" s="106" t="s">
        <v>144</v>
      </c>
      <c r="H44" s="107">
        <v>5.9</v>
      </c>
      <c r="I44" s="108" t="s">
        <v>134</v>
      </c>
      <c r="J44" s="109"/>
      <c r="K44" s="110">
        <f t="shared" si="5"/>
        <v>0</v>
      </c>
      <c r="L44" s="111">
        <f t="shared" si="6"/>
      </c>
      <c r="M44" s="112">
        <f t="shared" si="7"/>
        <v>0</v>
      </c>
      <c r="N44" s="112">
        <f t="shared" si="8"/>
      </c>
      <c r="O44" s="112">
        <f t="shared" si="9"/>
      </c>
      <c r="P44" s="113">
        <v>0</v>
      </c>
      <c r="Q44" s="113">
        <v>0</v>
      </c>
      <c r="R44" s="113">
        <v>0.10500000000001818</v>
      </c>
      <c r="S44" s="114">
        <v>21</v>
      </c>
      <c r="T44" s="115">
        <f t="shared" si="10"/>
        <v>0</v>
      </c>
      <c r="U44" s="116"/>
    </row>
    <row r="45" spans="1:21" ht="12.75" outlineLevel="2">
      <c r="A45" s="3"/>
      <c r="B45" s="92"/>
      <c r="C45" s="92"/>
      <c r="D45" s="103" t="s">
        <v>131</v>
      </c>
      <c r="E45" s="104">
        <v>17</v>
      </c>
      <c r="F45" s="105" t="s">
        <v>145</v>
      </c>
      <c r="G45" s="106" t="s">
        <v>146</v>
      </c>
      <c r="H45" s="107">
        <v>5.9</v>
      </c>
      <c r="I45" s="108" t="s">
        <v>134</v>
      </c>
      <c r="J45" s="109"/>
      <c r="K45" s="110">
        <f t="shared" si="5"/>
        <v>0</v>
      </c>
      <c r="L45" s="111">
        <f t="shared" si="6"/>
      </c>
      <c r="M45" s="112">
        <f t="shared" si="7"/>
        <v>0</v>
      </c>
      <c r="N45" s="112">
        <f t="shared" si="8"/>
      </c>
      <c r="O45" s="112">
        <f t="shared" si="9"/>
      </c>
      <c r="P45" s="113">
        <v>0</v>
      </c>
      <c r="Q45" s="113">
        <v>0</v>
      </c>
      <c r="R45" s="113">
        <v>0</v>
      </c>
      <c r="S45" s="114">
        <v>21</v>
      </c>
      <c r="T45" s="115">
        <f t="shared" si="10"/>
        <v>0</v>
      </c>
      <c r="U45" s="116"/>
    </row>
    <row r="46" spans="1:21" ht="12.75" outlineLevel="1">
      <c r="A46" s="3"/>
      <c r="B46" s="83"/>
      <c r="C46" s="84" t="s">
        <v>147</v>
      </c>
      <c r="D46" s="85" t="s">
        <v>83</v>
      </c>
      <c r="E46" s="86"/>
      <c r="F46" s="86" t="s">
        <v>32</v>
      </c>
      <c r="G46" s="87" t="s">
        <v>148</v>
      </c>
      <c r="H46" s="86"/>
      <c r="I46" s="85"/>
      <c r="J46" s="86"/>
      <c r="K46" s="88">
        <f>SUBTOTAL(9,K47:K48)</f>
        <v>0</v>
      </c>
      <c r="L46" s="89">
        <f>SUBTOTAL(9,L47:L48)</f>
        <v>0</v>
      </c>
      <c r="M46" s="89">
        <f>SUBTOTAL(9,M47:M48)</f>
        <v>0</v>
      </c>
      <c r="N46" s="89">
        <f>SUBTOTAL(9,N47:N48)</f>
        <v>0</v>
      </c>
      <c r="O46" s="89">
        <f>SUBTOTAL(9,O47:O48)</f>
        <v>0</v>
      </c>
      <c r="P46" s="90">
        <f>SUMPRODUCT(P47:P48,H47:H48)</f>
        <v>0</v>
      </c>
      <c r="Q46" s="90">
        <f>SUMPRODUCT(Q47:Q48,H47:H48)</f>
        <v>0</v>
      </c>
      <c r="R46" s="90">
        <f>SUMPRODUCT(R47:R48,H47:H48)</f>
        <v>9.24888000000551</v>
      </c>
      <c r="S46" s="91">
        <f>M46*0.21</f>
        <v>0</v>
      </c>
      <c r="T46" s="91">
        <f>K46+S46</f>
        <v>0</v>
      </c>
      <c r="U46" s="92"/>
    </row>
    <row r="47" spans="1:21" ht="12.75" outlineLevel="2">
      <c r="A47" s="3"/>
      <c r="B47" s="93"/>
      <c r="C47" s="94"/>
      <c r="D47" s="95"/>
      <c r="E47" s="96" t="s">
        <v>85</v>
      </c>
      <c r="F47" s="97"/>
      <c r="G47" s="98"/>
      <c r="H47" s="97"/>
      <c r="I47" s="95"/>
      <c r="J47" s="97"/>
      <c r="K47" s="99"/>
      <c r="L47" s="100"/>
      <c r="M47" s="100"/>
      <c r="N47" s="100"/>
      <c r="O47" s="100"/>
      <c r="P47" s="101"/>
      <c r="Q47" s="101"/>
      <c r="R47" s="101"/>
      <c r="S47" s="102"/>
      <c r="T47" s="102"/>
      <c r="U47" s="92"/>
    </row>
    <row r="48" spans="1:21" ht="12.75" outlineLevel="2">
      <c r="A48" s="3"/>
      <c r="B48" s="92"/>
      <c r="C48" s="92"/>
      <c r="D48" s="103" t="s">
        <v>131</v>
      </c>
      <c r="E48" s="104">
        <v>1</v>
      </c>
      <c r="F48" s="105" t="s">
        <v>149</v>
      </c>
      <c r="G48" s="106" t="s">
        <v>150</v>
      </c>
      <c r="H48" s="107">
        <v>3.56</v>
      </c>
      <c r="I48" s="108" t="s">
        <v>134</v>
      </c>
      <c r="J48" s="109"/>
      <c r="K48" s="110">
        <f>H48*J48</f>
        <v>0</v>
      </c>
      <c r="L48" s="111">
        <f>IF(D48="S",K48,"")</f>
      </c>
      <c r="M48" s="112">
        <f>IF(OR(D48="P",D48="U"),K48,"")</f>
        <v>0</v>
      </c>
      <c r="N48" s="112">
        <f>IF(D48="H",K48,"")</f>
      </c>
      <c r="O48" s="112">
        <f>IF(D48="V",K48,"")</f>
      </c>
      <c r="P48" s="113">
        <v>0</v>
      </c>
      <c r="Q48" s="113">
        <v>0</v>
      </c>
      <c r="R48" s="113">
        <v>2.598000000001548</v>
      </c>
      <c r="S48" s="114">
        <v>21</v>
      </c>
      <c r="T48" s="115">
        <f>K48*(S48+100)/100</f>
        <v>0</v>
      </c>
      <c r="U48" s="116"/>
    </row>
    <row r="49" spans="1:21" ht="12.75" outlineLevel="1">
      <c r="A49" s="3"/>
      <c r="B49" s="83"/>
      <c r="C49" s="84" t="s">
        <v>151</v>
      </c>
      <c r="D49" s="85" t="s">
        <v>83</v>
      </c>
      <c r="E49" s="86"/>
      <c r="F49" s="86" t="s">
        <v>33</v>
      </c>
      <c r="G49" s="87" t="s">
        <v>152</v>
      </c>
      <c r="H49" s="86"/>
      <c r="I49" s="85"/>
      <c r="J49" s="86"/>
      <c r="K49" s="88">
        <f>SUBTOTAL(9,K50:K52)</f>
        <v>0</v>
      </c>
      <c r="L49" s="89">
        <f>SUBTOTAL(9,L50:L52)</f>
        <v>0</v>
      </c>
      <c r="M49" s="89">
        <f>SUBTOTAL(9,M50:M52)</f>
        <v>0</v>
      </c>
      <c r="N49" s="89">
        <f>SUBTOTAL(9,N50:N52)</f>
        <v>0</v>
      </c>
      <c r="O49" s="89">
        <f>SUBTOTAL(9,O50:O52)</f>
        <v>0</v>
      </c>
      <c r="P49" s="90">
        <f>SUMPRODUCT(P50:P52,H50:H52)</f>
        <v>0.2360448000000839</v>
      </c>
      <c r="Q49" s="90">
        <f>SUMPRODUCT(Q50:Q52,H50:H52)</f>
        <v>0</v>
      </c>
      <c r="R49" s="90">
        <f>SUMPRODUCT(R50:R52,H50:H52)</f>
        <v>25.14240000000464</v>
      </c>
      <c r="S49" s="91">
        <f>SUMPRODUCT(S50:S52,K50:K52)/100</f>
        <v>0</v>
      </c>
      <c r="T49" s="91">
        <f>K49+S49</f>
        <v>0</v>
      </c>
      <c r="U49" s="92"/>
    </row>
    <row r="50" spans="1:21" ht="12.75" outlineLevel="2">
      <c r="A50" s="3"/>
      <c r="B50" s="93"/>
      <c r="C50" s="94"/>
      <c r="D50" s="95"/>
      <c r="E50" s="96" t="s">
        <v>85</v>
      </c>
      <c r="F50" s="97"/>
      <c r="G50" s="98"/>
      <c r="H50" s="97"/>
      <c r="I50" s="95"/>
      <c r="J50" s="97"/>
      <c r="K50" s="99"/>
      <c r="L50" s="100"/>
      <c r="M50" s="100"/>
      <c r="N50" s="100"/>
      <c r="O50" s="100"/>
      <c r="P50" s="101"/>
      <c r="Q50" s="101"/>
      <c r="R50" s="101"/>
      <c r="S50" s="102"/>
      <c r="T50" s="102"/>
      <c r="U50" s="92"/>
    </row>
    <row r="51" spans="1:21" ht="25.5" outlineLevel="2">
      <c r="A51" s="3"/>
      <c r="B51" s="92"/>
      <c r="C51" s="92"/>
      <c r="D51" s="103" t="s">
        <v>86</v>
      </c>
      <c r="E51" s="104">
        <v>1</v>
      </c>
      <c r="F51" s="105" t="s">
        <v>153</v>
      </c>
      <c r="G51" s="106" t="s">
        <v>154</v>
      </c>
      <c r="H51" s="107">
        <v>86.4</v>
      </c>
      <c r="I51" s="108" t="s">
        <v>94</v>
      </c>
      <c r="J51" s="109"/>
      <c r="K51" s="110">
        <f>H51*J51</f>
        <v>0</v>
      </c>
      <c r="L51" s="111">
        <f>IF(D51="S",K51,"")</f>
      </c>
      <c r="M51" s="112">
        <f>IF(OR(D51="P",D51="U"),K51,"")</f>
        <v>0</v>
      </c>
      <c r="N51" s="112">
        <f>IF(D51="H",K51,"")</f>
      </c>
      <c r="O51" s="112">
        <f>IF(D51="V",K51,"")</f>
      </c>
      <c r="P51" s="113">
        <v>0.002732000000000971</v>
      </c>
      <c r="Q51" s="113">
        <v>0</v>
      </c>
      <c r="R51" s="113">
        <v>0.29100000000005366</v>
      </c>
      <c r="S51" s="114">
        <v>21</v>
      </c>
      <c r="T51" s="115">
        <f>K51*(S51+100)/100</f>
        <v>0</v>
      </c>
      <c r="U51" s="116"/>
    </row>
    <row r="52" spans="1:21" ht="12.75" outlineLevel="2">
      <c r="A52" s="3"/>
      <c r="B52" s="92"/>
      <c r="C52" s="92"/>
      <c r="D52" s="103" t="s">
        <v>131</v>
      </c>
      <c r="E52" s="104">
        <v>2</v>
      </c>
      <c r="F52" s="105" t="s">
        <v>155</v>
      </c>
      <c r="G52" s="106" t="s">
        <v>156</v>
      </c>
      <c r="H52" s="107">
        <v>296.246</v>
      </c>
      <c r="I52" s="108" t="s">
        <v>157</v>
      </c>
      <c r="J52" s="109"/>
      <c r="K52" s="110">
        <f>H52*J52</f>
        <v>0</v>
      </c>
      <c r="L52" s="111">
        <f>IF(D52="S",K52,"")</f>
      </c>
      <c r="M52" s="112">
        <f>IF(OR(D52="P",D52="U"),K52,"")</f>
        <v>0</v>
      </c>
      <c r="N52" s="112">
        <f>IF(D52="H",K52,"")</f>
      </c>
      <c r="O52" s="112">
        <f>IF(D52="V",K52,"")</f>
      </c>
      <c r="P52" s="113">
        <v>0</v>
      </c>
      <c r="Q52" s="113">
        <v>0</v>
      </c>
      <c r="R52" s="113">
        <v>0</v>
      </c>
      <c r="S52" s="114">
        <v>21</v>
      </c>
      <c r="T52" s="115">
        <f>K52*(S52+100)/100</f>
        <v>0</v>
      </c>
      <c r="U52" s="116"/>
    </row>
    <row r="53" spans="1:21" ht="12.75" outlineLevel="1">
      <c r="A53" s="3"/>
      <c r="B53" s="83"/>
      <c r="C53" s="84" t="s">
        <v>158</v>
      </c>
      <c r="D53" s="85" t="s">
        <v>83</v>
      </c>
      <c r="E53" s="86"/>
      <c r="F53" s="86" t="s">
        <v>33</v>
      </c>
      <c r="G53" s="87" t="s">
        <v>159</v>
      </c>
      <c r="H53" s="86"/>
      <c r="I53" s="85"/>
      <c r="J53" s="86"/>
      <c r="K53" s="88">
        <f>K55+K56+K57+K58+K59+K60+K61+K62</f>
        <v>0</v>
      </c>
      <c r="L53" s="89">
        <f>L56+L57+L58+L59+L60+L61+L62</f>
        <v>0</v>
      </c>
      <c r="M53" s="89">
        <f>M55+M56+M57+M58+M59+M60+M61+M62</f>
        <v>0</v>
      </c>
      <c r="N53" s="89">
        <f>SUBTOTAL(9,N54:N62)</f>
        <v>0</v>
      </c>
      <c r="O53" s="89">
        <f>SUBTOTAL(9,O54:O62)</f>
        <v>0</v>
      </c>
      <c r="P53" s="90">
        <f>SUMPRODUCT(P54:P62,H54:H62)</f>
        <v>0.0398510316000002</v>
      </c>
      <c r="Q53" s="90">
        <f>SUMPRODUCT(Q54:Q62,H54:H62)</f>
        <v>0</v>
      </c>
      <c r="R53" s="90">
        <f>SUMPRODUCT(R54:R62,H54:H62)</f>
        <v>5.131999999999721</v>
      </c>
      <c r="S53" s="91">
        <f>K53*0.21</f>
        <v>0</v>
      </c>
      <c r="T53" s="91">
        <f>K53+S53</f>
        <v>0</v>
      </c>
      <c r="U53" s="92"/>
    </row>
    <row r="54" spans="1:21" ht="12.75" outlineLevel="2">
      <c r="A54" s="3"/>
      <c r="B54" s="93"/>
      <c r="C54" s="94"/>
      <c r="D54" s="95"/>
      <c r="E54" s="96" t="s">
        <v>85</v>
      </c>
      <c r="F54" s="97"/>
      <c r="G54" s="98"/>
      <c r="H54" s="97"/>
      <c r="I54" s="95"/>
      <c r="J54" s="97"/>
      <c r="K54" s="99"/>
      <c r="L54" s="100"/>
      <c r="M54" s="100"/>
      <c r="N54" s="100"/>
      <c r="O54" s="100"/>
      <c r="P54" s="101"/>
      <c r="Q54" s="101"/>
      <c r="R54" s="101"/>
      <c r="S54" s="102"/>
      <c r="T54" s="102"/>
      <c r="U54" s="92"/>
    </row>
    <row r="55" spans="1:21" ht="25.5" outlineLevel="2">
      <c r="A55" s="3"/>
      <c r="B55" s="92"/>
      <c r="C55" s="92"/>
      <c r="D55" s="103" t="s">
        <v>86</v>
      </c>
      <c r="E55" s="104">
        <v>1</v>
      </c>
      <c r="F55" s="105" t="s">
        <v>160</v>
      </c>
      <c r="G55" s="106" t="s">
        <v>161</v>
      </c>
      <c r="H55" s="107">
        <v>1</v>
      </c>
      <c r="I55" s="108" t="s">
        <v>117</v>
      </c>
      <c r="J55" s="109"/>
      <c r="K55" s="110">
        <f aca="true" t="shared" si="11" ref="K55:K60">H55*J55</f>
        <v>0</v>
      </c>
      <c r="L55" s="111">
        <v>0</v>
      </c>
      <c r="M55" s="112">
        <f>IF(OR(D55="P",D55="U"),K55,"")</f>
        <v>0</v>
      </c>
      <c r="N55" s="112">
        <f aca="true" t="shared" si="12" ref="N55:N60">IF(D55="H",K55,"")</f>
      </c>
      <c r="O55" s="112">
        <f aca="true" t="shared" si="13" ref="O55:O60">IF(D55="V",K55,"")</f>
      </c>
      <c r="P55" s="113">
        <v>0</v>
      </c>
      <c r="Q55" s="113">
        <v>0</v>
      </c>
      <c r="R55" s="113">
        <v>1.8050000000012005</v>
      </c>
      <c r="S55" s="114">
        <v>21</v>
      </c>
      <c r="T55" s="115">
        <f>K55*(S55+100)/100</f>
        <v>0</v>
      </c>
      <c r="U55" s="116"/>
    </row>
    <row r="56" spans="1:21" ht="12.75" outlineLevel="2">
      <c r="A56" s="3"/>
      <c r="B56" s="92"/>
      <c r="C56" s="92"/>
      <c r="D56" s="103" t="s">
        <v>86</v>
      </c>
      <c r="E56" s="104">
        <v>2</v>
      </c>
      <c r="F56" s="105" t="s">
        <v>162</v>
      </c>
      <c r="G56" s="106" t="s">
        <v>163</v>
      </c>
      <c r="H56" s="107">
        <v>1</v>
      </c>
      <c r="I56" s="108" t="s">
        <v>117</v>
      </c>
      <c r="J56" s="109"/>
      <c r="K56" s="110">
        <f t="shared" si="11"/>
        <v>0</v>
      </c>
      <c r="L56" s="111">
        <v>0</v>
      </c>
      <c r="M56" s="112">
        <f>IF(OR(D56="P",D56="U"),K56,"")</f>
        <v>0</v>
      </c>
      <c r="N56" s="112">
        <f t="shared" si="12"/>
      </c>
      <c r="O56" s="112">
        <f t="shared" si="13"/>
      </c>
      <c r="P56" s="113">
        <v>0.00045518160000019626</v>
      </c>
      <c r="Q56" s="113">
        <v>0</v>
      </c>
      <c r="R56" s="113">
        <v>3.3269999999985203</v>
      </c>
      <c r="S56" s="114">
        <v>21</v>
      </c>
      <c r="T56" s="115">
        <f>K56*(S56+100)/100</f>
        <v>0</v>
      </c>
      <c r="U56" s="116"/>
    </row>
    <row r="57" spans="1:21" ht="12.75" outlineLevel="2">
      <c r="A57" s="3"/>
      <c r="B57" s="92"/>
      <c r="C57" s="92"/>
      <c r="D57" s="103" t="s">
        <v>99</v>
      </c>
      <c r="E57" s="104">
        <v>3</v>
      </c>
      <c r="F57" s="105" t="s">
        <v>164</v>
      </c>
      <c r="G57" s="106" t="s">
        <v>165</v>
      </c>
      <c r="H57" s="107">
        <v>1</v>
      </c>
      <c r="I57" s="108" t="s">
        <v>117</v>
      </c>
      <c r="J57" s="109"/>
      <c r="K57" s="110">
        <f t="shared" si="11"/>
        <v>0</v>
      </c>
      <c r="L57" s="111">
        <f>IF(D57="S",K57,"")</f>
        <v>0</v>
      </c>
      <c r="M57" s="112">
        <v>0</v>
      </c>
      <c r="N57" s="112">
        <f t="shared" si="12"/>
      </c>
      <c r="O57" s="112">
        <f t="shared" si="13"/>
      </c>
      <c r="P57" s="113">
        <v>0</v>
      </c>
      <c r="Q57" s="113">
        <v>0</v>
      </c>
      <c r="R57" s="113">
        <v>0</v>
      </c>
      <c r="S57" s="114">
        <v>21</v>
      </c>
      <c r="T57" s="115">
        <f>K57*(S57+100)/100</f>
        <v>0</v>
      </c>
      <c r="U57" s="116"/>
    </row>
    <row r="58" spans="1:21" ht="12.75" outlineLevel="2">
      <c r="A58" s="3"/>
      <c r="B58" s="92"/>
      <c r="C58" s="92"/>
      <c r="D58" s="103" t="s">
        <v>86</v>
      </c>
      <c r="E58" s="104">
        <v>4</v>
      </c>
      <c r="F58" s="105" t="s">
        <v>166</v>
      </c>
      <c r="G58" s="106" t="s">
        <v>167</v>
      </c>
      <c r="H58" s="107">
        <v>17.1275</v>
      </c>
      <c r="I58" s="108" t="s">
        <v>89</v>
      </c>
      <c r="J58" s="109"/>
      <c r="K58" s="110">
        <f t="shared" si="11"/>
        <v>0</v>
      </c>
      <c r="L58" s="111">
        <v>0</v>
      </c>
      <c r="M58" s="112">
        <f>IF(OR(D58="P",D58="U"),K58,"")</f>
        <v>0</v>
      </c>
      <c r="N58" s="112">
        <f t="shared" si="12"/>
      </c>
      <c r="O58" s="112">
        <f t="shared" si="13"/>
      </c>
      <c r="P58" s="113">
        <v>0.00026</v>
      </c>
      <c r="Q58" s="113">
        <v>0</v>
      </c>
      <c r="R58" s="113">
        <v>0</v>
      </c>
      <c r="S58" s="114">
        <v>21</v>
      </c>
      <c r="T58" s="115">
        <f>K58*(S58+100)/100</f>
        <v>0</v>
      </c>
      <c r="U58" s="116"/>
    </row>
    <row r="59" spans="1:21" ht="12.75" outlineLevel="2">
      <c r="A59" s="3"/>
      <c r="B59" s="92"/>
      <c r="C59" s="92"/>
      <c r="D59" s="103" t="s">
        <v>86</v>
      </c>
      <c r="E59" s="104">
        <v>5</v>
      </c>
      <c r="F59" s="105" t="s">
        <v>166</v>
      </c>
      <c r="G59" s="106" t="s">
        <v>168</v>
      </c>
      <c r="H59" s="107">
        <v>134.395</v>
      </c>
      <c r="I59" s="108" t="s">
        <v>89</v>
      </c>
      <c r="J59" s="109"/>
      <c r="K59" s="110">
        <f t="shared" si="11"/>
        <v>0</v>
      </c>
      <c r="L59" s="111">
        <v>0</v>
      </c>
      <c r="M59" s="112">
        <f>IF(OR(D59="P",D59="U"),K59,"")</f>
        <v>0</v>
      </c>
      <c r="N59" s="112">
        <f t="shared" si="12"/>
      </c>
      <c r="O59" s="112">
        <f t="shared" si="13"/>
      </c>
      <c r="P59" s="113">
        <v>0.00026</v>
      </c>
      <c r="Q59" s="113">
        <v>0</v>
      </c>
      <c r="R59" s="113">
        <v>0</v>
      </c>
      <c r="S59" s="114">
        <v>21</v>
      </c>
      <c r="T59" s="115"/>
      <c r="U59" s="116"/>
    </row>
    <row r="60" spans="1:21" ht="25.5" outlineLevel="2">
      <c r="A60" s="3"/>
      <c r="B60" s="92"/>
      <c r="C60" s="92"/>
      <c r="D60" s="103" t="s">
        <v>99</v>
      </c>
      <c r="E60" s="104">
        <v>6</v>
      </c>
      <c r="F60" s="105" t="s">
        <v>169</v>
      </c>
      <c r="G60" s="106" t="s">
        <v>170</v>
      </c>
      <c r="H60" s="107">
        <v>151.523</v>
      </c>
      <c r="I60" s="108" t="s">
        <v>89</v>
      </c>
      <c r="J60" s="109"/>
      <c r="K60" s="110">
        <f t="shared" si="11"/>
        <v>0</v>
      </c>
      <c r="L60" s="111">
        <f>IF(D60="S",K60,"")</f>
        <v>0</v>
      </c>
      <c r="M60" s="112">
        <v>0</v>
      </c>
      <c r="N60" s="112">
        <f t="shared" si="12"/>
      </c>
      <c r="O60" s="112">
        <f t="shared" si="13"/>
      </c>
      <c r="P60" s="113">
        <v>0</v>
      </c>
      <c r="Q60" s="113">
        <v>0</v>
      </c>
      <c r="R60" s="113">
        <v>0</v>
      </c>
      <c r="S60" s="114">
        <v>21</v>
      </c>
      <c r="T60" s="115">
        <f>K60*(S60+100)/100</f>
        <v>0</v>
      </c>
      <c r="U60" s="116"/>
    </row>
    <row r="61" spans="1:21" ht="38.25" outlineLevel="2">
      <c r="A61" s="3"/>
      <c r="B61" s="92"/>
      <c r="C61" s="92"/>
      <c r="D61" s="103" t="s">
        <v>86</v>
      </c>
      <c r="E61" s="104">
        <v>7</v>
      </c>
      <c r="F61" s="124" t="s">
        <v>169</v>
      </c>
      <c r="G61" s="106" t="s">
        <v>171</v>
      </c>
      <c r="H61" s="107">
        <v>1</v>
      </c>
      <c r="I61" s="108" t="s">
        <v>172</v>
      </c>
      <c r="J61" s="109"/>
      <c r="K61" s="110">
        <f>J61*H61</f>
        <v>0</v>
      </c>
      <c r="L61" s="111">
        <f>K61</f>
        <v>0</v>
      </c>
      <c r="M61" s="112">
        <v>0</v>
      </c>
      <c r="N61" s="112"/>
      <c r="O61" s="112"/>
      <c r="P61" s="113"/>
      <c r="Q61" s="113"/>
      <c r="R61" s="113"/>
      <c r="S61" s="114">
        <v>21</v>
      </c>
      <c r="T61" s="115"/>
      <c r="U61" s="116"/>
    </row>
    <row r="62" spans="1:21" ht="12.75" outlineLevel="2">
      <c r="A62" s="3"/>
      <c r="B62" s="92"/>
      <c r="C62" s="92"/>
      <c r="D62" s="103" t="s">
        <v>131</v>
      </c>
      <c r="E62" s="104">
        <v>8</v>
      </c>
      <c r="F62" s="105" t="s">
        <v>173</v>
      </c>
      <c r="G62" s="106" t="s">
        <v>174</v>
      </c>
      <c r="H62" s="107">
        <v>5264.25105</v>
      </c>
      <c r="I62" s="108" t="s">
        <v>157</v>
      </c>
      <c r="J62" s="109"/>
      <c r="K62" s="110">
        <f>H62*J62</f>
        <v>0</v>
      </c>
      <c r="L62" s="111">
        <v>0</v>
      </c>
      <c r="M62" s="112">
        <f>IF(OR(D62="P",D62="U"),K62,"")</f>
        <v>0</v>
      </c>
      <c r="N62" s="112">
        <f>IF(D62="H",K62,"")</f>
      </c>
      <c r="O62" s="112">
        <f>IF(D62="V",K62,"")</f>
      </c>
      <c r="P62" s="113">
        <v>0</v>
      </c>
      <c r="Q62" s="113">
        <v>0</v>
      </c>
      <c r="R62" s="113">
        <v>0</v>
      </c>
      <c r="S62" s="114">
        <v>21</v>
      </c>
      <c r="T62" s="115">
        <f>K62*(S62+100)/100</f>
        <v>0</v>
      </c>
      <c r="U62" s="116"/>
    </row>
    <row r="63" spans="1:21" ht="12.75" outlineLevel="1">
      <c r="A63" s="3"/>
      <c r="B63" s="83"/>
      <c r="C63" s="84" t="s">
        <v>175</v>
      </c>
      <c r="D63" s="85" t="s">
        <v>83</v>
      </c>
      <c r="E63" s="86"/>
      <c r="F63" s="86" t="s">
        <v>33</v>
      </c>
      <c r="G63" s="87" t="s">
        <v>176</v>
      </c>
      <c r="H63" s="86"/>
      <c r="I63" s="85"/>
      <c r="J63" s="86"/>
      <c r="K63" s="88">
        <f>SUBTOTAL(9,K64:K66)</f>
        <v>0</v>
      </c>
      <c r="L63" s="89">
        <f>SUBTOTAL(9,L64:L66)</f>
        <v>0</v>
      </c>
      <c r="M63" s="89">
        <f>SUBTOTAL(9,M64:M66)</f>
        <v>0</v>
      </c>
      <c r="N63" s="89">
        <f>SUBTOTAL(9,N64:N66)</f>
        <v>0</v>
      </c>
      <c r="O63" s="89">
        <f>SUBTOTAL(9,O64:O66)</f>
        <v>0</v>
      </c>
      <c r="P63" s="90">
        <f>SUMPRODUCT(P64:P66,H64:H66)</f>
        <v>0</v>
      </c>
      <c r="Q63" s="90">
        <f>SUMPRODUCT(Q64:Q66,H64:H66)</f>
        <v>0</v>
      </c>
      <c r="R63" s="90">
        <f>SUMPRODUCT(R64:R66,H64:H66)</f>
        <v>0</v>
      </c>
      <c r="S63" s="91">
        <f>K63*0.21</f>
        <v>0</v>
      </c>
      <c r="T63" s="91">
        <f>K63+S63</f>
        <v>0</v>
      </c>
      <c r="U63" s="92"/>
    </row>
    <row r="64" spans="1:21" ht="12.75" outlineLevel="2">
      <c r="A64" s="3"/>
      <c r="B64" s="93"/>
      <c r="C64" s="94"/>
      <c r="D64" s="95"/>
      <c r="E64" s="96" t="s">
        <v>85</v>
      </c>
      <c r="F64" s="97"/>
      <c r="G64" s="98"/>
      <c r="H64" s="97"/>
      <c r="I64" s="95"/>
      <c r="J64" s="97"/>
      <c r="K64" s="99"/>
      <c r="L64" s="100"/>
      <c r="M64" s="100"/>
      <c r="N64" s="100"/>
      <c r="O64" s="100"/>
      <c r="P64" s="101"/>
      <c r="Q64" s="101"/>
      <c r="R64" s="101"/>
      <c r="S64" s="102"/>
      <c r="T64" s="102"/>
      <c r="U64" s="92"/>
    </row>
    <row r="65" spans="1:21" ht="12.75" outlineLevel="2">
      <c r="A65" s="3"/>
      <c r="B65" s="93"/>
      <c r="C65" s="125"/>
      <c r="D65" s="103" t="s">
        <v>86</v>
      </c>
      <c r="E65" s="104">
        <v>1</v>
      </c>
      <c r="F65" s="105" t="s">
        <v>177</v>
      </c>
      <c r="G65" s="106" t="s">
        <v>178</v>
      </c>
      <c r="H65" s="107">
        <v>526.381</v>
      </c>
      <c r="I65" s="108" t="s">
        <v>89</v>
      </c>
      <c r="J65" s="109"/>
      <c r="K65" s="110">
        <f>H65*J65</f>
        <v>0</v>
      </c>
      <c r="L65" s="111">
        <f>IF(D65="S",K65,"")</f>
      </c>
      <c r="M65" s="112">
        <f>IF(OR(D65="P",D65="U"),K65,"")</f>
        <v>0</v>
      </c>
      <c r="N65" s="112">
        <f>IF(D65="H",K65,"")</f>
      </c>
      <c r="O65" s="112">
        <f>IF(D65="V",K65,"")</f>
      </c>
      <c r="P65" s="113">
        <v>0</v>
      </c>
      <c r="Q65" s="113">
        <v>0</v>
      </c>
      <c r="R65" s="113">
        <v>0</v>
      </c>
      <c r="S65" s="114">
        <v>21</v>
      </c>
      <c r="T65" s="102"/>
      <c r="U65" s="92"/>
    </row>
    <row r="66" spans="1:21" ht="12.75" outlineLevel="2">
      <c r="A66" s="3"/>
      <c r="B66" s="92"/>
      <c r="C66" s="92"/>
      <c r="D66" s="103" t="s">
        <v>86</v>
      </c>
      <c r="E66" s="104">
        <v>2</v>
      </c>
      <c r="F66" s="105" t="s">
        <v>179</v>
      </c>
      <c r="G66" s="106" t="s">
        <v>180</v>
      </c>
      <c r="H66" s="107">
        <v>65.872</v>
      </c>
      <c r="I66" s="108" t="s">
        <v>89</v>
      </c>
      <c r="J66" s="109"/>
      <c r="K66" s="110">
        <f>H66*J66</f>
        <v>0</v>
      </c>
      <c r="L66" s="111">
        <f>IF(D66="S",K66,"")</f>
      </c>
      <c r="M66" s="112">
        <f>IF(OR(D66="P",D66="U"),K66,"")</f>
        <v>0</v>
      </c>
      <c r="N66" s="112">
        <f>IF(D66="H",K66,"")</f>
      </c>
      <c r="O66" s="112">
        <f>IF(D66="V",K66,"")</f>
      </c>
      <c r="P66" s="113">
        <v>0</v>
      </c>
      <c r="Q66" s="113">
        <v>0</v>
      </c>
      <c r="R66" s="113">
        <v>0</v>
      </c>
      <c r="S66" s="114">
        <v>21</v>
      </c>
      <c r="T66" s="115">
        <f>K66*(S66+100)/100</f>
        <v>0</v>
      </c>
      <c r="U66" s="116"/>
    </row>
    <row r="67" spans="1:21" ht="12.75" outlineLevel="1">
      <c r="A67" s="3"/>
      <c r="B67" s="83"/>
      <c r="C67" s="84" t="s">
        <v>181</v>
      </c>
      <c r="D67" s="85" t="s">
        <v>83</v>
      </c>
      <c r="E67" s="86"/>
      <c r="F67" s="86" t="s">
        <v>35</v>
      </c>
      <c r="G67" s="87" t="s">
        <v>182</v>
      </c>
      <c r="H67" s="86"/>
      <c r="I67" s="85"/>
      <c r="J67" s="86"/>
      <c r="K67" s="88">
        <f>SUBTOTAL(9,K68:K69)</f>
        <v>0</v>
      </c>
      <c r="L67" s="89">
        <f>SUBTOTAL(9,L68:L69)</f>
        <v>0</v>
      </c>
      <c r="M67" s="89">
        <f>SUBTOTAL(9,M68:M69)</f>
        <v>0</v>
      </c>
      <c r="N67" s="89">
        <f>SUBTOTAL(9,N68:N69)</f>
        <v>0</v>
      </c>
      <c r="O67" s="89">
        <f>SUBTOTAL(9,O68:O69)</f>
        <v>0</v>
      </c>
      <c r="P67" s="90">
        <f>SUMPRODUCT(P68:P69,H68:H69)</f>
        <v>0</v>
      </c>
      <c r="Q67" s="90">
        <f>SUMPRODUCT(Q68:Q69,H68:H69)</f>
        <v>0</v>
      </c>
      <c r="R67" s="90">
        <f>SUMPRODUCT(R68:R69,H68:H69)</f>
        <v>0</v>
      </c>
      <c r="S67" s="91">
        <f>K67*0.21</f>
        <v>0</v>
      </c>
      <c r="T67" s="91">
        <f>K67+S67</f>
        <v>0</v>
      </c>
      <c r="U67" s="92"/>
    </row>
    <row r="68" spans="1:21" ht="12.75" outlineLevel="2">
      <c r="A68" s="3"/>
      <c r="B68" s="93"/>
      <c r="C68" s="94"/>
      <c r="D68" s="95"/>
      <c r="E68" s="96" t="s">
        <v>85</v>
      </c>
      <c r="F68" s="97"/>
      <c r="G68" s="98"/>
      <c r="H68" s="97"/>
      <c r="I68" s="95"/>
      <c r="J68" s="97"/>
      <c r="K68" s="99"/>
      <c r="L68" s="100"/>
      <c r="M68" s="100"/>
      <c r="N68" s="100"/>
      <c r="O68" s="100"/>
      <c r="P68" s="101"/>
      <c r="Q68" s="101"/>
      <c r="R68" s="101"/>
      <c r="S68" s="102"/>
      <c r="T68" s="102"/>
      <c r="U68" s="92"/>
    </row>
    <row r="69" spans="1:21" ht="12.75" outlineLevel="2">
      <c r="A69" s="3"/>
      <c r="B69" s="92"/>
      <c r="C69" s="92"/>
      <c r="D69" s="103" t="s">
        <v>183</v>
      </c>
      <c r="E69" s="104">
        <v>1</v>
      </c>
      <c r="F69" s="105" t="s">
        <v>184</v>
      </c>
      <c r="G69" s="106" t="s">
        <v>185</v>
      </c>
      <c r="H69" s="107">
        <v>28204.168</v>
      </c>
      <c r="I69" s="108" t="s">
        <v>157</v>
      </c>
      <c r="J69" s="109"/>
      <c r="K69" s="110">
        <f>H69*J69</f>
        <v>0</v>
      </c>
      <c r="L69" s="111">
        <f>IF(D69="S",K69,"")</f>
      </c>
      <c r="M69" s="112">
        <f>IF(OR(D69="P",D69="U"),K69,"")</f>
      </c>
      <c r="N69" s="112">
        <f>IF(D69="H",K69,"")</f>
      </c>
      <c r="O69" s="112">
        <f>IF(D69="V",K69,"")</f>
        <v>0</v>
      </c>
      <c r="P69" s="113">
        <v>0</v>
      </c>
      <c r="Q69" s="113">
        <v>0</v>
      </c>
      <c r="R69" s="113">
        <v>0</v>
      </c>
      <c r="S69" s="114">
        <v>21</v>
      </c>
      <c r="T69" s="115">
        <f>K69*(S69+100)/100</f>
        <v>0</v>
      </c>
      <c r="U69" s="116"/>
    </row>
    <row r="70" spans="1:21" ht="8.25" customHeight="1">
      <c r="A70" s="3"/>
      <c r="B70" s="3"/>
      <c r="C70" s="3"/>
      <c r="D70" s="3"/>
      <c r="E70" s="3"/>
      <c r="F70" s="3"/>
      <c r="G70" s="3"/>
      <c r="H70" s="3"/>
      <c r="I70" s="82"/>
      <c r="J70" s="3"/>
      <c r="K70" s="3"/>
      <c r="L70" s="52"/>
      <c r="M70" s="52"/>
      <c r="N70" s="52"/>
      <c r="O70" s="52"/>
      <c r="P70" s="52"/>
      <c r="Q70" s="52"/>
      <c r="R70" s="52"/>
      <c r="S70" s="53"/>
      <c r="T70" s="53"/>
      <c r="U70" s="3"/>
    </row>
    <row r="71" spans="1:21" ht="12.75" outlineLevel="1">
      <c r="A71" s="3"/>
      <c r="B71" s="83"/>
      <c r="C71" s="84" t="s">
        <v>186</v>
      </c>
      <c r="D71" s="85" t="s">
        <v>83</v>
      </c>
      <c r="E71" s="86"/>
      <c r="F71" s="86" t="s">
        <v>32</v>
      </c>
      <c r="G71" s="87" t="s">
        <v>187</v>
      </c>
      <c r="H71" s="86"/>
      <c r="I71" s="85"/>
      <c r="J71" s="86"/>
      <c r="K71" s="88">
        <f>K73+K74+K75+K76</f>
        <v>0</v>
      </c>
      <c r="L71" s="89">
        <f>SUBTOTAL(9,L72:L76)</f>
        <v>0</v>
      </c>
      <c r="M71" s="89">
        <f>SUBTOTAL(9,M72:M76)</f>
        <v>0</v>
      </c>
      <c r="N71" s="89">
        <f>SUBTOTAL(9,N72:N76)</f>
        <v>0</v>
      </c>
      <c r="O71" s="89">
        <f>SUBTOTAL(9,O72:O76)</f>
        <v>0</v>
      </c>
      <c r="P71" s="90">
        <f>SUMPRODUCT(P72:P76,H72:H76)</f>
        <v>2.362210000000084</v>
      </c>
      <c r="Q71" s="90">
        <f>SUMPRODUCT(Q72:Q76,H72:H76)</f>
        <v>0</v>
      </c>
      <c r="R71" s="90">
        <f>SUMPRODUCT(R72:R76,H72:H76)</f>
        <v>132.1865600000426</v>
      </c>
      <c r="S71" s="91">
        <f>SUMPRODUCT(S72:S76,K72:K76)/100</f>
        <v>0</v>
      </c>
      <c r="T71" s="91">
        <f>K71+S71</f>
        <v>0</v>
      </c>
      <c r="U71" s="92"/>
    </row>
    <row r="72" spans="1:21" ht="12.75" outlineLevel="2">
      <c r="A72" s="3"/>
      <c r="B72" s="93"/>
      <c r="C72" s="94"/>
      <c r="D72" s="95"/>
      <c r="E72" s="96" t="s">
        <v>85</v>
      </c>
      <c r="F72" s="97"/>
      <c r="G72" s="98"/>
      <c r="H72" s="97"/>
      <c r="I72" s="95"/>
      <c r="J72" s="97"/>
      <c r="K72" s="99"/>
      <c r="L72" s="100"/>
      <c r="M72" s="100"/>
      <c r="N72" s="100"/>
      <c r="O72" s="100"/>
      <c r="P72" s="101"/>
      <c r="Q72" s="101"/>
      <c r="R72" s="101"/>
      <c r="S72" s="102"/>
      <c r="T72" s="102"/>
      <c r="U72" s="92"/>
    </row>
    <row r="73" spans="1:21" ht="25.5" outlineLevel="2">
      <c r="A73" s="3"/>
      <c r="B73" s="92"/>
      <c r="C73" s="92"/>
      <c r="D73" s="103" t="s">
        <v>86</v>
      </c>
      <c r="E73" s="104">
        <v>1</v>
      </c>
      <c r="F73" s="105" t="s">
        <v>188</v>
      </c>
      <c r="G73" s="106" t="s">
        <v>189</v>
      </c>
      <c r="H73" s="107">
        <v>65.872</v>
      </c>
      <c r="I73" s="108" t="s">
        <v>89</v>
      </c>
      <c r="J73" s="109"/>
      <c r="K73" s="110">
        <f>H73*J73</f>
        <v>0</v>
      </c>
      <c r="L73" s="111">
        <f>IF(D73="S",K73,"")</f>
      </c>
      <c r="M73" s="112">
        <f>IF(OR(D73="P",D73="U"),K73,"")</f>
        <v>0</v>
      </c>
      <c r="N73" s="112">
        <f>IF(D73="H",K73,"")</f>
      </c>
      <c r="O73" s="112">
        <f>IF(D73="V",K73,"")</f>
      </c>
      <c r="P73" s="113">
        <v>0.002500000000001279</v>
      </c>
      <c r="Q73" s="113">
        <v>0</v>
      </c>
      <c r="R73" s="113">
        <v>0.23000000000001822</v>
      </c>
      <c r="S73" s="114">
        <v>21</v>
      </c>
      <c r="T73" s="115">
        <f>K73*(S73+100)/100</f>
        <v>0</v>
      </c>
      <c r="U73" s="116"/>
    </row>
    <row r="74" spans="1:21" ht="12.75" outlineLevel="2">
      <c r="A74" s="3"/>
      <c r="B74" s="92"/>
      <c r="C74" s="92"/>
      <c r="D74" s="103" t="s">
        <v>86</v>
      </c>
      <c r="E74" s="104">
        <v>2</v>
      </c>
      <c r="F74" s="124">
        <v>629451111</v>
      </c>
      <c r="G74" s="106" t="s">
        <v>190</v>
      </c>
      <c r="H74" s="107">
        <v>86.4</v>
      </c>
      <c r="I74" s="108" t="s">
        <v>94</v>
      </c>
      <c r="J74" s="109"/>
      <c r="K74" s="110">
        <f>H74*J74</f>
        <v>0</v>
      </c>
      <c r="L74" s="111">
        <f>IF(D74="S",K74,"")</f>
      </c>
      <c r="M74" s="112">
        <f>IF(OR(D74="P",D74="U"),K74,"")</f>
        <v>0</v>
      </c>
      <c r="N74" s="112">
        <f>IF(D74="H",K74,"")</f>
      </c>
      <c r="O74" s="112">
        <f>IF(D74="V",K74,"")</f>
      </c>
      <c r="P74" s="113">
        <v>0.006250000000000001</v>
      </c>
      <c r="Q74" s="113">
        <v>0</v>
      </c>
      <c r="R74" s="113">
        <v>0</v>
      </c>
      <c r="S74" s="114">
        <v>21</v>
      </c>
      <c r="T74" s="115">
        <f>K74*(S74+100)/100</f>
        <v>0</v>
      </c>
      <c r="U74" s="116"/>
    </row>
    <row r="75" spans="1:21" ht="12.75" outlineLevel="2">
      <c r="A75" s="3"/>
      <c r="B75" s="92"/>
      <c r="C75" s="92"/>
      <c r="D75" s="103" t="s">
        <v>86</v>
      </c>
      <c r="E75" s="104">
        <v>3</v>
      </c>
      <c r="F75" s="105" t="s">
        <v>92</v>
      </c>
      <c r="G75" s="106" t="s">
        <v>191</v>
      </c>
      <c r="H75" s="107">
        <v>325.1</v>
      </c>
      <c r="I75" s="108" t="s">
        <v>94</v>
      </c>
      <c r="J75" s="109"/>
      <c r="K75" s="110">
        <f>H75*J75</f>
        <v>0</v>
      </c>
      <c r="L75" s="111">
        <f>IF(D75="S",K75,"")</f>
      </c>
      <c r="M75" s="112">
        <f>IF(OR(D75="P",D75="U"),K75,"")</f>
        <v>0</v>
      </c>
      <c r="N75" s="112">
        <f>IF(D75="H",K75,"")</f>
      </c>
      <c r="O75" s="112">
        <f>IF(D75="V",K75,"")</f>
      </c>
      <c r="P75" s="113">
        <v>0.0003</v>
      </c>
      <c r="Q75" s="113">
        <v>0</v>
      </c>
      <c r="R75" s="113">
        <v>0.36000000000012733</v>
      </c>
      <c r="S75" s="114">
        <v>21</v>
      </c>
      <c r="T75" s="115">
        <f>K75*(S75+100)/100</f>
        <v>0</v>
      </c>
      <c r="U75" s="116"/>
    </row>
    <row r="76" spans="1:21" ht="12.75" outlineLevel="2">
      <c r="A76" s="3"/>
      <c r="B76" s="92"/>
      <c r="C76" s="92"/>
      <c r="D76" s="103" t="s">
        <v>86</v>
      </c>
      <c r="E76" s="104">
        <v>4</v>
      </c>
      <c r="F76" s="105" t="s">
        <v>192</v>
      </c>
      <c r="G76" s="106" t="s">
        <v>193</v>
      </c>
      <c r="H76" s="107">
        <v>150</v>
      </c>
      <c r="I76" s="108" t="s">
        <v>194</v>
      </c>
      <c r="J76" s="109"/>
      <c r="K76" s="110">
        <f>H76*J76</f>
        <v>0</v>
      </c>
      <c r="L76" s="111">
        <f>IF(D76="S",K76,"")</f>
      </c>
      <c r="M76" s="112">
        <f>IF(OR(D76="P",D76="U"),K76,"")</f>
        <v>0</v>
      </c>
      <c r="N76" s="112">
        <f>IF(D76="H",K76,"")</f>
      </c>
      <c r="O76" s="112">
        <f>IF(D76="V",K76,"")</f>
      </c>
      <c r="P76" s="113">
        <v>0.0104</v>
      </c>
      <c r="Q76" s="113">
        <v>0</v>
      </c>
      <c r="R76" s="113">
        <v>0</v>
      </c>
      <c r="S76" s="114">
        <v>21</v>
      </c>
      <c r="T76" s="115">
        <f>K76*(S76+100)/100</f>
        <v>0</v>
      </c>
      <c r="U76" s="116"/>
    </row>
    <row r="77" spans="1:21" ht="12.75" outlineLevel="1">
      <c r="A77" s="3"/>
      <c r="B77" s="83"/>
      <c r="C77" s="84" t="s">
        <v>147</v>
      </c>
      <c r="D77" s="85" t="s">
        <v>83</v>
      </c>
      <c r="E77" s="86"/>
      <c r="F77" s="86" t="s">
        <v>32</v>
      </c>
      <c r="G77" s="87" t="s">
        <v>148</v>
      </c>
      <c r="H77" s="86"/>
      <c r="I77" s="85"/>
      <c r="J77" s="86"/>
      <c r="K77" s="88">
        <f>K79</f>
        <v>0</v>
      </c>
      <c r="L77" s="89">
        <f>SUBTOTAL(9,L78:L79)</f>
        <v>0</v>
      </c>
      <c r="M77" s="89">
        <f>SUBTOTAL(9,M78:M79)</f>
        <v>0</v>
      </c>
      <c r="N77" s="89">
        <f>SUBTOTAL(9,N78:N79)</f>
        <v>0</v>
      </c>
      <c r="O77" s="89">
        <f>SUBTOTAL(9,O78:O79)</f>
        <v>0</v>
      </c>
      <c r="P77" s="90">
        <f>SUMPRODUCT(P78:P79,H78:H79)</f>
        <v>0</v>
      </c>
      <c r="Q77" s="90">
        <f>SUMPRODUCT(Q78:Q79,H78:H79)</f>
        <v>0</v>
      </c>
      <c r="R77" s="90">
        <f>SUMPRODUCT(R78:R79,H78:H79)</f>
        <v>47.43819828464712</v>
      </c>
      <c r="S77" s="91">
        <f>SUMPRODUCT(S78:S79,K78:K79)/100</f>
        <v>0</v>
      </c>
      <c r="T77" s="91">
        <f>K77+S77</f>
        <v>0</v>
      </c>
      <c r="U77" s="92"/>
    </row>
    <row r="78" spans="1:21" ht="12.75" outlineLevel="2">
      <c r="A78" s="3"/>
      <c r="B78" s="93"/>
      <c r="C78" s="94"/>
      <c r="D78" s="95"/>
      <c r="E78" s="96" t="s">
        <v>85</v>
      </c>
      <c r="F78" s="97"/>
      <c r="G78" s="98"/>
      <c r="H78" s="97"/>
      <c r="I78" s="95"/>
      <c r="J78" s="97"/>
      <c r="K78" s="99"/>
      <c r="L78" s="100"/>
      <c r="M78" s="100"/>
      <c r="N78" s="100"/>
      <c r="O78" s="100"/>
      <c r="P78" s="101"/>
      <c r="Q78" s="101"/>
      <c r="R78" s="101"/>
      <c r="S78" s="102"/>
      <c r="T78" s="102"/>
      <c r="U78" s="92"/>
    </row>
    <row r="79" spans="1:21" ht="12.75" outlineLevel="2">
      <c r="A79" s="3"/>
      <c r="B79" s="92"/>
      <c r="C79" s="92"/>
      <c r="D79" s="103" t="s">
        <v>131</v>
      </c>
      <c r="E79" s="104">
        <v>1</v>
      </c>
      <c r="F79" s="105" t="s">
        <v>149</v>
      </c>
      <c r="G79" s="106" t="s">
        <v>150</v>
      </c>
      <c r="H79" s="107">
        <v>18.25950665304806</v>
      </c>
      <c r="I79" s="108" t="s">
        <v>134</v>
      </c>
      <c r="J79" s="109"/>
      <c r="K79" s="110">
        <f>H79*J79</f>
        <v>0</v>
      </c>
      <c r="L79" s="111">
        <f>IF(D79="S",K79,"")</f>
      </c>
      <c r="M79" s="112">
        <f>IF(OR(D79="P",D79="U"),K79,"")</f>
        <v>0</v>
      </c>
      <c r="N79" s="112">
        <f>IF(D79="H",K79,"")</f>
      </c>
      <c r="O79" s="112">
        <f>IF(D79="V",K79,"")</f>
      </c>
      <c r="P79" s="113">
        <v>0</v>
      </c>
      <c r="Q79" s="113">
        <v>0</v>
      </c>
      <c r="R79" s="113">
        <v>2.598000000001548</v>
      </c>
      <c r="S79" s="114">
        <v>21</v>
      </c>
      <c r="T79" s="115">
        <f>K79*(S79+100)/100</f>
        <v>0</v>
      </c>
      <c r="U79" s="116"/>
    </row>
    <row r="80" spans="1:21" ht="12.75" outlineLevel="1">
      <c r="A80" s="3"/>
      <c r="B80" s="83"/>
      <c r="C80" s="84" t="s">
        <v>181</v>
      </c>
      <c r="D80" s="85" t="s">
        <v>83</v>
      </c>
      <c r="E80" s="86"/>
      <c r="F80" s="86" t="s">
        <v>35</v>
      </c>
      <c r="G80" s="87" t="s">
        <v>182</v>
      </c>
      <c r="H80" s="86"/>
      <c r="I80" s="85"/>
      <c r="J80" s="86"/>
      <c r="K80" s="88">
        <f>K82+K83</f>
        <v>0</v>
      </c>
      <c r="L80" s="89">
        <f>SUBTOTAL(9,L81:L82)</f>
        <v>0</v>
      </c>
      <c r="M80" s="89">
        <f>M83</f>
        <v>0</v>
      </c>
      <c r="N80" s="89">
        <f>SUBTOTAL(9,N81:N82)</f>
        <v>0</v>
      </c>
      <c r="O80" s="89">
        <f>SUBTOTAL(9,O81:O82)</f>
        <v>0</v>
      </c>
      <c r="P80" s="90">
        <f>SUMPRODUCT(P81:P82,H81:H82)</f>
        <v>0</v>
      </c>
      <c r="Q80" s="90">
        <f>SUMPRODUCT(Q81:Q82,H81:H82)</f>
        <v>0</v>
      </c>
      <c r="R80" s="90">
        <f>SUMPRODUCT(R81:R82,H81:H82)</f>
        <v>0</v>
      </c>
      <c r="S80" s="91">
        <f>K80*0.21</f>
        <v>0</v>
      </c>
      <c r="T80" s="91">
        <f>K80+S80</f>
        <v>0</v>
      </c>
      <c r="U80" s="92"/>
    </row>
    <row r="81" spans="1:21" ht="12.75" outlineLevel="2">
      <c r="A81" s="3"/>
      <c r="B81" s="93"/>
      <c r="C81" s="94"/>
      <c r="D81" s="95"/>
      <c r="E81" s="96" t="s">
        <v>85</v>
      </c>
      <c r="F81" s="97"/>
      <c r="G81" s="98"/>
      <c r="H81" s="97"/>
      <c r="I81" s="95"/>
      <c r="J81" s="97"/>
      <c r="K81" s="99"/>
      <c r="L81" s="100"/>
      <c r="M81" s="100"/>
      <c r="N81" s="100"/>
      <c r="O81" s="100"/>
      <c r="P81" s="101"/>
      <c r="Q81" s="101"/>
      <c r="R81" s="101"/>
      <c r="S81" s="102"/>
      <c r="T81" s="102"/>
      <c r="U81" s="92"/>
    </row>
    <row r="82" spans="1:21" ht="12.75" outlineLevel="2">
      <c r="A82" s="3"/>
      <c r="B82" s="92"/>
      <c r="C82" s="92"/>
      <c r="D82" s="103" t="s">
        <v>183</v>
      </c>
      <c r="E82" s="104">
        <v>1</v>
      </c>
      <c r="F82" s="105" t="s">
        <v>184</v>
      </c>
      <c r="G82" s="106" t="s">
        <v>185</v>
      </c>
      <c r="H82" s="107">
        <v>19582.116</v>
      </c>
      <c r="I82" s="108" t="s">
        <v>157</v>
      </c>
      <c r="J82" s="109"/>
      <c r="K82" s="110">
        <f>J82*H82</f>
        <v>0</v>
      </c>
      <c r="L82" s="111">
        <f>IF(D82="S",K82,"")</f>
      </c>
      <c r="M82" s="112">
        <f>IF(OR(D82="P",D82="U"),K82,"")</f>
      </c>
      <c r="N82" s="112">
        <f>IF(D82="H",K82,"")</f>
      </c>
      <c r="O82" s="112">
        <f>IF(D82="V",K82,"")</f>
        <v>0</v>
      </c>
      <c r="P82" s="113">
        <v>0</v>
      </c>
      <c r="Q82" s="113">
        <v>0</v>
      </c>
      <c r="R82" s="113">
        <v>0</v>
      </c>
      <c r="S82" s="114">
        <v>21</v>
      </c>
      <c r="T82" s="115">
        <f>K82*(S82+100)/100</f>
        <v>0</v>
      </c>
      <c r="U82" s="116"/>
    </row>
    <row r="83" spans="4:19" ht="12.75">
      <c r="D83" s="103" t="s">
        <v>86</v>
      </c>
      <c r="E83" s="104">
        <v>2</v>
      </c>
      <c r="F83" s="105" t="s">
        <v>195</v>
      </c>
      <c r="G83" s="106" t="s">
        <v>196</v>
      </c>
      <c r="H83" s="126">
        <v>1</v>
      </c>
      <c r="I83" s="108" t="s">
        <v>172</v>
      </c>
      <c r="J83" s="109"/>
      <c r="K83" s="110">
        <f>J83*H83</f>
        <v>0</v>
      </c>
      <c r="L83" s="111">
        <f>IF(D83="S",K83,"")</f>
      </c>
      <c r="M83" s="112">
        <f>IF(OR(D83="P",D83="U"),K83,"")</f>
        <v>0</v>
      </c>
      <c r="N83" s="112">
        <f>IF(D83="H",K83,"")</f>
      </c>
      <c r="O83" s="112">
        <f>IF(D83="V",K83,"")</f>
      </c>
      <c r="P83" s="113">
        <v>0</v>
      </c>
      <c r="Q83" s="113">
        <v>0</v>
      </c>
      <c r="R83" s="113">
        <v>0</v>
      </c>
      <c r="S83" s="114">
        <v>21</v>
      </c>
    </row>
    <row r="84" spans="4:19" ht="56.25">
      <c r="D84" s="127"/>
      <c r="E84" s="127"/>
      <c r="F84" s="127"/>
      <c r="G84" s="128" t="s">
        <v>197</v>
      </c>
      <c r="H84" s="127"/>
      <c r="I84" s="129"/>
      <c r="J84" s="127"/>
      <c r="K84" s="127"/>
      <c r="L84" s="130"/>
      <c r="M84" s="130"/>
      <c r="N84" s="130"/>
      <c r="O84" s="130"/>
      <c r="P84" s="131"/>
      <c r="Q84" s="127"/>
      <c r="R84" s="127"/>
      <c r="S84" s="132"/>
    </row>
  </sheetData>
  <sheetProtection selectLockedCells="1" selectUnlockedCells="1"/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Heczko</dc:creator>
  <cp:keywords/>
  <dc:description/>
  <cp:lastModifiedBy>User</cp:lastModifiedBy>
  <dcterms:created xsi:type="dcterms:W3CDTF">2018-04-12T12:57:52Z</dcterms:created>
  <dcterms:modified xsi:type="dcterms:W3CDTF">2018-04-17T11:52:38Z</dcterms:modified>
  <cp:category/>
  <cp:version/>
  <cp:contentType/>
  <cp:contentStatus/>
</cp:coreProperties>
</file>