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Admin\Desktop\"/>
    </mc:Choice>
  </mc:AlternateContent>
  <bookViews>
    <workbookView xWindow="360" yWindow="270" windowWidth="18735" windowHeight="12210" activeTab="3"/>
  </bookViews>
  <sheets>
    <sheet name="Pokyny pro vyplnění" sheetId="11" r:id="rId1"/>
    <sheet name="Stavba" sheetId="1" r:id="rId2"/>
    <sheet name="VzorPolozky" sheetId="10" state="hidden" r:id="rId3"/>
    <sheet name="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 Pol'!$A$1:$U$62</definedName>
    <definedName name="_xlnm.Print_Area" localSheetId="1">Stavba!$A$1:$J$58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52511" fullCalcOnLoad="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57" i="1" l="1"/>
  <c r="I56" i="1"/>
  <c r="I55" i="1"/>
  <c r="I54" i="1"/>
  <c r="I53" i="1"/>
  <c r="I52" i="1"/>
  <c r="I51" i="1"/>
  <c r="I50" i="1"/>
  <c r="I49" i="1"/>
  <c r="I48" i="1"/>
  <c r="I47" i="1"/>
  <c r="G39" i="1"/>
  <c r="F39" i="1"/>
  <c r="G52" i="12"/>
  <c r="AC52" i="12"/>
  <c r="AD52" i="12"/>
  <c r="G9" i="12"/>
  <c r="G8" i="12" s="1"/>
  <c r="I9" i="12"/>
  <c r="I8" i="12" s="1"/>
  <c r="K9" i="12"/>
  <c r="K8" i="12" s="1"/>
  <c r="O9" i="12"/>
  <c r="O8" i="12" s="1"/>
  <c r="Q9" i="12"/>
  <c r="Q8" i="12" s="1"/>
  <c r="U9" i="12"/>
  <c r="U8" i="12" s="1"/>
  <c r="G10" i="12"/>
  <c r="I10" i="12"/>
  <c r="K10" i="12"/>
  <c r="M10" i="12"/>
  <c r="O10" i="12"/>
  <c r="Q10" i="12"/>
  <c r="U10" i="12"/>
  <c r="G11" i="12"/>
  <c r="I11" i="12"/>
  <c r="K11" i="12"/>
  <c r="M11" i="12"/>
  <c r="O11" i="12"/>
  <c r="Q11" i="12"/>
  <c r="U11" i="12"/>
  <c r="G12" i="12"/>
  <c r="I12" i="12"/>
  <c r="K12" i="12"/>
  <c r="M12" i="12"/>
  <c r="O12" i="12"/>
  <c r="Q12" i="12"/>
  <c r="U12" i="12"/>
  <c r="G13" i="12"/>
  <c r="M13" i="12" s="1"/>
  <c r="I13" i="12"/>
  <c r="K13" i="12"/>
  <c r="O13" i="12"/>
  <c r="Q13" i="12"/>
  <c r="U13" i="12"/>
  <c r="G14" i="12"/>
  <c r="I14" i="12"/>
  <c r="K14" i="12"/>
  <c r="M14" i="12"/>
  <c r="O14" i="12"/>
  <c r="Q14" i="12"/>
  <c r="U14" i="12"/>
  <c r="G16" i="12"/>
  <c r="I16" i="12"/>
  <c r="I15" i="12" s="1"/>
  <c r="K16" i="12"/>
  <c r="M16" i="12"/>
  <c r="O16" i="12"/>
  <c r="Q16" i="12"/>
  <c r="Q15" i="12" s="1"/>
  <c r="U16" i="12"/>
  <c r="G17" i="12"/>
  <c r="G15" i="12" s="1"/>
  <c r="I17" i="12"/>
  <c r="K17" i="12"/>
  <c r="O17" i="12"/>
  <c r="O15" i="12" s="1"/>
  <c r="Q17" i="12"/>
  <c r="U17" i="12"/>
  <c r="G18" i="12"/>
  <c r="I18" i="12"/>
  <c r="K18" i="12"/>
  <c r="M18" i="12"/>
  <c r="O18" i="12"/>
  <c r="Q18" i="12"/>
  <c r="U18" i="12"/>
  <c r="G19" i="12"/>
  <c r="M19" i="12" s="1"/>
  <c r="I19" i="12"/>
  <c r="K19" i="12"/>
  <c r="K15" i="12" s="1"/>
  <c r="O19" i="12"/>
  <c r="Q19" i="12"/>
  <c r="U19" i="12"/>
  <c r="U15" i="12" s="1"/>
  <c r="G20" i="12"/>
  <c r="I20" i="12"/>
  <c r="K20" i="12"/>
  <c r="M20" i="12"/>
  <c r="O20" i="12"/>
  <c r="Q20" i="12"/>
  <c r="U20" i="12"/>
  <c r="G21" i="12"/>
  <c r="M21" i="12" s="1"/>
  <c r="I21" i="12"/>
  <c r="K21" i="12"/>
  <c r="O21" i="12"/>
  <c r="Q21" i="12"/>
  <c r="U21" i="12"/>
  <c r="I22" i="12"/>
  <c r="Q22" i="12"/>
  <c r="G23" i="12"/>
  <c r="M23" i="12" s="1"/>
  <c r="I23" i="12"/>
  <c r="K23" i="12"/>
  <c r="K22" i="12" s="1"/>
  <c r="O23" i="12"/>
  <c r="O22" i="12" s="1"/>
  <c r="Q23" i="12"/>
  <c r="U23" i="12"/>
  <c r="U22" i="12" s="1"/>
  <c r="G24" i="12"/>
  <c r="I24" i="12"/>
  <c r="K24" i="12"/>
  <c r="M24" i="12"/>
  <c r="O24" i="12"/>
  <c r="Q24" i="12"/>
  <c r="U24" i="12"/>
  <c r="G25" i="12"/>
  <c r="M25" i="12" s="1"/>
  <c r="I25" i="12"/>
  <c r="K25" i="12"/>
  <c r="O25" i="12"/>
  <c r="Q25" i="12"/>
  <c r="U25" i="12"/>
  <c r="G27" i="12"/>
  <c r="M27" i="12" s="1"/>
  <c r="I27" i="12"/>
  <c r="K27" i="12"/>
  <c r="K26" i="12" s="1"/>
  <c r="O27" i="12"/>
  <c r="O26" i="12" s="1"/>
  <c r="Q27" i="12"/>
  <c r="U27" i="12"/>
  <c r="U26" i="12" s="1"/>
  <c r="G28" i="12"/>
  <c r="I28" i="12"/>
  <c r="K28" i="12"/>
  <c r="M28" i="12"/>
  <c r="O28" i="12"/>
  <c r="Q28" i="12"/>
  <c r="U28" i="12"/>
  <c r="G29" i="12"/>
  <c r="M29" i="12" s="1"/>
  <c r="I29" i="12"/>
  <c r="K29" i="12"/>
  <c r="O29" i="12"/>
  <c r="Q29" i="12"/>
  <c r="U29" i="12"/>
  <c r="G30" i="12"/>
  <c r="I30" i="12"/>
  <c r="I26" i="12" s="1"/>
  <c r="K30" i="12"/>
  <c r="M30" i="12"/>
  <c r="O30" i="12"/>
  <c r="Q30" i="12"/>
  <c r="Q26" i="12" s="1"/>
  <c r="U30" i="12"/>
  <c r="G31" i="12"/>
  <c r="M31" i="12" s="1"/>
  <c r="I31" i="12"/>
  <c r="K31" i="12"/>
  <c r="O31" i="12"/>
  <c r="Q31" i="12"/>
  <c r="U31" i="12"/>
  <c r="G32" i="12"/>
  <c r="I32" i="12"/>
  <c r="K32" i="12"/>
  <c r="M32" i="12"/>
  <c r="O32" i="12"/>
  <c r="Q32" i="12"/>
  <c r="U32" i="12"/>
  <c r="G33" i="12"/>
  <c r="M33" i="12" s="1"/>
  <c r="I33" i="12"/>
  <c r="K33" i="12"/>
  <c r="O33" i="12"/>
  <c r="Q33" i="12"/>
  <c r="U33" i="12"/>
  <c r="G34" i="12"/>
  <c r="I34" i="12"/>
  <c r="O34" i="12"/>
  <c r="Q34" i="12"/>
  <c r="G35" i="12"/>
  <c r="M35" i="12" s="1"/>
  <c r="M34" i="12" s="1"/>
  <c r="I35" i="12"/>
  <c r="K35" i="12"/>
  <c r="K34" i="12" s="1"/>
  <c r="O35" i="12"/>
  <c r="Q35" i="12"/>
  <c r="U35" i="12"/>
  <c r="U34" i="12" s="1"/>
  <c r="G37" i="12"/>
  <c r="G36" i="12" s="1"/>
  <c r="I37" i="12"/>
  <c r="K37" i="12"/>
  <c r="O37" i="12"/>
  <c r="O36" i="12" s="1"/>
  <c r="Q37" i="12"/>
  <c r="U37" i="12"/>
  <c r="G38" i="12"/>
  <c r="M38" i="12" s="1"/>
  <c r="I38" i="12"/>
  <c r="I36" i="12" s="1"/>
  <c r="K38" i="12"/>
  <c r="O38" i="12"/>
  <c r="Q38" i="12"/>
  <c r="Q36" i="12" s="1"/>
  <c r="U38" i="12"/>
  <c r="G39" i="12"/>
  <c r="M39" i="12" s="1"/>
  <c r="I39" i="12"/>
  <c r="K39" i="12"/>
  <c r="K36" i="12" s="1"/>
  <c r="O39" i="12"/>
  <c r="Q39" i="12"/>
  <c r="U39" i="12"/>
  <c r="U36" i="12" s="1"/>
  <c r="G40" i="12"/>
  <c r="I40" i="12"/>
  <c r="K40" i="12"/>
  <c r="M40" i="12"/>
  <c r="O40" i="12"/>
  <c r="Q40" i="12"/>
  <c r="U40" i="12"/>
  <c r="G41" i="12"/>
  <c r="K41" i="12"/>
  <c r="O41" i="12"/>
  <c r="U41" i="12"/>
  <c r="G42" i="12"/>
  <c r="M42" i="12" s="1"/>
  <c r="M41" i="12" s="1"/>
  <c r="I42" i="12"/>
  <c r="I41" i="12" s="1"/>
  <c r="K42" i="12"/>
  <c r="O42" i="12"/>
  <c r="Q42" i="12"/>
  <c r="Q41" i="12" s="1"/>
  <c r="U42" i="12"/>
  <c r="G43" i="12"/>
  <c r="I43" i="12"/>
  <c r="K43" i="12"/>
  <c r="O43" i="12"/>
  <c r="Q43" i="12"/>
  <c r="U43" i="12"/>
  <c r="G44" i="12"/>
  <c r="I44" i="12"/>
  <c r="K44" i="12"/>
  <c r="M44" i="12"/>
  <c r="M43" i="12" s="1"/>
  <c r="O44" i="12"/>
  <c r="Q44" i="12"/>
  <c r="U44" i="12"/>
  <c r="G45" i="12"/>
  <c r="K45" i="12"/>
  <c r="O45" i="12"/>
  <c r="U45" i="12"/>
  <c r="G46" i="12"/>
  <c r="M46" i="12" s="1"/>
  <c r="M45" i="12" s="1"/>
  <c r="I46" i="12"/>
  <c r="I45" i="12" s="1"/>
  <c r="K46" i="12"/>
  <c r="O46" i="12"/>
  <c r="Q46" i="12"/>
  <c r="Q45" i="12" s="1"/>
  <c r="U46" i="12"/>
  <c r="G47" i="12"/>
  <c r="I47" i="12"/>
  <c r="K47" i="12"/>
  <c r="O47" i="12"/>
  <c r="Q47" i="12"/>
  <c r="U47" i="12"/>
  <c r="G48" i="12"/>
  <c r="I48" i="12"/>
  <c r="K48" i="12"/>
  <c r="M48" i="12"/>
  <c r="M47" i="12" s="1"/>
  <c r="O48" i="12"/>
  <c r="Q48" i="12"/>
  <c r="U48" i="12"/>
  <c r="G49" i="12"/>
  <c r="K49" i="12"/>
  <c r="O49" i="12"/>
  <c r="U49" i="12"/>
  <c r="G50" i="12"/>
  <c r="M50" i="12" s="1"/>
  <c r="M49" i="12" s="1"/>
  <c r="I50" i="12"/>
  <c r="I49" i="12" s="1"/>
  <c r="K50" i="12"/>
  <c r="O50" i="12"/>
  <c r="Q50" i="12"/>
  <c r="Q49" i="12" s="1"/>
  <c r="U50" i="12"/>
  <c r="I20" i="1"/>
  <c r="I19" i="1"/>
  <c r="I18" i="1"/>
  <c r="I17" i="1"/>
  <c r="I16" i="1"/>
  <c r="G27" i="1"/>
  <c r="F40" i="1"/>
  <c r="G23" i="1" s="1"/>
  <c r="G40" i="1"/>
  <c r="G25" i="1" s="1"/>
  <c r="H40" i="1"/>
  <c r="I39" i="1"/>
  <c r="I40" i="1" s="1"/>
  <c r="J39" i="1" s="1"/>
  <c r="J40" i="1" s="1"/>
  <c r="J28" i="1"/>
  <c r="J26" i="1"/>
  <c r="G38" i="1"/>
  <c r="F38" i="1"/>
  <c r="H32" i="1"/>
  <c r="J23" i="1"/>
  <c r="J24" i="1"/>
  <c r="J25" i="1"/>
  <c r="J27" i="1"/>
  <c r="E24" i="1"/>
  <c r="G24" i="1"/>
  <c r="E26" i="1"/>
  <c r="G26" i="1"/>
  <c r="I58" i="1" l="1"/>
  <c r="G29" i="1"/>
  <c r="G28" i="1"/>
  <c r="M22" i="12"/>
  <c r="M26" i="12"/>
  <c r="M37" i="12"/>
  <c r="M36" i="12" s="1"/>
  <c r="G26" i="12"/>
  <c r="G22" i="12"/>
  <c r="M17" i="12"/>
  <c r="M15" i="12" s="1"/>
  <c r="M9" i="12"/>
  <c r="M8" i="12" s="1"/>
  <c r="I21" i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<sst xmlns="http://schemas.openxmlformats.org/spreadsheetml/2006/main" count="328" uniqueCount="190">
  <si>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</si>
  <si>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</si>
  <si>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</si>
  <si>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</si>
  <si>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</si>
  <si>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</si>
  <si>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</si>
  <si>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</si>
  <si>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</si>
  <si>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</si>
  <si>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</si>
  <si>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</si>
  <si>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</si>
  <si>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</si>
  <si>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</si>
  <si>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</si>
  <si>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</si>
  <si>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</si>
  <si>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</si>
  <si>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</si>
  <si>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</si>
  <si>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</si>
  <si>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</si>
  <si>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</si>
  <si>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</si>
  <si>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</si>
  <si>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</si>
  <si>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</si>
  <si>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</si>
  <si>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</si>
  <si>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</si>
  <si>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</si>
  <si>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</si>
  <si>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</si>
  <si>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</si>
  <si>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</si>
  <si>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</si>
  <si>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</si>
  <si>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</si>
  <si>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</si>
  <si>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</si>
  <si>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</si>
  <si>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</si>
  <si>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Objekt:</t>
  </si>
  <si>
    <t>Rozpočet:</t>
  </si>
  <si>
    <t>Babjarčík</t>
  </si>
  <si>
    <t>Demolice dřevěného srubu u nebytováho objektu č.205 v Třinci - Karpentná</t>
  </si>
  <si>
    <t>Město Třinec</t>
  </si>
  <si>
    <t>Jablunkovská 160</t>
  </si>
  <si>
    <t>Třinec-Staré Město</t>
  </si>
  <si>
    <t>73961</t>
  </si>
  <si>
    <t>00297313</t>
  </si>
  <si>
    <t>CZ00297313</t>
  </si>
  <si>
    <t>Babjarčík s.r.o.</t>
  </si>
  <si>
    <t>Oldřichovice 199</t>
  </si>
  <si>
    <t>Třinec</t>
  </si>
  <si>
    <t>739 61</t>
  </si>
  <si>
    <t>277 900 37</t>
  </si>
  <si>
    <t>CZ 27790037</t>
  </si>
  <si>
    <t>Celkem za stavbu</t>
  </si>
  <si>
    <t>CZK</t>
  </si>
  <si>
    <t>Rekapitulace dílů</t>
  </si>
  <si>
    <t>Typ dílu</t>
  </si>
  <si>
    <t>1</t>
  </si>
  <si>
    <t>Zemní práce NAD RÁMEC PD.</t>
  </si>
  <si>
    <t>2</t>
  </si>
  <si>
    <t>Oplocení NAD RÁMEC PD.</t>
  </si>
  <si>
    <t>96</t>
  </si>
  <si>
    <t>Bourání konstrukcí</t>
  </si>
  <si>
    <t>97</t>
  </si>
  <si>
    <t>Prorážení otvorů</t>
  </si>
  <si>
    <t>725</t>
  </si>
  <si>
    <t>Zařizovací předměty</t>
  </si>
  <si>
    <t>762</t>
  </si>
  <si>
    <t>Konstrukce tesařské</t>
  </si>
  <si>
    <t>763</t>
  </si>
  <si>
    <t>Dřevostavby</t>
  </si>
  <si>
    <t>764</t>
  </si>
  <si>
    <t>Konstrukce klempířské</t>
  </si>
  <si>
    <t>765</t>
  </si>
  <si>
    <t>Krytiny tvrdé</t>
  </si>
  <si>
    <t>775</t>
  </si>
  <si>
    <t>Podlahy vlysové a parketové</t>
  </si>
  <si>
    <t>ON</t>
  </si>
  <si>
    <t>VN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</si>
  <si>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</si>
  <si>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</si>
  <si>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</si>
  <si>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</si>
  <si>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</si>
  <si>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</si>
  <si>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</si>
  <si>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</si>
  <si>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</si>
  <si>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</si>
  <si>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</si>
  <si>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</si>
  <si>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</si>
  <si>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</si>
  <si>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</si>
  <si>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</si>
  <si>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</si>
  <si>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</si>
  <si>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</si>
  <si>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</si>
  <si>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</si>
  <si>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</si>
  <si>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</si>
  <si>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</si>
  <si>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</si>
  <si>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</si>
  <si>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</si>
  <si>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113201011RA0</t>
  </si>
  <si>
    <t>Vytrhání obrubníků silničních</t>
  </si>
  <si>
    <t>m</t>
  </si>
  <si>
    <t>POL2_0</t>
  </si>
  <si>
    <t>111201101R00</t>
  </si>
  <si>
    <t>Odstranění křovin i s kořeny na ploše do 1000 m2</t>
  </si>
  <si>
    <t>m2</t>
  </si>
  <si>
    <t>POL1_0</t>
  </si>
  <si>
    <t>917762111RT7</t>
  </si>
  <si>
    <t>Osazení ležat. obrub. bet. s opěrou,, včetně obrubníku ABO 2 - 15 100/15/25</t>
  </si>
  <si>
    <t>918101111R00</t>
  </si>
  <si>
    <t>Lože pod obrubníky nebo obruby dlažeb z C 12/15</t>
  </si>
  <si>
    <t>m3</t>
  </si>
  <si>
    <t>591050020RAA</t>
  </si>
  <si>
    <t>Komunikace z dlažby zámkové, podklad štěrkopísek, dlažba přírodní tloušťka 8 cm</t>
  </si>
  <si>
    <t>182001123R00</t>
  </si>
  <si>
    <t>Plošná úprava terénu, po vybouraných základech, vč.dodávky zeminy</t>
  </si>
  <si>
    <t>767911130RT1</t>
  </si>
  <si>
    <t>Montáž oplocení z pletiva v.do 2,0 m,napínací drát, vč. dodávky pletiva, napínacího drátu a napínáku</t>
  </si>
  <si>
    <t>783120014RA0</t>
  </si>
  <si>
    <t xml:space="preserve">Nátěr OK lehkých "C" syntetický, plotové sloupky </t>
  </si>
  <si>
    <t>ks</t>
  </si>
  <si>
    <t>783101811R00</t>
  </si>
  <si>
    <t>Odstranění nátěrů z ocel.konstrukcí "A" oškrábáním, plotové sloupky</t>
  </si>
  <si>
    <t>112101101R00</t>
  </si>
  <si>
    <t>Kácení stromů listnatých o průměru kmene 10-30 cm</t>
  </si>
  <si>
    <t>kus</t>
  </si>
  <si>
    <t>182001111R00</t>
  </si>
  <si>
    <t>Plošná úprava terénu, nerovnosti do 10 cm v rovině</t>
  </si>
  <si>
    <t>900100001RA0</t>
  </si>
  <si>
    <t>Oplocení z drátěného pletiva, ocelové sloupky, po vybouraném srubu</t>
  </si>
  <si>
    <t>bm</t>
  </si>
  <si>
    <t>962300011RA0</t>
  </si>
  <si>
    <t>Bourání komínů z cihel s jedním průduchem</t>
  </si>
  <si>
    <t>990080101RT1</t>
  </si>
  <si>
    <t>Rozbourání betonového základu, vybourání zákl.pásu</t>
  </si>
  <si>
    <t>630900020RAC</t>
  </si>
  <si>
    <t>Vybourání betonové mazaniny, tloušťka 15 cm</t>
  </si>
  <si>
    <t>979086213R00</t>
  </si>
  <si>
    <t>Nakládání vybouraných hmot na dopravní prostředek</t>
  </si>
  <si>
    <t>t</t>
  </si>
  <si>
    <t>979081111R00</t>
  </si>
  <si>
    <t>Odvoz suti a vybour. hmot na skládku do 1 km</t>
  </si>
  <si>
    <t>979081121R00</t>
  </si>
  <si>
    <t>Příplatek k odvozu za každý další 1 km</t>
  </si>
  <si>
    <t>979990103R00</t>
  </si>
  <si>
    <t>Poplatek za skládku suti - beton</t>
  </si>
  <si>
    <t>979990105R00</t>
  </si>
  <si>
    <t>Poplatek za skládku suti - cihelné výrobky</t>
  </si>
  <si>
    <t>979990201R00</t>
  </si>
  <si>
    <t>Poplatek za skládku suti -azbestocementové výrobky</t>
  </si>
  <si>
    <t>979990161R00</t>
  </si>
  <si>
    <t>Poplatek za skládku suti - dřevo</t>
  </si>
  <si>
    <t>725410812R00</t>
  </si>
  <si>
    <t>Demontáž zařizovacích předmětu</t>
  </si>
  <si>
    <t>soubor</t>
  </si>
  <si>
    <t>950900020RA0</t>
  </si>
  <si>
    <t>Demontáž  krytiny azbestové</t>
  </si>
  <si>
    <t>762900030RAB</t>
  </si>
  <si>
    <t>Demontáž dřevěného krovu, s bedněním</t>
  </si>
  <si>
    <t>762900080RA0</t>
  </si>
  <si>
    <t xml:space="preserve">Demontáž dřev.stropu </t>
  </si>
  <si>
    <t>762900010RA0</t>
  </si>
  <si>
    <t>Demontáž dřevěných stěn z kulatiny</t>
  </si>
  <si>
    <t>998763101R00</t>
  </si>
  <si>
    <t>Přesun hmot pro dřevostavby, výšky do 12 m</t>
  </si>
  <si>
    <t>764900030RA0</t>
  </si>
  <si>
    <t>Demontáž podokapních žlabů čtyřhranných</t>
  </si>
  <si>
    <t>765900030RAB</t>
  </si>
  <si>
    <t>Demontáž vláknocementové krytiny, vlnovky</t>
  </si>
  <si>
    <t>775519010RA0</t>
  </si>
  <si>
    <t>Demontáž podlah vlysových lepených</t>
  </si>
  <si>
    <t>1734</t>
  </si>
  <si>
    <t>Zaslepení kanalizace a vody.</t>
  </si>
  <si>
    <t/>
  </si>
  <si>
    <t>SUM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</si>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</sst>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2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FFFFCC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5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1" fontId="0" fillId="0" borderId="6" xfId="0" applyNumberFormat="1" applyFont="1" applyBorder="1" applyAlignment="1">
      <alignment horizontal="right" inden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/>
    <xf numFmtId="0" fontId="8" fillId="3" borderId="0" xfId="0" applyFont="1" applyFill="1" applyBorder="1" applyAlignment="1"/>
    <xf numFmtId="0" fontId="8" fillId="3" borderId="2" xfId="0" applyFont="1" applyFill="1" applyBorder="1" applyAlignment="1"/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8" fillId="3" borderId="0" xfId="0" applyFont="1" applyFill="1" applyBorder="1" applyAlignment="1">
      <alignment vertical="center"/>
    </xf>
    <xf numFmtId="0" fontId="0" fillId="3" borderId="0" xfId="0" applyFont="1" applyFill="1" applyBorder="1" applyAlignment="1">
      <alignment horizontal="right" vertical="center"/>
    </xf>
    <xf numFmtId="0" fontId="8" fillId="3" borderId="2" xfId="0" applyFont="1" applyFill="1" applyBorder="1" applyAlignment="1">
      <alignment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3" xfId="0" applyNumberFormat="1" applyBorder="1" applyAlignment="1"/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0" borderId="29" xfId="0" applyNumberFormat="1" applyBorder="1" applyAlignment="1"/>
    <xf numFmtId="3" fontId="0" fillId="5" borderId="33" xfId="0" applyNumberFormat="1" applyFill="1" applyBorder="1"/>
    <xf numFmtId="3" fontId="0" fillId="5" borderId="12" xfId="0" applyNumberFormat="1" applyFill="1" applyBorder="1"/>
    <xf numFmtId="0" fontId="2" fillId="0" borderId="0" xfId="0" applyFont="1" applyAlignment="1">
      <alignment horizontal="center" shrinkToFit="1"/>
    </xf>
    <xf numFmtId="3" fontId="10" fillId="3" borderId="31" xfId="0" applyNumberFormat="1" applyFont="1" applyFill="1" applyBorder="1" applyAlignment="1">
      <alignment horizontal="center" vertical="center" wrapText="1" shrinkToFit="1"/>
    </xf>
    <xf numFmtId="3" fontId="7" fillId="3" borderId="32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12" xfId="0" applyNumberFormat="1" applyFont="1" applyBorder="1" applyAlignment="1">
      <alignment horizontal="right" wrapText="1" shrinkToFit="1"/>
    </xf>
    <xf numFmtId="3" fontId="3" fillId="0" borderId="12" xfId="0" applyNumberFormat="1" applyFont="1" applyBorder="1" applyAlignment="1">
      <alignment horizontal="right" shrinkToFit="1"/>
    </xf>
    <xf numFmtId="3" fontId="0" fillId="0" borderId="12" xfId="0" applyNumberFormat="1" applyBorder="1" applyAlignment="1">
      <alignment shrinkToFit="1"/>
    </xf>
    <xf numFmtId="3" fontId="0" fillId="0" borderId="29" xfId="0" applyNumberFormat="1" applyBorder="1" applyAlignment="1">
      <alignment shrinkToFit="1"/>
    </xf>
    <xf numFmtId="3" fontId="15" fillId="5" borderId="6" xfId="0" applyNumberFormat="1" applyFont="1" applyFill="1" applyBorder="1" applyAlignment="1">
      <alignment wrapText="1" shrinkToFit="1"/>
    </xf>
    <xf numFmtId="3" fontId="15" fillId="5" borderId="6" xfId="0" applyNumberFormat="1" applyFont="1" applyFill="1" applyBorder="1" applyAlignment="1">
      <alignment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 wrapText="1"/>
    </xf>
    <xf numFmtId="49" fontId="7" fillId="0" borderId="26" xfId="0" applyNumberFormat="1" applyFont="1" applyBorder="1" applyAlignment="1">
      <alignment vertical="center"/>
    </xf>
    <xf numFmtId="49" fontId="7" fillId="0" borderId="0" xfId="0" applyNumberFormat="1" applyFont="1" applyBorder="1" applyAlignment="1">
      <alignment vertical="center" wrapText="1"/>
    </xf>
    <xf numFmtId="0" fontId="16" fillId="3" borderId="32" xfId="0" applyFont="1" applyFill="1" applyBorder="1" applyAlignment="1">
      <alignment horizontal="center" vertical="center" wrapText="1"/>
    </xf>
    <xf numFmtId="0" fontId="16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6" fillId="3" borderId="31" xfId="0" applyFont="1" applyFill="1" applyBorder="1" applyAlignment="1">
      <alignment horizontal="center" vertical="center" wrapText="1"/>
    </xf>
    <xf numFmtId="0" fontId="16" fillId="3" borderId="31" xfId="0" applyFont="1" applyFill="1" applyBorder="1" applyAlignment="1">
      <alignment horizontal="center" vertical="center" wrapText="1"/>
    </xf>
    <xf numFmtId="49" fontId="7" fillId="0" borderId="32" xfId="0" applyNumberFormat="1" applyFont="1" applyBorder="1" applyAlignment="1">
      <alignment vertical="center"/>
    </xf>
    <xf numFmtId="49" fontId="7" fillId="0" borderId="32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9" fontId="7" fillId="0" borderId="10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0" borderId="31" xfId="0" applyNumberFormat="1" applyFont="1" applyBorder="1" applyAlignment="1">
      <alignment horizontal="center" vertical="center"/>
    </xf>
    <xf numFmtId="4" fontId="7" fillId="0" borderId="31" xfId="0" applyNumberFormat="1" applyFont="1" applyBorder="1" applyAlignment="1">
      <alignment vertical="center"/>
    </xf>
    <xf numFmtId="4" fontId="7" fillId="0" borderId="31" xfId="0" applyNumberFormat="1" applyFont="1" applyBorder="1" applyAlignment="1">
      <alignment vertical="center"/>
    </xf>
    <xf numFmtId="4" fontId="7" fillId="0" borderId="34" xfId="0" applyNumberFormat="1" applyFont="1" applyBorder="1" applyAlignment="1">
      <alignment horizontal="center" vertical="center"/>
    </xf>
    <xf numFmtId="4" fontId="7" fillId="0" borderId="34" xfId="0" applyNumberFormat="1" applyFont="1" applyBorder="1" applyAlignment="1">
      <alignment vertical="center"/>
    </xf>
    <xf numFmtId="4" fontId="7" fillId="0" borderId="34" xfId="0" applyNumberFormat="1" applyFont="1" applyBorder="1" applyAlignment="1">
      <alignment vertical="center"/>
    </xf>
    <xf numFmtId="4" fontId="7" fillId="0" borderId="38" xfId="0" applyNumberFormat="1" applyFont="1" applyBorder="1" applyAlignment="1">
      <alignment horizontal="center" vertical="center"/>
    </xf>
    <xf numFmtId="4" fontId="7" fillId="0" borderId="38" xfId="0" applyNumberFormat="1" applyFont="1" applyBorder="1" applyAlignment="1">
      <alignment vertical="center"/>
    </xf>
    <xf numFmtId="4" fontId="7" fillId="0" borderId="38" xfId="0" applyNumberFormat="1" applyFont="1" applyBorder="1" applyAlignment="1">
      <alignment vertical="center"/>
    </xf>
    <xf numFmtId="4" fontId="7" fillId="5" borderId="38" xfId="0" applyNumberFormat="1" applyFont="1" applyFill="1" applyBorder="1" applyAlignment="1">
      <alignment horizontal="center"/>
    </xf>
    <xf numFmtId="4" fontId="7" fillId="5" borderId="38" xfId="0" applyNumberFormat="1" applyFont="1" applyFill="1" applyBorder="1" applyAlignment="1"/>
    <xf numFmtId="4" fontId="7" fillId="5" borderId="38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6" fillId="0" borderId="0" xfId="0" applyFont="1" applyAlignment="1">
      <alignment horizontal="center"/>
    </xf>
    <xf numFmtId="49" fontId="0" fillId="0" borderId="39" xfId="0" applyNumberFormat="1" applyBorder="1" applyAlignment="1">
      <alignment vertical="center"/>
    </xf>
    <xf numFmtId="49" fontId="0" fillId="0" borderId="39" xfId="0" applyNumberFormat="1" applyBorder="1" applyAlignment="1">
      <alignment vertical="center"/>
    </xf>
    <xf numFmtId="0" fontId="0" fillId="0" borderId="39" xfId="0" applyBorder="1" applyAlignment="1">
      <alignment vertical="center"/>
    </xf>
    <xf numFmtId="0" fontId="0" fillId="0" borderId="40" xfId="0" applyBorder="1" applyAlignment="1">
      <alignment vertical="center"/>
    </xf>
    <xf numFmtId="49" fontId="0" fillId="0" borderId="40" xfId="0" applyNumberFormat="1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3" xfId="0" applyFon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6" xfId="0" applyBorder="1" applyAlignment="1">
      <alignment vertical="center"/>
    </xf>
    <xf numFmtId="0" fontId="0" fillId="0" borderId="47" xfId="0" applyBorder="1" applyAlignment="1">
      <alignment vertical="center"/>
    </xf>
    <xf numFmtId="0" fontId="0" fillId="3" borderId="45" xfId="0" applyFill="1" applyBorder="1"/>
    <xf numFmtId="49" fontId="0" fillId="3" borderId="42" xfId="0" applyNumberFormat="1" applyFill="1" applyBorder="1" applyAlignment="1"/>
    <xf numFmtId="49" fontId="0" fillId="3" borderId="42" xfId="0" applyNumberFormat="1" applyFill="1" applyBorder="1"/>
    <xf numFmtId="0" fontId="0" fillId="3" borderId="42" xfId="0" applyFill="1" applyBorder="1"/>
    <xf numFmtId="0" fontId="0" fillId="3" borderId="41" xfId="0" applyFill="1" applyBorder="1"/>
    <xf numFmtId="0" fontId="0" fillId="3" borderId="32" xfId="0" applyFill="1" applyBorder="1"/>
    <xf numFmtId="0" fontId="17" fillId="0" borderId="0" xfId="0" applyFont="1"/>
    <xf numFmtId="0" fontId="17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1" xfId="0" applyFill="1" applyBorder="1"/>
    <xf numFmtId="49" fontId="0" fillId="3" borderId="31" xfId="0" applyNumberFormat="1" applyFill="1" applyBorder="1"/>
    <xf numFmtId="0" fontId="0" fillId="3" borderId="48" xfId="0" applyFill="1" applyBorder="1" applyAlignment="1">
      <alignment vertical="top"/>
    </xf>
    <xf numFmtId="0" fontId="0" fillId="3" borderId="49" xfId="0" applyFill="1" applyBorder="1" applyAlignment="1">
      <alignment wrapText="1"/>
    </xf>
    <xf numFmtId="0" fontId="17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7" fillId="0" borderId="35" xfId="0" applyFont="1" applyBorder="1" applyAlignment="1">
      <alignment vertical="top" shrinkToFit="1"/>
    </xf>
    <xf numFmtId="0" fontId="17" fillId="0" borderId="34" xfId="0" applyFont="1" applyBorder="1" applyAlignment="1">
      <alignment vertical="top" shrinkToFit="1"/>
    </xf>
    <xf numFmtId="0" fontId="17" fillId="0" borderId="26" xfId="0" applyFont="1" applyBorder="1" applyAlignment="1">
      <alignment vertical="top" shrinkToFit="1"/>
    </xf>
    <xf numFmtId="0" fontId="0" fillId="3" borderId="37" xfId="0" applyFill="1" applyBorder="1" applyAlignment="1">
      <alignment vertical="top" shrinkToFit="1"/>
    </xf>
    <xf numFmtId="0" fontId="0" fillId="3" borderId="38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72" fontId="17" fillId="0" borderId="34" xfId="0" applyNumberFormat="1" applyFont="1" applyBorder="1" applyAlignment="1">
      <alignment vertical="top" shrinkToFit="1"/>
    </xf>
    <xf numFmtId="172" fontId="0" fillId="3" borderId="38" xfId="0" applyNumberFormat="1" applyFill="1" applyBorder="1" applyAlignment="1">
      <alignment vertical="top" shrinkToFit="1"/>
    </xf>
    <xf numFmtId="4" fontId="17" fillId="4" borderId="34" xfId="0" applyNumberFormat="1" applyFont="1" applyFill="1" applyBorder="1" applyAlignment="1" applyProtection="1">
      <alignment vertical="top" shrinkToFit="1"/>
      <protection locked="0"/>
    </xf>
    <xf numFmtId="4" fontId="17" fillId="0" borderId="34" xfId="0" applyNumberFormat="1" applyFont="1" applyBorder="1" applyAlignment="1">
      <alignment vertical="top" shrinkToFit="1"/>
    </xf>
    <xf numFmtId="4" fontId="0" fillId="3" borderId="38" xfId="0" applyNumberFormat="1" applyFill="1" applyBorder="1" applyAlignment="1">
      <alignment vertical="top" shrinkToFit="1"/>
    </xf>
    <xf numFmtId="0" fontId="0" fillId="3" borderId="50" xfId="0" applyFill="1" applyBorder="1"/>
    <xf numFmtId="0" fontId="0" fillId="3" borderId="51" xfId="0" applyFill="1" applyBorder="1" applyAlignment="1">
      <alignment wrapText="1"/>
    </xf>
    <xf numFmtId="0" fontId="0" fillId="3" borderId="52" xfId="0" applyFill="1" applyBorder="1" applyAlignment="1">
      <alignment vertical="top"/>
    </xf>
    <xf numFmtId="49" fontId="0" fillId="3" borderId="52" xfId="0" applyNumberFormat="1" applyFill="1" applyBorder="1" applyAlignment="1">
      <alignment vertical="top"/>
    </xf>
    <xf numFmtId="49" fontId="0" fillId="3" borderId="48" xfId="0" applyNumberFormat="1" applyFill="1" applyBorder="1" applyAlignment="1">
      <alignment vertical="top"/>
    </xf>
    <xf numFmtId="0" fontId="0" fillId="3" borderId="53" xfId="0" applyFill="1" applyBorder="1" applyAlignment="1">
      <alignment vertical="top"/>
    </xf>
    <xf numFmtId="172" fontId="0" fillId="3" borderId="48" xfId="0" applyNumberFormat="1" applyFill="1" applyBorder="1" applyAlignment="1">
      <alignment vertical="top"/>
    </xf>
    <xf numFmtId="4" fontId="0" fillId="3" borderId="48" xfId="0" applyNumberFormat="1" applyFill="1" applyBorder="1" applyAlignment="1">
      <alignment vertical="top"/>
    </xf>
    <xf numFmtId="0" fontId="17" fillId="0" borderId="10" xfId="0" applyFont="1" applyBorder="1" applyAlignment="1">
      <alignment vertical="top"/>
    </xf>
    <xf numFmtId="0" fontId="17" fillId="0" borderId="10" xfId="0" applyNumberFormat="1" applyFont="1" applyBorder="1" applyAlignment="1">
      <alignment vertical="top"/>
    </xf>
    <xf numFmtId="0" fontId="17" fillId="0" borderId="37" xfId="0" applyFont="1" applyBorder="1" applyAlignment="1">
      <alignment vertical="top" shrinkToFit="1"/>
    </xf>
    <xf numFmtId="172" fontId="17" fillId="0" borderId="38" xfId="0" applyNumberFormat="1" applyFont="1" applyBorder="1" applyAlignment="1">
      <alignment vertical="top" shrinkToFit="1"/>
    </xf>
    <xf numFmtId="4" fontId="17" fillId="4" borderId="38" xfId="0" applyNumberFormat="1" applyFont="1" applyFill="1" applyBorder="1" applyAlignment="1" applyProtection="1">
      <alignment vertical="top" shrinkToFit="1"/>
      <protection locked="0"/>
    </xf>
    <xf numFmtId="4" fontId="17" fillId="0" borderId="38" xfId="0" applyNumberFormat="1" applyFont="1" applyBorder="1" applyAlignment="1">
      <alignment vertical="top" shrinkToFit="1"/>
    </xf>
    <xf numFmtId="0" fontId="17" fillId="0" borderId="38" xfId="0" applyFont="1" applyBorder="1" applyAlignment="1">
      <alignment vertical="top" shrinkToFit="1"/>
    </xf>
    <xf numFmtId="0" fontId="17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32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35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4" fontId="8" fillId="3" borderId="22" xfId="0" applyNumberFormat="1" applyFont="1" applyFill="1" applyBorder="1" applyAlignment="1">
      <alignment vertical="top"/>
    </xf>
    <xf numFmtId="0" fontId="17" fillId="0" borderId="34" xfId="0" applyNumberFormat="1" applyFont="1" applyBorder="1" applyAlignment="1">
      <alignment horizontal="left" vertical="top" wrapText="1"/>
    </xf>
    <xf numFmtId="0" fontId="0" fillId="3" borderId="38" xfId="0" applyNumberFormat="1" applyFill="1" applyBorder="1" applyAlignment="1">
      <alignment horizontal="left" vertical="top" wrapText="1"/>
    </xf>
    <xf numFmtId="0" fontId="17" fillId="0" borderId="38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vitel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7" t="s">
        <v>38</v>
      </c>
    </row>
    <row r="2" spans="1:7" ht="57.75" customHeight="1" x14ac:dyDescent="0.2">
      <c r="A2" s="80" t="s">
        <v>39</v>
      </c>
      <c r="B2" s="80"/>
      <c r="C2" s="80"/>
      <c r="D2" s="80"/>
      <c r="E2" s="80"/>
      <c r="F2" s="80"/>
      <c r="G2" s="80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1"/>
  <sheetViews>
    <sheetView showGridLines="0" topLeftCell="B20" zoomScaleNormal="100" zoomScaleSheetLayoutView="75" workbookViewId="0">
      <selection activeCell="A29" sqref="A29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36</v>
      </c>
      <c r="B1" s="86" t="s">
        <v>42</v>
      </c>
      <c r="C1" s="87"/>
      <c r="D1" s="87"/>
      <c r="E1" s="87"/>
      <c r="F1" s="87"/>
      <c r="G1" s="87"/>
      <c r="H1" s="87"/>
      <c r="I1" s="87"/>
      <c r="J1" s="88"/>
    </row>
    <row r="2" spans="1:15" ht="23.25" customHeight="1" x14ac:dyDescent="0.2">
      <c r="A2" s="4"/>
      <c r="B2" s="106" t="s">
        <v>40</v>
      </c>
      <c r="C2" s="107"/>
      <c r="D2" s="108"/>
      <c r="E2" s="108" t="s">
        <v>46</v>
      </c>
      <c r="F2" s="109"/>
      <c r="G2" s="110"/>
      <c r="H2" s="109"/>
      <c r="I2" s="110"/>
      <c r="J2" s="111"/>
      <c r="O2" s="2"/>
    </row>
    <row r="3" spans="1:15" ht="23.25" hidden="1" customHeight="1" x14ac:dyDescent="0.2">
      <c r="A3" s="4"/>
      <c r="B3" s="112" t="s">
        <v>43</v>
      </c>
      <c r="C3" s="107"/>
      <c r="D3" s="113"/>
      <c r="E3" s="113"/>
      <c r="F3" s="114"/>
      <c r="G3" s="114"/>
      <c r="H3" s="107"/>
      <c r="I3" s="115"/>
      <c r="J3" s="116"/>
    </row>
    <row r="4" spans="1:15" ht="23.25" hidden="1" customHeight="1" x14ac:dyDescent="0.2">
      <c r="A4" s="4"/>
      <c r="B4" s="117" t="s">
        <v>44</v>
      </c>
      <c r="C4" s="118"/>
      <c r="D4" s="119"/>
      <c r="E4" s="119"/>
      <c r="F4" s="120"/>
      <c r="G4" s="121"/>
      <c r="H4" s="120"/>
      <c r="I4" s="121"/>
      <c r="J4" s="122"/>
    </row>
    <row r="5" spans="1:15" ht="24" customHeight="1" x14ac:dyDescent="0.2">
      <c r="A5" s="4"/>
      <c r="B5" s="47" t="s">
        <v>21</v>
      </c>
      <c r="C5" s="5"/>
      <c r="D5" s="123" t="s">
        <v>47</v>
      </c>
      <c r="E5" s="26"/>
      <c r="F5" s="26"/>
      <c r="G5" s="26"/>
      <c r="H5" s="28" t="s">
        <v>33</v>
      </c>
      <c r="I5" s="123" t="s">
        <v>51</v>
      </c>
      <c r="J5" s="11"/>
    </row>
    <row r="6" spans="1:15" ht="15.75" customHeight="1" x14ac:dyDescent="0.2">
      <c r="A6" s="4"/>
      <c r="B6" s="41"/>
      <c r="C6" s="26"/>
      <c r="D6" s="123" t="s">
        <v>48</v>
      </c>
      <c r="E6" s="26"/>
      <c r="F6" s="26"/>
      <c r="G6" s="26"/>
      <c r="H6" s="28" t="s">
        <v>34</v>
      </c>
      <c r="I6" s="123" t="s">
        <v>52</v>
      </c>
      <c r="J6" s="11"/>
    </row>
    <row r="7" spans="1:15" ht="15.75" customHeight="1" x14ac:dyDescent="0.2">
      <c r="A7" s="4"/>
      <c r="B7" s="42"/>
      <c r="C7" s="124" t="s">
        <v>50</v>
      </c>
      <c r="D7" s="105" t="s">
        <v>49</v>
      </c>
      <c r="E7" s="34"/>
      <c r="F7" s="34"/>
      <c r="G7" s="34"/>
      <c r="H7" s="36"/>
      <c r="I7" s="34"/>
      <c r="J7" s="51"/>
    </row>
    <row r="8" spans="1:15" ht="24" hidden="1" customHeight="1" x14ac:dyDescent="0.2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4"/>
      <c r="B11" s="47" t="s">
        <v>18</v>
      </c>
      <c r="C11" s="5"/>
      <c r="D11" s="125" t="s">
        <v>53</v>
      </c>
      <c r="E11" s="125"/>
      <c r="F11" s="125"/>
      <c r="G11" s="125"/>
      <c r="H11" s="28" t="s">
        <v>33</v>
      </c>
      <c r="I11" s="129" t="s">
        <v>57</v>
      </c>
      <c r="J11" s="11"/>
    </row>
    <row r="12" spans="1:15" ht="15.75" customHeight="1" x14ac:dyDescent="0.2">
      <c r="A12" s="4"/>
      <c r="B12" s="41"/>
      <c r="C12" s="26"/>
      <c r="D12" s="126" t="s">
        <v>54</v>
      </c>
      <c r="E12" s="126"/>
      <c r="F12" s="126"/>
      <c r="G12" s="126"/>
      <c r="H12" s="28" t="s">
        <v>34</v>
      </c>
      <c r="I12" s="129" t="s">
        <v>58</v>
      </c>
      <c r="J12" s="11"/>
    </row>
    <row r="13" spans="1:15" ht="15.75" customHeight="1" x14ac:dyDescent="0.2">
      <c r="A13" s="4"/>
      <c r="B13" s="42"/>
      <c r="C13" s="128" t="s">
        <v>56</v>
      </c>
      <c r="D13" s="127" t="s">
        <v>55</v>
      </c>
      <c r="E13" s="127"/>
      <c r="F13" s="127"/>
      <c r="G13" s="127"/>
      <c r="H13" s="29"/>
      <c r="I13" s="34"/>
      <c r="J13" s="51"/>
    </row>
    <row r="14" spans="1:15" ht="24" hidden="1" customHeight="1" x14ac:dyDescent="0.2">
      <c r="A14" s="4"/>
      <c r="B14" s="66" t="s">
        <v>20</v>
      </c>
      <c r="C14" s="67"/>
      <c r="D14" s="68" t="s">
        <v>45</v>
      </c>
      <c r="E14" s="69"/>
      <c r="F14" s="69"/>
      <c r="G14" s="69"/>
      <c r="H14" s="70"/>
      <c r="I14" s="69"/>
      <c r="J14" s="71"/>
    </row>
    <row r="15" spans="1:15" ht="32.25" customHeight="1" x14ac:dyDescent="0.2">
      <c r="A15" s="4"/>
      <c r="B15" s="52" t="s">
        <v>31</v>
      </c>
      <c r="C15" s="72"/>
      <c r="D15" s="53"/>
      <c r="E15" s="81"/>
      <c r="F15" s="81"/>
      <c r="G15" s="82"/>
      <c r="H15" s="82"/>
      <c r="I15" s="82" t="s">
        <v>28</v>
      </c>
      <c r="J15" s="83"/>
    </row>
    <row r="16" spans="1:15" ht="23.25" customHeight="1" x14ac:dyDescent="0.2">
      <c r="A16" s="196" t="s">
        <v>23</v>
      </c>
      <c r="B16" s="197" t="s">
        <v>23</v>
      </c>
      <c r="C16" s="58"/>
      <c r="D16" s="59"/>
      <c r="E16" s="84"/>
      <c r="F16" s="85"/>
      <c r="G16" s="84"/>
      <c r="H16" s="85"/>
      <c r="I16" s="84">
        <f>SUMIF(F47:F57,A16,I47:I57)+SUMIF(F47:F57,"PSU",I47:I57)</f>
        <v>0</v>
      </c>
      <c r="J16" s="94"/>
    </row>
    <row r="17" spans="1:10" ht="23.25" customHeight="1" x14ac:dyDescent="0.2">
      <c r="A17" s="196" t="s">
        <v>24</v>
      </c>
      <c r="B17" s="197" t="s">
        <v>24</v>
      </c>
      <c r="C17" s="58"/>
      <c r="D17" s="59"/>
      <c r="E17" s="84"/>
      <c r="F17" s="85"/>
      <c r="G17" s="84"/>
      <c r="H17" s="85"/>
      <c r="I17" s="84">
        <f>SUMIF(F47:F57,A17,I47:I57)</f>
        <v>0</v>
      </c>
      <c r="J17" s="94"/>
    </row>
    <row r="18" spans="1:10" ht="23.25" customHeight="1" x14ac:dyDescent="0.2">
      <c r="A18" s="196" t="s">
        <v>25</v>
      </c>
      <c r="B18" s="197" t="s">
        <v>25</v>
      </c>
      <c r="C18" s="58"/>
      <c r="D18" s="59"/>
      <c r="E18" s="84"/>
      <c r="F18" s="85"/>
      <c r="G18" s="84"/>
      <c r="H18" s="85"/>
      <c r="I18" s="84">
        <f>SUMIF(F47:F57,A18,I47:I57)</f>
        <v>0</v>
      </c>
      <c r="J18" s="94"/>
    </row>
    <row r="19" spans="1:10" ht="23.25" customHeight="1" x14ac:dyDescent="0.2">
      <c r="A19" s="196" t="s">
        <v>84</v>
      </c>
      <c r="B19" s="197" t="s">
        <v>26</v>
      </c>
      <c r="C19" s="58"/>
      <c r="D19" s="59"/>
      <c r="E19" s="84"/>
      <c r="F19" s="85"/>
      <c r="G19" s="84"/>
      <c r="H19" s="85"/>
      <c r="I19" s="84">
        <f>SUMIF(F47:F57,A19,I47:I57)</f>
        <v>0</v>
      </c>
      <c r="J19" s="94"/>
    </row>
    <row r="20" spans="1:10" ht="23.25" customHeight="1" x14ac:dyDescent="0.2">
      <c r="A20" s="196" t="s">
        <v>83</v>
      </c>
      <c r="B20" s="197" t="s">
        <v>27</v>
      </c>
      <c r="C20" s="58"/>
      <c r="D20" s="59"/>
      <c r="E20" s="84"/>
      <c r="F20" s="85"/>
      <c r="G20" s="84"/>
      <c r="H20" s="85"/>
      <c r="I20" s="84">
        <f>SUMIF(F47:F57,A20,I47:I57)</f>
        <v>0</v>
      </c>
      <c r="J20" s="94"/>
    </row>
    <row r="21" spans="1:10" ht="23.25" customHeight="1" x14ac:dyDescent="0.2">
      <c r="A21" s="4"/>
      <c r="B21" s="74" t="s">
        <v>28</v>
      </c>
      <c r="C21" s="75"/>
      <c r="D21" s="76"/>
      <c r="E21" s="95"/>
      <c r="F21" s="96"/>
      <c r="G21" s="95"/>
      <c r="H21" s="96"/>
      <c r="I21" s="95">
        <f>SUM(I16:J20)</f>
        <v>0</v>
      </c>
      <c r="J21" s="100"/>
    </row>
    <row r="22" spans="1:10" ht="33" customHeight="1" x14ac:dyDescent="0.2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4"/>
      <c r="B23" s="57" t="s">
        <v>11</v>
      </c>
      <c r="C23" s="58"/>
      <c r="D23" s="59"/>
      <c r="E23" s="60">
        <v>15</v>
      </c>
      <c r="F23" s="61" t="s">
        <v>0</v>
      </c>
      <c r="G23" s="92">
        <f>ZakladDPHSniVypocet</f>
        <v>0</v>
      </c>
      <c r="H23" s="93"/>
      <c r="I23" s="93"/>
      <c r="J23" s="62" t="str">
        <f t="shared" ref="J23:J28" si="0">Mena</f>
        <v>CZK</v>
      </c>
    </row>
    <row r="24" spans="1:10" ht="23.25" hidden="1" customHeight="1" x14ac:dyDescent="0.2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98">
        <f>I23*E23/100</f>
        <v>0</v>
      </c>
      <c r="H24" s="99"/>
      <c r="I24" s="99"/>
      <c r="J24" s="62" t="str">
        <f t="shared" si="0"/>
        <v>CZK</v>
      </c>
    </row>
    <row r="25" spans="1:10" ht="23.25" customHeight="1" thickBot="1" x14ac:dyDescent="0.25">
      <c r="A25" s="4"/>
      <c r="B25" s="57" t="s">
        <v>13</v>
      </c>
      <c r="C25" s="58"/>
      <c r="D25" s="59"/>
      <c r="E25" s="60">
        <v>21</v>
      </c>
      <c r="F25" s="61" t="s">
        <v>0</v>
      </c>
      <c r="G25" s="92">
        <f>ZakladDPHZaklVypocet</f>
        <v>0</v>
      </c>
      <c r="H25" s="93"/>
      <c r="I25" s="93"/>
      <c r="J25" s="62" t="str">
        <f t="shared" si="0"/>
        <v>CZK</v>
      </c>
    </row>
    <row r="26" spans="1:10" ht="23.25" hidden="1" customHeight="1" x14ac:dyDescent="0.2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89">
        <f>I25*E25/100</f>
        <v>0</v>
      </c>
      <c r="H26" s="90"/>
      <c r="I26" s="90"/>
      <c r="J26" s="56" t="str">
        <f t="shared" si="0"/>
        <v>CZK</v>
      </c>
    </row>
    <row r="27" spans="1:10" ht="23.25" hidden="1" customHeight="1" thickBot="1" x14ac:dyDescent="0.25">
      <c r="A27" s="4"/>
      <c r="B27" s="48" t="s">
        <v>4</v>
      </c>
      <c r="C27" s="20"/>
      <c r="D27" s="23"/>
      <c r="E27" s="20"/>
      <c r="F27" s="21"/>
      <c r="G27" s="91">
        <f>0</f>
        <v>0</v>
      </c>
      <c r="H27" s="91"/>
      <c r="I27" s="91"/>
      <c r="J27" s="63" t="str">
        <f t="shared" si="0"/>
        <v>CZK</v>
      </c>
    </row>
    <row r="28" spans="1:10" ht="27.75" customHeight="1" thickBot="1" x14ac:dyDescent="0.25">
      <c r="A28" s="4"/>
      <c r="B28" s="155" t="s">
        <v>22</v>
      </c>
      <c r="C28" s="156"/>
      <c r="D28" s="156"/>
      <c r="E28" s="157"/>
      <c r="F28" s="158"/>
      <c r="G28" s="159">
        <f>ZakladDPHSniVypocet+ZakladDPHZaklVypocet</f>
        <v>0</v>
      </c>
      <c r="H28" s="159"/>
      <c r="I28" s="159"/>
      <c r="J28" s="160" t="str">
        <f t="shared" si="0"/>
        <v>CZK</v>
      </c>
    </row>
    <row r="29" spans="1:10" ht="27.75" hidden="1" customHeight="1" thickBot="1" x14ac:dyDescent="0.25">
      <c r="A29" s="4"/>
      <c r="B29" s="155" t="s">
        <v>35</v>
      </c>
      <c r="C29" s="161"/>
      <c r="D29" s="161"/>
      <c r="E29" s="161"/>
      <c r="F29" s="161"/>
      <c r="G29" s="162">
        <f>ZakladDPHSni+DPHSni+ZakladDPHZakl+DPHZakl+Zaokrouhleni</f>
        <v>0</v>
      </c>
      <c r="H29" s="162"/>
      <c r="I29" s="162"/>
      <c r="J29" s="163" t="s">
        <v>60</v>
      </c>
    </row>
    <row r="30" spans="1:10" ht="12.75" customHeight="1" x14ac:dyDescent="0.2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">
      <c r="A32" s="4"/>
      <c r="B32" s="24"/>
      <c r="C32" s="19" t="s">
        <v>10</v>
      </c>
      <c r="D32" s="39"/>
      <c r="E32" s="39"/>
      <c r="F32" s="19" t="s">
        <v>9</v>
      </c>
      <c r="G32" s="39"/>
      <c r="H32" s="40">
        <f ca="1">TODAY()</f>
        <v>43115</v>
      </c>
      <c r="I32" s="39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 x14ac:dyDescent="0.2">
      <c r="A35" s="4"/>
      <c r="B35" s="4"/>
      <c r="C35" s="5"/>
      <c r="D35" s="97" t="s">
        <v>2</v>
      </c>
      <c r="E35" s="97"/>
      <c r="F35" s="5"/>
      <c r="G35" s="45"/>
      <c r="H35" s="13" t="s">
        <v>3</v>
      </c>
      <c r="I35" s="45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7" t="s">
        <v>15</v>
      </c>
      <c r="C37" s="3"/>
      <c r="D37" s="3"/>
      <c r="E37" s="3"/>
      <c r="F37" s="144"/>
      <c r="G37" s="144"/>
      <c r="H37" s="144"/>
      <c r="I37" s="144"/>
      <c r="J37" s="3"/>
    </row>
    <row r="38" spans="1:10" ht="25.5" hidden="1" customHeight="1" x14ac:dyDescent="0.2">
      <c r="A38" s="132" t="s">
        <v>37</v>
      </c>
      <c r="B38" s="134" t="s">
        <v>16</v>
      </c>
      <c r="C38" s="135" t="s">
        <v>5</v>
      </c>
      <c r="D38" s="136"/>
      <c r="E38" s="136"/>
      <c r="F38" s="145" t="str">
        <f>B23</f>
        <v>Základ pro sníženou DPH</v>
      </c>
      <c r="G38" s="145" t="str">
        <f>B25</f>
        <v>Základ pro základní DPH</v>
      </c>
      <c r="H38" s="146" t="s">
        <v>17</v>
      </c>
      <c r="I38" s="147" t="s">
        <v>1</v>
      </c>
      <c r="J38" s="137" t="s">
        <v>0</v>
      </c>
    </row>
    <row r="39" spans="1:10" ht="25.5" hidden="1" customHeight="1" x14ac:dyDescent="0.2">
      <c r="A39" s="132">
        <v>1</v>
      </c>
      <c r="B39" s="138"/>
      <c r="C39" s="139"/>
      <c r="D39" s="140"/>
      <c r="E39" s="140"/>
      <c r="F39" s="148">
        <f>' Pol'!AC52</f>
        <v>0</v>
      </c>
      <c r="G39" s="149">
        <f>' Pol'!AD52</f>
        <v>0</v>
      </c>
      <c r="H39" s="150"/>
      <c r="I39" s="151">
        <f>F39+G39+H39</f>
        <v>0</v>
      </c>
      <c r="J39" s="141" t="str">
        <f>IF(CenaCelkemVypocet=0,"",I39/CenaCelkemVypocet*100)</f>
        <v/>
      </c>
    </row>
    <row r="40" spans="1:10" ht="25.5" hidden="1" customHeight="1" x14ac:dyDescent="0.2">
      <c r="A40" s="132"/>
      <c r="B40" s="142" t="s">
        <v>59</v>
      </c>
      <c r="C40" s="143"/>
      <c r="D40" s="143"/>
      <c r="E40" s="143"/>
      <c r="F40" s="152">
        <f>SUMIF(A39:A39,"=1",F39:F39)</f>
        <v>0</v>
      </c>
      <c r="G40" s="153">
        <f>SUMIF(A39:A39,"=1",G39:G39)</f>
        <v>0</v>
      </c>
      <c r="H40" s="153">
        <f>SUMIF(A39:A39,"=1",H39:H39)</f>
        <v>0</v>
      </c>
      <c r="I40" s="154">
        <f>SUMIF(A39:A39,"=1",I39:I39)</f>
        <v>0</v>
      </c>
      <c r="J40" s="133">
        <f>SUMIF(A39:A39,"=1",J39:J39)</f>
        <v>0</v>
      </c>
    </row>
    <row r="44" spans="1:10" ht="15.75" x14ac:dyDescent="0.25">
      <c r="B44" s="164" t="s">
        <v>61</v>
      </c>
    </row>
    <row r="46" spans="1:10" ht="25.5" customHeight="1" x14ac:dyDescent="0.2">
      <c r="A46" s="165"/>
      <c r="B46" s="171" t="s">
        <v>16</v>
      </c>
      <c r="C46" s="171" t="s">
        <v>5</v>
      </c>
      <c r="D46" s="172"/>
      <c r="E46" s="172"/>
      <c r="F46" s="175" t="s">
        <v>62</v>
      </c>
      <c r="G46" s="175"/>
      <c r="H46" s="175"/>
      <c r="I46" s="176" t="s">
        <v>28</v>
      </c>
      <c r="J46" s="176"/>
    </row>
    <row r="47" spans="1:10" ht="25.5" customHeight="1" x14ac:dyDescent="0.2">
      <c r="A47" s="166"/>
      <c r="B47" s="177" t="s">
        <v>63</v>
      </c>
      <c r="C47" s="178" t="s">
        <v>64</v>
      </c>
      <c r="D47" s="179"/>
      <c r="E47" s="179"/>
      <c r="F47" s="183" t="s">
        <v>23</v>
      </c>
      <c r="G47" s="184"/>
      <c r="H47" s="184"/>
      <c r="I47" s="185">
        <f>' Pol'!G8</f>
        <v>0</v>
      </c>
      <c r="J47" s="185"/>
    </row>
    <row r="48" spans="1:10" ht="25.5" customHeight="1" x14ac:dyDescent="0.2">
      <c r="A48" s="166"/>
      <c r="B48" s="169" t="s">
        <v>65</v>
      </c>
      <c r="C48" s="168" t="s">
        <v>66</v>
      </c>
      <c r="D48" s="170"/>
      <c r="E48" s="170"/>
      <c r="F48" s="186" t="s">
        <v>23</v>
      </c>
      <c r="G48" s="187"/>
      <c r="H48" s="187"/>
      <c r="I48" s="188">
        <f>' Pol'!G15</f>
        <v>0</v>
      </c>
      <c r="J48" s="188"/>
    </row>
    <row r="49" spans="1:10" ht="25.5" customHeight="1" x14ac:dyDescent="0.2">
      <c r="A49" s="166"/>
      <c r="B49" s="169" t="s">
        <v>67</v>
      </c>
      <c r="C49" s="168" t="s">
        <v>68</v>
      </c>
      <c r="D49" s="170"/>
      <c r="E49" s="170"/>
      <c r="F49" s="186" t="s">
        <v>23</v>
      </c>
      <c r="G49" s="187"/>
      <c r="H49" s="187"/>
      <c r="I49" s="188">
        <f>' Pol'!G22</f>
        <v>0</v>
      </c>
      <c r="J49" s="188"/>
    </row>
    <row r="50" spans="1:10" ht="25.5" customHeight="1" x14ac:dyDescent="0.2">
      <c r="A50" s="166"/>
      <c r="B50" s="169" t="s">
        <v>69</v>
      </c>
      <c r="C50" s="168" t="s">
        <v>70</v>
      </c>
      <c r="D50" s="170"/>
      <c r="E50" s="170"/>
      <c r="F50" s="186" t="s">
        <v>23</v>
      </c>
      <c r="G50" s="187"/>
      <c r="H50" s="187"/>
      <c r="I50" s="188">
        <f>' Pol'!G26</f>
        <v>0</v>
      </c>
      <c r="J50" s="188"/>
    </row>
    <row r="51" spans="1:10" ht="25.5" customHeight="1" x14ac:dyDescent="0.2">
      <c r="A51" s="166"/>
      <c r="B51" s="169" t="s">
        <v>71</v>
      </c>
      <c r="C51" s="168" t="s">
        <v>72</v>
      </c>
      <c r="D51" s="170"/>
      <c r="E51" s="170"/>
      <c r="F51" s="186" t="s">
        <v>24</v>
      </c>
      <c r="G51" s="187"/>
      <c r="H51" s="187"/>
      <c r="I51" s="188">
        <f>' Pol'!G34</f>
        <v>0</v>
      </c>
      <c r="J51" s="188"/>
    </row>
    <row r="52" spans="1:10" ht="25.5" customHeight="1" x14ac:dyDescent="0.2">
      <c r="A52" s="166"/>
      <c r="B52" s="169" t="s">
        <v>73</v>
      </c>
      <c r="C52" s="168" t="s">
        <v>74</v>
      </c>
      <c r="D52" s="170"/>
      <c r="E52" s="170"/>
      <c r="F52" s="186" t="s">
        <v>24</v>
      </c>
      <c r="G52" s="187"/>
      <c r="H52" s="187"/>
      <c r="I52" s="188">
        <f>' Pol'!G36</f>
        <v>0</v>
      </c>
      <c r="J52" s="188"/>
    </row>
    <row r="53" spans="1:10" ht="25.5" customHeight="1" x14ac:dyDescent="0.2">
      <c r="A53" s="166"/>
      <c r="B53" s="169" t="s">
        <v>75</v>
      </c>
      <c r="C53" s="168" t="s">
        <v>76</v>
      </c>
      <c r="D53" s="170"/>
      <c r="E53" s="170"/>
      <c r="F53" s="186" t="s">
        <v>24</v>
      </c>
      <c r="G53" s="187"/>
      <c r="H53" s="187"/>
      <c r="I53" s="188">
        <f>' Pol'!G41</f>
        <v>0</v>
      </c>
      <c r="J53" s="188"/>
    </row>
    <row r="54" spans="1:10" ht="25.5" customHeight="1" x14ac:dyDescent="0.2">
      <c r="A54" s="166"/>
      <c r="B54" s="169" t="s">
        <v>77</v>
      </c>
      <c r="C54" s="168" t="s">
        <v>78</v>
      </c>
      <c r="D54" s="170"/>
      <c r="E54" s="170"/>
      <c r="F54" s="186" t="s">
        <v>24</v>
      </c>
      <c r="G54" s="187"/>
      <c r="H54" s="187"/>
      <c r="I54" s="188">
        <f>' Pol'!G43</f>
        <v>0</v>
      </c>
      <c r="J54" s="188"/>
    </row>
    <row r="55" spans="1:10" ht="25.5" customHeight="1" x14ac:dyDescent="0.2">
      <c r="A55" s="166"/>
      <c r="B55" s="169" t="s">
        <v>79</v>
      </c>
      <c r="C55" s="168" t="s">
        <v>80</v>
      </c>
      <c r="D55" s="170"/>
      <c r="E55" s="170"/>
      <c r="F55" s="186" t="s">
        <v>24</v>
      </c>
      <c r="G55" s="187"/>
      <c r="H55" s="187"/>
      <c r="I55" s="188">
        <f>' Pol'!G45</f>
        <v>0</v>
      </c>
      <c r="J55" s="188"/>
    </row>
    <row r="56" spans="1:10" ht="25.5" customHeight="1" x14ac:dyDescent="0.2">
      <c r="A56" s="166"/>
      <c r="B56" s="169" t="s">
        <v>81</v>
      </c>
      <c r="C56" s="168" t="s">
        <v>82</v>
      </c>
      <c r="D56" s="170"/>
      <c r="E56" s="170"/>
      <c r="F56" s="186" t="s">
        <v>24</v>
      </c>
      <c r="G56" s="187"/>
      <c r="H56" s="187"/>
      <c r="I56" s="188">
        <f>' Pol'!G47</f>
        <v>0</v>
      </c>
      <c r="J56" s="188"/>
    </row>
    <row r="57" spans="1:10" ht="25.5" customHeight="1" x14ac:dyDescent="0.2">
      <c r="A57" s="166"/>
      <c r="B57" s="180" t="s">
        <v>83</v>
      </c>
      <c r="C57" s="181" t="s">
        <v>27</v>
      </c>
      <c r="D57" s="182"/>
      <c r="E57" s="182"/>
      <c r="F57" s="189" t="s">
        <v>83</v>
      </c>
      <c r="G57" s="190"/>
      <c r="H57" s="190"/>
      <c r="I57" s="191">
        <f>' Pol'!G49</f>
        <v>0</v>
      </c>
      <c r="J57" s="191"/>
    </row>
    <row r="58" spans="1:10" ht="25.5" customHeight="1" x14ac:dyDescent="0.2">
      <c r="A58" s="167"/>
      <c r="B58" s="173" t="s">
        <v>1</v>
      </c>
      <c r="C58" s="173"/>
      <c r="D58" s="174"/>
      <c r="E58" s="174"/>
      <c r="F58" s="192"/>
      <c r="G58" s="193"/>
      <c r="H58" s="193"/>
      <c r="I58" s="194">
        <f>SUM(I47:I57)</f>
        <v>0</v>
      </c>
      <c r="J58" s="194"/>
    </row>
    <row r="59" spans="1:10" x14ac:dyDescent="0.2">
      <c r="F59" s="195"/>
      <c r="G59" s="131"/>
      <c r="H59" s="195"/>
      <c r="I59" s="131"/>
      <c r="J59" s="131"/>
    </row>
    <row r="60" spans="1:10" x14ac:dyDescent="0.2">
      <c r="F60" s="195"/>
      <c r="G60" s="131"/>
      <c r="H60" s="195"/>
      <c r="I60" s="131"/>
      <c r="J60" s="131"/>
    </row>
    <row r="61" spans="1:10" x14ac:dyDescent="0.2">
      <c r="F61" s="195"/>
      <c r="G61" s="131"/>
      <c r="H61" s="195"/>
      <c r="I61" s="131"/>
      <c r="J61" s="131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9">
    <mergeCell ref="I58:J58"/>
    <mergeCell ref="I55:J55"/>
    <mergeCell ref="C55:E55"/>
    <mergeCell ref="I56:J56"/>
    <mergeCell ref="C56:E56"/>
    <mergeCell ref="I57:J57"/>
    <mergeCell ref="C57:E57"/>
    <mergeCell ref="I52:J52"/>
    <mergeCell ref="C52:E52"/>
    <mergeCell ref="I53:J53"/>
    <mergeCell ref="C53:E53"/>
    <mergeCell ref="I54:J54"/>
    <mergeCell ref="C54:E54"/>
    <mergeCell ref="I49:J49"/>
    <mergeCell ref="C49:E49"/>
    <mergeCell ref="I50:J50"/>
    <mergeCell ref="C50:E50"/>
    <mergeCell ref="I51:J51"/>
    <mergeCell ref="C51:E51"/>
    <mergeCell ref="C39:E39"/>
    <mergeCell ref="B40:E40"/>
    <mergeCell ref="I46:J46"/>
    <mergeCell ref="I47:J47"/>
    <mergeCell ref="C47:E47"/>
    <mergeCell ref="I48:J48"/>
    <mergeCell ref="C48:E48"/>
    <mergeCell ref="E17:F17"/>
    <mergeCell ref="G16:H16"/>
    <mergeCell ref="G17:H17"/>
    <mergeCell ref="G18:H18"/>
    <mergeCell ref="I17:J17"/>
    <mergeCell ref="I18:J18"/>
    <mergeCell ref="E18:F18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E15:F15"/>
    <mergeCell ref="D11:G11"/>
    <mergeCell ref="G15:H15"/>
    <mergeCell ref="I15:J15"/>
    <mergeCell ref="E16:F16"/>
    <mergeCell ref="D12:G12"/>
    <mergeCell ref="D13:G13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101" t="s">
        <v>6</v>
      </c>
      <c r="B1" s="101"/>
      <c r="C1" s="102"/>
      <c r="D1" s="101"/>
      <c r="E1" s="101"/>
      <c r="F1" s="101"/>
      <c r="G1" s="101"/>
    </row>
    <row r="2" spans="1:7" ht="24.95" customHeight="1" x14ac:dyDescent="0.2">
      <c r="A2" s="79" t="s">
        <v>41</v>
      </c>
      <c r="B2" s="78"/>
      <c r="C2" s="103"/>
      <c r="D2" s="103"/>
      <c r="E2" s="103"/>
      <c r="F2" s="103"/>
      <c r="G2" s="104"/>
    </row>
    <row r="3" spans="1:7" ht="24.95" hidden="1" customHeight="1" x14ac:dyDescent="0.2">
      <c r="A3" s="79" t="s">
        <v>7</v>
      </c>
      <c r="B3" s="78"/>
      <c r="C3" s="103"/>
      <c r="D3" s="103"/>
      <c r="E3" s="103"/>
      <c r="F3" s="103"/>
      <c r="G3" s="104"/>
    </row>
    <row r="4" spans="1:7" ht="24.95" hidden="1" customHeight="1" x14ac:dyDescent="0.2">
      <c r="A4" s="79" t="s">
        <v>8</v>
      </c>
      <c r="B4" s="78"/>
      <c r="C4" s="103"/>
      <c r="D4" s="103"/>
      <c r="E4" s="103"/>
      <c r="F4" s="103"/>
      <c r="G4" s="104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62"/>
  <sheetViews>
    <sheetView tabSelected="1" topLeftCell="A6" workbookViewId="0">
      <selection activeCell="X14" sqref="X14"/>
    </sheetView>
  </sheetViews>
  <sheetFormatPr defaultRowHeight="12.75" outlineLevelRow="1" x14ac:dyDescent="0.2"/>
  <cols>
    <col min="1" max="1" width="4.28515625" customWidth="1"/>
    <col min="2" max="2" width="14.42578125" style="130" customWidth="1"/>
    <col min="3" max="3" width="38.28515625" style="130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1" width="0" hidden="1" customWidth="1"/>
    <col min="29" max="39" width="0" hidden="1" customWidth="1"/>
  </cols>
  <sheetData>
    <row r="1" spans="1:60" ht="15.75" customHeight="1" x14ac:dyDescent="0.25">
      <c r="A1" s="198" t="s">
        <v>6</v>
      </c>
      <c r="B1" s="198"/>
      <c r="C1" s="198"/>
      <c r="D1" s="198"/>
      <c r="E1" s="198"/>
      <c r="F1" s="198"/>
      <c r="G1" s="198"/>
      <c r="AE1" t="s">
        <v>86</v>
      </c>
    </row>
    <row r="2" spans="1:60" ht="24.95" customHeight="1" x14ac:dyDescent="0.2">
      <c r="A2" s="205" t="s">
        <v>85</v>
      </c>
      <c r="B2" s="199"/>
      <c r="C2" s="200" t="s">
        <v>46</v>
      </c>
      <c r="D2" s="201"/>
      <c r="E2" s="201"/>
      <c r="F2" s="201"/>
      <c r="G2" s="207"/>
      <c r="AE2" t="s">
        <v>87</v>
      </c>
    </row>
    <row r="3" spans="1:60" ht="24.95" hidden="1" customHeight="1" x14ac:dyDescent="0.2">
      <c r="A3" s="206" t="s">
        <v>7</v>
      </c>
      <c r="B3" s="203"/>
      <c r="C3" s="202"/>
      <c r="D3" s="202"/>
      <c r="E3" s="202"/>
      <c r="F3" s="202"/>
      <c r="G3" s="208"/>
      <c r="AE3" t="s">
        <v>88</v>
      </c>
    </row>
    <row r="4" spans="1:60" ht="24.95" hidden="1" customHeight="1" x14ac:dyDescent="0.2">
      <c r="A4" s="206" t="s">
        <v>8</v>
      </c>
      <c r="B4" s="203"/>
      <c r="C4" s="204"/>
      <c r="D4" s="202"/>
      <c r="E4" s="202"/>
      <c r="F4" s="202"/>
      <c r="G4" s="208"/>
      <c r="AE4" t="s">
        <v>89</v>
      </c>
    </row>
    <row r="5" spans="1:60" hidden="1" x14ac:dyDescent="0.2">
      <c r="A5" s="209" t="s">
        <v>90</v>
      </c>
      <c r="B5" s="210"/>
      <c r="C5" s="211"/>
      <c r="D5" s="212"/>
      <c r="E5" s="212"/>
      <c r="F5" s="212"/>
      <c r="G5" s="213"/>
      <c r="AE5" t="s">
        <v>91</v>
      </c>
    </row>
    <row r="7" spans="1:60" ht="38.25" x14ac:dyDescent="0.2">
      <c r="A7" s="218" t="s">
        <v>92</v>
      </c>
      <c r="B7" s="219" t="s">
        <v>93</v>
      </c>
      <c r="C7" s="219" t="s">
        <v>94</v>
      </c>
      <c r="D7" s="218" t="s">
        <v>95</v>
      </c>
      <c r="E7" s="218" t="s">
        <v>96</v>
      </c>
      <c r="F7" s="214" t="s">
        <v>97</v>
      </c>
      <c r="G7" s="235" t="s">
        <v>28</v>
      </c>
      <c r="H7" s="236" t="s">
        <v>29</v>
      </c>
      <c r="I7" s="236" t="s">
        <v>98</v>
      </c>
      <c r="J7" s="236" t="s">
        <v>30</v>
      </c>
      <c r="K7" s="236" t="s">
        <v>99</v>
      </c>
      <c r="L7" s="236" t="s">
        <v>100</v>
      </c>
      <c r="M7" s="236" t="s">
        <v>101</v>
      </c>
      <c r="N7" s="236" t="s">
        <v>102</v>
      </c>
      <c r="O7" s="236" t="s">
        <v>103</v>
      </c>
      <c r="P7" s="236" t="s">
        <v>104</v>
      </c>
      <c r="Q7" s="236" t="s">
        <v>105</v>
      </c>
      <c r="R7" s="236" t="s">
        <v>106</v>
      </c>
      <c r="S7" s="236" t="s">
        <v>107</v>
      </c>
      <c r="T7" s="236" t="s">
        <v>108</v>
      </c>
      <c r="U7" s="221" t="s">
        <v>109</v>
      </c>
    </row>
    <row r="8" spans="1:60" x14ac:dyDescent="0.2">
      <c r="A8" s="237" t="s">
        <v>110</v>
      </c>
      <c r="B8" s="238" t="s">
        <v>63</v>
      </c>
      <c r="C8" s="239" t="s">
        <v>64</v>
      </c>
      <c r="D8" s="240"/>
      <c r="E8" s="241"/>
      <c r="F8" s="242"/>
      <c r="G8" s="242">
        <f>SUMIF(AE9:AE14,"&lt;&gt;NOR",G9:G14)</f>
        <v>0</v>
      </c>
      <c r="H8" s="242"/>
      <c r="I8" s="242">
        <f>SUM(I9:I14)</f>
        <v>0</v>
      </c>
      <c r="J8" s="242"/>
      <c r="K8" s="242">
        <f>SUM(K9:K14)</f>
        <v>0</v>
      </c>
      <c r="L8" s="242"/>
      <c r="M8" s="242">
        <f>SUM(M9:M14)</f>
        <v>0</v>
      </c>
      <c r="N8" s="220"/>
      <c r="O8" s="220">
        <f>SUM(O9:O14)</f>
        <v>31.320630000000001</v>
      </c>
      <c r="P8" s="220"/>
      <c r="Q8" s="220">
        <f>SUM(Q9:Q14)</f>
        <v>2.97</v>
      </c>
      <c r="R8" s="220"/>
      <c r="S8" s="220"/>
      <c r="T8" s="237"/>
      <c r="U8" s="220">
        <f>SUM(U9:U14)</f>
        <v>47.180000000000007</v>
      </c>
      <c r="AE8" t="s">
        <v>111</v>
      </c>
    </row>
    <row r="9" spans="1:60" outlineLevel="1" x14ac:dyDescent="0.2">
      <c r="A9" s="216">
        <v>1</v>
      </c>
      <c r="B9" s="222" t="s">
        <v>112</v>
      </c>
      <c r="C9" s="265" t="s">
        <v>113</v>
      </c>
      <c r="D9" s="224" t="s">
        <v>114</v>
      </c>
      <c r="E9" s="230">
        <v>11</v>
      </c>
      <c r="F9" s="232"/>
      <c r="G9" s="233">
        <f>ROUND(E9*F9,2)</f>
        <v>0</v>
      </c>
      <c r="H9" s="232"/>
      <c r="I9" s="233">
        <f>ROUND(E9*H9,2)</f>
        <v>0</v>
      </c>
      <c r="J9" s="232"/>
      <c r="K9" s="233">
        <f>ROUND(E9*J9,2)</f>
        <v>0</v>
      </c>
      <c r="L9" s="233">
        <v>21</v>
      </c>
      <c r="M9" s="233">
        <f>G9*(1+L9/100)</f>
        <v>0</v>
      </c>
      <c r="N9" s="225">
        <v>0</v>
      </c>
      <c r="O9" s="225">
        <f>ROUND(E9*N9,5)</f>
        <v>0</v>
      </c>
      <c r="P9" s="225">
        <v>0.27</v>
      </c>
      <c r="Q9" s="225">
        <f>ROUND(E9*P9,5)</f>
        <v>2.97</v>
      </c>
      <c r="R9" s="225"/>
      <c r="S9" s="225"/>
      <c r="T9" s="226">
        <v>0.49452000000000002</v>
      </c>
      <c r="U9" s="225">
        <f>ROUND(E9*T9,2)</f>
        <v>5.44</v>
      </c>
      <c r="V9" s="215"/>
      <c r="W9" s="215"/>
      <c r="X9" s="215"/>
      <c r="Y9" s="215"/>
      <c r="Z9" s="215"/>
      <c r="AA9" s="215"/>
      <c r="AB9" s="215"/>
      <c r="AC9" s="215"/>
      <c r="AD9" s="215"/>
      <c r="AE9" s="215" t="s">
        <v>115</v>
      </c>
      <c r="AF9" s="215"/>
      <c r="AG9" s="215"/>
      <c r="AH9" s="215"/>
      <c r="AI9" s="215"/>
      <c r="AJ9" s="215"/>
      <c r="AK9" s="215"/>
      <c r="AL9" s="215"/>
      <c r="AM9" s="215"/>
      <c r="AN9" s="215"/>
      <c r="AO9" s="215"/>
      <c r="AP9" s="215"/>
      <c r="AQ9" s="215"/>
      <c r="AR9" s="215"/>
      <c r="AS9" s="215"/>
      <c r="AT9" s="215"/>
      <c r="AU9" s="215"/>
      <c r="AV9" s="215"/>
      <c r="AW9" s="215"/>
      <c r="AX9" s="215"/>
      <c r="AY9" s="215"/>
      <c r="AZ9" s="215"/>
      <c r="BA9" s="215"/>
      <c r="BB9" s="215"/>
      <c r="BC9" s="215"/>
      <c r="BD9" s="215"/>
      <c r="BE9" s="215"/>
      <c r="BF9" s="215"/>
      <c r="BG9" s="215"/>
      <c r="BH9" s="215"/>
    </row>
    <row r="10" spans="1:60" outlineLevel="1" x14ac:dyDescent="0.2">
      <c r="A10" s="216">
        <v>2</v>
      </c>
      <c r="B10" s="222" t="s">
        <v>116</v>
      </c>
      <c r="C10" s="265" t="s">
        <v>117</v>
      </c>
      <c r="D10" s="224" t="s">
        <v>118</v>
      </c>
      <c r="E10" s="230">
        <v>40</v>
      </c>
      <c r="F10" s="232"/>
      <c r="G10" s="233">
        <f>ROUND(E10*F10,2)</f>
        <v>0</v>
      </c>
      <c r="H10" s="232"/>
      <c r="I10" s="233">
        <f>ROUND(E10*H10,2)</f>
        <v>0</v>
      </c>
      <c r="J10" s="232"/>
      <c r="K10" s="233">
        <f>ROUND(E10*J10,2)</f>
        <v>0</v>
      </c>
      <c r="L10" s="233">
        <v>21</v>
      </c>
      <c r="M10" s="233">
        <f>G10*(1+L10/100)</f>
        <v>0</v>
      </c>
      <c r="N10" s="225">
        <v>0</v>
      </c>
      <c r="O10" s="225">
        <f>ROUND(E10*N10,5)</f>
        <v>0</v>
      </c>
      <c r="P10" s="225">
        <v>0</v>
      </c>
      <c r="Q10" s="225">
        <f>ROUND(E10*P10,5)</f>
        <v>0</v>
      </c>
      <c r="R10" s="225"/>
      <c r="S10" s="225"/>
      <c r="T10" s="226">
        <v>0.17199999999999999</v>
      </c>
      <c r="U10" s="225">
        <f>ROUND(E10*T10,2)</f>
        <v>6.88</v>
      </c>
      <c r="V10" s="215"/>
      <c r="W10" s="215"/>
      <c r="X10" s="215"/>
      <c r="Y10" s="215"/>
      <c r="Z10" s="215"/>
      <c r="AA10" s="215"/>
      <c r="AB10" s="215"/>
      <c r="AC10" s="215"/>
      <c r="AD10" s="215"/>
      <c r="AE10" s="215" t="s">
        <v>119</v>
      </c>
      <c r="AF10" s="215"/>
      <c r="AG10" s="215"/>
      <c r="AH10" s="215"/>
      <c r="AI10" s="215"/>
      <c r="AJ10" s="215"/>
      <c r="AK10" s="215"/>
      <c r="AL10" s="215"/>
      <c r="AM10" s="215"/>
      <c r="AN10" s="215"/>
      <c r="AO10" s="215"/>
      <c r="AP10" s="215"/>
      <c r="AQ10" s="215"/>
      <c r="AR10" s="215"/>
      <c r="AS10" s="215"/>
      <c r="AT10" s="215"/>
      <c r="AU10" s="215"/>
      <c r="AV10" s="215"/>
      <c r="AW10" s="215"/>
      <c r="AX10" s="215"/>
      <c r="AY10" s="215"/>
      <c r="AZ10" s="215"/>
      <c r="BA10" s="215"/>
      <c r="BB10" s="215"/>
      <c r="BC10" s="215"/>
      <c r="BD10" s="215"/>
      <c r="BE10" s="215"/>
      <c r="BF10" s="215"/>
      <c r="BG10" s="215"/>
      <c r="BH10" s="215"/>
    </row>
    <row r="11" spans="1:60" ht="22.5" outlineLevel="1" x14ac:dyDescent="0.2">
      <c r="A11" s="216">
        <v>3</v>
      </c>
      <c r="B11" s="222" t="s">
        <v>120</v>
      </c>
      <c r="C11" s="265" t="s">
        <v>121</v>
      </c>
      <c r="D11" s="224" t="s">
        <v>114</v>
      </c>
      <c r="E11" s="230">
        <v>11</v>
      </c>
      <c r="F11" s="232"/>
      <c r="G11" s="233">
        <f>ROUND(E11*F11,2)</f>
        <v>0</v>
      </c>
      <c r="H11" s="232"/>
      <c r="I11" s="233">
        <f>ROUND(E11*H11,2)</f>
        <v>0</v>
      </c>
      <c r="J11" s="232"/>
      <c r="K11" s="233">
        <f>ROUND(E11*J11,2)</f>
        <v>0</v>
      </c>
      <c r="L11" s="233">
        <v>21</v>
      </c>
      <c r="M11" s="233">
        <f>G11*(1+L11/100)</f>
        <v>0</v>
      </c>
      <c r="N11" s="225">
        <v>0.26680999999999999</v>
      </c>
      <c r="O11" s="225">
        <f>ROUND(E11*N11,5)</f>
        <v>2.9349099999999999</v>
      </c>
      <c r="P11" s="225">
        <v>0</v>
      </c>
      <c r="Q11" s="225">
        <f>ROUND(E11*P11,5)</f>
        <v>0</v>
      </c>
      <c r="R11" s="225"/>
      <c r="S11" s="225"/>
      <c r="T11" s="226">
        <v>0.33704000000000001</v>
      </c>
      <c r="U11" s="225">
        <f>ROUND(E11*T11,2)</f>
        <v>3.71</v>
      </c>
      <c r="V11" s="215"/>
      <c r="W11" s="215"/>
      <c r="X11" s="215"/>
      <c r="Y11" s="215"/>
      <c r="Z11" s="215"/>
      <c r="AA11" s="215"/>
      <c r="AB11" s="215"/>
      <c r="AC11" s="215"/>
      <c r="AD11" s="215"/>
      <c r="AE11" s="215" t="s">
        <v>119</v>
      </c>
      <c r="AF11" s="215"/>
      <c r="AG11" s="215"/>
      <c r="AH11" s="215"/>
      <c r="AI11" s="215"/>
      <c r="AJ11" s="215"/>
      <c r="AK11" s="215"/>
      <c r="AL11" s="215"/>
      <c r="AM11" s="215"/>
      <c r="AN11" s="215"/>
      <c r="AO11" s="215"/>
      <c r="AP11" s="215"/>
      <c r="AQ11" s="215"/>
      <c r="AR11" s="215"/>
      <c r="AS11" s="215"/>
      <c r="AT11" s="215"/>
      <c r="AU11" s="215"/>
      <c r="AV11" s="215"/>
      <c r="AW11" s="215"/>
      <c r="AX11" s="215"/>
      <c r="AY11" s="215"/>
      <c r="AZ11" s="215"/>
      <c r="BA11" s="215"/>
      <c r="BB11" s="215"/>
      <c r="BC11" s="215"/>
      <c r="BD11" s="215"/>
      <c r="BE11" s="215"/>
      <c r="BF11" s="215"/>
      <c r="BG11" s="215"/>
      <c r="BH11" s="215"/>
    </row>
    <row r="12" spans="1:60" outlineLevel="1" x14ac:dyDescent="0.2">
      <c r="A12" s="216">
        <v>4</v>
      </c>
      <c r="B12" s="222" t="s">
        <v>122</v>
      </c>
      <c r="C12" s="265" t="s">
        <v>123</v>
      </c>
      <c r="D12" s="224" t="s">
        <v>124</v>
      </c>
      <c r="E12" s="230">
        <v>0.88</v>
      </c>
      <c r="F12" s="232"/>
      <c r="G12" s="233">
        <f>ROUND(E12*F12,2)</f>
        <v>0</v>
      </c>
      <c r="H12" s="232"/>
      <c r="I12" s="233">
        <f>ROUND(E12*H12,2)</f>
        <v>0</v>
      </c>
      <c r="J12" s="232"/>
      <c r="K12" s="233">
        <f>ROUND(E12*J12,2)</f>
        <v>0</v>
      </c>
      <c r="L12" s="233">
        <v>21</v>
      </c>
      <c r="M12" s="233">
        <f>G12*(1+L12/100)</f>
        <v>0</v>
      </c>
      <c r="N12" s="225">
        <v>2.5249999999999999</v>
      </c>
      <c r="O12" s="225">
        <f>ROUND(E12*N12,5)</f>
        <v>2.222</v>
      </c>
      <c r="P12" s="225">
        <v>0</v>
      </c>
      <c r="Q12" s="225">
        <f>ROUND(E12*P12,5)</f>
        <v>0</v>
      </c>
      <c r="R12" s="225"/>
      <c r="S12" s="225"/>
      <c r="T12" s="226">
        <v>1.4419999999999999</v>
      </c>
      <c r="U12" s="225">
        <f>ROUND(E12*T12,2)</f>
        <v>1.27</v>
      </c>
      <c r="V12" s="215"/>
      <c r="W12" s="215"/>
      <c r="X12" s="215"/>
      <c r="Y12" s="215"/>
      <c r="Z12" s="215"/>
      <c r="AA12" s="215"/>
      <c r="AB12" s="215"/>
      <c r="AC12" s="215"/>
      <c r="AD12" s="215"/>
      <c r="AE12" s="215" t="s">
        <v>119</v>
      </c>
      <c r="AF12" s="215"/>
      <c r="AG12" s="215"/>
      <c r="AH12" s="215"/>
      <c r="AI12" s="215"/>
      <c r="AJ12" s="215"/>
      <c r="AK12" s="215"/>
      <c r="AL12" s="215"/>
      <c r="AM12" s="215"/>
      <c r="AN12" s="215"/>
      <c r="AO12" s="215"/>
      <c r="AP12" s="215"/>
      <c r="AQ12" s="215"/>
      <c r="AR12" s="215"/>
      <c r="AS12" s="215"/>
      <c r="AT12" s="215"/>
      <c r="AU12" s="215"/>
      <c r="AV12" s="215"/>
      <c r="AW12" s="215"/>
      <c r="AX12" s="215"/>
      <c r="AY12" s="215"/>
      <c r="AZ12" s="215"/>
      <c r="BA12" s="215"/>
      <c r="BB12" s="215"/>
      <c r="BC12" s="215"/>
      <c r="BD12" s="215"/>
      <c r="BE12" s="215"/>
      <c r="BF12" s="215"/>
      <c r="BG12" s="215"/>
      <c r="BH12" s="215"/>
    </row>
    <row r="13" spans="1:60" ht="22.5" outlineLevel="1" x14ac:dyDescent="0.2">
      <c r="A13" s="216">
        <v>5</v>
      </c>
      <c r="B13" s="222" t="s">
        <v>125</v>
      </c>
      <c r="C13" s="265" t="s">
        <v>126</v>
      </c>
      <c r="D13" s="224" t="s">
        <v>118</v>
      </c>
      <c r="E13" s="230">
        <v>22</v>
      </c>
      <c r="F13" s="232"/>
      <c r="G13" s="233">
        <f>ROUND(E13*F13,2)</f>
        <v>0</v>
      </c>
      <c r="H13" s="232"/>
      <c r="I13" s="233">
        <f>ROUND(E13*H13,2)</f>
        <v>0</v>
      </c>
      <c r="J13" s="232"/>
      <c r="K13" s="233">
        <f>ROUND(E13*J13,2)</f>
        <v>0</v>
      </c>
      <c r="L13" s="233">
        <v>21</v>
      </c>
      <c r="M13" s="233">
        <f>G13*(1+L13/100)</f>
        <v>0</v>
      </c>
      <c r="N13" s="225">
        <v>1.18926</v>
      </c>
      <c r="O13" s="225">
        <f>ROUND(E13*N13,5)</f>
        <v>26.163720000000001</v>
      </c>
      <c r="P13" s="225">
        <v>0</v>
      </c>
      <c r="Q13" s="225">
        <f>ROUND(E13*P13,5)</f>
        <v>0</v>
      </c>
      <c r="R13" s="225"/>
      <c r="S13" s="225"/>
      <c r="T13" s="226">
        <v>1.19767</v>
      </c>
      <c r="U13" s="225">
        <f>ROUND(E13*T13,2)</f>
        <v>26.35</v>
      </c>
      <c r="V13" s="215"/>
      <c r="W13" s="215"/>
      <c r="X13" s="215"/>
      <c r="Y13" s="215"/>
      <c r="Z13" s="215"/>
      <c r="AA13" s="215"/>
      <c r="AB13" s="215"/>
      <c r="AC13" s="215"/>
      <c r="AD13" s="215"/>
      <c r="AE13" s="215" t="s">
        <v>115</v>
      </c>
      <c r="AF13" s="215"/>
      <c r="AG13" s="215"/>
      <c r="AH13" s="215"/>
      <c r="AI13" s="215"/>
      <c r="AJ13" s="215"/>
      <c r="AK13" s="215"/>
      <c r="AL13" s="215"/>
      <c r="AM13" s="215"/>
      <c r="AN13" s="215"/>
      <c r="AO13" s="215"/>
      <c r="AP13" s="215"/>
      <c r="AQ13" s="215"/>
      <c r="AR13" s="215"/>
      <c r="AS13" s="215"/>
      <c r="AT13" s="215"/>
      <c r="AU13" s="215"/>
      <c r="AV13" s="215"/>
      <c r="AW13" s="215"/>
      <c r="AX13" s="215"/>
      <c r="AY13" s="215"/>
      <c r="AZ13" s="215"/>
      <c r="BA13" s="215"/>
      <c r="BB13" s="215"/>
      <c r="BC13" s="215"/>
      <c r="BD13" s="215"/>
      <c r="BE13" s="215"/>
      <c r="BF13" s="215"/>
      <c r="BG13" s="215"/>
      <c r="BH13" s="215"/>
    </row>
    <row r="14" spans="1:60" ht="22.5" outlineLevel="1" x14ac:dyDescent="0.2">
      <c r="A14" s="216">
        <v>6</v>
      </c>
      <c r="B14" s="222" t="s">
        <v>127</v>
      </c>
      <c r="C14" s="265" t="s">
        <v>128</v>
      </c>
      <c r="D14" s="224" t="s">
        <v>118</v>
      </c>
      <c r="E14" s="230">
        <v>10</v>
      </c>
      <c r="F14" s="232"/>
      <c r="G14" s="233">
        <f>ROUND(E14*F14,2)</f>
        <v>0</v>
      </c>
      <c r="H14" s="232"/>
      <c r="I14" s="233">
        <f>ROUND(E14*H14,2)</f>
        <v>0</v>
      </c>
      <c r="J14" s="232"/>
      <c r="K14" s="233">
        <f>ROUND(E14*J14,2)</f>
        <v>0</v>
      </c>
      <c r="L14" s="233">
        <v>21</v>
      </c>
      <c r="M14" s="233">
        <f>G14*(1+L14/100)</f>
        <v>0</v>
      </c>
      <c r="N14" s="225">
        <v>0</v>
      </c>
      <c r="O14" s="225">
        <f>ROUND(E14*N14,5)</f>
        <v>0</v>
      </c>
      <c r="P14" s="225">
        <v>0</v>
      </c>
      <c r="Q14" s="225">
        <f>ROUND(E14*P14,5)</f>
        <v>0</v>
      </c>
      <c r="R14" s="225"/>
      <c r="S14" s="225"/>
      <c r="T14" s="226">
        <v>0.35299999999999998</v>
      </c>
      <c r="U14" s="225">
        <f>ROUND(E14*T14,2)</f>
        <v>3.53</v>
      </c>
      <c r="V14" s="215"/>
      <c r="W14" s="215"/>
      <c r="X14" s="215"/>
      <c r="Y14" s="215"/>
      <c r="Z14" s="215"/>
      <c r="AA14" s="215"/>
      <c r="AB14" s="215"/>
      <c r="AC14" s="215"/>
      <c r="AD14" s="215"/>
      <c r="AE14" s="215" t="s">
        <v>119</v>
      </c>
      <c r="AF14" s="215"/>
      <c r="AG14" s="215"/>
      <c r="AH14" s="215"/>
      <c r="AI14" s="215"/>
      <c r="AJ14" s="215"/>
      <c r="AK14" s="215"/>
      <c r="AL14" s="215"/>
      <c r="AM14" s="215"/>
      <c r="AN14" s="215"/>
      <c r="AO14" s="215"/>
      <c r="AP14" s="215"/>
      <c r="AQ14" s="215"/>
      <c r="AR14" s="215"/>
      <c r="AS14" s="215"/>
      <c r="AT14" s="215"/>
      <c r="AU14" s="215"/>
      <c r="AV14" s="215"/>
      <c r="AW14" s="215"/>
      <c r="AX14" s="215"/>
      <c r="AY14" s="215"/>
      <c r="AZ14" s="215"/>
      <c r="BA14" s="215"/>
      <c r="BB14" s="215"/>
      <c r="BC14" s="215"/>
      <c r="BD14" s="215"/>
      <c r="BE14" s="215"/>
      <c r="BF14" s="215"/>
      <c r="BG14" s="215"/>
      <c r="BH14" s="215"/>
    </row>
    <row r="15" spans="1:60" x14ac:dyDescent="0.2">
      <c r="A15" s="217" t="s">
        <v>110</v>
      </c>
      <c r="B15" s="223" t="s">
        <v>65</v>
      </c>
      <c r="C15" s="266" t="s">
        <v>66</v>
      </c>
      <c r="D15" s="227"/>
      <c r="E15" s="231"/>
      <c r="F15" s="234"/>
      <c r="G15" s="234">
        <f>SUMIF(AE16:AE21,"&lt;&gt;NOR",G16:G21)</f>
        <v>0</v>
      </c>
      <c r="H15" s="234"/>
      <c r="I15" s="234">
        <f>SUM(I16:I21)</f>
        <v>0</v>
      </c>
      <c r="J15" s="234"/>
      <c r="K15" s="234">
        <f>SUM(K16:K21)</f>
        <v>0</v>
      </c>
      <c r="L15" s="234"/>
      <c r="M15" s="234">
        <f>SUM(M16:M21)</f>
        <v>0</v>
      </c>
      <c r="N15" s="228"/>
      <c r="O15" s="228">
        <f>SUM(O16:O21)</f>
        <v>58.03725</v>
      </c>
      <c r="P15" s="228"/>
      <c r="Q15" s="228">
        <f>SUM(Q16:Q21)</f>
        <v>0</v>
      </c>
      <c r="R15" s="228"/>
      <c r="S15" s="228"/>
      <c r="T15" s="229"/>
      <c r="U15" s="228">
        <f>SUM(U16:U21)</f>
        <v>895.66000000000008</v>
      </c>
      <c r="AE15" t="s">
        <v>111</v>
      </c>
    </row>
    <row r="16" spans="1:60" ht="22.5" outlineLevel="1" x14ac:dyDescent="0.2">
      <c r="A16" s="216">
        <v>7</v>
      </c>
      <c r="B16" s="222" t="s">
        <v>129</v>
      </c>
      <c r="C16" s="265" t="s">
        <v>130</v>
      </c>
      <c r="D16" s="224" t="s">
        <v>114</v>
      </c>
      <c r="E16" s="230">
        <v>79</v>
      </c>
      <c r="F16" s="232"/>
      <c r="G16" s="233">
        <f>ROUND(E16*F16,2)</f>
        <v>0</v>
      </c>
      <c r="H16" s="232"/>
      <c r="I16" s="233">
        <f>ROUND(E16*H16,2)</f>
        <v>0</v>
      </c>
      <c r="J16" s="232"/>
      <c r="K16" s="233">
        <f>ROUND(E16*J16,2)</f>
        <v>0</v>
      </c>
      <c r="L16" s="233">
        <v>21</v>
      </c>
      <c r="M16" s="233">
        <f>G16*(1+L16/100)</f>
        <v>0</v>
      </c>
      <c r="N16" s="225">
        <v>2.1700000000000001E-3</v>
      </c>
      <c r="O16" s="225">
        <f>ROUND(E16*N16,5)</f>
        <v>0.17143</v>
      </c>
      <c r="P16" s="225">
        <v>0</v>
      </c>
      <c r="Q16" s="225">
        <f>ROUND(E16*P16,5)</f>
        <v>0</v>
      </c>
      <c r="R16" s="225"/>
      <c r="S16" s="225"/>
      <c r="T16" s="226">
        <v>0.3</v>
      </c>
      <c r="U16" s="225">
        <f>ROUND(E16*T16,2)</f>
        <v>23.7</v>
      </c>
      <c r="V16" s="215"/>
      <c r="W16" s="215"/>
      <c r="X16" s="215"/>
      <c r="Y16" s="215"/>
      <c r="Z16" s="215"/>
      <c r="AA16" s="215"/>
      <c r="AB16" s="215"/>
      <c r="AC16" s="215"/>
      <c r="AD16" s="215"/>
      <c r="AE16" s="215" t="s">
        <v>119</v>
      </c>
      <c r="AF16" s="215"/>
      <c r="AG16" s="215"/>
      <c r="AH16" s="215"/>
      <c r="AI16" s="215"/>
      <c r="AJ16" s="215"/>
      <c r="AK16" s="215"/>
      <c r="AL16" s="215"/>
      <c r="AM16" s="215"/>
      <c r="AN16" s="215"/>
      <c r="AO16" s="215"/>
      <c r="AP16" s="215"/>
      <c r="AQ16" s="215"/>
      <c r="AR16" s="215"/>
      <c r="AS16" s="215"/>
      <c r="AT16" s="215"/>
      <c r="AU16" s="215"/>
      <c r="AV16" s="215"/>
      <c r="AW16" s="215"/>
      <c r="AX16" s="215"/>
      <c r="AY16" s="215"/>
      <c r="AZ16" s="215"/>
      <c r="BA16" s="215"/>
      <c r="BB16" s="215"/>
      <c r="BC16" s="215"/>
      <c r="BD16" s="215"/>
      <c r="BE16" s="215"/>
      <c r="BF16" s="215"/>
      <c r="BG16" s="215"/>
      <c r="BH16" s="215"/>
    </row>
    <row r="17" spans="1:60" outlineLevel="1" x14ac:dyDescent="0.2">
      <c r="A17" s="216">
        <v>8</v>
      </c>
      <c r="B17" s="222" t="s">
        <v>131</v>
      </c>
      <c r="C17" s="265" t="s">
        <v>132</v>
      </c>
      <c r="D17" s="224" t="s">
        <v>133</v>
      </c>
      <c r="E17" s="230">
        <v>31</v>
      </c>
      <c r="F17" s="232"/>
      <c r="G17" s="233">
        <f>ROUND(E17*F17,2)</f>
        <v>0</v>
      </c>
      <c r="H17" s="232"/>
      <c r="I17" s="233">
        <f>ROUND(E17*H17,2)</f>
        <v>0</v>
      </c>
      <c r="J17" s="232"/>
      <c r="K17" s="233">
        <f>ROUND(E17*J17,2)</f>
        <v>0</v>
      </c>
      <c r="L17" s="233">
        <v>21</v>
      </c>
      <c r="M17" s="233">
        <f>G17*(1+L17/100)</f>
        <v>0</v>
      </c>
      <c r="N17" s="225">
        <v>4.8999999999999998E-4</v>
      </c>
      <c r="O17" s="225">
        <f>ROUND(E17*N17,5)</f>
        <v>1.519E-2</v>
      </c>
      <c r="P17" s="225">
        <v>0</v>
      </c>
      <c r="Q17" s="225">
        <f>ROUND(E17*P17,5)</f>
        <v>0</v>
      </c>
      <c r="R17" s="225"/>
      <c r="S17" s="225"/>
      <c r="T17" s="226">
        <v>0.28575</v>
      </c>
      <c r="U17" s="225">
        <f>ROUND(E17*T17,2)</f>
        <v>8.86</v>
      </c>
      <c r="V17" s="215"/>
      <c r="W17" s="215"/>
      <c r="X17" s="215"/>
      <c r="Y17" s="215"/>
      <c r="Z17" s="215"/>
      <c r="AA17" s="215"/>
      <c r="AB17" s="215"/>
      <c r="AC17" s="215"/>
      <c r="AD17" s="215"/>
      <c r="AE17" s="215" t="s">
        <v>115</v>
      </c>
      <c r="AF17" s="215"/>
      <c r="AG17" s="215"/>
      <c r="AH17" s="215"/>
      <c r="AI17" s="215"/>
      <c r="AJ17" s="215"/>
      <c r="AK17" s="215"/>
      <c r="AL17" s="215"/>
      <c r="AM17" s="215"/>
      <c r="AN17" s="215"/>
      <c r="AO17" s="215"/>
      <c r="AP17" s="215"/>
      <c r="AQ17" s="215"/>
      <c r="AR17" s="215"/>
      <c r="AS17" s="215"/>
      <c r="AT17" s="215"/>
      <c r="AU17" s="215"/>
      <c r="AV17" s="215"/>
      <c r="AW17" s="215"/>
      <c r="AX17" s="215"/>
      <c r="AY17" s="215"/>
      <c r="AZ17" s="215"/>
      <c r="BA17" s="215"/>
      <c r="BB17" s="215"/>
      <c r="BC17" s="215"/>
      <c r="BD17" s="215"/>
      <c r="BE17" s="215"/>
      <c r="BF17" s="215"/>
      <c r="BG17" s="215"/>
      <c r="BH17" s="215"/>
    </row>
    <row r="18" spans="1:60" ht="22.5" outlineLevel="1" x14ac:dyDescent="0.2">
      <c r="A18" s="216">
        <v>9</v>
      </c>
      <c r="B18" s="222" t="s">
        <v>134</v>
      </c>
      <c r="C18" s="265" t="s">
        <v>135</v>
      </c>
      <c r="D18" s="224" t="s">
        <v>118</v>
      </c>
      <c r="E18" s="230">
        <v>31</v>
      </c>
      <c r="F18" s="232"/>
      <c r="G18" s="233">
        <f>ROUND(E18*F18,2)</f>
        <v>0</v>
      </c>
      <c r="H18" s="232"/>
      <c r="I18" s="233">
        <f>ROUND(E18*H18,2)</f>
        <v>0</v>
      </c>
      <c r="J18" s="232"/>
      <c r="K18" s="233">
        <f>ROUND(E18*J18,2)</f>
        <v>0</v>
      </c>
      <c r="L18" s="233">
        <v>21</v>
      </c>
      <c r="M18" s="233">
        <f>G18*(1+L18/100)</f>
        <v>0</v>
      </c>
      <c r="N18" s="225">
        <v>1.0000000000000001E-5</v>
      </c>
      <c r="O18" s="225">
        <f>ROUND(E18*N18,5)</f>
        <v>3.1E-4</v>
      </c>
      <c r="P18" s="225">
        <v>0</v>
      </c>
      <c r="Q18" s="225">
        <f>ROUND(E18*P18,5)</f>
        <v>0</v>
      </c>
      <c r="R18" s="225"/>
      <c r="S18" s="225"/>
      <c r="T18" s="226">
        <v>4.1000000000000002E-2</v>
      </c>
      <c r="U18" s="225">
        <f>ROUND(E18*T18,2)</f>
        <v>1.27</v>
      </c>
      <c r="V18" s="215"/>
      <c r="W18" s="215"/>
      <c r="X18" s="215"/>
      <c r="Y18" s="215"/>
      <c r="Z18" s="215"/>
      <c r="AA18" s="215"/>
      <c r="AB18" s="215"/>
      <c r="AC18" s="215"/>
      <c r="AD18" s="215"/>
      <c r="AE18" s="215" t="s">
        <v>119</v>
      </c>
      <c r="AF18" s="215"/>
      <c r="AG18" s="215"/>
      <c r="AH18" s="215"/>
      <c r="AI18" s="215"/>
      <c r="AJ18" s="215"/>
      <c r="AK18" s="215"/>
      <c r="AL18" s="215"/>
      <c r="AM18" s="215"/>
      <c r="AN18" s="215"/>
      <c r="AO18" s="215"/>
      <c r="AP18" s="215"/>
      <c r="AQ18" s="215"/>
      <c r="AR18" s="215"/>
      <c r="AS18" s="215"/>
      <c r="AT18" s="215"/>
      <c r="AU18" s="215"/>
      <c r="AV18" s="215"/>
      <c r="AW18" s="215"/>
      <c r="AX18" s="215"/>
      <c r="AY18" s="215"/>
      <c r="AZ18" s="215"/>
      <c r="BA18" s="215"/>
      <c r="BB18" s="215"/>
      <c r="BC18" s="215"/>
      <c r="BD18" s="215"/>
      <c r="BE18" s="215"/>
      <c r="BF18" s="215"/>
      <c r="BG18" s="215"/>
      <c r="BH18" s="215"/>
    </row>
    <row r="19" spans="1:60" outlineLevel="1" x14ac:dyDescent="0.2">
      <c r="A19" s="216">
        <v>10</v>
      </c>
      <c r="B19" s="222" t="s">
        <v>136</v>
      </c>
      <c r="C19" s="265" t="s">
        <v>137</v>
      </c>
      <c r="D19" s="224" t="s">
        <v>138</v>
      </c>
      <c r="E19" s="230">
        <v>3</v>
      </c>
      <c r="F19" s="232"/>
      <c r="G19" s="233">
        <f>ROUND(E19*F19,2)</f>
        <v>0</v>
      </c>
      <c r="H19" s="232"/>
      <c r="I19" s="233">
        <f>ROUND(E19*H19,2)</f>
        <v>0</v>
      </c>
      <c r="J19" s="232"/>
      <c r="K19" s="233">
        <f>ROUND(E19*J19,2)</f>
        <v>0</v>
      </c>
      <c r="L19" s="233">
        <v>21</v>
      </c>
      <c r="M19" s="233">
        <f>G19*(1+L19/100)</f>
        <v>0</v>
      </c>
      <c r="N19" s="225">
        <v>0</v>
      </c>
      <c r="O19" s="225">
        <f>ROUND(E19*N19,5)</f>
        <v>0</v>
      </c>
      <c r="P19" s="225">
        <v>0</v>
      </c>
      <c r="Q19" s="225">
        <f>ROUND(E19*P19,5)</f>
        <v>0</v>
      </c>
      <c r="R19" s="225"/>
      <c r="S19" s="225"/>
      <c r="T19" s="226">
        <v>0.49</v>
      </c>
      <c r="U19" s="225">
        <f>ROUND(E19*T19,2)</f>
        <v>1.47</v>
      </c>
      <c r="V19" s="215"/>
      <c r="W19" s="215"/>
      <c r="X19" s="215"/>
      <c r="Y19" s="215"/>
      <c r="Z19" s="215"/>
      <c r="AA19" s="215"/>
      <c r="AB19" s="215"/>
      <c r="AC19" s="215"/>
      <c r="AD19" s="215"/>
      <c r="AE19" s="215" t="s">
        <v>119</v>
      </c>
      <c r="AF19" s="215"/>
      <c r="AG19" s="215"/>
      <c r="AH19" s="215"/>
      <c r="AI19" s="215"/>
      <c r="AJ19" s="215"/>
      <c r="AK19" s="215"/>
      <c r="AL19" s="215"/>
      <c r="AM19" s="215"/>
      <c r="AN19" s="215"/>
      <c r="AO19" s="215"/>
      <c r="AP19" s="215"/>
      <c r="AQ19" s="215"/>
      <c r="AR19" s="215"/>
      <c r="AS19" s="215"/>
      <c r="AT19" s="215"/>
      <c r="AU19" s="215"/>
      <c r="AV19" s="215"/>
      <c r="AW19" s="215"/>
      <c r="AX19" s="215"/>
      <c r="AY19" s="215"/>
      <c r="AZ19" s="215"/>
      <c r="BA19" s="215"/>
      <c r="BB19" s="215"/>
      <c r="BC19" s="215"/>
      <c r="BD19" s="215"/>
      <c r="BE19" s="215"/>
      <c r="BF19" s="215"/>
      <c r="BG19" s="215"/>
      <c r="BH19" s="215"/>
    </row>
    <row r="20" spans="1:60" outlineLevel="1" x14ac:dyDescent="0.2">
      <c r="A20" s="216">
        <v>11</v>
      </c>
      <c r="B20" s="222" t="s">
        <v>139</v>
      </c>
      <c r="C20" s="265" t="s">
        <v>140</v>
      </c>
      <c r="D20" s="224" t="s">
        <v>118</v>
      </c>
      <c r="E20" s="230">
        <v>31</v>
      </c>
      <c r="F20" s="232"/>
      <c r="G20" s="233">
        <f>ROUND(E20*F20,2)</f>
        <v>0</v>
      </c>
      <c r="H20" s="232"/>
      <c r="I20" s="233">
        <f>ROUND(E20*H20,2)</f>
        <v>0</v>
      </c>
      <c r="J20" s="232"/>
      <c r="K20" s="233">
        <f>ROUND(E20*J20,2)</f>
        <v>0</v>
      </c>
      <c r="L20" s="233">
        <v>21</v>
      </c>
      <c r="M20" s="233">
        <f>G20*(1+L20/100)</f>
        <v>0</v>
      </c>
      <c r="N20" s="225">
        <v>0</v>
      </c>
      <c r="O20" s="225">
        <f>ROUND(E20*N20,5)</f>
        <v>0</v>
      </c>
      <c r="P20" s="225">
        <v>0</v>
      </c>
      <c r="Q20" s="225">
        <f>ROUND(E20*P20,5)</f>
        <v>0</v>
      </c>
      <c r="R20" s="225"/>
      <c r="S20" s="225"/>
      <c r="T20" s="226">
        <v>0.09</v>
      </c>
      <c r="U20" s="225">
        <f>ROUND(E20*T20,2)</f>
        <v>2.79</v>
      </c>
      <c r="V20" s="215"/>
      <c r="W20" s="215"/>
      <c r="X20" s="215"/>
      <c r="Y20" s="215"/>
      <c r="Z20" s="215"/>
      <c r="AA20" s="215"/>
      <c r="AB20" s="215"/>
      <c r="AC20" s="215"/>
      <c r="AD20" s="215"/>
      <c r="AE20" s="215" t="s">
        <v>119</v>
      </c>
      <c r="AF20" s="215"/>
      <c r="AG20" s="215"/>
      <c r="AH20" s="215"/>
      <c r="AI20" s="215"/>
      <c r="AJ20" s="215"/>
      <c r="AK20" s="215"/>
      <c r="AL20" s="215"/>
      <c r="AM20" s="215"/>
      <c r="AN20" s="215"/>
      <c r="AO20" s="215"/>
      <c r="AP20" s="215"/>
      <c r="AQ20" s="215"/>
      <c r="AR20" s="215"/>
      <c r="AS20" s="215"/>
      <c r="AT20" s="215"/>
      <c r="AU20" s="215"/>
      <c r="AV20" s="215"/>
      <c r="AW20" s="215"/>
      <c r="AX20" s="215"/>
      <c r="AY20" s="215"/>
      <c r="AZ20" s="215"/>
      <c r="BA20" s="215"/>
      <c r="BB20" s="215"/>
      <c r="BC20" s="215"/>
      <c r="BD20" s="215"/>
      <c r="BE20" s="215"/>
      <c r="BF20" s="215"/>
      <c r="BG20" s="215"/>
      <c r="BH20" s="215"/>
    </row>
    <row r="21" spans="1:60" ht="22.5" outlineLevel="1" x14ac:dyDescent="0.2">
      <c r="A21" s="216">
        <v>12</v>
      </c>
      <c r="B21" s="222" t="s">
        <v>141</v>
      </c>
      <c r="C21" s="265" t="s">
        <v>142</v>
      </c>
      <c r="D21" s="224" t="s">
        <v>143</v>
      </c>
      <c r="E21" s="230">
        <v>11</v>
      </c>
      <c r="F21" s="232"/>
      <c r="G21" s="233">
        <f>ROUND(E21*F21,2)</f>
        <v>0</v>
      </c>
      <c r="H21" s="232"/>
      <c r="I21" s="233">
        <f>ROUND(E21*H21,2)</f>
        <v>0</v>
      </c>
      <c r="J21" s="232"/>
      <c r="K21" s="233">
        <f>ROUND(E21*J21,2)</f>
        <v>0</v>
      </c>
      <c r="L21" s="233">
        <v>21</v>
      </c>
      <c r="M21" s="233">
        <f>G21*(1+L21/100)</f>
        <v>0</v>
      </c>
      <c r="N21" s="225">
        <v>5.2591200000000002</v>
      </c>
      <c r="O21" s="225">
        <f>ROUND(E21*N21,5)</f>
        <v>57.850320000000004</v>
      </c>
      <c r="P21" s="225">
        <v>0</v>
      </c>
      <c r="Q21" s="225">
        <f>ROUND(E21*P21,5)</f>
        <v>0</v>
      </c>
      <c r="R21" s="225"/>
      <c r="S21" s="225"/>
      <c r="T21" s="226">
        <v>77.960909999999998</v>
      </c>
      <c r="U21" s="225">
        <f>ROUND(E21*T21,2)</f>
        <v>857.57</v>
      </c>
      <c r="V21" s="215"/>
      <c r="W21" s="215"/>
      <c r="X21" s="215"/>
      <c r="Y21" s="215"/>
      <c r="Z21" s="215"/>
      <c r="AA21" s="215"/>
      <c r="AB21" s="215"/>
      <c r="AC21" s="215"/>
      <c r="AD21" s="215"/>
      <c r="AE21" s="215" t="s">
        <v>115</v>
      </c>
      <c r="AF21" s="215"/>
      <c r="AG21" s="215"/>
      <c r="AH21" s="215"/>
      <c r="AI21" s="215"/>
      <c r="AJ21" s="215"/>
      <c r="AK21" s="215"/>
      <c r="AL21" s="215"/>
      <c r="AM21" s="215"/>
      <c r="AN21" s="215"/>
      <c r="AO21" s="215"/>
      <c r="AP21" s="215"/>
      <c r="AQ21" s="215"/>
      <c r="AR21" s="215"/>
      <c r="AS21" s="215"/>
      <c r="AT21" s="215"/>
      <c r="AU21" s="215"/>
      <c r="AV21" s="215"/>
      <c r="AW21" s="215"/>
      <c r="AX21" s="215"/>
      <c r="AY21" s="215"/>
      <c r="AZ21" s="215"/>
      <c r="BA21" s="215"/>
      <c r="BB21" s="215"/>
      <c r="BC21" s="215"/>
      <c r="BD21" s="215"/>
      <c r="BE21" s="215"/>
      <c r="BF21" s="215"/>
      <c r="BG21" s="215"/>
      <c r="BH21" s="215"/>
    </row>
    <row r="22" spans="1:60" x14ac:dyDescent="0.2">
      <c r="A22" s="217" t="s">
        <v>110</v>
      </c>
      <c r="B22" s="223" t="s">
        <v>67</v>
      </c>
      <c r="C22" s="266" t="s">
        <v>68</v>
      </c>
      <c r="D22" s="227"/>
      <c r="E22" s="231"/>
      <c r="F22" s="234"/>
      <c r="G22" s="234">
        <f>SUMIF(AE23:AE25,"&lt;&gt;NOR",G23:G25)</f>
        <v>0</v>
      </c>
      <c r="H22" s="234"/>
      <c r="I22" s="234">
        <f>SUM(I23:I25)</f>
        <v>0</v>
      </c>
      <c r="J22" s="234"/>
      <c r="K22" s="234">
        <f>SUM(K23:K25)</f>
        <v>0</v>
      </c>
      <c r="L22" s="234"/>
      <c r="M22" s="234">
        <f>SUM(M23:M25)</f>
        <v>0</v>
      </c>
      <c r="N22" s="228"/>
      <c r="O22" s="228">
        <f>SUM(O23:O25)</f>
        <v>0</v>
      </c>
      <c r="P22" s="228"/>
      <c r="Q22" s="228">
        <f>SUM(Q23:Q25)</f>
        <v>18.54702</v>
      </c>
      <c r="R22" s="228"/>
      <c r="S22" s="228"/>
      <c r="T22" s="229"/>
      <c r="U22" s="228">
        <f>SUM(U23:U25)</f>
        <v>225.14</v>
      </c>
      <c r="AE22" t="s">
        <v>111</v>
      </c>
    </row>
    <row r="23" spans="1:60" outlineLevel="1" x14ac:dyDescent="0.2">
      <c r="A23" s="216">
        <v>13</v>
      </c>
      <c r="B23" s="222" t="s">
        <v>144</v>
      </c>
      <c r="C23" s="265" t="s">
        <v>145</v>
      </c>
      <c r="D23" s="224" t="s">
        <v>114</v>
      </c>
      <c r="E23" s="230">
        <v>4.5</v>
      </c>
      <c r="F23" s="232"/>
      <c r="G23" s="233">
        <f>ROUND(E23*F23,2)</f>
        <v>0</v>
      </c>
      <c r="H23" s="232"/>
      <c r="I23" s="233">
        <f>ROUND(E23*H23,2)</f>
        <v>0</v>
      </c>
      <c r="J23" s="232"/>
      <c r="K23" s="233">
        <f>ROUND(E23*J23,2)</f>
        <v>0</v>
      </c>
      <c r="L23" s="233">
        <v>21</v>
      </c>
      <c r="M23" s="233">
        <f>G23*(1+L23/100)</f>
        <v>0</v>
      </c>
      <c r="N23" s="225">
        <v>0</v>
      </c>
      <c r="O23" s="225">
        <f>ROUND(E23*N23,5)</f>
        <v>0</v>
      </c>
      <c r="P23" s="225">
        <v>0.60155999999999998</v>
      </c>
      <c r="Q23" s="225">
        <f>ROUND(E23*P23,5)</f>
        <v>2.70702</v>
      </c>
      <c r="R23" s="225"/>
      <c r="S23" s="225"/>
      <c r="T23" s="226">
        <v>2.6797499999999999</v>
      </c>
      <c r="U23" s="225">
        <f>ROUND(E23*T23,2)</f>
        <v>12.06</v>
      </c>
      <c r="V23" s="215"/>
      <c r="W23" s="215"/>
      <c r="X23" s="215"/>
      <c r="Y23" s="215"/>
      <c r="Z23" s="215"/>
      <c r="AA23" s="215"/>
      <c r="AB23" s="215"/>
      <c r="AC23" s="215"/>
      <c r="AD23" s="215"/>
      <c r="AE23" s="215" t="s">
        <v>115</v>
      </c>
      <c r="AF23" s="215"/>
      <c r="AG23" s="215"/>
      <c r="AH23" s="215"/>
      <c r="AI23" s="215"/>
      <c r="AJ23" s="215"/>
      <c r="AK23" s="215"/>
      <c r="AL23" s="215"/>
      <c r="AM23" s="215"/>
      <c r="AN23" s="215"/>
      <c r="AO23" s="215"/>
      <c r="AP23" s="215"/>
      <c r="AQ23" s="215"/>
      <c r="AR23" s="215"/>
      <c r="AS23" s="215"/>
      <c r="AT23" s="215"/>
      <c r="AU23" s="215"/>
      <c r="AV23" s="215"/>
      <c r="AW23" s="215"/>
      <c r="AX23" s="215"/>
      <c r="AY23" s="215"/>
      <c r="AZ23" s="215"/>
      <c r="BA23" s="215"/>
      <c r="BB23" s="215"/>
      <c r="BC23" s="215"/>
      <c r="BD23" s="215"/>
      <c r="BE23" s="215"/>
      <c r="BF23" s="215"/>
      <c r="BG23" s="215"/>
      <c r="BH23" s="215"/>
    </row>
    <row r="24" spans="1:60" ht="22.5" outlineLevel="1" x14ac:dyDescent="0.2">
      <c r="A24" s="216">
        <v>14</v>
      </c>
      <c r="B24" s="222" t="s">
        <v>146</v>
      </c>
      <c r="C24" s="265" t="s">
        <v>147</v>
      </c>
      <c r="D24" s="224" t="s">
        <v>124</v>
      </c>
      <c r="E24" s="230">
        <v>13.2</v>
      </c>
      <c r="F24" s="232"/>
      <c r="G24" s="233">
        <f>ROUND(E24*F24,2)</f>
        <v>0</v>
      </c>
      <c r="H24" s="232"/>
      <c r="I24" s="233">
        <f>ROUND(E24*H24,2)</f>
        <v>0</v>
      </c>
      <c r="J24" s="232"/>
      <c r="K24" s="233">
        <f>ROUND(E24*J24,2)</f>
        <v>0</v>
      </c>
      <c r="L24" s="233">
        <v>21</v>
      </c>
      <c r="M24" s="233">
        <f>G24*(1+L24/100)</f>
        <v>0</v>
      </c>
      <c r="N24" s="225">
        <v>0</v>
      </c>
      <c r="O24" s="225">
        <f>ROUND(E24*N24,5)</f>
        <v>0</v>
      </c>
      <c r="P24" s="225">
        <v>0</v>
      </c>
      <c r="Q24" s="225">
        <f>ROUND(E24*P24,5)</f>
        <v>0</v>
      </c>
      <c r="R24" s="225"/>
      <c r="S24" s="225"/>
      <c r="T24" s="226">
        <v>9.6</v>
      </c>
      <c r="U24" s="225">
        <f>ROUND(E24*T24,2)</f>
        <v>126.72</v>
      </c>
      <c r="V24" s="215"/>
      <c r="W24" s="215"/>
      <c r="X24" s="215"/>
      <c r="Y24" s="215"/>
      <c r="Z24" s="215"/>
      <c r="AA24" s="215"/>
      <c r="AB24" s="215"/>
      <c r="AC24" s="215"/>
      <c r="AD24" s="215"/>
      <c r="AE24" s="215" t="s">
        <v>119</v>
      </c>
      <c r="AF24" s="215"/>
      <c r="AG24" s="215"/>
      <c r="AH24" s="215"/>
      <c r="AI24" s="215"/>
      <c r="AJ24" s="215"/>
      <c r="AK24" s="215"/>
      <c r="AL24" s="215"/>
      <c r="AM24" s="215"/>
      <c r="AN24" s="215"/>
      <c r="AO24" s="215"/>
      <c r="AP24" s="215"/>
      <c r="AQ24" s="215"/>
      <c r="AR24" s="215"/>
      <c r="AS24" s="215"/>
      <c r="AT24" s="215"/>
      <c r="AU24" s="215"/>
      <c r="AV24" s="215"/>
      <c r="AW24" s="215"/>
      <c r="AX24" s="215"/>
      <c r="AY24" s="215"/>
      <c r="AZ24" s="215"/>
      <c r="BA24" s="215"/>
      <c r="BB24" s="215"/>
      <c r="BC24" s="215"/>
      <c r="BD24" s="215"/>
      <c r="BE24" s="215"/>
      <c r="BF24" s="215"/>
      <c r="BG24" s="215"/>
      <c r="BH24" s="215"/>
    </row>
    <row r="25" spans="1:60" outlineLevel="1" x14ac:dyDescent="0.2">
      <c r="A25" s="216">
        <v>15</v>
      </c>
      <c r="B25" s="222" t="s">
        <v>148</v>
      </c>
      <c r="C25" s="265" t="s">
        <v>149</v>
      </c>
      <c r="D25" s="224" t="s">
        <v>118</v>
      </c>
      <c r="E25" s="230">
        <v>48</v>
      </c>
      <c r="F25" s="232"/>
      <c r="G25" s="233">
        <f>ROUND(E25*F25,2)</f>
        <v>0</v>
      </c>
      <c r="H25" s="232"/>
      <c r="I25" s="233">
        <f>ROUND(E25*H25,2)</f>
        <v>0</v>
      </c>
      <c r="J25" s="232"/>
      <c r="K25" s="233">
        <f>ROUND(E25*J25,2)</f>
        <v>0</v>
      </c>
      <c r="L25" s="233">
        <v>21</v>
      </c>
      <c r="M25" s="233">
        <f>G25*(1+L25/100)</f>
        <v>0</v>
      </c>
      <c r="N25" s="225">
        <v>0</v>
      </c>
      <c r="O25" s="225">
        <f>ROUND(E25*N25,5)</f>
        <v>0</v>
      </c>
      <c r="P25" s="225">
        <v>0.33</v>
      </c>
      <c r="Q25" s="225">
        <f>ROUND(E25*P25,5)</f>
        <v>15.84</v>
      </c>
      <c r="R25" s="225"/>
      <c r="S25" s="225"/>
      <c r="T25" s="226">
        <v>1.7990999999999999</v>
      </c>
      <c r="U25" s="225">
        <f>ROUND(E25*T25,2)</f>
        <v>86.36</v>
      </c>
      <c r="V25" s="215"/>
      <c r="W25" s="215"/>
      <c r="X25" s="215"/>
      <c r="Y25" s="215"/>
      <c r="Z25" s="215"/>
      <c r="AA25" s="215"/>
      <c r="AB25" s="215"/>
      <c r="AC25" s="215"/>
      <c r="AD25" s="215"/>
      <c r="AE25" s="215" t="s">
        <v>115</v>
      </c>
      <c r="AF25" s="215"/>
      <c r="AG25" s="215"/>
      <c r="AH25" s="215"/>
      <c r="AI25" s="215"/>
      <c r="AJ25" s="215"/>
      <c r="AK25" s="215"/>
      <c r="AL25" s="215"/>
      <c r="AM25" s="215"/>
      <c r="AN25" s="215"/>
      <c r="AO25" s="215"/>
      <c r="AP25" s="215"/>
      <c r="AQ25" s="215"/>
      <c r="AR25" s="215"/>
      <c r="AS25" s="215"/>
      <c r="AT25" s="215"/>
      <c r="AU25" s="215"/>
      <c r="AV25" s="215"/>
      <c r="AW25" s="215"/>
      <c r="AX25" s="215"/>
      <c r="AY25" s="215"/>
      <c r="AZ25" s="215"/>
      <c r="BA25" s="215"/>
      <c r="BB25" s="215"/>
      <c r="BC25" s="215"/>
      <c r="BD25" s="215"/>
      <c r="BE25" s="215"/>
      <c r="BF25" s="215"/>
      <c r="BG25" s="215"/>
      <c r="BH25" s="215"/>
    </row>
    <row r="26" spans="1:60" x14ac:dyDescent="0.2">
      <c r="A26" s="217" t="s">
        <v>110</v>
      </c>
      <c r="B26" s="223" t="s">
        <v>69</v>
      </c>
      <c r="C26" s="266" t="s">
        <v>70</v>
      </c>
      <c r="D26" s="227"/>
      <c r="E26" s="231"/>
      <c r="F26" s="234"/>
      <c r="G26" s="234">
        <f>SUMIF(AE27:AE33,"&lt;&gt;NOR",G27:G33)</f>
        <v>0</v>
      </c>
      <c r="H26" s="234"/>
      <c r="I26" s="234">
        <f>SUM(I27:I33)</f>
        <v>0</v>
      </c>
      <c r="J26" s="234"/>
      <c r="K26" s="234">
        <f>SUM(K27:K33)</f>
        <v>0</v>
      </c>
      <c r="L26" s="234"/>
      <c r="M26" s="234">
        <f>SUM(M27:M33)</f>
        <v>0</v>
      </c>
      <c r="N26" s="228"/>
      <c r="O26" s="228">
        <f>SUM(O27:O33)</f>
        <v>0</v>
      </c>
      <c r="P26" s="228"/>
      <c r="Q26" s="228">
        <f>SUM(Q27:Q33)</f>
        <v>0</v>
      </c>
      <c r="R26" s="228"/>
      <c r="S26" s="228"/>
      <c r="T26" s="229"/>
      <c r="U26" s="228">
        <f>SUM(U27:U33)</f>
        <v>114.02</v>
      </c>
      <c r="AE26" t="s">
        <v>111</v>
      </c>
    </row>
    <row r="27" spans="1:60" outlineLevel="1" x14ac:dyDescent="0.2">
      <c r="A27" s="216">
        <v>16</v>
      </c>
      <c r="B27" s="222" t="s">
        <v>150</v>
      </c>
      <c r="C27" s="265" t="s">
        <v>151</v>
      </c>
      <c r="D27" s="224" t="s">
        <v>152</v>
      </c>
      <c r="E27" s="230">
        <v>69.95</v>
      </c>
      <c r="F27" s="232"/>
      <c r="G27" s="233">
        <f>ROUND(E27*F27,2)</f>
        <v>0</v>
      </c>
      <c r="H27" s="232"/>
      <c r="I27" s="233">
        <f>ROUND(E27*H27,2)</f>
        <v>0</v>
      </c>
      <c r="J27" s="232"/>
      <c r="K27" s="233">
        <f>ROUND(E27*J27,2)</f>
        <v>0</v>
      </c>
      <c r="L27" s="233">
        <v>21</v>
      </c>
      <c r="M27" s="233">
        <f>G27*(1+L27/100)</f>
        <v>0</v>
      </c>
      <c r="N27" s="225">
        <v>0</v>
      </c>
      <c r="O27" s="225">
        <f>ROUND(E27*N27,5)</f>
        <v>0</v>
      </c>
      <c r="P27" s="225">
        <v>0</v>
      </c>
      <c r="Q27" s="225">
        <f>ROUND(E27*P27,5)</f>
        <v>0</v>
      </c>
      <c r="R27" s="225"/>
      <c r="S27" s="225"/>
      <c r="T27" s="226">
        <v>1.1399999999999999</v>
      </c>
      <c r="U27" s="225">
        <f>ROUND(E27*T27,2)</f>
        <v>79.739999999999995</v>
      </c>
      <c r="V27" s="215"/>
      <c r="W27" s="215"/>
      <c r="X27" s="215"/>
      <c r="Y27" s="215"/>
      <c r="Z27" s="215"/>
      <c r="AA27" s="215"/>
      <c r="AB27" s="215"/>
      <c r="AC27" s="215"/>
      <c r="AD27" s="215"/>
      <c r="AE27" s="215" t="s">
        <v>119</v>
      </c>
      <c r="AF27" s="215"/>
      <c r="AG27" s="215"/>
      <c r="AH27" s="215"/>
      <c r="AI27" s="215"/>
      <c r="AJ27" s="215"/>
      <c r="AK27" s="215"/>
      <c r="AL27" s="215"/>
      <c r="AM27" s="215"/>
      <c r="AN27" s="215"/>
      <c r="AO27" s="215"/>
      <c r="AP27" s="215"/>
      <c r="AQ27" s="215"/>
      <c r="AR27" s="215"/>
      <c r="AS27" s="215"/>
      <c r="AT27" s="215"/>
      <c r="AU27" s="215"/>
      <c r="AV27" s="215"/>
      <c r="AW27" s="215"/>
      <c r="AX27" s="215"/>
      <c r="AY27" s="215"/>
      <c r="AZ27" s="215"/>
      <c r="BA27" s="215"/>
      <c r="BB27" s="215"/>
      <c r="BC27" s="215"/>
      <c r="BD27" s="215"/>
      <c r="BE27" s="215"/>
      <c r="BF27" s="215"/>
      <c r="BG27" s="215"/>
      <c r="BH27" s="215"/>
    </row>
    <row r="28" spans="1:60" outlineLevel="1" x14ac:dyDescent="0.2">
      <c r="A28" s="216">
        <v>17</v>
      </c>
      <c r="B28" s="222" t="s">
        <v>153</v>
      </c>
      <c r="C28" s="265" t="s">
        <v>154</v>
      </c>
      <c r="D28" s="224" t="s">
        <v>152</v>
      </c>
      <c r="E28" s="230">
        <v>69.95</v>
      </c>
      <c r="F28" s="232"/>
      <c r="G28" s="233">
        <f>ROUND(E28*F28,2)</f>
        <v>0</v>
      </c>
      <c r="H28" s="232"/>
      <c r="I28" s="233">
        <f>ROUND(E28*H28,2)</f>
        <v>0</v>
      </c>
      <c r="J28" s="232"/>
      <c r="K28" s="233">
        <f>ROUND(E28*J28,2)</f>
        <v>0</v>
      </c>
      <c r="L28" s="233">
        <v>21</v>
      </c>
      <c r="M28" s="233">
        <f>G28*(1+L28/100)</f>
        <v>0</v>
      </c>
      <c r="N28" s="225">
        <v>0</v>
      </c>
      <c r="O28" s="225">
        <f>ROUND(E28*N28,5)</f>
        <v>0</v>
      </c>
      <c r="P28" s="225">
        <v>0</v>
      </c>
      <c r="Q28" s="225">
        <f>ROUND(E28*P28,5)</f>
        <v>0</v>
      </c>
      <c r="R28" s="225"/>
      <c r="S28" s="225"/>
      <c r="T28" s="226">
        <v>0.49</v>
      </c>
      <c r="U28" s="225">
        <f>ROUND(E28*T28,2)</f>
        <v>34.28</v>
      </c>
      <c r="V28" s="215"/>
      <c r="W28" s="215"/>
      <c r="X28" s="215"/>
      <c r="Y28" s="215"/>
      <c r="Z28" s="215"/>
      <c r="AA28" s="215"/>
      <c r="AB28" s="215"/>
      <c r="AC28" s="215"/>
      <c r="AD28" s="215"/>
      <c r="AE28" s="215" t="s">
        <v>119</v>
      </c>
      <c r="AF28" s="215"/>
      <c r="AG28" s="215"/>
      <c r="AH28" s="215"/>
      <c r="AI28" s="215"/>
      <c r="AJ28" s="215"/>
      <c r="AK28" s="215"/>
      <c r="AL28" s="215"/>
      <c r="AM28" s="215"/>
      <c r="AN28" s="215"/>
      <c r="AO28" s="215"/>
      <c r="AP28" s="215"/>
      <c r="AQ28" s="215"/>
      <c r="AR28" s="215"/>
      <c r="AS28" s="215"/>
      <c r="AT28" s="215"/>
      <c r="AU28" s="215"/>
      <c r="AV28" s="215"/>
      <c r="AW28" s="215"/>
      <c r="AX28" s="215"/>
      <c r="AY28" s="215"/>
      <c r="AZ28" s="215"/>
      <c r="BA28" s="215"/>
      <c r="BB28" s="215"/>
      <c r="BC28" s="215"/>
      <c r="BD28" s="215"/>
      <c r="BE28" s="215"/>
      <c r="BF28" s="215"/>
      <c r="BG28" s="215"/>
      <c r="BH28" s="215"/>
    </row>
    <row r="29" spans="1:60" outlineLevel="1" x14ac:dyDescent="0.2">
      <c r="A29" s="216">
        <v>18</v>
      </c>
      <c r="B29" s="222" t="s">
        <v>155</v>
      </c>
      <c r="C29" s="265" t="s">
        <v>156</v>
      </c>
      <c r="D29" s="224" t="s">
        <v>152</v>
      </c>
      <c r="E29" s="230">
        <v>104.85</v>
      </c>
      <c r="F29" s="232"/>
      <c r="G29" s="233">
        <f>ROUND(E29*F29,2)</f>
        <v>0</v>
      </c>
      <c r="H29" s="232"/>
      <c r="I29" s="233">
        <f>ROUND(E29*H29,2)</f>
        <v>0</v>
      </c>
      <c r="J29" s="232"/>
      <c r="K29" s="233">
        <f>ROUND(E29*J29,2)</f>
        <v>0</v>
      </c>
      <c r="L29" s="233">
        <v>21</v>
      </c>
      <c r="M29" s="233">
        <f>G29*(1+L29/100)</f>
        <v>0</v>
      </c>
      <c r="N29" s="225">
        <v>0</v>
      </c>
      <c r="O29" s="225">
        <f>ROUND(E29*N29,5)</f>
        <v>0</v>
      </c>
      <c r="P29" s="225">
        <v>0</v>
      </c>
      <c r="Q29" s="225">
        <f>ROUND(E29*P29,5)</f>
        <v>0</v>
      </c>
      <c r="R29" s="225"/>
      <c r="S29" s="225"/>
      <c r="T29" s="226">
        <v>0</v>
      </c>
      <c r="U29" s="225">
        <f>ROUND(E29*T29,2)</f>
        <v>0</v>
      </c>
      <c r="V29" s="215"/>
      <c r="W29" s="215"/>
      <c r="X29" s="215"/>
      <c r="Y29" s="215"/>
      <c r="Z29" s="215"/>
      <c r="AA29" s="215"/>
      <c r="AB29" s="215"/>
      <c r="AC29" s="215"/>
      <c r="AD29" s="215"/>
      <c r="AE29" s="215" t="s">
        <v>119</v>
      </c>
      <c r="AF29" s="215"/>
      <c r="AG29" s="215"/>
      <c r="AH29" s="215"/>
      <c r="AI29" s="215"/>
      <c r="AJ29" s="215"/>
      <c r="AK29" s="215"/>
      <c r="AL29" s="215"/>
      <c r="AM29" s="215"/>
      <c r="AN29" s="215"/>
      <c r="AO29" s="215"/>
      <c r="AP29" s="215"/>
      <c r="AQ29" s="215"/>
      <c r="AR29" s="215"/>
      <c r="AS29" s="215"/>
      <c r="AT29" s="215"/>
      <c r="AU29" s="215"/>
      <c r="AV29" s="215"/>
      <c r="AW29" s="215"/>
      <c r="AX29" s="215"/>
      <c r="AY29" s="215"/>
      <c r="AZ29" s="215"/>
      <c r="BA29" s="215"/>
      <c r="BB29" s="215"/>
      <c r="BC29" s="215"/>
      <c r="BD29" s="215"/>
      <c r="BE29" s="215"/>
      <c r="BF29" s="215"/>
      <c r="BG29" s="215"/>
      <c r="BH29" s="215"/>
    </row>
    <row r="30" spans="1:60" outlineLevel="1" x14ac:dyDescent="0.2">
      <c r="A30" s="216">
        <v>19</v>
      </c>
      <c r="B30" s="222" t="s">
        <v>157</v>
      </c>
      <c r="C30" s="265" t="s">
        <v>158</v>
      </c>
      <c r="D30" s="224" t="s">
        <v>152</v>
      </c>
      <c r="E30" s="230">
        <v>43</v>
      </c>
      <c r="F30" s="232"/>
      <c r="G30" s="233">
        <f>ROUND(E30*F30,2)</f>
        <v>0</v>
      </c>
      <c r="H30" s="232"/>
      <c r="I30" s="233">
        <f>ROUND(E30*H30,2)</f>
        <v>0</v>
      </c>
      <c r="J30" s="232"/>
      <c r="K30" s="233">
        <f>ROUND(E30*J30,2)</f>
        <v>0</v>
      </c>
      <c r="L30" s="233">
        <v>21</v>
      </c>
      <c r="M30" s="233">
        <f>G30*(1+L30/100)</f>
        <v>0</v>
      </c>
      <c r="N30" s="225">
        <v>0</v>
      </c>
      <c r="O30" s="225">
        <f>ROUND(E30*N30,5)</f>
        <v>0</v>
      </c>
      <c r="P30" s="225">
        <v>0</v>
      </c>
      <c r="Q30" s="225">
        <f>ROUND(E30*P30,5)</f>
        <v>0</v>
      </c>
      <c r="R30" s="225"/>
      <c r="S30" s="225"/>
      <c r="T30" s="226">
        <v>0</v>
      </c>
      <c r="U30" s="225">
        <f>ROUND(E30*T30,2)</f>
        <v>0</v>
      </c>
      <c r="V30" s="215"/>
      <c r="W30" s="215"/>
      <c r="X30" s="215"/>
      <c r="Y30" s="215"/>
      <c r="Z30" s="215"/>
      <c r="AA30" s="215"/>
      <c r="AB30" s="215"/>
      <c r="AC30" s="215"/>
      <c r="AD30" s="215"/>
      <c r="AE30" s="215" t="s">
        <v>119</v>
      </c>
      <c r="AF30" s="215"/>
      <c r="AG30" s="215"/>
      <c r="AH30" s="215"/>
      <c r="AI30" s="215"/>
      <c r="AJ30" s="215"/>
      <c r="AK30" s="215"/>
      <c r="AL30" s="215"/>
      <c r="AM30" s="215"/>
      <c r="AN30" s="215"/>
      <c r="AO30" s="215"/>
      <c r="AP30" s="215"/>
      <c r="AQ30" s="215"/>
      <c r="AR30" s="215"/>
      <c r="AS30" s="215"/>
      <c r="AT30" s="215"/>
      <c r="AU30" s="215"/>
      <c r="AV30" s="215"/>
      <c r="AW30" s="215"/>
      <c r="AX30" s="215"/>
      <c r="AY30" s="215"/>
      <c r="AZ30" s="215"/>
      <c r="BA30" s="215"/>
      <c r="BB30" s="215"/>
      <c r="BC30" s="215"/>
      <c r="BD30" s="215"/>
      <c r="BE30" s="215"/>
      <c r="BF30" s="215"/>
      <c r="BG30" s="215"/>
      <c r="BH30" s="215"/>
    </row>
    <row r="31" spans="1:60" outlineLevel="1" x14ac:dyDescent="0.2">
      <c r="A31" s="216">
        <v>20</v>
      </c>
      <c r="B31" s="222" t="s">
        <v>159</v>
      </c>
      <c r="C31" s="265" t="s">
        <v>160</v>
      </c>
      <c r="D31" s="224" t="s">
        <v>152</v>
      </c>
      <c r="E31" s="230">
        <v>8</v>
      </c>
      <c r="F31" s="232"/>
      <c r="G31" s="233">
        <f>ROUND(E31*F31,2)</f>
        <v>0</v>
      </c>
      <c r="H31" s="232"/>
      <c r="I31" s="233">
        <f>ROUND(E31*H31,2)</f>
        <v>0</v>
      </c>
      <c r="J31" s="232"/>
      <c r="K31" s="233">
        <f>ROUND(E31*J31,2)</f>
        <v>0</v>
      </c>
      <c r="L31" s="233">
        <v>21</v>
      </c>
      <c r="M31" s="233">
        <f>G31*(1+L31/100)</f>
        <v>0</v>
      </c>
      <c r="N31" s="225">
        <v>0</v>
      </c>
      <c r="O31" s="225">
        <f>ROUND(E31*N31,5)</f>
        <v>0</v>
      </c>
      <c r="P31" s="225">
        <v>0</v>
      </c>
      <c r="Q31" s="225">
        <f>ROUND(E31*P31,5)</f>
        <v>0</v>
      </c>
      <c r="R31" s="225"/>
      <c r="S31" s="225"/>
      <c r="T31" s="226">
        <v>0</v>
      </c>
      <c r="U31" s="225">
        <f>ROUND(E31*T31,2)</f>
        <v>0</v>
      </c>
      <c r="V31" s="215"/>
      <c r="W31" s="215"/>
      <c r="X31" s="215"/>
      <c r="Y31" s="215"/>
      <c r="Z31" s="215"/>
      <c r="AA31" s="215"/>
      <c r="AB31" s="215"/>
      <c r="AC31" s="215"/>
      <c r="AD31" s="215"/>
      <c r="AE31" s="215" t="s">
        <v>119</v>
      </c>
      <c r="AF31" s="215"/>
      <c r="AG31" s="215"/>
      <c r="AH31" s="215"/>
      <c r="AI31" s="215"/>
      <c r="AJ31" s="215"/>
      <c r="AK31" s="215"/>
      <c r="AL31" s="215"/>
      <c r="AM31" s="215"/>
      <c r="AN31" s="215"/>
      <c r="AO31" s="215"/>
      <c r="AP31" s="215"/>
      <c r="AQ31" s="215"/>
      <c r="AR31" s="215"/>
      <c r="AS31" s="215"/>
      <c r="AT31" s="215"/>
      <c r="AU31" s="215"/>
      <c r="AV31" s="215"/>
      <c r="AW31" s="215"/>
      <c r="AX31" s="215"/>
      <c r="AY31" s="215"/>
      <c r="AZ31" s="215"/>
      <c r="BA31" s="215"/>
      <c r="BB31" s="215"/>
      <c r="BC31" s="215"/>
      <c r="BD31" s="215"/>
      <c r="BE31" s="215"/>
      <c r="BF31" s="215"/>
      <c r="BG31" s="215"/>
      <c r="BH31" s="215"/>
    </row>
    <row r="32" spans="1:60" ht="22.5" outlineLevel="1" x14ac:dyDescent="0.2">
      <c r="A32" s="216">
        <v>21</v>
      </c>
      <c r="B32" s="222" t="s">
        <v>161</v>
      </c>
      <c r="C32" s="265" t="s">
        <v>162</v>
      </c>
      <c r="D32" s="224" t="s">
        <v>152</v>
      </c>
      <c r="E32" s="230">
        <v>1.2</v>
      </c>
      <c r="F32" s="232"/>
      <c r="G32" s="233">
        <f>ROUND(E32*F32,2)</f>
        <v>0</v>
      </c>
      <c r="H32" s="232"/>
      <c r="I32" s="233">
        <f>ROUND(E32*H32,2)</f>
        <v>0</v>
      </c>
      <c r="J32" s="232"/>
      <c r="K32" s="233">
        <f>ROUND(E32*J32,2)</f>
        <v>0</v>
      </c>
      <c r="L32" s="233">
        <v>21</v>
      </c>
      <c r="M32" s="233">
        <f>G32*(1+L32/100)</f>
        <v>0</v>
      </c>
      <c r="N32" s="225">
        <v>0</v>
      </c>
      <c r="O32" s="225">
        <f>ROUND(E32*N32,5)</f>
        <v>0</v>
      </c>
      <c r="P32" s="225">
        <v>0</v>
      </c>
      <c r="Q32" s="225">
        <f>ROUND(E32*P32,5)</f>
        <v>0</v>
      </c>
      <c r="R32" s="225"/>
      <c r="S32" s="225"/>
      <c r="T32" s="226">
        <v>0</v>
      </c>
      <c r="U32" s="225">
        <f>ROUND(E32*T32,2)</f>
        <v>0</v>
      </c>
      <c r="V32" s="215"/>
      <c r="W32" s="215"/>
      <c r="X32" s="215"/>
      <c r="Y32" s="215"/>
      <c r="Z32" s="215"/>
      <c r="AA32" s="215"/>
      <c r="AB32" s="215"/>
      <c r="AC32" s="215"/>
      <c r="AD32" s="215"/>
      <c r="AE32" s="215" t="s">
        <v>119</v>
      </c>
      <c r="AF32" s="215"/>
      <c r="AG32" s="215"/>
      <c r="AH32" s="215"/>
      <c r="AI32" s="215"/>
      <c r="AJ32" s="215"/>
      <c r="AK32" s="215"/>
      <c r="AL32" s="215"/>
      <c r="AM32" s="215"/>
      <c r="AN32" s="215"/>
      <c r="AO32" s="215"/>
      <c r="AP32" s="215"/>
      <c r="AQ32" s="215"/>
      <c r="AR32" s="215"/>
      <c r="AS32" s="215"/>
      <c r="AT32" s="215"/>
      <c r="AU32" s="215"/>
      <c r="AV32" s="215"/>
      <c r="AW32" s="215"/>
      <c r="AX32" s="215"/>
      <c r="AY32" s="215"/>
      <c r="AZ32" s="215"/>
      <c r="BA32" s="215"/>
      <c r="BB32" s="215"/>
      <c r="BC32" s="215"/>
      <c r="BD32" s="215"/>
      <c r="BE32" s="215"/>
      <c r="BF32" s="215"/>
      <c r="BG32" s="215"/>
      <c r="BH32" s="215"/>
    </row>
    <row r="33" spans="1:60" outlineLevel="1" x14ac:dyDescent="0.2">
      <c r="A33" s="216">
        <v>22</v>
      </c>
      <c r="B33" s="222" t="s">
        <v>163</v>
      </c>
      <c r="C33" s="265" t="s">
        <v>164</v>
      </c>
      <c r="D33" s="224" t="s">
        <v>152</v>
      </c>
      <c r="E33" s="230">
        <v>17.75</v>
      </c>
      <c r="F33" s="232"/>
      <c r="G33" s="233">
        <f>ROUND(E33*F33,2)</f>
        <v>0</v>
      </c>
      <c r="H33" s="232"/>
      <c r="I33" s="233">
        <f>ROUND(E33*H33,2)</f>
        <v>0</v>
      </c>
      <c r="J33" s="232"/>
      <c r="K33" s="233">
        <f>ROUND(E33*J33,2)</f>
        <v>0</v>
      </c>
      <c r="L33" s="233">
        <v>21</v>
      </c>
      <c r="M33" s="233">
        <f>G33*(1+L33/100)</f>
        <v>0</v>
      </c>
      <c r="N33" s="225">
        <v>0</v>
      </c>
      <c r="O33" s="225">
        <f>ROUND(E33*N33,5)</f>
        <v>0</v>
      </c>
      <c r="P33" s="225">
        <v>0</v>
      </c>
      <c r="Q33" s="225">
        <f>ROUND(E33*P33,5)</f>
        <v>0</v>
      </c>
      <c r="R33" s="225"/>
      <c r="S33" s="225"/>
      <c r="T33" s="226">
        <v>0</v>
      </c>
      <c r="U33" s="225">
        <f>ROUND(E33*T33,2)</f>
        <v>0</v>
      </c>
      <c r="V33" s="215"/>
      <c r="W33" s="215"/>
      <c r="X33" s="215"/>
      <c r="Y33" s="215"/>
      <c r="Z33" s="215"/>
      <c r="AA33" s="215"/>
      <c r="AB33" s="215"/>
      <c r="AC33" s="215"/>
      <c r="AD33" s="215"/>
      <c r="AE33" s="215" t="s">
        <v>119</v>
      </c>
      <c r="AF33" s="215"/>
      <c r="AG33" s="215"/>
      <c r="AH33" s="215"/>
      <c r="AI33" s="215"/>
      <c r="AJ33" s="215"/>
      <c r="AK33" s="215"/>
      <c r="AL33" s="215"/>
      <c r="AM33" s="215"/>
      <c r="AN33" s="215"/>
      <c r="AO33" s="215"/>
      <c r="AP33" s="215"/>
      <c r="AQ33" s="215"/>
      <c r="AR33" s="215"/>
      <c r="AS33" s="215"/>
      <c r="AT33" s="215"/>
      <c r="AU33" s="215"/>
      <c r="AV33" s="215"/>
      <c r="AW33" s="215"/>
      <c r="AX33" s="215"/>
      <c r="AY33" s="215"/>
      <c r="AZ33" s="215"/>
      <c r="BA33" s="215"/>
      <c r="BB33" s="215"/>
      <c r="BC33" s="215"/>
      <c r="BD33" s="215"/>
      <c r="BE33" s="215"/>
      <c r="BF33" s="215"/>
      <c r="BG33" s="215"/>
      <c r="BH33" s="215"/>
    </row>
    <row r="34" spans="1:60" x14ac:dyDescent="0.2">
      <c r="A34" s="217" t="s">
        <v>110</v>
      </c>
      <c r="B34" s="223" t="s">
        <v>71</v>
      </c>
      <c r="C34" s="266" t="s">
        <v>72</v>
      </c>
      <c r="D34" s="227"/>
      <c r="E34" s="231"/>
      <c r="F34" s="234"/>
      <c r="G34" s="234">
        <f>SUMIF(AE35:AE35,"&lt;&gt;NOR",G35:G35)</f>
        <v>0</v>
      </c>
      <c r="H34" s="234"/>
      <c r="I34" s="234">
        <f>SUM(I35:I35)</f>
        <v>0</v>
      </c>
      <c r="J34" s="234"/>
      <c r="K34" s="234">
        <f>SUM(K35:K35)</f>
        <v>0</v>
      </c>
      <c r="L34" s="234"/>
      <c r="M34" s="234">
        <f>SUM(M35:M35)</f>
        <v>0</v>
      </c>
      <c r="N34" s="228"/>
      <c r="O34" s="228">
        <f>SUM(O35:O35)</f>
        <v>0</v>
      </c>
      <c r="P34" s="228"/>
      <c r="Q34" s="228">
        <f>SUM(Q35:Q35)</f>
        <v>0.39500000000000002</v>
      </c>
      <c r="R34" s="228"/>
      <c r="S34" s="228"/>
      <c r="T34" s="229"/>
      <c r="U34" s="228">
        <f>SUM(U35:U35)</f>
        <v>4.1399999999999997</v>
      </c>
      <c r="AE34" t="s">
        <v>111</v>
      </c>
    </row>
    <row r="35" spans="1:60" outlineLevel="1" x14ac:dyDescent="0.2">
      <c r="A35" s="216">
        <v>23</v>
      </c>
      <c r="B35" s="222" t="s">
        <v>165</v>
      </c>
      <c r="C35" s="265" t="s">
        <v>166</v>
      </c>
      <c r="D35" s="224" t="s">
        <v>167</v>
      </c>
      <c r="E35" s="230">
        <v>5</v>
      </c>
      <c r="F35" s="232"/>
      <c r="G35" s="233">
        <f>ROUND(E35*F35,2)</f>
        <v>0</v>
      </c>
      <c r="H35" s="232"/>
      <c r="I35" s="233">
        <f>ROUND(E35*H35,2)</f>
        <v>0</v>
      </c>
      <c r="J35" s="232"/>
      <c r="K35" s="233">
        <f>ROUND(E35*J35,2)</f>
        <v>0</v>
      </c>
      <c r="L35" s="233">
        <v>21</v>
      </c>
      <c r="M35" s="233">
        <f>G35*(1+L35/100)</f>
        <v>0</v>
      </c>
      <c r="N35" s="225">
        <v>0</v>
      </c>
      <c r="O35" s="225">
        <f>ROUND(E35*N35,5)</f>
        <v>0</v>
      </c>
      <c r="P35" s="225">
        <v>7.9000000000000001E-2</v>
      </c>
      <c r="Q35" s="225">
        <f>ROUND(E35*P35,5)</f>
        <v>0.39500000000000002</v>
      </c>
      <c r="R35" s="225"/>
      <c r="S35" s="225"/>
      <c r="T35" s="226">
        <v>0.82699999999999996</v>
      </c>
      <c r="U35" s="225">
        <f>ROUND(E35*T35,2)</f>
        <v>4.1399999999999997</v>
      </c>
      <c r="V35" s="215"/>
      <c r="W35" s="215"/>
      <c r="X35" s="215"/>
      <c r="Y35" s="215"/>
      <c r="Z35" s="215"/>
      <c r="AA35" s="215"/>
      <c r="AB35" s="215"/>
      <c r="AC35" s="215"/>
      <c r="AD35" s="215"/>
      <c r="AE35" s="215" t="s">
        <v>119</v>
      </c>
      <c r="AF35" s="215"/>
      <c r="AG35" s="215"/>
      <c r="AH35" s="215"/>
      <c r="AI35" s="215"/>
      <c r="AJ35" s="215"/>
      <c r="AK35" s="215"/>
      <c r="AL35" s="215"/>
      <c r="AM35" s="215"/>
      <c r="AN35" s="215"/>
      <c r="AO35" s="215"/>
      <c r="AP35" s="215"/>
      <c r="AQ35" s="215"/>
      <c r="AR35" s="215"/>
      <c r="AS35" s="215"/>
      <c r="AT35" s="215"/>
      <c r="AU35" s="215"/>
      <c r="AV35" s="215"/>
      <c r="AW35" s="215"/>
      <c r="AX35" s="215"/>
      <c r="AY35" s="215"/>
      <c r="AZ35" s="215"/>
      <c r="BA35" s="215"/>
      <c r="BB35" s="215"/>
      <c r="BC35" s="215"/>
      <c r="BD35" s="215"/>
      <c r="BE35" s="215"/>
      <c r="BF35" s="215"/>
      <c r="BG35" s="215"/>
      <c r="BH35" s="215"/>
    </row>
    <row r="36" spans="1:60" x14ac:dyDescent="0.2">
      <c r="A36" s="217" t="s">
        <v>110</v>
      </c>
      <c r="B36" s="223" t="s">
        <v>73</v>
      </c>
      <c r="C36" s="266" t="s">
        <v>74</v>
      </c>
      <c r="D36" s="227"/>
      <c r="E36" s="231"/>
      <c r="F36" s="234"/>
      <c r="G36" s="234">
        <f>SUMIF(AE37:AE40,"&lt;&gt;NOR",G37:G40)</f>
        <v>0</v>
      </c>
      <c r="H36" s="234"/>
      <c r="I36" s="234">
        <f>SUM(I37:I40)</f>
        <v>0</v>
      </c>
      <c r="J36" s="234"/>
      <c r="K36" s="234">
        <f>SUM(K37:K40)</f>
        <v>0</v>
      </c>
      <c r="L36" s="234"/>
      <c r="M36" s="234">
        <f>SUM(M37:M40)</f>
        <v>0</v>
      </c>
      <c r="N36" s="228"/>
      <c r="O36" s="228">
        <f>SUM(O37:O40)</f>
        <v>4.1279999999999997E-2</v>
      </c>
      <c r="P36" s="228"/>
      <c r="Q36" s="228">
        <f>SUM(Q37:Q40)</f>
        <v>23.20814</v>
      </c>
      <c r="R36" s="228"/>
      <c r="S36" s="228"/>
      <c r="T36" s="229"/>
      <c r="U36" s="228">
        <f>SUM(U37:U40)</f>
        <v>201.52</v>
      </c>
      <c r="AE36" t="s">
        <v>111</v>
      </c>
    </row>
    <row r="37" spans="1:60" outlineLevel="1" x14ac:dyDescent="0.2">
      <c r="A37" s="216">
        <v>24</v>
      </c>
      <c r="B37" s="222" t="s">
        <v>168</v>
      </c>
      <c r="C37" s="265" t="s">
        <v>169</v>
      </c>
      <c r="D37" s="224" t="s">
        <v>118</v>
      </c>
      <c r="E37" s="230">
        <v>70.56</v>
      </c>
      <c r="F37" s="232"/>
      <c r="G37" s="233">
        <f>ROUND(E37*F37,2)</f>
        <v>0</v>
      </c>
      <c r="H37" s="232"/>
      <c r="I37" s="233">
        <f>ROUND(E37*H37,2)</f>
        <v>0</v>
      </c>
      <c r="J37" s="232"/>
      <c r="K37" s="233">
        <f>ROUND(E37*J37,2)</f>
        <v>0</v>
      </c>
      <c r="L37" s="233">
        <v>21</v>
      </c>
      <c r="M37" s="233">
        <f>G37*(1+L37/100)</f>
        <v>0</v>
      </c>
      <c r="N37" s="225">
        <v>0</v>
      </c>
      <c r="O37" s="225">
        <f>ROUND(E37*N37,5)</f>
        <v>0</v>
      </c>
      <c r="P37" s="225">
        <v>0.19494</v>
      </c>
      <c r="Q37" s="225">
        <f>ROUND(E37*P37,5)</f>
        <v>13.75497</v>
      </c>
      <c r="R37" s="225"/>
      <c r="S37" s="225"/>
      <c r="T37" s="226">
        <v>1.46326</v>
      </c>
      <c r="U37" s="225">
        <f>ROUND(E37*T37,2)</f>
        <v>103.25</v>
      </c>
      <c r="V37" s="215"/>
      <c r="W37" s="215"/>
      <c r="X37" s="215"/>
      <c r="Y37" s="215"/>
      <c r="Z37" s="215"/>
      <c r="AA37" s="215"/>
      <c r="AB37" s="215"/>
      <c r="AC37" s="215"/>
      <c r="AD37" s="215"/>
      <c r="AE37" s="215" t="s">
        <v>115</v>
      </c>
      <c r="AF37" s="215"/>
      <c r="AG37" s="215"/>
      <c r="AH37" s="215"/>
      <c r="AI37" s="215"/>
      <c r="AJ37" s="215"/>
      <c r="AK37" s="215"/>
      <c r="AL37" s="215"/>
      <c r="AM37" s="215"/>
      <c r="AN37" s="215"/>
      <c r="AO37" s="215"/>
      <c r="AP37" s="215"/>
      <c r="AQ37" s="215"/>
      <c r="AR37" s="215"/>
      <c r="AS37" s="215"/>
      <c r="AT37" s="215"/>
      <c r="AU37" s="215"/>
      <c r="AV37" s="215"/>
      <c r="AW37" s="215"/>
      <c r="AX37" s="215"/>
      <c r="AY37" s="215"/>
      <c r="AZ37" s="215"/>
      <c r="BA37" s="215"/>
      <c r="BB37" s="215"/>
      <c r="BC37" s="215"/>
      <c r="BD37" s="215"/>
      <c r="BE37" s="215"/>
      <c r="BF37" s="215"/>
      <c r="BG37" s="215"/>
      <c r="BH37" s="215"/>
    </row>
    <row r="38" spans="1:60" outlineLevel="1" x14ac:dyDescent="0.2">
      <c r="A38" s="216">
        <v>25</v>
      </c>
      <c r="B38" s="222" t="s">
        <v>170</v>
      </c>
      <c r="C38" s="265" t="s">
        <v>171</v>
      </c>
      <c r="D38" s="224" t="s">
        <v>118</v>
      </c>
      <c r="E38" s="230">
        <v>70.56</v>
      </c>
      <c r="F38" s="232"/>
      <c r="G38" s="233">
        <f>ROUND(E38*F38,2)</f>
        <v>0</v>
      </c>
      <c r="H38" s="232"/>
      <c r="I38" s="233">
        <f>ROUND(E38*H38,2)</f>
        <v>0</v>
      </c>
      <c r="J38" s="232"/>
      <c r="K38" s="233">
        <f>ROUND(E38*J38,2)</f>
        <v>0</v>
      </c>
      <c r="L38" s="233">
        <v>21</v>
      </c>
      <c r="M38" s="233">
        <f>G38*(1+L38/100)</f>
        <v>0</v>
      </c>
      <c r="N38" s="225">
        <v>0</v>
      </c>
      <c r="O38" s="225">
        <f>ROUND(E38*N38,5)</f>
        <v>0</v>
      </c>
      <c r="P38" s="225">
        <v>5.4239999999999997E-2</v>
      </c>
      <c r="Q38" s="225">
        <f>ROUND(E38*P38,5)</f>
        <v>3.8271700000000002</v>
      </c>
      <c r="R38" s="225"/>
      <c r="S38" s="225"/>
      <c r="T38" s="226">
        <v>0.63053999999999999</v>
      </c>
      <c r="U38" s="225">
        <f>ROUND(E38*T38,2)</f>
        <v>44.49</v>
      </c>
      <c r="V38" s="215"/>
      <c r="W38" s="215"/>
      <c r="X38" s="215"/>
      <c r="Y38" s="215"/>
      <c r="Z38" s="215"/>
      <c r="AA38" s="215"/>
      <c r="AB38" s="215"/>
      <c r="AC38" s="215"/>
      <c r="AD38" s="215"/>
      <c r="AE38" s="215" t="s">
        <v>115</v>
      </c>
      <c r="AF38" s="215"/>
      <c r="AG38" s="215"/>
      <c r="AH38" s="215"/>
      <c r="AI38" s="215"/>
      <c r="AJ38" s="215"/>
      <c r="AK38" s="215"/>
      <c r="AL38" s="215"/>
      <c r="AM38" s="215"/>
      <c r="AN38" s="215"/>
      <c r="AO38" s="215"/>
      <c r="AP38" s="215"/>
      <c r="AQ38" s="215"/>
      <c r="AR38" s="215"/>
      <c r="AS38" s="215"/>
      <c r="AT38" s="215"/>
      <c r="AU38" s="215"/>
      <c r="AV38" s="215"/>
      <c r="AW38" s="215"/>
      <c r="AX38" s="215"/>
      <c r="AY38" s="215"/>
      <c r="AZ38" s="215"/>
      <c r="BA38" s="215"/>
      <c r="BB38" s="215"/>
      <c r="BC38" s="215"/>
      <c r="BD38" s="215"/>
      <c r="BE38" s="215"/>
      <c r="BF38" s="215"/>
      <c r="BG38" s="215"/>
      <c r="BH38" s="215"/>
    </row>
    <row r="39" spans="1:60" outlineLevel="1" x14ac:dyDescent="0.2">
      <c r="A39" s="216">
        <v>26</v>
      </c>
      <c r="B39" s="222" t="s">
        <v>172</v>
      </c>
      <c r="C39" s="265" t="s">
        <v>173</v>
      </c>
      <c r="D39" s="224" t="s">
        <v>118</v>
      </c>
      <c r="E39" s="230">
        <v>64</v>
      </c>
      <c r="F39" s="232"/>
      <c r="G39" s="233">
        <f>ROUND(E39*F39,2)</f>
        <v>0</v>
      </c>
      <c r="H39" s="232"/>
      <c r="I39" s="233">
        <f>ROUND(E39*H39,2)</f>
        <v>0</v>
      </c>
      <c r="J39" s="232"/>
      <c r="K39" s="233">
        <f>ROUND(E39*J39,2)</f>
        <v>0</v>
      </c>
      <c r="L39" s="233">
        <v>21</v>
      </c>
      <c r="M39" s="233">
        <f>G39*(1+L39/100)</f>
        <v>0</v>
      </c>
      <c r="N39" s="225">
        <v>0</v>
      </c>
      <c r="O39" s="225">
        <f>ROUND(E39*N39,5)</f>
        <v>0</v>
      </c>
      <c r="P39" s="225">
        <v>1.4E-2</v>
      </c>
      <c r="Q39" s="225">
        <f>ROUND(E39*P39,5)</f>
        <v>0.89600000000000002</v>
      </c>
      <c r="R39" s="225"/>
      <c r="S39" s="225"/>
      <c r="T39" s="226">
        <v>0.11311</v>
      </c>
      <c r="U39" s="225">
        <f>ROUND(E39*T39,2)</f>
        <v>7.24</v>
      </c>
      <c r="V39" s="215"/>
      <c r="W39" s="215"/>
      <c r="X39" s="215"/>
      <c r="Y39" s="215"/>
      <c r="Z39" s="215"/>
      <c r="AA39" s="215"/>
      <c r="AB39" s="215"/>
      <c r="AC39" s="215"/>
      <c r="AD39" s="215"/>
      <c r="AE39" s="215" t="s">
        <v>115</v>
      </c>
      <c r="AF39" s="215"/>
      <c r="AG39" s="215"/>
      <c r="AH39" s="215"/>
      <c r="AI39" s="215"/>
      <c r="AJ39" s="215"/>
      <c r="AK39" s="215"/>
      <c r="AL39" s="215"/>
      <c r="AM39" s="215"/>
      <c r="AN39" s="215"/>
      <c r="AO39" s="215"/>
      <c r="AP39" s="215"/>
      <c r="AQ39" s="215"/>
      <c r="AR39" s="215"/>
      <c r="AS39" s="215"/>
      <c r="AT39" s="215"/>
      <c r="AU39" s="215"/>
      <c r="AV39" s="215"/>
      <c r="AW39" s="215"/>
      <c r="AX39" s="215"/>
      <c r="AY39" s="215"/>
      <c r="AZ39" s="215"/>
      <c r="BA39" s="215"/>
      <c r="BB39" s="215"/>
      <c r="BC39" s="215"/>
      <c r="BD39" s="215"/>
      <c r="BE39" s="215"/>
      <c r="BF39" s="215"/>
      <c r="BG39" s="215"/>
      <c r="BH39" s="215"/>
    </row>
    <row r="40" spans="1:60" outlineLevel="1" x14ac:dyDescent="0.2">
      <c r="A40" s="216">
        <v>27</v>
      </c>
      <c r="B40" s="222" t="s">
        <v>174</v>
      </c>
      <c r="C40" s="265" t="s">
        <v>175</v>
      </c>
      <c r="D40" s="224" t="s">
        <v>118</v>
      </c>
      <c r="E40" s="230">
        <v>86</v>
      </c>
      <c r="F40" s="232"/>
      <c r="G40" s="233">
        <f>ROUND(E40*F40,2)</f>
        <v>0</v>
      </c>
      <c r="H40" s="232"/>
      <c r="I40" s="233">
        <f>ROUND(E40*H40,2)</f>
        <v>0</v>
      </c>
      <c r="J40" s="232"/>
      <c r="K40" s="233">
        <f>ROUND(E40*J40,2)</f>
        <v>0</v>
      </c>
      <c r="L40" s="233">
        <v>21</v>
      </c>
      <c r="M40" s="233">
        <f>G40*(1+L40/100)</f>
        <v>0</v>
      </c>
      <c r="N40" s="225">
        <v>4.8000000000000001E-4</v>
      </c>
      <c r="O40" s="225">
        <f>ROUND(E40*N40,5)</f>
        <v>4.1279999999999997E-2</v>
      </c>
      <c r="P40" s="225">
        <v>5.5E-2</v>
      </c>
      <c r="Q40" s="225">
        <f>ROUND(E40*P40,5)</f>
        <v>4.7300000000000004</v>
      </c>
      <c r="R40" s="225"/>
      <c r="S40" s="225"/>
      <c r="T40" s="226">
        <v>0.54117999999999999</v>
      </c>
      <c r="U40" s="225">
        <f>ROUND(E40*T40,2)</f>
        <v>46.54</v>
      </c>
      <c r="V40" s="215"/>
      <c r="W40" s="215"/>
      <c r="X40" s="215"/>
      <c r="Y40" s="215"/>
      <c r="Z40" s="215"/>
      <c r="AA40" s="215"/>
      <c r="AB40" s="215"/>
      <c r="AC40" s="215"/>
      <c r="AD40" s="215"/>
      <c r="AE40" s="215" t="s">
        <v>115</v>
      </c>
      <c r="AF40" s="215"/>
      <c r="AG40" s="215"/>
      <c r="AH40" s="215"/>
      <c r="AI40" s="215"/>
      <c r="AJ40" s="215"/>
      <c r="AK40" s="215"/>
      <c r="AL40" s="215"/>
      <c r="AM40" s="215"/>
      <c r="AN40" s="215"/>
      <c r="AO40" s="215"/>
      <c r="AP40" s="215"/>
      <c r="AQ40" s="215"/>
      <c r="AR40" s="215"/>
      <c r="AS40" s="215"/>
      <c r="AT40" s="215"/>
      <c r="AU40" s="215"/>
      <c r="AV40" s="215"/>
      <c r="AW40" s="215"/>
      <c r="AX40" s="215"/>
      <c r="AY40" s="215"/>
      <c r="AZ40" s="215"/>
      <c r="BA40" s="215"/>
      <c r="BB40" s="215"/>
      <c r="BC40" s="215"/>
      <c r="BD40" s="215"/>
      <c r="BE40" s="215"/>
      <c r="BF40" s="215"/>
      <c r="BG40" s="215"/>
      <c r="BH40" s="215"/>
    </row>
    <row r="41" spans="1:60" x14ac:dyDescent="0.2">
      <c r="A41" s="217" t="s">
        <v>110</v>
      </c>
      <c r="B41" s="223" t="s">
        <v>75</v>
      </c>
      <c r="C41" s="266" t="s">
        <v>76</v>
      </c>
      <c r="D41" s="227"/>
      <c r="E41" s="231"/>
      <c r="F41" s="234"/>
      <c r="G41" s="234">
        <f>SUMIF(AE42:AE42,"&lt;&gt;NOR",G42:G42)</f>
        <v>0</v>
      </c>
      <c r="H41" s="234"/>
      <c r="I41" s="234">
        <f>SUM(I42:I42)</f>
        <v>0</v>
      </c>
      <c r="J41" s="234"/>
      <c r="K41" s="234">
        <f>SUM(K42:K42)</f>
        <v>0</v>
      </c>
      <c r="L41" s="234"/>
      <c r="M41" s="234">
        <f>SUM(M42:M42)</f>
        <v>0</v>
      </c>
      <c r="N41" s="228"/>
      <c r="O41" s="228">
        <f>SUM(O42:O42)</f>
        <v>0</v>
      </c>
      <c r="P41" s="228"/>
      <c r="Q41" s="228">
        <f>SUM(Q42:Q42)</f>
        <v>0</v>
      </c>
      <c r="R41" s="228"/>
      <c r="S41" s="228"/>
      <c r="T41" s="229"/>
      <c r="U41" s="228">
        <f>SUM(U42:U42)</f>
        <v>4.62</v>
      </c>
      <c r="AE41" t="s">
        <v>111</v>
      </c>
    </row>
    <row r="42" spans="1:60" outlineLevel="1" x14ac:dyDescent="0.2">
      <c r="A42" s="216">
        <v>28</v>
      </c>
      <c r="B42" s="222" t="s">
        <v>176</v>
      </c>
      <c r="C42" s="265" t="s">
        <v>177</v>
      </c>
      <c r="D42" s="224" t="s">
        <v>152</v>
      </c>
      <c r="E42" s="230">
        <v>4</v>
      </c>
      <c r="F42" s="232"/>
      <c r="G42" s="233">
        <f>ROUND(E42*F42,2)</f>
        <v>0</v>
      </c>
      <c r="H42" s="232"/>
      <c r="I42" s="233">
        <f>ROUND(E42*H42,2)</f>
        <v>0</v>
      </c>
      <c r="J42" s="232"/>
      <c r="K42" s="233">
        <f>ROUND(E42*J42,2)</f>
        <v>0</v>
      </c>
      <c r="L42" s="233">
        <v>21</v>
      </c>
      <c r="M42" s="233">
        <f>G42*(1+L42/100)</f>
        <v>0</v>
      </c>
      <c r="N42" s="225">
        <v>0</v>
      </c>
      <c r="O42" s="225">
        <f>ROUND(E42*N42,5)</f>
        <v>0</v>
      </c>
      <c r="P42" s="225">
        <v>0</v>
      </c>
      <c r="Q42" s="225">
        <f>ROUND(E42*P42,5)</f>
        <v>0</v>
      </c>
      <c r="R42" s="225"/>
      <c r="S42" s="225"/>
      <c r="T42" s="226">
        <v>1.1559999999999999</v>
      </c>
      <c r="U42" s="225">
        <f>ROUND(E42*T42,2)</f>
        <v>4.62</v>
      </c>
      <c r="V42" s="215"/>
      <c r="W42" s="215"/>
      <c r="X42" s="215"/>
      <c r="Y42" s="215"/>
      <c r="Z42" s="215"/>
      <c r="AA42" s="215"/>
      <c r="AB42" s="215"/>
      <c r="AC42" s="215"/>
      <c r="AD42" s="215"/>
      <c r="AE42" s="215" t="s">
        <v>119</v>
      </c>
      <c r="AF42" s="215"/>
      <c r="AG42" s="215"/>
      <c r="AH42" s="215"/>
      <c r="AI42" s="215"/>
      <c r="AJ42" s="215"/>
      <c r="AK42" s="215"/>
      <c r="AL42" s="215"/>
      <c r="AM42" s="215"/>
      <c r="AN42" s="215"/>
      <c r="AO42" s="215"/>
      <c r="AP42" s="215"/>
      <c r="AQ42" s="215"/>
      <c r="AR42" s="215"/>
      <c r="AS42" s="215"/>
      <c r="AT42" s="215"/>
      <c r="AU42" s="215"/>
      <c r="AV42" s="215"/>
      <c r="AW42" s="215"/>
      <c r="AX42" s="215"/>
      <c r="AY42" s="215"/>
      <c r="AZ42" s="215"/>
      <c r="BA42" s="215"/>
      <c r="BB42" s="215"/>
      <c r="BC42" s="215"/>
      <c r="BD42" s="215"/>
      <c r="BE42" s="215"/>
      <c r="BF42" s="215"/>
      <c r="BG42" s="215"/>
      <c r="BH42" s="215"/>
    </row>
    <row r="43" spans="1:60" x14ac:dyDescent="0.2">
      <c r="A43" s="217" t="s">
        <v>110</v>
      </c>
      <c r="B43" s="223" t="s">
        <v>77</v>
      </c>
      <c r="C43" s="266" t="s">
        <v>78</v>
      </c>
      <c r="D43" s="227"/>
      <c r="E43" s="231"/>
      <c r="F43" s="234"/>
      <c r="G43" s="234">
        <f>SUMIF(AE44:AE44,"&lt;&gt;NOR",G44:G44)</f>
        <v>0</v>
      </c>
      <c r="H43" s="234"/>
      <c r="I43" s="234">
        <f>SUM(I44:I44)</f>
        <v>0</v>
      </c>
      <c r="J43" s="234"/>
      <c r="K43" s="234">
        <f>SUM(K44:K44)</f>
        <v>0</v>
      </c>
      <c r="L43" s="234"/>
      <c r="M43" s="234">
        <f>SUM(M44:M44)</f>
        <v>0</v>
      </c>
      <c r="N43" s="228"/>
      <c r="O43" s="228">
        <f>SUM(O44:O44)</f>
        <v>0</v>
      </c>
      <c r="P43" s="228"/>
      <c r="Q43" s="228">
        <f>SUM(Q44:Q44)</f>
        <v>3.7999999999999999E-2</v>
      </c>
      <c r="R43" s="228"/>
      <c r="S43" s="228"/>
      <c r="T43" s="229"/>
      <c r="U43" s="228">
        <f>SUM(U44:U44)</f>
        <v>1.3</v>
      </c>
      <c r="AE43" t="s">
        <v>111</v>
      </c>
    </row>
    <row r="44" spans="1:60" outlineLevel="1" x14ac:dyDescent="0.2">
      <c r="A44" s="216">
        <v>29</v>
      </c>
      <c r="B44" s="222" t="s">
        <v>178</v>
      </c>
      <c r="C44" s="265" t="s">
        <v>179</v>
      </c>
      <c r="D44" s="224" t="s">
        <v>114</v>
      </c>
      <c r="E44" s="230">
        <v>8</v>
      </c>
      <c r="F44" s="232"/>
      <c r="G44" s="233">
        <f>ROUND(E44*F44,2)</f>
        <v>0</v>
      </c>
      <c r="H44" s="232"/>
      <c r="I44" s="233">
        <f>ROUND(E44*H44,2)</f>
        <v>0</v>
      </c>
      <c r="J44" s="232"/>
      <c r="K44" s="233">
        <f>ROUND(E44*J44,2)</f>
        <v>0</v>
      </c>
      <c r="L44" s="233">
        <v>21</v>
      </c>
      <c r="M44" s="233">
        <f>G44*(1+L44/100)</f>
        <v>0</v>
      </c>
      <c r="N44" s="225">
        <v>0</v>
      </c>
      <c r="O44" s="225">
        <f>ROUND(E44*N44,5)</f>
        <v>0</v>
      </c>
      <c r="P44" s="225">
        <v>4.7499999999999999E-3</v>
      </c>
      <c r="Q44" s="225">
        <f>ROUND(E44*P44,5)</f>
        <v>3.7999999999999999E-2</v>
      </c>
      <c r="R44" s="225"/>
      <c r="S44" s="225"/>
      <c r="T44" s="226">
        <v>0.16239000000000001</v>
      </c>
      <c r="U44" s="225">
        <f>ROUND(E44*T44,2)</f>
        <v>1.3</v>
      </c>
      <c r="V44" s="215"/>
      <c r="W44" s="215"/>
      <c r="X44" s="215"/>
      <c r="Y44" s="215"/>
      <c r="Z44" s="215"/>
      <c r="AA44" s="215"/>
      <c r="AB44" s="215"/>
      <c r="AC44" s="215"/>
      <c r="AD44" s="215"/>
      <c r="AE44" s="215" t="s">
        <v>115</v>
      </c>
      <c r="AF44" s="215"/>
      <c r="AG44" s="215"/>
      <c r="AH44" s="215"/>
      <c r="AI44" s="215"/>
      <c r="AJ44" s="215"/>
      <c r="AK44" s="215"/>
      <c r="AL44" s="215"/>
      <c r="AM44" s="215"/>
      <c r="AN44" s="215"/>
      <c r="AO44" s="215"/>
      <c r="AP44" s="215"/>
      <c r="AQ44" s="215"/>
      <c r="AR44" s="215"/>
      <c r="AS44" s="215"/>
      <c r="AT44" s="215"/>
      <c r="AU44" s="215"/>
      <c r="AV44" s="215"/>
      <c r="AW44" s="215"/>
      <c r="AX44" s="215"/>
      <c r="AY44" s="215"/>
      <c r="AZ44" s="215"/>
      <c r="BA44" s="215"/>
      <c r="BB44" s="215"/>
      <c r="BC44" s="215"/>
      <c r="BD44" s="215"/>
      <c r="BE44" s="215"/>
      <c r="BF44" s="215"/>
      <c r="BG44" s="215"/>
      <c r="BH44" s="215"/>
    </row>
    <row r="45" spans="1:60" x14ac:dyDescent="0.2">
      <c r="A45" s="217" t="s">
        <v>110</v>
      </c>
      <c r="B45" s="223" t="s">
        <v>79</v>
      </c>
      <c r="C45" s="266" t="s">
        <v>80</v>
      </c>
      <c r="D45" s="227"/>
      <c r="E45" s="231"/>
      <c r="F45" s="234"/>
      <c r="G45" s="234">
        <f>SUMIF(AE46:AE46,"&lt;&gt;NOR",G46:G46)</f>
        <v>0</v>
      </c>
      <c r="H45" s="234"/>
      <c r="I45" s="234">
        <f>SUM(I46:I46)</f>
        <v>0</v>
      </c>
      <c r="J45" s="234"/>
      <c r="K45" s="234">
        <f>SUM(K46:K46)</f>
        <v>0</v>
      </c>
      <c r="L45" s="234"/>
      <c r="M45" s="234">
        <f>SUM(M46:M46)</f>
        <v>0</v>
      </c>
      <c r="N45" s="228"/>
      <c r="O45" s="228">
        <f>SUM(O46:O46)</f>
        <v>0</v>
      </c>
      <c r="P45" s="228"/>
      <c r="Q45" s="228">
        <f>SUM(Q46:Q46)</f>
        <v>1.4652000000000001</v>
      </c>
      <c r="R45" s="228"/>
      <c r="S45" s="228"/>
      <c r="T45" s="229"/>
      <c r="U45" s="228">
        <f>SUM(U46:U46)</f>
        <v>63.8</v>
      </c>
      <c r="AE45" t="s">
        <v>111</v>
      </c>
    </row>
    <row r="46" spans="1:60" outlineLevel="1" x14ac:dyDescent="0.2">
      <c r="A46" s="216">
        <v>30</v>
      </c>
      <c r="B46" s="222" t="s">
        <v>180</v>
      </c>
      <c r="C46" s="265" t="s">
        <v>181</v>
      </c>
      <c r="D46" s="224" t="s">
        <v>118</v>
      </c>
      <c r="E46" s="230">
        <v>66</v>
      </c>
      <c r="F46" s="232"/>
      <c r="G46" s="233">
        <f>ROUND(E46*F46,2)</f>
        <v>0</v>
      </c>
      <c r="H46" s="232"/>
      <c r="I46" s="233">
        <f>ROUND(E46*H46,2)</f>
        <v>0</v>
      </c>
      <c r="J46" s="232"/>
      <c r="K46" s="233">
        <f>ROUND(E46*J46,2)</f>
        <v>0</v>
      </c>
      <c r="L46" s="233">
        <v>21</v>
      </c>
      <c r="M46" s="233">
        <f>G46*(1+L46/100)</f>
        <v>0</v>
      </c>
      <c r="N46" s="225">
        <v>0</v>
      </c>
      <c r="O46" s="225">
        <f>ROUND(E46*N46,5)</f>
        <v>0</v>
      </c>
      <c r="P46" s="225">
        <v>2.2200000000000001E-2</v>
      </c>
      <c r="Q46" s="225">
        <f>ROUND(E46*P46,5)</f>
        <v>1.4652000000000001</v>
      </c>
      <c r="R46" s="225"/>
      <c r="S46" s="225"/>
      <c r="T46" s="226">
        <v>0.96662000000000003</v>
      </c>
      <c r="U46" s="225">
        <f>ROUND(E46*T46,2)</f>
        <v>63.8</v>
      </c>
      <c r="V46" s="215"/>
      <c r="W46" s="215"/>
      <c r="X46" s="215"/>
      <c r="Y46" s="215"/>
      <c r="Z46" s="215"/>
      <c r="AA46" s="215"/>
      <c r="AB46" s="215"/>
      <c r="AC46" s="215"/>
      <c r="AD46" s="215"/>
      <c r="AE46" s="215" t="s">
        <v>115</v>
      </c>
      <c r="AF46" s="215"/>
      <c r="AG46" s="215"/>
      <c r="AH46" s="215"/>
      <c r="AI46" s="215"/>
      <c r="AJ46" s="215"/>
      <c r="AK46" s="215"/>
      <c r="AL46" s="215"/>
      <c r="AM46" s="215"/>
      <c r="AN46" s="215"/>
      <c r="AO46" s="215"/>
      <c r="AP46" s="215"/>
      <c r="AQ46" s="215"/>
      <c r="AR46" s="215"/>
      <c r="AS46" s="215"/>
      <c r="AT46" s="215"/>
      <c r="AU46" s="215"/>
      <c r="AV46" s="215"/>
      <c r="AW46" s="215"/>
      <c r="AX46" s="215"/>
      <c r="AY46" s="215"/>
      <c r="AZ46" s="215"/>
      <c r="BA46" s="215"/>
      <c r="BB46" s="215"/>
      <c r="BC46" s="215"/>
      <c r="BD46" s="215"/>
      <c r="BE46" s="215"/>
      <c r="BF46" s="215"/>
      <c r="BG46" s="215"/>
      <c r="BH46" s="215"/>
    </row>
    <row r="47" spans="1:60" x14ac:dyDescent="0.2">
      <c r="A47" s="217" t="s">
        <v>110</v>
      </c>
      <c r="B47" s="223" t="s">
        <v>81</v>
      </c>
      <c r="C47" s="266" t="s">
        <v>82</v>
      </c>
      <c r="D47" s="227"/>
      <c r="E47" s="231"/>
      <c r="F47" s="234"/>
      <c r="G47" s="234">
        <f>SUMIF(AE48:AE48,"&lt;&gt;NOR",G48:G48)</f>
        <v>0</v>
      </c>
      <c r="H47" s="234"/>
      <c r="I47" s="234">
        <f>SUM(I48:I48)</f>
        <v>0</v>
      </c>
      <c r="J47" s="234"/>
      <c r="K47" s="234">
        <f>SUM(K48:K48)</f>
        <v>0</v>
      </c>
      <c r="L47" s="234"/>
      <c r="M47" s="234">
        <f>SUM(M48:M48)</f>
        <v>0</v>
      </c>
      <c r="N47" s="228"/>
      <c r="O47" s="228">
        <f>SUM(O48:O48)</f>
        <v>0</v>
      </c>
      <c r="P47" s="228"/>
      <c r="Q47" s="228">
        <f>SUM(Q48:Q48)</f>
        <v>1.6</v>
      </c>
      <c r="R47" s="228"/>
      <c r="S47" s="228"/>
      <c r="T47" s="229"/>
      <c r="U47" s="228">
        <f>SUM(U48:U48)</f>
        <v>15.76</v>
      </c>
      <c r="AE47" t="s">
        <v>111</v>
      </c>
    </row>
    <row r="48" spans="1:60" outlineLevel="1" x14ac:dyDescent="0.2">
      <c r="A48" s="216">
        <v>31</v>
      </c>
      <c r="B48" s="222" t="s">
        <v>182</v>
      </c>
      <c r="C48" s="265" t="s">
        <v>183</v>
      </c>
      <c r="D48" s="224" t="s">
        <v>118</v>
      </c>
      <c r="E48" s="230">
        <v>64</v>
      </c>
      <c r="F48" s="232"/>
      <c r="G48" s="233">
        <f>ROUND(E48*F48,2)</f>
        <v>0</v>
      </c>
      <c r="H48" s="232"/>
      <c r="I48" s="233">
        <f>ROUND(E48*H48,2)</f>
        <v>0</v>
      </c>
      <c r="J48" s="232"/>
      <c r="K48" s="233">
        <f>ROUND(E48*J48,2)</f>
        <v>0</v>
      </c>
      <c r="L48" s="233">
        <v>21</v>
      </c>
      <c r="M48" s="233">
        <f>G48*(1+L48/100)</f>
        <v>0</v>
      </c>
      <c r="N48" s="225">
        <v>0</v>
      </c>
      <c r="O48" s="225">
        <f>ROUND(E48*N48,5)</f>
        <v>0</v>
      </c>
      <c r="P48" s="225">
        <v>2.5000000000000001E-2</v>
      </c>
      <c r="Q48" s="225">
        <f>ROUND(E48*P48,5)</f>
        <v>1.6</v>
      </c>
      <c r="R48" s="225"/>
      <c r="S48" s="225"/>
      <c r="T48" s="226">
        <v>0.24629999999999999</v>
      </c>
      <c r="U48" s="225">
        <f>ROUND(E48*T48,2)</f>
        <v>15.76</v>
      </c>
      <c r="V48" s="215"/>
      <c r="W48" s="215"/>
      <c r="X48" s="215"/>
      <c r="Y48" s="215"/>
      <c r="Z48" s="215"/>
      <c r="AA48" s="215"/>
      <c r="AB48" s="215"/>
      <c r="AC48" s="215"/>
      <c r="AD48" s="215"/>
      <c r="AE48" s="215" t="s">
        <v>115</v>
      </c>
      <c r="AF48" s="215"/>
      <c r="AG48" s="215"/>
      <c r="AH48" s="215"/>
      <c r="AI48" s="215"/>
      <c r="AJ48" s="215"/>
      <c r="AK48" s="215"/>
      <c r="AL48" s="215"/>
      <c r="AM48" s="215"/>
      <c r="AN48" s="215"/>
      <c r="AO48" s="215"/>
      <c r="AP48" s="215"/>
      <c r="AQ48" s="215"/>
      <c r="AR48" s="215"/>
      <c r="AS48" s="215"/>
      <c r="AT48" s="215"/>
      <c r="AU48" s="215"/>
      <c r="AV48" s="215"/>
      <c r="AW48" s="215"/>
      <c r="AX48" s="215"/>
      <c r="AY48" s="215"/>
      <c r="AZ48" s="215"/>
      <c r="BA48" s="215"/>
      <c r="BB48" s="215"/>
      <c r="BC48" s="215"/>
      <c r="BD48" s="215"/>
      <c r="BE48" s="215"/>
      <c r="BF48" s="215"/>
      <c r="BG48" s="215"/>
      <c r="BH48" s="215"/>
    </row>
    <row r="49" spans="1:60" x14ac:dyDescent="0.2">
      <c r="A49" s="217" t="s">
        <v>110</v>
      </c>
      <c r="B49" s="223" t="s">
        <v>83</v>
      </c>
      <c r="C49" s="266" t="s">
        <v>27</v>
      </c>
      <c r="D49" s="227"/>
      <c r="E49" s="231"/>
      <c r="F49" s="234"/>
      <c r="G49" s="234">
        <f>SUMIF(AE50:AE50,"&lt;&gt;NOR",G50:G50)</f>
        <v>0</v>
      </c>
      <c r="H49" s="234"/>
      <c r="I49" s="234">
        <f>SUM(I50:I50)</f>
        <v>0</v>
      </c>
      <c r="J49" s="234"/>
      <c r="K49" s="234">
        <f>SUM(K50:K50)</f>
        <v>0</v>
      </c>
      <c r="L49" s="234"/>
      <c r="M49" s="234">
        <f>SUM(M50:M50)</f>
        <v>0</v>
      </c>
      <c r="N49" s="228"/>
      <c r="O49" s="228">
        <f>SUM(O50:O50)</f>
        <v>3.4000000000000002E-4</v>
      </c>
      <c r="P49" s="228"/>
      <c r="Q49" s="228">
        <f>SUM(Q50:Q50)</f>
        <v>0.54500000000000004</v>
      </c>
      <c r="R49" s="228"/>
      <c r="S49" s="228"/>
      <c r="T49" s="229"/>
      <c r="U49" s="228">
        <f>SUM(U50:U50)</f>
        <v>1.52</v>
      </c>
      <c r="AE49" t="s">
        <v>111</v>
      </c>
    </row>
    <row r="50" spans="1:60" outlineLevel="1" x14ac:dyDescent="0.2">
      <c r="A50" s="243">
        <v>32</v>
      </c>
      <c r="B50" s="244" t="s">
        <v>184</v>
      </c>
      <c r="C50" s="267" t="s">
        <v>185</v>
      </c>
      <c r="D50" s="245" t="s">
        <v>167</v>
      </c>
      <c r="E50" s="246">
        <v>1</v>
      </c>
      <c r="F50" s="247"/>
      <c r="G50" s="248">
        <f>ROUND(E50*F50,2)</f>
        <v>0</v>
      </c>
      <c r="H50" s="247"/>
      <c r="I50" s="248">
        <f>ROUND(E50*H50,2)</f>
        <v>0</v>
      </c>
      <c r="J50" s="247"/>
      <c r="K50" s="248">
        <f>ROUND(E50*J50,2)</f>
        <v>0</v>
      </c>
      <c r="L50" s="248">
        <v>21</v>
      </c>
      <c r="M50" s="248">
        <f>G50*(1+L50/100)</f>
        <v>0</v>
      </c>
      <c r="N50" s="249">
        <v>3.4000000000000002E-4</v>
      </c>
      <c r="O50" s="249">
        <f>ROUND(E50*N50,5)</f>
        <v>3.4000000000000002E-4</v>
      </c>
      <c r="P50" s="249">
        <v>0.54500000000000004</v>
      </c>
      <c r="Q50" s="249">
        <f>ROUND(E50*P50,5)</f>
        <v>0.54500000000000004</v>
      </c>
      <c r="R50" s="249"/>
      <c r="S50" s="249"/>
      <c r="T50" s="250">
        <v>1.524</v>
      </c>
      <c r="U50" s="249">
        <f>ROUND(E50*T50,2)</f>
        <v>1.52</v>
      </c>
      <c r="V50" s="215"/>
      <c r="W50" s="215"/>
      <c r="X50" s="215"/>
      <c r="Y50" s="215"/>
      <c r="Z50" s="215"/>
      <c r="AA50" s="215"/>
      <c r="AB50" s="215"/>
      <c r="AC50" s="215"/>
      <c r="AD50" s="215"/>
      <c r="AE50" s="215" t="s">
        <v>119</v>
      </c>
      <c r="AF50" s="215"/>
      <c r="AG50" s="215"/>
      <c r="AH50" s="215"/>
      <c r="AI50" s="215"/>
      <c r="AJ50" s="215"/>
      <c r="AK50" s="215"/>
      <c r="AL50" s="215"/>
      <c r="AM50" s="215"/>
      <c r="AN50" s="215"/>
      <c r="AO50" s="215"/>
      <c r="AP50" s="215"/>
      <c r="AQ50" s="215"/>
      <c r="AR50" s="215"/>
      <c r="AS50" s="215"/>
      <c r="AT50" s="215"/>
      <c r="AU50" s="215"/>
      <c r="AV50" s="215"/>
      <c r="AW50" s="215"/>
      <c r="AX50" s="215"/>
      <c r="AY50" s="215"/>
      <c r="AZ50" s="215"/>
      <c r="BA50" s="215"/>
      <c r="BB50" s="215"/>
      <c r="BC50" s="215"/>
      <c r="BD50" s="215"/>
      <c r="BE50" s="215"/>
      <c r="BF50" s="215"/>
      <c r="BG50" s="215"/>
      <c r="BH50" s="215"/>
    </row>
    <row r="51" spans="1:60" x14ac:dyDescent="0.2">
      <c r="A51" s="6"/>
      <c r="B51" s="7" t="s">
        <v>186</v>
      </c>
      <c r="C51" s="268" t="s">
        <v>186</v>
      </c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AC51">
        <v>15</v>
      </c>
      <c r="AD51">
        <v>21</v>
      </c>
    </row>
    <row r="52" spans="1:60" x14ac:dyDescent="0.2">
      <c r="A52" s="251"/>
      <c r="B52" s="252">
        <v>26</v>
      </c>
      <c r="C52" s="269" t="s">
        <v>186</v>
      </c>
      <c r="D52" s="253"/>
      <c r="E52" s="253"/>
      <c r="F52" s="253"/>
      <c r="G52" s="264">
        <f>G8+G15+G22+G26+G34+G36+G41+G43+G45+G47+G49</f>
        <v>0</v>
      </c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AC52">
        <f>SUMIF(L7:L50,AC51,G7:G50)</f>
        <v>0</v>
      </c>
      <c r="AD52">
        <f>SUMIF(L7:L50,AD51,G7:G50)</f>
        <v>0</v>
      </c>
      <c r="AE52" t="s">
        <v>187</v>
      </c>
    </row>
    <row r="53" spans="1:60" x14ac:dyDescent="0.2">
      <c r="A53" s="6"/>
      <c r="B53" s="7" t="s">
        <v>186</v>
      </c>
      <c r="C53" s="268" t="s">
        <v>186</v>
      </c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</row>
    <row r="54" spans="1:60" x14ac:dyDescent="0.2">
      <c r="A54" s="6"/>
      <c r="B54" s="7" t="s">
        <v>186</v>
      </c>
      <c r="C54" s="268" t="s">
        <v>186</v>
      </c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</row>
    <row r="55" spans="1:60" x14ac:dyDescent="0.2">
      <c r="A55" s="254">
        <v>33</v>
      </c>
      <c r="B55" s="254"/>
      <c r="C55" s="270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</row>
    <row r="56" spans="1:60" x14ac:dyDescent="0.2">
      <c r="A56" s="255"/>
      <c r="B56" s="256"/>
      <c r="C56" s="271"/>
      <c r="D56" s="256"/>
      <c r="E56" s="256"/>
      <c r="F56" s="256"/>
      <c r="G56" s="257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AE56" t="s">
        <v>188</v>
      </c>
    </row>
    <row r="57" spans="1:60" x14ac:dyDescent="0.2">
      <c r="A57" s="258"/>
      <c r="B57" s="259"/>
      <c r="C57" s="272"/>
      <c r="D57" s="259"/>
      <c r="E57" s="259"/>
      <c r="F57" s="259"/>
      <c r="G57" s="260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</row>
    <row r="58" spans="1:60" x14ac:dyDescent="0.2">
      <c r="A58" s="258"/>
      <c r="B58" s="259"/>
      <c r="C58" s="272"/>
      <c r="D58" s="259"/>
      <c r="E58" s="259"/>
      <c r="F58" s="259"/>
      <c r="G58" s="260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</row>
    <row r="59" spans="1:60" x14ac:dyDescent="0.2">
      <c r="A59" s="258"/>
      <c r="B59" s="259"/>
      <c r="C59" s="272"/>
      <c r="D59" s="259"/>
      <c r="E59" s="259"/>
      <c r="F59" s="259"/>
      <c r="G59" s="260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</row>
    <row r="60" spans="1:60" x14ac:dyDescent="0.2">
      <c r="A60" s="261"/>
      <c r="B60" s="262"/>
      <c r="C60" s="273"/>
      <c r="D60" s="262"/>
      <c r="E60" s="262"/>
      <c r="F60" s="262"/>
      <c r="G60" s="263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</row>
    <row r="61" spans="1:60" x14ac:dyDescent="0.2">
      <c r="A61" s="6"/>
      <c r="B61" s="7" t="s">
        <v>186</v>
      </c>
      <c r="C61" s="268" t="s">
        <v>186</v>
      </c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</row>
    <row r="62" spans="1:60" x14ac:dyDescent="0.2">
      <c r="C62" s="274"/>
      <c r="AE62" t="s">
        <v>189</v>
      </c>
    </row>
  </sheetData>
  <mergeCells count="6">
    <mergeCell ref="A1:G1"/>
    <mergeCell ref="C2:G2"/>
    <mergeCell ref="C3:G3"/>
    <mergeCell ref="C4:G4"/>
    <mergeCell ref="A55:C55"/>
    <mergeCell ref="A56:G60"/>
  </mergeCells>
  <pageMargins left="0.59055118110236204" right="0.39370078740157499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2014-02-28T09:52:57Z</cp:lastPrinted>
  <dcterms:created xsi:type="dcterms:W3CDTF">2009-04-08T07:15:50Z</dcterms:created>
  <dcterms:modified xsi:type="dcterms:W3CDTF">2018-01-15T11:30:40Z</dcterms:modified>
</cp:coreProperties>
</file>