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24226"/>
  <bookViews>
    <workbookView xWindow="65416" yWindow="65416" windowWidth="29040" windowHeight="15840" tabRatio="1000" firstSheet="2" activeTab="7"/>
  </bookViews>
  <sheets>
    <sheet name="TITUL" sheetId="2" r:id="rId1"/>
    <sheet name="OBSAH" sheetId="22" r:id="rId2"/>
    <sheet name="SUMARIZACE" sheetId="29" r:id="rId3"/>
    <sheet name="BILANCE" sheetId="13" r:id="rId4"/>
    <sheet name="ROSTLINY" sheetId="8" r:id="rId5"/>
    <sheet name="VÝSADBA_STROMŮ" sheetId="23" r:id="rId6"/>
    <sheet name="VÝSADBA_KEŘŮ" sheetId="43" r:id="rId7"/>
    <sheet name="VYSADBA_TRVALKY" sheetId="40" r:id="rId8"/>
    <sheet name="ZALOŽENÍ_TRÁVNÍKU" sheetId="41" r:id="rId9"/>
    <sheet name="ROZVOJOVÁ PÉČE STROMŮ" sheetId="31" r:id="rId10"/>
    <sheet name="ROZVOJOVÁ PÉČE KEŘŮ" sheetId="44" r:id="rId11"/>
    <sheet name="ROZVOJOVÁ PÉČE TRVALEK A CIBULO" sheetId="42" r:id="rId12"/>
  </sheets>
  <definedNames>
    <definedName name="_10Excel_BuiltIn_Print_Area_3_1_1">#REF!</definedName>
    <definedName name="_11Excel_BuiltIn_Print_Area_3_1_1_1_1">#REF!</definedName>
    <definedName name="_12Excel_BuiltIn_Print_Area_3_1_1_1_1_1" localSheetId="1">#REF!</definedName>
    <definedName name="_13Excel_BuiltIn_Print_Area_3_1_1_1_1_1" localSheetId="5">#REF!</definedName>
    <definedName name="_14Excel_BuiltIn_Print_Area_3_1_1_1_1_1">#REF!</definedName>
    <definedName name="_15Excel_BuiltIn_Print_Area_4_1">#REF!</definedName>
    <definedName name="_16Excel_BuiltIn_Print_Area_4_1_1">#REF!</definedName>
    <definedName name="_17Excel_BuiltIn_Print_Area_5_1_1">#REF!</definedName>
    <definedName name="_18Excel_BuiltIn_Print_Area_6_1" localSheetId="3">#REF!</definedName>
    <definedName name="_19Excel_BuiltIn_Print_Area_6_1">#REF!</definedName>
    <definedName name="_1Excel_BuiltIn_Print_Area_1_1" localSheetId="3">#REF!</definedName>
    <definedName name="_20Excel_BuiltIn_Print_Area_6_1_1_1">#REF!</definedName>
    <definedName name="_21Excel_BuiltIn_Print_Area_7_1">#REF!</definedName>
    <definedName name="_22Excel_BuiltIn_Print_Area_7_1_1">#REF!</definedName>
    <definedName name="_23Excel_BuiltIn_Print_Area_8_1_1_1_1">#REF!</definedName>
    <definedName name="_24Excel_BuiltIn_Print_Area_9_1_1">#REF!</definedName>
    <definedName name="_2Excel_BuiltIn_Print_Area_1_1">#REF!</definedName>
    <definedName name="_3Excel_BuiltIn_Print_Area_1_1_1_1_1_1">#REF!</definedName>
    <definedName name="_4Excel_BuiltIn_Print_Area_1_1_1_1_1_1_1_1" localSheetId="5">#REF!</definedName>
    <definedName name="_5Excel_BuiltIn_Print_Area_1_1_1_1_1_1_1_1">#REF!</definedName>
    <definedName name="_6Excel_BuiltIn_Print_Area_13_1">#REF!</definedName>
    <definedName name="_7Excel_BuiltIn_Print_Area_2_1">#REF!</definedName>
    <definedName name="_8Excel_BuiltIn_Print_Area_2_1_1">#REF!</definedName>
    <definedName name="_9Excel_BuiltIn_Print_Area_3_1">#REF!</definedName>
    <definedName name="desky1">#REF!</definedName>
    <definedName name="dsa">#REF!</definedName>
    <definedName name="Excel_BuiltIn_Print_Area_1_1" localSheetId="3">#REF!</definedName>
    <definedName name="Excel_BuiltIn_Print_Area_1_1">#REF!</definedName>
    <definedName name="Excel_BuiltIn_Print_Area_1_1_1" localSheetId="3">#REF!</definedName>
    <definedName name="Excel_BuiltIn_Print_Area_1_1_1">#REF!</definedName>
    <definedName name="Excel_BuiltIn_Print_Area_1_1_1_1" localSheetId="3">"$#REF!.$A$1:$E$142"</definedName>
    <definedName name="Excel_BuiltIn_Print_Area_1_1_1_1">#REF!</definedName>
    <definedName name="Excel_BuiltIn_Print_Area_1_1_1_1_1" localSheetId="3">#REF!</definedName>
    <definedName name="Excel_BuiltIn_Print_Area_1_1_1_1_1" localSheetId="1">#REF!</definedName>
    <definedName name="Excel_BuiltIn_Print_Area_1_1_1_1_1" localSheetId="5">#REF!</definedName>
    <definedName name="Excel_BuiltIn_Print_Area_1_1_1_1_1">#REF!</definedName>
    <definedName name="Excel_BuiltIn_Print_Area_1_1_1_1_1_1" localSheetId="3">#REF!</definedName>
    <definedName name="Excel_BuiltIn_Print_Area_1_1_1_1_1_1" localSheetId="5">"$#REF!.$A$1:$E$142"</definedName>
    <definedName name="Excel_BuiltIn_Print_Area_1_1_1_1_1_1">#REF!</definedName>
    <definedName name="Excel_BuiltIn_Print_Area_1_1_1_1_1_1_1" localSheetId="5">#REF!</definedName>
    <definedName name="Excel_BuiltIn_Print_Area_1_1_1_1_1_1_1">"$#REF!.$A$1:$E$142"</definedName>
    <definedName name="Excel_BuiltIn_Print_Area_1_1_1_1_1_1_1_1" localSheetId="1">#REF!</definedName>
    <definedName name="Excel_BuiltIn_Print_Area_1_1_1_1_1_1_1_1" localSheetId="5">#REF!</definedName>
    <definedName name="Excel_BuiltIn_Print_Area_1_1_1_1_1_1_1_1">#REF!</definedName>
    <definedName name="Excel_BuiltIn_Print_Area_1_1_1_1_1_1_1_1_1" localSheetId="1">#REF!</definedName>
    <definedName name="Excel_BuiltIn_Print_Area_1_1_1_1_1_1_1_1_1" localSheetId="5">#REF!</definedName>
    <definedName name="Excel_BuiltIn_Print_Area_1_1_1_1_1_1_1_1_1">#REF!</definedName>
    <definedName name="Excel_BuiltIn_Print_Area_10_1" localSheetId="3">#REF!</definedName>
    <definedName name="Excel_BuiltIn_Print_Area_10_1" localSheetId="5">#REF!</definedName>
    <definedName name="Excel_BuiltIn_Print_Area_10_1">#REF!</definedName>
    <definedName name="Excel_BuiltIn_Print_Area_10_1_1" localSheetId="5">#REF!</definedName>
    <definedName name="Excel_BuiltIn_Print_Area_10_1_1">#REF!</definedName>
    <definedName name="Excel_BuiltIn_Print_Area_10_1_1_1">#REF!</definedName>
    <definedName name="Excel_BuiltIn_Print_Area_11" localSheetId="5">#REF!</definedName>
    <definedName name="Excel_BuiltIn_Print_Area_11">#REF!</definedName>
    <definedName name="Excel_BuiltIn_Print_Area_11_1" localSheetId="3">#REF!</definedName>
    <definedName name="Excel_BuiltIn_Print_Area_11_1" localSheetId="5">#REF!</definedName>
    <definedName name="Excel_BuiltIn_Print_Area_11_1">#REF!</definedName>
    <definedName name="Excel_BuiltIn_Print_Area_11_1_1" localSheetId="3">#REF!</definedName>
    <definedName name="Excel_BuiltIn_Print_Area_11_1_1" localSheetId="5">#REF!</definedName>
    <definedName name="Excel_BuiltIn_Print_Area_11_1_1">#REF!</definedName>
    <definedName name="Excel_BuiltIn_Print_Area_11_1_1_1">#REF!</definedName>
    <definedName name="Excel_BuiltIn_Print_Area_13">#REF!</definedName>
    <definedName name="Excel_BuiltIn_Print_Area_16">#REF!</definedName>
    <definedName name="Excel_BuiltIn_Print_Area_2_1" localSheetId="3">#REF!</definedName>
    <definedName name="Excel_BuiltIn_Print_Area_2_1" localSheetId="1">#REF!</definedName>
    <definedName name="Excel_BuiltIn_Print_Area_2_1" localSheetId="5">#REF!</definedName>
    <definedName name="Excel_BuiltIn_Print_Area_2_1">#REF!</definedName>
    <definedName name="Excel_BuiltIn_Print_Area_2_1_1" localSheetId="3">#REF!</definedName>
    <definedName name="Excel_BuiltIn_Print_Area_2_1_1" localSheetId="5">#REF!</definedName>
    <definedName name="Excel_BuiltIn_Print_Area_2_1_1">#REF!</definedName>
    <definedName name="Excel_BuiltIn_Print_Area_2_1_1_1" localSheetId="1">#REF!</definedName>
    <definedName name="Excel_BuiltIn_Print_Area_2_1_1_1" localSheetId="5">#REF!</definedName>
    <definedName name="Excel_BuiltIn_Print_Area_2_1_1_1">#REF!</definedName>
    <definedName name="Excel_BuiltIn_Print_Area_2_1_1_1_1" localSheetId="1">#REF!</definedName>
    <definedName name="Excel_BuiltIn_Print_Area_2_1_1_1_1" localSheetId="5">#REF!</definedName>
    <definedName name="Excel_BuiltIn_Print_Area_2_1_1_1_1">#REF!</definedName>
    <definedName name="Excel_BuiltIn_Print_Area_3_1" localSheetId="3">#REF!</definedName>
    <definedName name="Excel_BuiltIn_Print_Area_3_1" localSheetId="5">#REF!</definedName>
    <definedName name="Excel_BuiltIn_Print_Area_3_1">#REF!</definedName>
    <definedName name="Excel_BuiltIn_Print_Area_3_1_1" localSheetId="3">#REF!</definedName>
    <definedName name="Excel_BuiltIn_Print_Area_3_1_1" localSheetId="5">#REF!</definedName>
    <definedName name="Excel_BuiltIn_Print_Area_3_1_1">#REF!</definedName>
    <definedName name="Excel_BuiltIn_Print_Area_3_1_1_1" localSheetId="3">#REF!</definedName>
    <definedName name="Excel_BuiltIn_Print_Area_3_1_1_1" localSheetId="5">'VÝSADBA_STROMŮ'!$A$1:$I$2</definedName>
    <definedName name="Excel_BuiltIn_Print_Area_3_1_1_1">#REF!</definedName>
    <definedName name="Excel_BuiltIn_Print_Area_3_1_1_1_1" localSheetId="3">#REF!</definedName>
    <definedName name="Excel_BuiltIn_Print_Area_3_1_1_1_1" localSheetId="1">#REF!</definedName>
    <definedName name="Excel_BuiltIn_Print_Area_3_1_1_1_1" localSheetId="5">#REF!</definedName>
    <definedName name="Excel_BuiltIn_Print_Area_3_1_1_1_1">#REF!</definedName>
    <definedName name="Excel_BuiltIn_Print_Area_3_1_1_1_1_1" localSheetId="3">#REF!</definedName>
    <definedName name="Excel_BuiltIn_Print_Area_3_1_1_1_1_1" localSheetId="1">#REF!</definedName>
    <definedName name="Excel_BuiltIn_Print_Area_3_1_1_1_1_1" localSheetId="5">#REF!</definedName>
    <definedName name="Excel_BuiltIn_Print_Area_3_1_1_1_1_1">#REF!</definedName>
    <definedName name="Excel_BuiltIn_Print_Area_4_1" localSheetId="3">#REF!</definedName>
    <definedName name="Excel_BuiltIn_Print_Area_4_1" localSheetId="5">'VÝSADBA_STROMŮ'!$A$1:$K$2</definedName>
    <definedName name="Excel_BuiltIn_Print_Area_4_1">#REF!</definedName>
    <definedName name="Excel_BuiltIn_Print_Area_4_1_1" localSheetId="3">#REF!</definedName>
    <definedName name="Excel_BuiltIn_Print_Area_4_1_1" localSheetId="1">#REF!</definedName>
    <definedName name="Excel_BuiltIn_Print_Area_4_1_1" localSheetId="5">#REF!</definedName>
    <definedName name="Excel_BuiltIn_Print_Area_4_1_1">#REF!</definedName>
    <definedName name="Excel_BuiltIn_Print_Area_4_1_1_1" localSheetId="3">#REF!</definedName>
    <definedName name="Excel_BuiltIn_Print_Area_4_1_1_1" localSheetId="1">#REF!</definedName>
    <definedName name="Excel_BuiltIn_Print_Area_4_1_1_1" localSheetId="5">#REF!</definedName>
    <definedName name="Excel_BuiltIn_Print_Area_4_1_1_1">#REF!</definedName>
    <definedName name="Excel_BuiltIn_Print_Area_4_1_1_1_1" localSheetId="1">#REF!</definedName>
    <definedName name="Excel_BuiltIn_Print_Area_4_1_1_1_1" localSheetId="5">#REF!</definedName>
    <definedName name="Excel_BuiltIn_Print_Area_4_1_1_1_1">#REF!</definedName>
    <definedName name="Excel_BuiltIn_Print_Area_5">#REF!</definedName>
    <definedName name="Excel_BuiltIn_Print_Area_5_1" localSheetId="5">#REF!</definedName>
    <definedName name="Excel_BuiltIn_Print_Area_5_1">#REF!</definedName>
    <definedName name="Excel_BuiltIn_Print_Area_5_1_1" localSheetId="3">#REF!</definedName>
    <definedName name="Excel_BuiltIn_Print_Area_5_1_1" localSheetId="5">#REF!</definedName>
    <definedName name="Excel_BuiltIn_Print_Area_5_1_1">#REF!</definedName>
    <definedName name="Excel_BuiltIn_Print_Area_5_1_1_1" localSheetId="3">#REF!</definedName>
    <definedName name="Excel_BuiltIn_Print_Area_5_1_1_1" localSheetId="1">#REF!</definedName>
    <definedName name="Excel_BuiltIn_Print_Area_5_1_1_1" localSheetId="5">#REF!</definedName>
    <definedName name="Excel_BuiltIn_Print_Area_5_1_1_1">#REF!</definedName>
    <definedName name="Excel_BuiltIn_Print_Area_6">#REF!</definedName>
    <definedName name="Excel_BuiltIn_Print_Area_6_1" localSheetId="5">#REF!</definedName>
    <definedName name="Excel_BuiltIn_Print_Area_6_1">#REF!</definedName>
    <definedName name="Excel_BuiltIn_Print_Area_6_1_1" localSheetId="3">#REF!</definedName>
    <definedName name="Excel_BuiltIn_Print_Area_6_1_1" localSheetId="5">#REF!</definedName>
    <definedName name="Excel_BuiltIn_Print_Area_6_1_1">#REF!</definedName>
    <definedName name="Excel_BuiltIn_Print_Area_6_1_1_1" localSheetId="1">#REF!</definedName>
    <definedName name="Excel_BuiltIn_Print_Area_6_1_1_1" localSheetId="5">#REF!</definedName>
    <definedName name="Excel_BuiltIn_Print_Area_6_1_1_1">#REF!</definedName>
    <definedName name="Excel_BuiltIn_Print_Area_7_1" localSheetId="3">#REF!</definedName>
    <definedName name="Excel_BuiltIn_Print_Area_7_1">#REF!</definedName>
    <definedName name="Excel_BuiltIn_Print_Area_7_1_1">#REF!</definedName>
    <definedName name="Excel_BuiltIn_Print_Area_8" localSheetId="5">#REF!</definedName>
    <definedName name="Excel_BuiltIn_Print_Area_8">#REF!</definedName>
    <definedName name="Excel_BuiltIn_Print_Area_8_1" localSheetId="3">#REF!</definedName>
    <definedName name="Excel_BuiltIn_Print_Area_8_1" localSheetId="1">#REF!</definedName>
    <definedName name="Excel_BuiltIn_Print_Area_8_1" localSheetId="5">#REF!</definedName>
    <definedName name="Excel_BuiltIn_Print_Area_8_1">#REF!</definedName>
    <definedName name="Excel_BuiltIn_Print_Area_8_1_1" localSheetId="3">#REF!</definedName>
    <definedName name="Excel_BuiltIn_Print_Area_8_1_1" localSheetId="5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_1" localSheetId="3">#REF!</definedName>
    <definedName name="Excel_BuiltIn_Print_Area_9_1" localSheetId="5">'VÝSADBA_STROMŮ'!$A$1:$I$2</definedName>
    <definedName name="Excel_BuiltIn_Print_Area_9_1">#REF!</definedName>
    <definedName name="Excel_BuiltIn_Print_Area_9_1_1" localSheetId="3">#REF!</definedName>
    <definedName name="Excel_BuiltIn_Print_Area_9_1_1" localSheetId="5">#REF!</definedName>
    <definedName name="Excel_BuiltIn_Print_Area_9_1_1">#REF!</definedName>
    <definedName name="Excel_BuiltIn_Print_Area_9_1_1_1">#REF!</definedName>
    <definedName name="Excel_BuiltIn_Print_Titles_1" localSheetId="1">#REF!</definedName>
    <definedName name="Excel_BuiltIn_Print_Titles_1" localSheetId="5">#REF!</definedName>
    <definedName name="Excel_BuiltIn_Print_Titles_1">#REF!</definedName>
    <definedName name="Excel_BuiltIn_Print_Titles_3">#REF!</definedName>
    <definedName name="Excel_BuiltIn_Print_Titles_4" localSheetId="3">"$#REF!.$#REF!$#REF!:$#REF!$#REF!"</definedName>
    <definedName name="Excel_BuiltIn_Print_Titles_4" localSheetId="1">#REF!</definedName>
    <definedName name="Excel_BuiltIn_Print_Titles_4" localSheetId="5">#REF!</definedName>
    <definedName name="Excel_BuiltIn_Print_Titles_4">#REF!</definedName>
    <definedName name="Excel_BuiltIn_Print_Titles_4_1">"$#REF!.$#REF!$#REF!:$#REF!$#REF!"</definedName>
    <definedName name="Excel_BuiltIn_Print_Titles_5" localSheetId="1">#REF!</definedName>
    <definedName name="Excel_BuiltIn_Print_Titles_5" localSheetId="5">#REF!</definedName>
    <definedName name="Excel_BuiltIn_Print_Titles_5">#REF!</definedName>
    <definedName name="Excel_BuiltIn_Print_Titles_7" localSheetId="1">#REF!</definedName>
    <definedName name="Excel_BuiltIn_Print_Titles_7" localSheetId="5">#REF!</definedName>
    <definedName name="Excel_BuiltIn_Print_Titles_7">#REF!</definedName>
    <definedName name="ff">#REF!</definedName>
    <definedName name="h" localSheetId="1">#REF!</definedName>
    <definedName name="h" localSheetId="5">#REF!</definedName>
    <definedName name="h">#REF!</definedName>
    <definedName name="_xlnm.Print_Area" localSheetId="3">'BILANCE'!$A$1:$E$10</definedName>
    <definedName name="_xlnm.Print_Area" localSheetId="1">'OBSAH'!$A$1:$A$11</definedName>
    <definedName name="_xlnm.Print_Area" localSheetId="4">'ROSTLINY'!$A$1:$I$94</definedName>
    <definedName name="_xlnm.Print_Area" localSheetId="9">'ROZVOJOVÁ PÉČE STROMŮ'!$A$1:$I$41</definedName>
    <definedName name="_xlnm.Print_Area" localSheetId="11">'ROZVOJOVÁ PÉČE TRVALEK A CIBULO'!$A$1:$I$39</definedName>
    <definedName name="_xlnm.Print_Area" localSheetId="2">'SUMARIZACE'!$A$1:$D$19</definedName>
    <definedName name="_xlnm.Print_Area" localSheetId="0">'TITUL'!$A$1:$I$13</definedName>
    <definedName name="_xlnm.Print_Area" localSheetId="5">'VÝSADBA_STROMŮ'!$A$1:$I$35</definedName>
    <definedName name="_xlnm.Print_Area" localSheetId="7">'VYSADBA_TRVALKY'!$A$1:$I$25</definedName>
    <definedName name="_xlnm.Print_Titles" localSheetId="1">'OBSAH'!$1:$1</definedName>
  </definedNames>
  <calcPr calcId="191029"/>
  <extLst/>
</workbook>
</file>

<file path=xl/sharedStrings.xml><?xml version="1.0" encoding="utf-8"?>
<sst xmlns="http://schemas.openxmlformats.org/spreadsheetml/2006/main" count="1332" uniqueCount="440">
  <si>
    <t>OBJEDNATEL:</t>
  </si>
  <si>
    <t>AKCE:</t>
  </si>
  <si>
    <t>STUPEŇ:</t>
  </si>
  <si>
    <t>DPS</t>
  </si>
  <si>
    <t>ČÁST DOKUMENTACE:</t>
  </si>
  <si>
    <t>ZHOTOVITEL:</t>
  </si>
  <si>
    <t>VEDOUCÍ ZPRACOVATELSKÉHO TÝMU:</t>
  </si>
  <si>
    <t>FORMÁT:</t>
  </si>
  <si>
    <t>A4</t>
  </si>
  <si>
    <t>Ing. JAROSLAV KOLAŘÍK, Ph.D</t>
  </si>
  <si>
    <t>DATUM:</t>
  </si>
  <si>
    <t>Tel: 602 742 607, Fax : 546 412 395</t>
  </si>
  <si>
    <t>ZPRACOVATELSKÝ TÝM:</t>
  </si>
  <si>
    <t>VÝKRES:</t>
  </si>
  <si>
    <t>PARÉ:</t>
  </si>
  <si>
    <t>Ing. Zdeněk Strnadel</t>
  </si>
  <si>
    <t>OBSAH</t>
  </si>
  <si>
    <t>SUMARIZACE</t>
  </si>
  <si>
    <t>SOUPIS ROSTLINNÉHO MATERIÁLU</t>
  </si>
  <si>
    <t>BILANCE NÁVRHU VEGETAČNÍCH ÚPRAV</t>
  </si>
  <si>
    <t xml:space="preserve">      CELKOVÁ SUMARIZACE</t>
  </si>
  <si>
    <t>Cena bez DPH</t>
  </si>
  <si>
    <t>Cena vč. DPH (21%)</t>
  </si>
  <si>
    <t>3</t>
  </si>
  <si>
    <t>-</t>
  </si>
  <si>
    <t>Pinus sylvestris</t>
  </si>
  <si>
    <t>Carpinus betulus</t>
  </si>
  <si>
    <t>Celkem</t>
  </si>
  <si>
    <t>počet m.j.</t>
  </si>
  <si>
    <t>m³</t>
  </si>
  <si>
    <t>t</t>
  </si>
  <si>
    <t>Cena celkem bez DPH</t>
  </si>
  <si>
    <t>cena celkem</t>
  </si>
  <si>
    <t>latinský název</t>
  </si>
  <si>
    <t>český název</t>
  </si>
  <si>
    <t>velikost</t>
  </si>
  <si>
    <t>počet kusů</t>
  </si>
  <si>
    <t>cena/ks</t>
  </si>
  <si>
    <t>stromy jehličnaté</t>
  </si>
  <si>
    <t>stromy listnaté</t>
  </si>
  <si>
    <t xml:space="preserve">Acer campestre </t>
  </si>
  <si>
    <t>javor babyka</t>
  </si>
  <si>
    <t>habr obecný</t>
  </si>
  <si>
    <t>Cornus mas</t>
  </si>
  <si>
    <t>dřín obecný</t>
  </si>
  <si>
    <t>Malus floribunda</t>
  </si>
  <si>
    <t>jabloň mnohokvětá</t>
  </si>
  <si>
    <t>Tilia platyphylla</t>
  </si>
  <si>
    <t>lípa velkolistá</t>
  </si>
  <si>
    <t xml:space="preserve">Celkem </t>
  </si>
  <si>
    <t>keře</t>
  </si>
  <si>
    <t>Ko 1,5l, 30-40</t>
  </si>
  <si>
    <t>K2</t>
  </si>
  <si>
    <t>K4</t>
  </si>
  <si>
    <t>levandule lékařská</t>
  </si>
  <si>
    <t>K9</t>
  </si>
  <si>
    <t>trvalky</t>
  </si>
  <si>
    <t>Vyspětlivky:</t>
  </si>
  <si>
    <t>Ko 2l, 40-50 = objem kontejneru v litrech, dřevina výšky 40-50 cm 
K9 = velikost kontejneru</t>
  </si>
  <si>
    <t>K9 = velikost kontejneru (Ø kontejneru)</t>
  </si>
  <si>
    <t>VÝSADBA STROMŮ</t>
  </si>
  <si>
    <t>PRÁCE</t>
  </si>
  <si>
    <t>HSV-rok</t>
  </si>
  <si>
    <t>P.č.</t>
  </si>
  <si>
    <t>Kód položky</t>
  </si>
  <si>
    <t>Název položky</t>
  </si>
  <si>
    <t>m.j.</t>
  </si>
  <si>
    <t>cena Kč/m.j.</t>
  </si>
  <si>
    <t>celkem Kč</t>
  </si>
  <si>
    <t>R</t>
  </si>
  <si>
    <t xml:space="preserve"> -</t>
  </si>
  <si>
    <t>Vytýčení výsadeb stromů před jejich založením</t>
  </si>
  <si>
    <t>ks</t>
  </si>
  <si>
    <r>
      <rPr>
        <b/>
        <sz val="8"/>
        <rFont val="Arial Narrow"/>
        <family val="2"/>
      </rPr>
      <t>Zapravení hydrogelu</t>
    </r>
    <r>
      <rPr>
        <sz val="8"/>
        <rFont val="Arial Narrow"/>
        <family val="2"/>
      </rPr>
      <t xml:space="preserve"> do výsadbového substrátu jednotlivých sazenic</t>
    </r>
  </si>
  <si>
    <t>200g/ strom</t>
  </si>
  <si>
    <t>184 10-2115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</si>
  <si>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 v rovině nebo na svahu do 1:5, při průměru balu </t>
    </r>
    <r>
      <rPr>
        <b/>
        <sz val="8"/>
        <rFont val="Arial Narrow"/>
        <family val="2"/>
      </rPr>
      <t>přes 500 do 600 mm</t>
    </r>
  </si>
  <si>
    <t>při výsadbě</t>
  </si>
  <si>
    <t>184 21-5133</t>
  </si>
  <si>
    <r>
      <rPr>
        <b/>
        <sz val="8"/>
        <rFont val="Arial Narrow"/>
        <family val="2"/>
      </rPr>
      <t>Ukotvení dřeviny třemi kůly</t>
    </r>
    <r>
      <rPr>
        <sz val="8"/>
        <rFont val="Arial Narrow"/>
        <family val="2"/>
      </rPr>
      <t xml:space="preserve"> délky přes 2 do 3 m</t>
    </r>
  </si>
  <si>
    <t>listnaté stromy</t>
  </si>
  <si>
    <t>184 21-5113</t>
  </si>
  <si>
    <r>
      <rPr>
        <b/>
        <sz val="8"/>
        <rFont val="Arial Narrow"/>
        <family val="2"/>
      </rPr>
      <t>Ukotvení dřeviny jedním kůlem</t>
    </r>
    <r>
      <rPr>
        <sz val="8"/>
        <rFont val="Arial Narrow"/>
        <family val="2"/>
      </rPr>
      <t xml:space="preserve"> délky přes 2 do 3 m</t>
    </r>
  </si>
  <si>
    <r>
      <t>m</t>
    </r>
    <r>
      <rPr>
        <vertAlign val="superscript"/>
        <sz val="10"/>
        <rFont val="Arial Narrow"/>
        <family val="2"/>
      </rPr>
      <t>2</t>
    </r>
  </si>
  <si>
    <t>184 21-5413</t>
  </si>
  <si>
    <t>184 80-1121</t>
  </si>
  <si>
    <r>
      <rPr>
        <b/>
        <sz val="8"/>
        <rFont val="Arial Narrow"/>
        <family val="2"/>
      </rPr>
      <t xml:space="preserve">Ošetření vysazených dřevin solitérních </t>
    </r>
    <r>
      <rPr>
        <sz val="8"/>
        <rFont val="Arial Narrow"/>
        <family val="2"/>
      </rPr>
      <t>v rovině nebo na svahu do 1:5 tj. odplevelení s nakypřením nebo vypletí, odstranění poškozených částí dřeviny s případným složením odpadu na hromady, naložením na dopravní prostředek a odvozem do 20km se složením</t>
    </r>
  </si>
  <si>
    <t>184 91-1421</t>
  </si>
  <si>
    <r>
      <rPr>
        <b/>
        <sz val="8"/>
        <rFont val="Arial Narrow"/>
        <family val="2"/>
      </rPr>
      <t>Mulčování vysazených rostlin</t>
    </r>
    <r>
      <rPr>
        <sz val="8"/>
        <rFont val="Arial Narrow"/>
        <family val="2"/>
      </rPr>
      <t xml:space="preserve"> mulčovací kůrou, tl. do 100 mm, v rovině nebo na svahu do 1:5</t>
    </r>
  </si>
  <si>
    <t>998 23-1311</t>
  </si>
  <si>
    <t>185 85-1121</t>
  </si>
  <si>
    <r>
      <t xml:space="preserve">Dovoz vody pro zálivku rostlin </t>
    </r>
    <r>
      <rPr>
        <sz val="8"/>
        <rFont val="Arial Narrow"/>
        <family val="2"/>
      </rPr>
      <t>na vzdálenost do 1000 m</t>
    </r>
  </si>
  <si>
    <t>MATERIÁL</t>
  </si>
  <si>
    <t>poznámka k materiálu</t>
  </si>
  <si>
    <t>10ks/strom</t>
  </si>
  <si>
    <r>
      <t>m</t>
    </r>
    <r>
      <rPr>
        <vertAlign val="superscript"/>
        <sz val="10"/>
        <rFont val="Arial Narrow"/>
        <family val="2"/>
      </rPr>
      <t>3</t>
    </r>
  </si>
  <si>
    <t>Hydrogel krystaly</t>
  </si>
  <si>
    <t>kg</t>
  </si>
  <si>
    <t>Úvazky a příčky pro kotvení stromů</t>
  </si>
  <si>
    <t>soubor</t>
  </si>
  <si>
    <t>Rákosová rohož</t>
  </si>
  <si>
    <t>VÝSADBA KEŘŮ</t>
  </si>
  <si>
    <t>poznámka k pracem</t>
  </si>
  <si>
    <t>aplikace 2x v rozestupech 2 týdny; 2-4 týdny před založením výsadeb</t>
  </si>
  <si>
    <t>183 20-5121</t>
  </si>
  <si>
    <r>
      <rPr>
        <b/>
        <sz val="8"/>
        <rFont val="Arial Narrow"/>
        <family val="2"/>
      </rPr>
      <t xml:space="preserve">Založení záhonu pro výsadbu rostlin </t>
    </r>
    <r>
      <rPr>
        <sz val="8"/>
        <rFont val="Arial Narrow"/>
        <family val="2"/>
      </rPr>
      <t xml:space="preserve">v rovině nebo na svahu do 1:5 </t>
    </r>
    <r>
      <rPr>
        <b/>
        <sz val="8"/>
        <rFont val="Arial Narrow"/>
        <family val="2"/>
      </rPr>
      <t xml:space="preserve">na starém trávníku  </t>
    </r>
    <r>
      <rPr>
        <sz val="8"/>
        <rFont val="Arial Narrow"/>
        <family val="2"/>
      </rPr>
      <t>vč.naložení, složení a odvoz odpadu do 20 km</t>
    </r>
  </si>
  <si>
    <t>184 10-2111</t>
  </si>
  <si>
    <r>
      <rPr>
        <b/>
        <sz val="8"/>
        <rFont val="Arial Narrow"/>
        <family val="2"/>
      </rPr>
      <t>Výsadba dřevin s balem</t>
    </r>
    <r>
      <rPr>
        <sz val="8"/>
        <rFont val="Arial Narrow"/>
        <family val="2"/>
      </rPr>
      <t xml:space="preserve"> do předem vyhloubené jamky se zalitím v rovině nebo na svahu do 1:5, při průměru balu </t>
    </r>
    <r>
      <rPr>
        <b/>
        <sz val="8"/>
        <rFont val="Arial Narrow"/>
        <family val="2"/>
      </rPr>
      <t>přes 100 do 200 mm</t>
    </r>
  </si>
  <si>
    <t>6l/10 000m2</t>
  </si>
  <si>
    <t>l</t>
  </si>
  <si>
    <t>111 30-1111</t>
  </si>
  <si>
    <t>183 21-1322</t>
  </si>
  <si>
    <r>
      <t>Výsadba květin</t>
    </r>
    <r>
      <rPr>
        <sz val="8"/>
        <rFont val="Arial Narrow"/>
        <family val="2"/>
      </rPr>
      <t xml:space="preserve"> do připravené půdy se zalitím, hrnkovaných o průměru květináče přes 80 do 120 mm vč.naložení, složení a odvoz výkopů do 20 km</t>
    </r>
  </si>
  <si>
    <t>Poplatek za uložení odpadu na skládce</t>
  </si>
  <si>
    <t>181 41-1131</t>
  </si>
  <si>
    <r>
      <rPr>
        <b/>
        <sz val="8"/>
        <rFont val="Arial Narrow"/>
        <family val="2"/>
      </rPr>
      <t>Založení trávníku parkového</t>
    </r>
    <r>
      <rPr>
        <sz val="8"/>
        <rFont val="Arial Narrow"/>
        <family val="2"/>
      </rPr>
      <t xml:space="preserve"> na půdě předem připravené, plochy do 1000 m², v rovině nebo ve svahu sklonu do 1:5 vč. pokosení, naložení, odvozu a složení odpadu do 20km</t>
    </r>
  </si>
  <si>
    <t xml:space="preserve"> 0,03kg/m2</t>
  </si>
  <si>
    <t>ROZVOJOVÁ PÉČE ZA 1. ROK PO ZALOŽENÍ VÝSADEB</t>
  </si>
  <si>
    <t>Stromy</t>
  </si>
  <si>
    <t>185 80-4513</t>
  </si>
  <si>
    <r>
      <t>Odplevelení výsadeb</t>
    </r>
    <r>
      <rPr>
        <sz val="8"/>
        <rFont val="Arial Narrow"/>
        <family val="2"/>
      </rPr>
      <t xml:space="preserve">, v rovině nebo nasvahu do 1:5, </t>
    </r>
    <r>
      <rPr>
        <b/>
        <sz val="8"/>
        <rFont val="Arial Narrow"/>
        <family val="2"/>
      </rPr>
      <t>dřevin solitérních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</si>
  <si>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4x opakování</t>
  </si>
  <si>
    <r>
      <t>m</t>
    </r>
    <r>
      <rPr>
        <vertAlign val="superscript"/>
        <sz val="8"/>
        <rFont val="Arial Narrow"/>
        <family val="2"/>
      </rPr>
      <t>2</t>
    </r>
  </si>
  <si>
    <t>185 80-4311</t>
  </si>
  <si>
    <r>
      <rPr>
        <b/>
        <sz val="8"/>
        <rFont val="Arial Narrow"/>
        <family val="2"/>
      </rPr>
      <t>Dovoz vody pro zálivku</t>
    </r>
    <r>
      <rPr>
        <sz val="8"/>
        <rFont val="Arial Narrow"/>
        <family val="2"/>
      </rPr>
      <t xml:space="preserve"> rostlin na vzdálenost do 1000 m</t>
    </r>
  </si>
  <si>
    <t xml:space="preserve">6x zálivka </t>
  </si>
  <si>
    <t>185 80-4514</t>
  </si>
  <si>
    <t>ROZVOJOVÁ PÉČE ZA 2. ROK PO ZALOŽENÍ VÝSADEB</t>
  </si>
  <si>
    <r>
      <rPr>
        <b/>
        <sz val="8"/>
        <rFont val="Arial Narrow"/>
        <family val="2"/>
      </rPr>
      <t>Oprava stávajícího kotvení stromu</t>
    </r>
    <r>
      <rPr>
        <sz val="8"/>
        <rFont val="Arial Narrow"/>
        <family val="2"/>
      </rPr>
      <t>, délky kůlů přes 2 do 3m včetně použitých materiálů</t>
    </r>
  </si>
  <si>
    <t>184 91-1111</t>
  </si>
  <si>
    <r>
      <rPr>
        <b/>
        <sz val="8"/>
        <rFont val="Arial Narrow"/>
        <family val="2"/>
      </rPr>
      <t>Znovuuvázání dřeviny</t>
    </r>
    <r>
      <rPr>
        <sz val="8"/>
        <rFont val="Arial Narrow"/>
        <family val="2"/>
      </rPr>
      <t xml:space="preserve"> jedním úvazkem ke stávajícímu kůlu 
</t>
    </r>
  </si>
  <si>
    <t>Úvazek bavlněný - šíře 3cm</t>
  </si>
  <si>
    <t>bm</t>
  </si>
  <si>
    <t>m3</t>
  </si>
  <si>
    <t>Přesun hmot pro sadovnické a krajinářské úpravy, dopravní vzdálenost do 5000m</t>
  </si>
  <si>
    <t>185 80-4511</t>
  </si>
  <si>
    <t>m2</t>
  </si>
  <si>
    <r>
      <t>m</t>
    </r>
    <r>
      <rPr>
        <b/>
        <vertAlign val="superscript"/>
        <sz val="10"/>
        <rFont val="Arial Narrow"/>
        <family val="2"/>
      </rPr>
      <t>2</t>
    </r>
  </si>
  <si>
    <t>Výsadba stromů</t>
  </si>
  <si>
    <t>Výsadba keřů</t>
  </si>
  <si>
    <t>Výsadba trvalek</t>
  </si>
  <si>
    <t>Ulmus leavis</t>
  </si>
  <si>
    <t>jilm vaz</t>
  </si>
  <si>
    <t>pámelník Chenaultův 'Hancock'</t>
  </si>
  <si>
    <t>Ko 1l, 30-40</t>
  </si>
  <si>
    <t>spon</t>
  </si>
  <si>
    <r>
      <t>ks/m</t>
    </r>
    <r>
      <rPr>
        <b/>
        <vertAlign val="superscript"/>
        <sz val="9"/>
        <rFont val="Arial Narrow"/>
        <family val="2"/>
      </rPr>
      <t>2</t>
    </r>
  </si>
  <si>
    <t xml:space="preserve">trojspon </t>
  </si>
  <si>
    <t>řada po 30 cm
šírka záhonu 70 cm</t>
  </si>
  <si>
    <t>trojspon
odstup od okraje záhonů
30 cm</t>
  </si>
  <si>
    <t>komule Davidova</t>
  </si>
  <si>
    <t>skalník Dammerův</t>
  </si>
  <si>
    <t>Ko 1l,  10-20</t>
  </si>
  <si>
    <t>solitéra</t>
  </si>
  <si>
    <t>řada po 25 cm</t>
  </si>
  <si>
    <t>K13</t>
  </si>
  <si>
    <t>K14</t>
  </si>
  <si>
    <t>hortenzie velkolistá</t>
  </si>
  <si>
    <t>hortenzie stromečkovitá</t>
  </si>
  <si>
    <t>TP</t>
  </si>
  <si>
    <t>UL</t>
  </si>
  <si>
    <t>MF</t>
  </si>
  <si>
    <t>CMA</t>
  </si>
  <si>
    <t>AC</t>
  </si>
  <si>
    <t>PS</t>
  </si>
  <si>
    <t>Výsadba cibulovin</t>
  </si>
  <si>
    <t>m</t>
  </si>
  <si>
    <t>Založení trávníku s doplněním vegetační vrstvy 10 cm</t>
  </si>
  <si>
    <t>Založení trávníku s doplněním vegetační vrstvy 5 cm</t>
  </si>
  <si>
    <r>
      <t>m</t>
    </r>
    <r>
      <rPr>
        <b/>
        <vertAlign val="superscript"/>
        <sz val="10"/>
        <rFont val="Arial Narrow"/>
        <family val="2"/>
      </rPr>
      <t>3</t>
    </r>
  </si>
  <si>
    <t>kód</t>
  </si>
  <si>
    <t>T2a</t>
  </si>
  <si>
    <t>T2c</t>
  </si>
  <si>
    <t>T2b</t>
  </si>
  <si>
    <t>Ko 2l, 20-30</t>
  </si>
  <si>
    <t>ZB 250-275</t>
  </si>
  <si>
    <t xml:space="preserve">CELKOVÉ NÁKLADY </t>
  </si>
  <si>
    <t>VÝSADBA TRVALEK A CIBULOVIN</t>
  </si>
  <si>
    <t>BUŃKA URČENÁ K VYPLNĚNÍ !!!</t>
  </si>
  <si>
    <t>ZB 250-275 = zemní bal, výška zeminy v cm</t>
  </si>
  <si>
    <t>Anemone sylvestris</t>
  </si>
  <si>
    <t>Calamintha grandiflora</t>
  </si>
  <si>
    <t>Campanula glomerata</t>
  </si>
  <si>
    <t>Euphorbia amygdaloides var.robbiae</t>
  </si>
  <si>
    <t>Geranium renardii</t>
  </si>
  <si>
    <t>Helleborus foetidus</t>
  </si>
  <si>
    <t>Hypericum androsaeum</t>
  </si>
  <si>
    <t>Waldsteinia geoides</t>
  </si>
  <si>
    <t>Fragaria vesca var.vesca</t>
  </si>
  <si>
    <t>Luzula nivea</t>
  </si>
  <si>
    <t>Muscari armeniacum</t>
  </si>
  <si>
    <t>Scilla siberica</t>
  </si>
  <si>
    <t>Hyacinthoides non-scripta</t>
  </si>
  <si>
    <t>sasanka lesní</t>
  </si>
  <si>
    <t>marulka velkokvětá</t>
  </si>
  <si>
    <t>zvonek klubkatý</t>
  </si>
  <si>
    <t>náprstník velkokvětý</t>
  </si>
  <si>
    <t>pryšec mandloňovitý</t>
  </si>
  <si>
    <t>kakost Renardův</t>
  </si>
  <si>
    <t>čemeřice smrdutá</t>
  </si>
  <si>
    <t>třezalka bobulovitá</t>
  </si>
  <si>
    <t>hluchavka skvrnitá</t>
  </si>
  <si>
    <t>kamejka modronachová</t>
  </si>
  <si>
    <t>mochnička kuklíkovitá</t>
  </si>
  <si>
    <t>jahodník obecný</t>
  </si>
  <si>
    <t>ostřice horská</t>
  </si>
  <si>
    <t>ostřice</t>
  </si>
  <si>
    <t>bika sněhobílá</t>
  </si>
  <si>
    <t>sasanka rozkošná</t>
  </si>
  <si>
    <t>šafrán zlatý</t>
  </si>
  <si>
    <t>hyacintovec britský</t>
  </si>
  <si>
    <t>modřenec</t>
  </si>
  <si>
    <t>ladoňka</t>
  </si>
  <si>
    <t>T1</t>
  </si>
  <si>
    <t>T2</t>
  </si>
  <si>
    <t>řebříček tužebníkovitý</t>
  </si>
  <si>
    <t>agastache svraskalá</t>
  </si>
  <si>
    <t>hvězdnice keříčkovitá</t>
  </si>
  <si>
    <t>třapatka</t>
  </si>
  <si>
    <t>třapatka nachová</t>
  </si>
  <si>
    <t>záplevák</t>
  </si>
  <si>
    <t>levandule úzkolistá</t>
  </si>
  <si>
    <t>lupina mnoholistá</t>
  </si>
  <si>
    <t>šanta</t>
  </si>
  <si>
    <t>dobromysl obecná</t>
  </si>
  <si>
    <t>plamenka latnatá</t>
  </si>
  <si>
    <t>šalvěj nádherná</t>
  </si>
  <si>
    <t>tymián obecný</t>
  </si>
  <si>
    <t>mateřidouška citrónová</t>
  </si>
  <si>
    <t>bezkolenec modrý</t>
  </si>
  <si>
    <t>tulipán - triumph</t>
  </si>
  <si>
    <t>narcis</t>
  </si>
  <si>
    <t>narcis - trubkovitý</t>
  </si>
  <si>
    <t>šafrán</t>
  </si>
  <si>
    <t>5/+</t>
  </si>
  <si>
    <t>8/9</t>
  </si>
  <si>
    <t>7/+</t>
  </si>
  <si>
    <t>8/+</t>
  </si>
  <si>
    <t>7/8</t>
  </si>
  <si>
    <t>K11</t>
  </si>
  <si>
    <t>11/12</t>
  </si>
  <si>
    <t>5/+, 11/12 = obvod cibule v cm</t>
  </si>
  <si>
    <t>Galanthus nivalis</t>
  </si>
  <si>
    <t>C1</t>
  </si>
  <si>
    <t>sněženka</t>
  </si>
  <si>
    <t>Cyclamen hederifolium</t>
  </si>
  <si>
    <t>Crocus speciosus</t>
  </si>
  <si>
    <t>C2</t>
  </si>
  <si>
    <t>brambořík</t>
  </si>
  <si>
    <r>
      <t>Symphoricarpos x chenaultii ´</t>
    </r>
    <r>
      <rPr>
        <sz val="9"/>
        <rFont val="Arial Narrow"/>
        <family val="2"/>
      </rPr>
      <t>Hancock´</t>
    </r>
  </si>
  <si>
    <r>
      <t xml:space="preserve">Buddleja davidii </t>
    </r>
    <r>
      <rPr>
        <sz val="9"/>
        <rFont val="Arial Narrow"/>
        <family val="2"/>
      </rPr>
      <t>Free Petite ® " Tutti Frutti "</t>
    </r>
  </si>
  <si>
    <r>
      <t xml:space="preserve">Cotoneaster dammeri </t>
    </r>
    <r>
      <rPr>
        <sz val="9"/>
        <rFont val="Arial Narrow"/>
        <family val="2"/>
      </rPr>
      <t>´Frieders Evergreen´</t>
    </r>
  </si>
  <si>
    <r>
      <t xml:space="preserve">Lavandula angustifolia </t>
    </r>
    <r>
      <rPr>
        <sz val="9"/>
        <rFont val="Arial Narrow"/>
        <family val="2"/>
      </rPr>
      <t>'Middachten'</t>
    </r>
  </si>
  <si>
    <r>
      <t xml:space="preserve">Hydrangea macrophylla </t>
    </r>
    <r>
      <rPr>
        <sz val="9"/>
        <rFont val="Arial Narrow"/>
        <family val="2"/>
      </rPr>
      <t>'Hot Red'</t>
    </r>
  </si>
  <si>
    <r>
      <t xml:space="preserve">Hydrangea arborescens </t>
    </r>
    <r>
      <rPr>
        <sz val="9"/>
        <rFont val="Arial Narrow"/>
        <family val="2"/>
      </rPr>
      <t>'Annabelle'</t>
    </r>
  </si>
  <si>
    <t>15/20</t>
  </si>
  <si>
    <t>9</t>
  </si>
  <si>
    <t>skupinky po 10 ks</t>
  </si>
  <si>
    <t>skupinky po 5 ks</t>
  </si>
  <si>
    <r>
      <rPr>
        <i/>
        <sz val="9"/>
        <rFont val="Arial Narrow"/>
        <family val="2"/>
      </rPr>
      <t xml:space="preserve">Digitalis grandiflora </t>
    </r>
    <r>
      <rPr>
        <sz val="9"/>
        <rFont val="Arial Narrow"/>
        <family val="2"/>
      </rPr>
      <t>(ambigua)</t>
    </r>
  </si>
  <si>
    <r>
      <rPr>
        <i/>
        <sz val="9"/>
        <rFont val="Arial Narrow"/>
        <family val="2"/>
      </rPr>
      <t>Lamium maculatum</t>
    </r>
    <r>
      <rPr>
        <sz val="9"/>
        <rFont val="Arial Narrow"/>
        <family val="2"/>
      </rPr>
      <t xml:space="preserve"> 'White Nancy'</t>
    </r>
  </si>
  <si>
    <r>
      <rPr>
        <i/>
        <sz val="9"/>
        <rFont val="Arial Narrow"/>
        <family val="2"/>
      </rPr>
      <t>Carex montana</t>
    </r>
    <r>
      <rPr>
        <sz val="9"/>
        <rFont val="Arial Narrow"/>
        <family val="2"/>
      </rPr>
      <t xml:space="preserve"> 'Raureif'</t>
    </r>
  </si>
  <si>
    <r>
      <rPr>
        <i/>
        <sz val="9"/>
        <rFont val="Arial Narrow"/>
        <family val="2"/>
      </rPr>
      <t>Carex sabynensis</t>
    </r>
    <r>
      <rPr>
        <sz val="9"/>
        <rFont val="Arial Narrow"/>
        <family val="2"/>
      </rPr>
      <t xml:space="preserve"> ´Thinny Thin´</t>
    </r>
  </si>
  <si>
    <r>
      <rPr>
        <i/>
        <sz val="9"/>
        <rFont val="Arial Narrow"/>
        <family val="2"/>
      </rPr>
      <t>Echinacea</t>
    </r>
    <r>
      <rPr>
        <sz val="9"/>
        <rFont val="Arial Narrow"/>
        <family val="2"/>
      </rPr>
      <t xml:space="preserve"> 'Purity'</t>
    </r>
  </si>
  <si>
    <r>
      <rPr>
        <i/>
        <sz val="9"/>
        <rFont val="Arial Narrow"/>
        <family val="2"/>
      </rPr>
      <t xml:space="preserve">Aster dumosus </t>
    </r>
    <r>
      <rPr>
        <sz val="9"/>
        <rFont val="Arial Narrow"/>
        <family val="2"/>
      </rPr>
      <t>'Prof.A.Kippenberg'</t>
    </r>
  </si>
  <si>
    <r>
      <rPr>
        <i/>
        <sz val="9"/>
        <rFont val="Arial Narrow"/>
        <family val="2"/>
      </rPr>
      <t>Agastache rugosa</t>
    </r>
    <r>
      <rPr>
        <sz val="9"/>
        <rFont val="Arial Narrow"/>
        <family val="2"/>
      </rPr>
      <t xml:space="preserve"> 'Alabaster'</t>
    </r>
  </si>
  <si>
    <r>
      <rPr>
        <i/>
        <sz val="9"/>
        <rFont val="Arial Narrow"/>
        <family val="2"/>
      </rPr>
      <t xml:space="preserve">Achillea filipendulina </t>
    </r>
    <r>
      <rPr>
        <sz val="9"/>
        <rFont val="Arial Narrow"/>
        <family val="2"/>
      </rPr>
      <t>'Hella Glashoff'</t>
    </r>
  </si>
  <si>
    <r>
      <rPr>
        <i/>
        <sz val="9"/>
        <rFont val="Arial Narrow"/>
        <family val="2"/>
      </rPr>
      <t>Scilla siberica ´Alba</t>
    </r>
    <r>
      <rPr>
        <sz val="9"/>
        <rFont val="Arial Narrow"/>
        <family val="2"/>
      </rPr>
      <t>´</t>
    </r>
  </si>
  <si>
    <r>
      <rPr>
        <i/>
        <sz val="9"/>
        <rFont val="Arial Narrow"/>
        <family val="2"/>
      </rPr>
      <t>Muscari armeniacum ´</t>
    </r>
    <r>
      <rPr>
        <sz val="9"/>
        <rFont val="Arial Narrow"/>
        <family val="2"/>
      </rPr>
      <t>Venus´</t>
    </r>
  </si>
  <si>
    <r>
      <rPr>
        <i/>
        <sz val="9"/>
        <rFont val="Arial Narrow"/>
        <family val="2"/>
      </rPr>
      <t>Crocus tommasinianus</t>
    </r>
    <r>
      <rPr>
        <sz val="9"/>
        <rFont val="Arial Narrow"/>
        <family val="2"/>
      </rPr>
      <t xml:space="preserve"> ´Ruby Giant´</t>
    </r>
  </si>
  <si>
    <r>
      <rPr>
        <i/>
        <sz val="9"/>
        <rFont val="Arial Narrow"/>
        <family val="2"/>
      </rPr>
      <t>Crocus chrysanthus</t>
    </r>
    <r>
      <rPr>
        <sz val="9"/>
        <rFont val="Arial Narrow"/>
        <family val="2"/>
      </rPr>
      <t xml:space="preserve"> ´Ard Schenk´</t>
    </r>
  </si>
  <si>
    <r>
      <rPr>
        <i/>
        <sz val="9"/>
        <rFont val="Arial Narrow"/>
        <family val="2"/>
      </rPr>
      <t>Anemone blanda</t>
    </r>
    <r>
      <rPr>
        <sz val="9"/>
        <rFont val="Arial Narrow"/>
        <family val="2"/>
      </rPr>
      <t xml:space="preserve"> ´Blue Shades´</t>
    </r>
  </si>
  <si>
    <r>
      <rPr>
        <i/>
        <sz val="9"/>
        <rFont val="Arial Narrow"/>
        <family val="2"/>
      </rPr>
      <t>Anemone blanda ´</t>
    </r>
    <r>
      <rPr>
        <sz val="9"/>
        <rFont val="Arial Narrow"/>
        <family val="2"/>
      </rPr>
      <t>Charmer´</t>
    </r>
  </si>
  <si>
    <r>
      <rPr>
        <i/>
        <sz val="9"/>
        <rFont val="Arial Narrow"/>
        <family val="2"/>
      </rPr>
      <t>Anemone blanda ´</t>
    </r>
    <r>
      <rPr>
        <sz val="9"/>
        <rFont val="Arial Narrow"/>
        <family val="2"/>
      </rPr>
      <t>White Splendor´</t>
    </r>
  </si>
  <si>
    <r>
      <rPr>
        <i/>
        <sz val="9"/>
        <rFont val="Arial Narrow"/>
        <family val="2"/>
      </rPr>
      <t>Echinacea purpurea</t>
    </r>
    <r>
      <rPr>
        <sz val="9"/>
        <rFont val="Arial Narrow"/>
        <family val="2"/>
      </rPr>
      <t xml:space="preserve"> 'Primadonna Deep Rose'</t>
    </r>
  </si>
  <si>
    <r>
      <rPr>
        <i/>
        <sz val="9"/>
        <rFont val="Arial Narrow"/>
        <family val="2"/>
      </rPr>
      <t>Helenium</t>
    </r>
    <r>
      <rPr>
        <sz val="9"/>
        <rFont val="Arial Narrow"/>
        <family val="2"/>
      </rPr>
      <t xml:space="preserve"> 'Pumilim Magnificum'</t>
    </r>
  </si>
  <si>
    <r>
      <rPr>
        <i/>
        <sz val="9"/>
        <rFont val="Arial Narrow"/>
        <family val="2"/>
      </rPr>
      <t>Lavandula angustifolia</t>
    </r>
    <r>
      <rPr>
        <sz val="9"/>
        <rFont val="Arial Narrow"/>
        <family val="2"/>
      </rPr>
      <t xml:space="preserve"> 'Middachten'</t>
    </r>
  </si>
  <si>
    <r>
      <rPr>
        <i/>
        <sz val="9"/>
        <rFont val="Arial Narrow"/>
        <family val="2"/>
      </rPr>
      <t>Lupinus polyphyllus</t>
    </r>
    <r>
      <rPr>
        <sz val="9"/>
        <rFont val="Arial Narrow"/>
        <family val="2"/>
      </rPr>
      <t xml:space="preserve"> 'Lupini White'</t>
    </r>
  </si>
  <si>
    <r>
      <rPr>
        <i/>
        <sz val="9"/>
        <rFont val="Arial Narrow"/>
        <family val="2"/>
      </rPr>
      <t>Nepeta x faassenii</t>
    </r>
    <r>
      <rPr>
        <sz val="9"/>
        <rFont val="Arial Narrow"/>
        <family val="2"/>
      </rPr>
      <t xml:space="preserve"> (mussinii)</t>
    </r>
  </si>
  <si>
    <r>
      <rPr>
        <i/>
        <sz val="9"/>
        <rFont val="Arial Narrow"/>
        <family val="2"/>
      </rPr>
      <t>Nepeta x faassenii</t>
    </r>
    <r>
      <rPr>
        <sz val="9"/>
        <rFont val="Arial Narrow"/>
        <family val="2"/>
      </rPr>
      <t xml:space="preserve"> (mussinii) 'Alba'</t>
    </r>
  </si>
  <si>
    <r>
      <rPr>
        <i/>
        <sz val="9"/>
        <rFont val="Arial Narrow"/>
        <family val="2"/>
      </rPr>
      <t>Origanum vulgare</t>
    </r>
    <r>
      <rPr>
        <sz val="9"/>
        <rFont val="Arial Narrow"/>
        <family val="2"/>
      </rPr>
      <t xml:space="preserve"> 'Compactum'</t>
    </r>
  </si>
  <si>
    <r>
      <rPr>
        <i/>
        <sz val="9"/>
        <rFont val="Arial Narrow"/>
        <family val="2"/>
      </rPr>
      <t>Phlox paniculata</t>
    </r>
    <r>
      <rPr>
        <sz val="9"/>
        <rFont val="Arial Narrow"/>
        <family val="2"/>
      </rPr>
      <t xml:space="preserve"> 'Red Riding Hood'</t>
    </r>
  </si>
  <si>
    <r>
      <rPr>
        <i/>
        <sz val="9"/>
        <rFont val="Arial Narrow"/>
        <family val="2"/>
      </rPr>
      <t>Salvia x superba</t>
    </r>
    <r>
      <rPr>
        <sz val="9"/>
        <rFont val="Arial Narrow"/>
        <family val="2"/>
      </rPr>
      <t xml:space="preserve"> 'Merleau®Blue'</t>
    </r>
  </si>
  <si>
    <r>
      <rPr>
        <i/>
        <sz val="9"/>
        <rFont val="Arial Narrow"/>
        <family val="2"/>
      </rPr>
      <t>Salvia x superba</t>
    </r>
    <r>
      <rPr>
        <sz val="9"/>
        <rFont val="Arial Narrow"/>
        <family val="2"/>
      </rPr>
      <t xml:space="preserve"> 'Merleau®White'</t>
    </r>
  </si>
  <si>
    <r>
      <rPr>
        <i/>
        <sz val="9"/>
        <rFont val="Arial Narrow"/>
        <family val="2"/>
      </rPr>
      <t>Thymus vulgaris</t>
    </r>
    <r>
      <rPr>
        <sz val="9"/>
        <rFont val="Arial Narrow"/>
        <family val="2"/>
      </rPr>
      <t xml:space="preserve"> 'Fleur Provencale'</t>
    </r>
  </si>
  <si>
    <r>
      <rPr>
        <i/>
        <sz val="9"/>
        <rFont val="Arial Narrow"/>
        <family val="2"/>
      </rPr>
      <t>Thymus x citriodorus</t>
    </r>
    <r>
      <rPr>
        <sz val="9"/>
        <rFont val="Arial Narrow"/>
        <family val="2"/>
      </rPr>
      <t xml:space="preserve"> 'Bertram Anderson'</t>
    </r>
  </si>
  <si>
    <r>
      <t xml:space="preserve">Molinia caerulea </t>
    </r>
    <r>
      <rPr>
        <sz val="9"/>
        <rFont val="Arial Narrow"/>
        <family val="2"/>
      </rPr>
      <t>'Edith Dudszus'</t>
    </r>
  </si>
  <si>
    <r>
      <rPr>
        <i/>
        <sz val="9"/>
        <rFont val="Arial Narrow"/>
        <family val="2"/>
      </rPr>
      <t>Tulipa</t>
    </r>
    <r>
      <rPr>
        <sz val="9"/>
        <rFont val="Arial Narrow"/>
        <family val="2"/>
      </rPr>
      <t xml:space="preserve"> ´Havran´</t>
    </r>
  </si>
  <si>
    <r>
      <rPr>
        <i/>
        <sz val="9"/>
        <rFont val="Arial Narrow"/>
        <family val="2"/>
      </rPr>
      <t>Narcissus</t>
    </r>
    <r>
      <rPr>
        <sz val="9"/>
        <rFont val="Arial Narrow"/>
        <family val="2"/>
      </rPr>
      <t xml:space="preserve"> ´Carlton´</t>
    </r>
  </si>
  <si>
    <r>
      <rPr>
        <i/>
        <sz val="9"/>
        <rFont val="Arial Narrow"/>
        <family val="2"/>
      </rPr>
      <t>Narcissus</t>
    </r>
    <r>
      <rPr>
        <sz val="9"/>
        <rFont val="Arial Narrow"/>
        <family val="2"/>
      </rPr>
      <t xml:space="preserve"> ´Dutch Master´</t>
    </r>
  </si>
  <si>
    <r>
      <rPr>
        <i/>
        <sz val="9"/>
        <rFont val="Arial Narrow"/>
        <family val="2"/>
      </rPr>
      <t>Crocus speciosus</t>
    </r>
    <r>
      <rPr>
        <sz val="9"/>
        <rFont val="Arial Narrow"/>
        <family val="2"/>
      </rPr>
      <t xml:space="preserve"> ´Albus´</t>
    </r>
  </si>
  <si>
    <t>ZB 16/18= zemní bal, dřevina s obvodem kmínku 16-18cm v 1 m výšky kmene</t>
  </si>
  <si>
    <t>borovice lesní</t>
  </si>
  <si>
    <t xml:space="preserve">Lithospermum purpurocaeruleum </t>
  </si>
  <si>
    <t>Celkem bez DPH</t>
  </si>
  <si>
    <t>ÚRS 823-1
2018</t>
  </si>
  <si>
    <t>185 80-2114</t>
  </si>
  <si>
    <r>
      <rPr>
        <b/>
        <sz val="8"/>
        <rFont val="Arial Narrow"/>
        <family val="2"/>
      </rPr>
      <t>Hnojení půdy nebo tráníku</t>
    </r>
    <r>
      <rPr>
        <sz val="8"/>
        <rFont val="Arial Narrow"/>
        <family val="2"/>
      </rPr>
      <t xml:space="preserve"> v rovině nebo na svahu do 1:5</t>
    </r>
    <r>
      <rPr>
        <b/>
        <sz val="8"/>
        <rFont val="Arial Narrow"/>
        <family val="2"/>
      </rPr>
      <t>, umělým hnojivem s rozdělením k jednotlivým rostlinám</t>
    </r>
  </si>
  <si>
    <t>jehličnaté stromy
šíkmé kotvení</t>
  </si>
  <si>
    <t>184 50-1141</t>
  </si>
  <si>
    <r>
      <rPr>
        <b/>
        <sz val="8"/>
        <rFont val="Arial Narrow"/>
        <family val="2"/>
      </rPr>
      <t xml:space="preserve">Zhotovení obalu kmene </t>
    </r>
    <r>
      <rPr>
        <sz val="8"/>
        <rFont val="Arial Narrow"/>
        <family val="2"/>
      </rPr>
      <t>z rákosové nebo kokosové rohože v rovině nebo na svahu do 1:5</t>
    </r>
  </si>
  <si>
    <t>povýsadbobý řez</t>
  </si>
  <si>
    <t>ÚRS 823-1
2019</t>
  </si>
  <si>
    <t>184 85-2312</t>
  </si>
  <si>
    <t>tl. 100 mm
mulčovací kůrou</t>
  </si>
  <si>
    <t>185 85-1129</t>
  </si>
  <si>
    <t>Dovoz vody pro zálivku rostlin, Příplatek k ceně za každých dalších i započatých 1000 m</t>
  </si>
  <si>
    <r>
      <t>Poplatek za uložení odpadu na skládce</t>
    </r>
    <r>
      <rPr>
        <sz val="8"/>
        <rFont val="Arial Narrow"/>
        <family val="2"/>
      </rPr>
      <t xml:space="preserve"> - biologický odpad</t>
    </r>
  </si>
  <si>
    <t>Tabletové hnojivo s postupným uvolňováním živin</t>
  </si>
  <si>
    <t>Mulčovací kůra, smrková fr 50-100 mm</t>
  </si>
  <si>
    <t>Voda na zálivku</t>
  </si>
  <si>
    <t xml:space="preserve"> 70l/strom/zálivka</t>
  </si>
  <si>
    <t>Výsadbový zahradnický substrát, certifikovaný</t>
  </si>
  <si>
    <r>
      <rPr>
        <b/>
        <sz val="8"/>
        <rFont val="Arial Narrow"/>
        <family val="2"/>
      </rPr>
      <t xml:space="preserve">Zhotovení závlahové mísy </t>
    </r>
    <r>
      <rPr>
        <sz val="8"/>
        <rFont val="Arial Narrow"/>
        <family val="2"/>
      </rPr>
      <t>u solitérních dřevin v rovině nebo na svahu do 1:5, o průměru mísy</t>
    </r>
    <r>
      <rPr>
        <b/>
        <sz val="8"/>
        <rFont val="Arial Narrow"/>
        <family val="2"/>
      </rPr>
      <t xml:space="preserve"> 
přes 1 m</t>
    </r>
  </si>
  <si>
    <t>184 80-2111</t>
  </si>
  <si>
    <r>
      <rPr>
        <b/>
        <sz val="8"/>
        <rFont val="Arial Narrow"/>
        <family val="2"/>
      </rPr>
      <t>Chemické odplevelení</t>
    </r>
    <r>
      <rPr>
        <sz val="8"/>
        <rFont val="Arial Narrow"/>
        <family val="2"/>
      </rPr>
      <t xml:space="preserve"> před založením kultury, trávníku nebo zpevněných ploch o výměře jednotlivě</t>
    </r>
    <r>
      <rPr>
        <b/>
        <sz val="8"/>
        <rFont val="Arial Narrow"/>
        <family val="2"/>
      </rPr>
      <t xml:space="preserve"> přes 20 m²</t>
    </r>
    <r>
      <rPr>
        <sz val="8.8"/>
        <rFont val="Arial Narrow"/>
        <family val="2"/>
      </rPr>
      <t xml:space="preserve">, </t>
    </r>
    <r>
      <rPr>
        <sz val="8"/>
        <rFont val="Arial Narrow"/>
        <family val="2"/>
      </rPr>
      <t xml:space="preserve"> v rovině nebo na svahu do 1:5, postřikem na široko</t>
    </r>
  </si>
  <si>
    <t>Ko 2l, 80-100</t>
  </si>
  <si>
    <t>183 11-1111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</si>
  <si>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bez výměny půdy,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do 0,002  m³ </t>
    </r>
    <r>
      <rPr>
        <sz val="8"/>
        <rFont val="Arial Narrow"/>
        <family val="2"/>
      </rPr>
      <t>vč.naložení, složení a odvoz výkopů do 20 km</t>
    </r>
  </si>
  <si>
    <t>185 80-2112</t>
  </si>
  <si>
    <t>Zahradnický kompost</t>
  </si>
  <si>
    <r>
      <t>3 cm/ 1m</t>
    </r>
    <r>
      <rPr>
        <vertAlign val="superscript"/>
        <sz val="8"/>
        <color theme="3" tint="0.39998000860214233"/>
        <rFont val="Arial Narrow"/>
        <family val="2"/>
      </rPr>
      <t>2</t>
    </r>
  </si>
  <si>
    <t xml:space="preserve"> 1ks/keř</t>
  </si>
  <si>
    <t>184 80-1131</t>
  </si>
  <si>
    <r>
      <t>Ošetření vysazených dřevin ve skupinách</t>
    </r>
    <r>
      <rPr>
        <sz val="8"/>
        <rFont val="Arial Narrow"/>
        <family val="2"/>
      </rPr>
      <t>, v rovině nebo na svahu do 1:5</t>
    </r>
  </si>
  <si>
    <t>184 -1411</t>
  </si>
  <si>
    <t xml:space="preserve">Zpětný řez keřů po výsadbě netrnitých, výšky do 0,5 m </t>
  </si>
  <si>
    <r>
      <rPr>
        <b/>
        <sz val="8"/>
        <rFont val="Arial Narrow"/>
        <family val="2"/>
      </rPr>
      <t>Přesun hmot pro sadovnické a krajinářské úpravy</t>
    </r>
    <r>
      <rPr>
        <sz val="8"/>
        <rFont val="Arial Narrow"/>
        <family val="2"/>
      </rPr>
      <t>, dopravní vzdálenost do 5000 m</t>
    </r>
  </si>
  <si>
    <t>vrstva 7 cm</t>
  </si>
  <si>
    <r>
      <t>Poplatek za uložení odpadu na skládce</t>
    </r>
    <r>
      <rPr>
        <sz val="8"/>
        <rFont val="Arial Narrow"/>
        <family val="2"/>
      </rPr>
      <t xml:space="preserve"> </t>
    </r>
  </si>
  <si>
    <t>vrstva 7 cm po slehnutí</t>
  </si>
  <si>
    <t>Tabletové hnojivo</t>
  </si>
  <si>
    <t>Herbicidní přípravek</t>
  </si>
  <si>
    <t>Vytýčení záhonu před jejich založením</t>
  </si>
  <si>
    <t>při založení záhonu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</si>
  <si>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bez výměny půdy,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přes 0,002 do 0,005  m³ </t>
    </r>
    <r>
      <rPr>
        <sz val="8"/>
        <rFont val="Arial Narrow"/>
        <family val="2"/>
      </rPr>
      <t>vč.naložení, složení a odvoz výkopů do 20 km</t>
    </r>
  </si>
  <si>
    <t>183 11-1112</t>
  </si>
  <si>
    <t>kontejnery nad 1l</t>
  </si>
  <si>
    <t>mulčovat zahradnickým substrátem</t>
  </si>
  <si>
    <t>185 80-4111</t>
  </si>
  <si>
    <r>
      <rPr>
        <b/>
        <sz val="8"/>
        <rFont val="Arial Narrow"/>
        <family val="2"/>
      </rPr>
      <t>Ošetření vysazených květin,</t>
    </r>
    <r>
      <rPr>
        <sz val="8"/>
        <rFont val="Arial Narrow"/>
        <family val="2"/>
      </rPr>
      <t xml:space="preserve"> jednorázově</t>
    </r>
  </si>
  <si>
    <t>Zahradnický substrát, certifikovaný</t>
  </si>
  <si>
    <t>183 21-1313</t>
  </si>
  <si>
    <r>
      <t>Výsadba květin</t>
    </r>
    <r>
      <rPr>
        <sz val="8"/>
        <rFont val="Arial Narrow"/>
        <family val="2"/>
      </rPr>
      <t xml:space="preserve"> do připravené půdy se zalitím, </t>
    </r>
    <r>
      <rPr>
        <b/>
        <sz val="8"/>
        <rFont val="Arial Narrow"/>
        <family val="2"/>
      </rPr>
      <t>cibulí nebo hlíz</t>
    </r>
    <r>
      <rPr>
        <sz val="8"/>
        <rFont val="Arial Narrow"/>
        <family val="2"/>
      </rPr>
      <t>, vč.naložení, složení a odvoz výkopů do 20 km</t>
    </r>
  </si>
  <si>
    <t>182 30-3111</t>
  </si>
  <si>
    <r>
      <t>Doplnění zeminy nebo substrátu na travnatých plochách tloušťky do 50 mm,</t>
    </r>
    <r>
      <rPr>
        <sz val="8"/>
        <rFont val="Arial Narrow"/>
        <family val="2"/>
      </rPr>
      <t xml:space="preserve"> v rovině nebo na svahu do 1:5</t>
    </r>
  </si>
  <si>
    <t>plochy kolem stromů 
plochy s doplněním vrstvy 10 cm</t>
  </si>
  <si>
    <r>
      <t>Doplnění zeminy nebo substrátu na travnatých plochách tloušťky od 50 do 100 mm,</t>
    </r>
    <r>
      <rPr>
        <sz val="8"/>
        <rFont val="Arial Narrow"/>
        <family val="2"/>
      </rPr>
      <t xml:space="preserve"> v rovině nebo na svahu do 1:6</t>
    </r>
  </si>
  <si>
    <t>181 11-1111</t>
  </si>
  <si>
    <t>Plošná úprava terénu v zemině tř. 1 až 4 s urovnáním povrchu bez doplnění ornice,  souvislé plochy do 500 m2, při nerovnostech přes 50 do 100 mm</t>
  </si>
  <si>
    <r>
      <rPr>
        <b/>
        <sz val="8"/>
        <rFont val="Arial Narrow"/>
        <family val="2"/>
      </rPr>
      <t>Hnojení půdy umělým hnojivem</t>
    </r>
    <r>
      <rPr>
        <sz val="8"/>
        <rFont val="Arial Narrow"/>
        <family val="2"/>
      </rPr>
      <t xml:space="preserve"> na široko včetně zapravení do půdy, v rovině nebo na svahu 1:5</t>
    </r>
  </si>
  <si>
    <t>zapravit do hloubky 5cm
pro včechny plochy trávníku</t>
  </si>
  <si>
    <t>Trávníkové hnojivo  s prodlouženým účinkem - podíl živin N (12 %), P (11 %), K (18 %) + MgO (3 %)</t>
  </si>
  <si>
    <t xml:space="preserve"> 0,025kg/m2</t>
  </si>
  <si>
    <t xml:space="preserve">ÚPRAVA TERÉNU - ZALOŽENÍ TRÁVNÍKU </t>
  </si>
  <si>
    <t>ROZVOJOVÁ PÉČE STROMŮ</t>
  </si>
  <si>
    <t>ROZVOJOVÁ PÉČE KEŘŮ</t>
  </si>
  <si>
    <t>ROZVOJOVÁ PÉČE TRVALEK A CIBULOVIN</t>
  </si>
  <si>
    <t>NÁKLADY</t>
  </si>
  <si>
    <t>Travní osivo – VIZ. TZ</t>
  </si>
  <si>
    <t>183 40-3161</t>
  </si>
  <si>
    <r>
      <rPr>
        <b/>
        <sz val="8"/>
        <rFont val="Arial Narrow"/>
        <family val="2"/>
      </rPr>
      <t>Obdělání půdy válením</t>
    </r>
    <r>
      <rPr>
        <sz val="8"/>
        <rFont val="Arial Narrow"/>
        <family val="2"/>
      </rPr>
      <t>, v rovině nebo na svahu 1:5</t>
    </r>
  </si>
  <si>
    <t>válení travnaté plochy po dosažení výšky rostlin 10-15 cm + 2x při přípravě půdy</t>
  </si>
  <si>
    <t>3 opakování</t>
  </si>
  <si>
    <t>185 80-2113</t>
  </si>
  <si>
    <t>183 40-3153</t>
  </si>
  <si>
    <r>
      <rPr>
        <b/>
        <sz val="8"/>
        <rFont val="Arial Narrow"/>
        <family val="2"/>
      </rPr>
      <t>Obdělání půdy hrabáním</t>
    </r>
    <r>
      <rPr>
        <sz val="8"/>
        <rFont val="Arial Narrow"/>
        <family val="2"/>
      </rPr>
      <t>, v rovině nebo na svahu 1:5</t>
    </r>
  </si>
  <si>
    <t>zemina z likvidace drnu
plochy nebudou osety</t>
  </si>
  <si>
    <t>zemina z likvidace drnu</t>
  </si>
  <si>
    <r>
      <rPr>
        <b/>
        <sz val="8"/>
        <rFont val="Arial Narrow"/>
        <family val="2"/>
      </rPr>
      <t>Zalití rostlin vodou</t>
    </r>
    <r>
      <rPr>
        <sz val="8"/>
        <rFont val="Arial Narrow"/>
        <family val="2"/>
      </rPr>
      <t xml:space="preserve">, plochy jednotlivě do 20 m2   </t>
    </r>
  </si>
  <si>
    <t>6x opakování na strom za rok (70l zálivka/strom)</t>
  </si>
  <si>
    <r>
      <t>m</t>
    </r>
    <r>
      <rPr>
        <vertAlign val="superscript"/>
        <sz val="8"/>
        <rFont val="Arial Narrow"/>
        <family val="2"/>
      </rPr>
      <t>3</t>
    </r>
  </si>
  <si>
    <r>
      <t xml:space="preserve">Zalití rostlin vodou, </t>
    </r>
    <r>
      <rPr>
        <sz val="8"/>
        <rFont val="Arial Narrow"/>
        <family val="2"/>
      </rPr>
      <t>plochy záhonů jednotlivě přes 20m²</t>
    </r>
  </si>
  <si>
    <r>
      <t>Odplevelení výsadeb v rovině nebo na svahu do 1:5 záhonů květin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</si>
  <si>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tl. 50 mm
mulčovací kůrou</t>
  </si>
  <si>
    <t>vrstva 50 mm</t>
  </si>
  <si>
    <t>vrstva 100 mm</t>
  </si>
  <si>
    <t>185 80-4312</t>
  </si>
  <si>
    <t xml:space="preserve">4x opakování
</t>
  </si>
  <si>
    <t>184 80-3112</t>
  </si>
  <si>
    <t>2x opakování
habrové ploty</t>
  </si>
  <si>
    <r>
      <t xml:space="preserve">Ŕez a tvarování živých plotů a stěn přímých, výšky přes 0,8 do 1,5 m, šířky do 1 m
</t>
    </r>
    <r>
      <rPr>
        <sz val="8"/>
        <rFont val="Arial Narrow"/>
        <family val="2"/>
      </rPr>
      <t>odvozem do 20 km a složením</t>
    </r>
  </si>
  <si>
    <t>184 80-6151</t>
  </si>
  <si>
    <r>
      <t xml:space="preserve">Ŕez stromů, keřů nebo růží, průklestem keřů netrnitých, o průměru koruny do 1,5 m
</t>
    </r>
    <r>
      <rPr>
        <sz val="8"/>
        <rFont val="Arial Narrow"/>
        <family val="2"/>
      </rPr>
      <t>odvozem do 20 km a složením</t>
    </r>
  </si>
  <si>
    <t>1x opakování
hortenzie</t>
  </si>
  <si>
    <t>kus</t>
  </si>
  <si>
    <t>185 80-4252</t>
  </si>
  <si>
    <t xml:space="preserve">1x opakování </t>
  </si>
  <si>
    <t xml:space="preserve">4x opakování </t>
  </si>
  <si>
    <t xml:space="preserve">2x opakování </t>
  </si>
  <si>
    <t>Odstranění přerostlého drnu u cest nebo záhonů</t>
  </si>
  <si>
    <t>185 80-3511</t>
  </si>
  <si>
    <t>vrstva 5 cm po slehnutí</t>
  </si>
  <si>
    <t>tl. 50 mm
zahradnickým substrátem</t>
  </si>
  <si>
    <t>Instalace chráničky báze kmene</t>
  </si>
  <si>
    <t>Chránička kmene, polyethylénová perforovaná, tl. 2 mm, hnědá</t>
  </si>
  <si>
    <r>
      <rPr>
        <b/>
        <sz val="8"/>
        <rFont val="Arial Narrow"/>
        <family val="2"/>
      </rPr>
      <t>Řez stromů výchovný</t>
    </r>
    <r>
      <rPr>
        <sz val="8"/>
        <rFont val="Arial Narrow"/>
        <family val="2"/>
      </rPr>
      <t xml:space="preserve">, alejové stromy, výšky </t>
    </r>
    <r>
      <rPr>
        <b/>
        <sz val="8"/>
        <rFont val="Arial Narrow"/>
        <family val="2"/>
      </rPr>
      <t>přes 4 do 6 m</t>
    </r>
  </si>
  <si>
    <t>Dovoz vody pro zálivku rostlin, příplatek k ceně za každých dalších i započatých 1000 m</t>
  </si>
  <si>
    <t>Sejmutí drnu tl. do 100 mm v jakékoliv ploše</t>
  </si>
  <si>
    <r>
      <rPr>
        <b/>
        <sz val="8"/>
        <rFont val="Arial Narrow"/>
        <family val="2"/>
      </rPr>
      <t>Hnojení půdy nebo trávníku</t>
    </r>
    <r>
      <rPr>
        <sz val="8"/>
        <rFont val="Arial Narrow"/>
        <family val="2"/>
      </rPr>
      <t xml:space="preserve"> v rovině nebo na svahu do 1:5</t>
    </r>
    <r>
      <rPr>
        <b/>
        <sz val="8"/>
        <rFont val="Arial Narrow"/>
        <family val="2"/>
      </rPr>
      <t>, vitahumem, kompostem nebo chlévskou mrvou</t>
    </r>
  </si>
  <si>
    <r>
      <t>Odstranění kamene z pozemku sebráním kamene,</t>
    </r>
    <r>
      <rPr>
        <sz val="8"/>
        <rFont val="Arial Narrow"/>
        <family val="2"/>
      </rPr>
      <t xml:space="preserve"> hmotnosti jednotlivě do 15 kg, včetně odvozu na vzdálenost 20 km s naložením a složením</t>
    </r>
  </si>
  <si>
    <r>
      <t>Odplevelení výsadeb</t>
    </r>
    <r>
      <rPr>
        <sz val="8"/>
        <rFont val="Arial Narrow"/>
        <family val="2"/>
      </rPr>
      <t xml:space="preserve">, v rovině nebo na svahu do 1:5, </t>
    </r>
    <r>
      <rPr>
        <b/>
        <sz val="8"/>
        <rFont val="Arial Narrow"/>
        <family val="2"/>
      </rPr>
      <t>dřevin solitérních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</si>
  <si>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6x opakování za rok (70l zálivka/strom)</t>
  </si>
  <si>
    <r>
      <t>Odplevelení výsadeb</t>
    </r>
    <r>
      <rPr>
        <sz val="8"/>
        <rFont val="Arial Narrow"/>
        <family val="2"/>
      </rPr>
      <t xml:space="preserve">, v rovině nebo na svahu do 1:5, </t>
    </r>
    <r>
      <rPr>
        <b/>
        <sz val="8"/>
        <rFont val="Arial Narrow"/>
        <family val="2"/>
      </rPr>
      <t>souvislých keřových skupin</t>
    </r>
    <r>
      <rPr>
        <sz val="8"/>
        <rFont val="Arial Narrow"/>
        <family val="2"/>
      </rPr>
      <t>, včetně kypření, s případným naložením odpadu na dopravní prostředek, odvozem do 20 km a složením</t>
    </r>
  </si>
  <si>
    <t>Odstranění odkvetlých a odumřelých částí rostlin ze záhonu trvalek</t>
  </si>
  <si>
    <t>SAFE TREES, s.r.o., 
HLINKY 162/92, 603 00 BRNO</t>
  </si>
  <si>
    <t>PROMENÁDNÍ CHODNÍK V TŘINCI – VÝSADBY</t>
  </si>
  <si>
    <t>ZB 16/18</t>
  </si>
  <si>
    <t>třešeň ptačí</t>
  </si>
  <si>
    <t>Cerasus avium</t>
  </si>
  <si>
    <t>CA</t>
  </si>
  <si>
    <t>Vedlejší rozpočtové výdaje ( omezení dopravy na komunikacích včetně dopravního značení, vytýčení inženýrských sítí, oplocení staveniště, dokumentace skutečného provedení, úprava ploch používaných stavbou do původního stavu)</t>
  </si>
  <si>
    <t>rozsah výkopu dle popisu v TZ</t>
  </si>
  <si>
    <t>183 10-1221</t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</si>
  <si>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s výměnou půdy na 50%,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přes 1 do 2 m³ </t>
    </r>
    <r>
      <rPr>
        <sz val="8"/>
        <rFont val="Arial Narrow"/>
        <family val="2"/>
      </rPr>
      <t>vč.naložení, složení a odvoz přebytečného výkopku do 20 km</t>
    </r>
  </si>
  <si>
    <r>
      <rPr>
        <b/>
        <sz val="8"/>
        <rFont val="Arial Narrow"/>
        <family val="2"/>
      </rPr>
      <t xml:space="preserve">Hloubení jamek pro vysazování rostlin </t>
    </r>
    <r>
      <rPr>
        <sz val="8"/>
        <rFont val="Arial Narrow"/>
        <family val="2"/>
      </rPr>
      <t xml:space="preserve">v zemině 1 až 4 </t>
    </r>
    <r>
      <rPr>
        <b/>
        <sz val="8"/>
        <rFont val="Arial Narrow"/>
        <family val="2"/>
      </rPr>
      <t xml:space="preserve">s výměnou půdy na 100%, </t>
    </r>
    <r>
      <rPr>
        <sz val="8"/>
        <rFont val="Arial Narrow"/>
        <family val="2"/>
      </rPr>
      <t>v rovině nebo na svahu do 1:5 , o objemu</t>
    </r>
    <r>
      <rPr>
        <b/>
        <sz val="8"/>
        <rFont val="Arial Narrow"/>
        <family val="2"/>
      </rPr>
      <t xml:space="preserve"> přes 12 do 13 m³ </t>
    </r>
    <r>
      <rPr>
        <sz val="8"/>
        <rFont val="Arial Narrow"/>
        <family val="2"/>
      </rPr>
      <t>vč.naložení, složení a odvoz celého výkopů do 20 km</t>
    </r>
  </si>
  <si>
    <t>K3</t>
  </si>
  <si>
    <t>Taxus baccata</t>
  </si>
  <si>
    <t xml:space="preserve">tis červený </t>
  </si>
  <si>
    <t>6</t>
  </si>
  <si>
    <t>05/2019</t>
  </si>
  <si>
    <t>Založení trávníku kolem nových výsadeb stromů (1ks/40 m2)</t>
  </si>
  <si>
    <t>Hrubozrnný písek fr 0/8 mm (1,6/1m3)</t>
  </si>
  <si>
    <t>Kůly ke stromům, prům 80 mm, délka 3 m</t>
  </si>
  <si>
    <t>Sejmutí drnu tl. do 100 mm v jakékoliv ploše, včetně naložení</t>
  </si>
  <si>
    <t xml:space="preserve">Rostlinný materiál - SOUHRNNÁ CENA (rozpis cen jednotlivých sazenic viz. tabulka SOUPIS ROSTLINNÉHO MATERIÁLU) cena je včetně ztratného </t>
  </si>
  <si>
    <t xml:space="preserve"> 20l/m2/zálivka</t>
  </si>
  <si>
    <t>70l/strom</t>
  </si>
  <si>
    <t>min.velikost jámy
 1,2 m³</t>
  </si>
  <si>
    <t>17 ks 400 l/strom
25 ks 1300 l/strom</t>
  </si>
  <si>
    <t>17 ks 200 l/ strom
25ks 5200 l/strom</t>
  </si>
  <si>
    <t>včetně zapravení kompostu do vegetační vrstvy
v kořenových zónách budou probíhat práce ručně</t>
  </si>
  <si>
    <t>hloubka 10 cm
v kořenových zónách budou probíhat práce ručně</t>
  </si>
  <si>
    <t>hloubka 10 cm
19,7 m3 použito při srovnání terénu pro trávník
v kořenových zónách budou probíhat práce ručně</t>
  </si>
  <si>
    <r>
      <rPr>
        <sz val="10"/>
        <color rgb="FF000000"/>
        <rFont val="Arial Narrow"/>
        <family val="2"/>
      </rPr>
      <t>Statutární město Třinec , Jablunkovská 160, 739 61 Třinec</t>
    </r>
    <r>
      <rPr>
        <sz val="10"/>
        <color indexed="8"/>
        <rFont val="Arial Narrow"/>
        <family val="2"/>
      </rPr>
      <t xml:space="preserve"> </t>
    </r>
  </si>
  <si>
    <t>VÝKAZ VÝMĚR</t>
  </si>
  <si>
    <t>B2</t>
  </si>
  <si>
    <t>Před vyplnění je nutné se seznámit s technickou zprávou a výkresovou části projektové dokumentace.</t>
  </si>
  <si>
    <t>Součástí definice položek z katalogu HSV 2018 823-1 Plochy a úprava území, ÚRS Praha  je také poznámka v něm uvedena.</t>
  </si>
  <si>
    <t>pozn.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</si>
</sst>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Kč&quot;_-;\-* #,##0\ &quot;Kč&quot;_-;_-* &quot;-&quot;\ &quot;Kč&quot;_-;_-@_-"/>
    <numFmt numFmtId="164" formatCode="0.0"/>
    <numFmt numFmtId="165" formatCode="#,##0.00&quot; Kč&quot;"/>
    <numFmt numFmtId="166" formatCode="#,##0.00\ [$Kč-405];[Red]\-#,##0.00\ [$Kč-405]"/>
    <numFmt numFmtId="167" formatCode="#,##0\ [$Kč-405];\-#,##0\ [$Kč-405]"/>
    <numFmt numFmtId="168" formatCode="#,##0.00\ [$Kč-405];\-#,##0.00\ [$Kč-405]"/>
    <numFmt numFmtId="169" formatCode="#,##0.00\ &quot;Kč&quot;"/>
    <numFmt numFmtId="170" formatCode="#"/>
    <numFmt numFmtId="171" formatCode="#,##0.0"/>
    <numFmt numFmtId="172" formatCode="\ #,##0.00&quot; Kč &quot;;\-#,##0.00&quot; Kč &quot;;&quot; -&quot;#&quot; Kč &quot;;@\ "/>
    <numFmt numFmtId="173" formatCode="#,##0.00_ ;\-#,##0.00\ "/>
    <numFmt numFmtId="174" formatCode="#,##0.000"/>
    <numFmt numFmtId="175" formatCode="000\ 00"/>
    <numFmt numFmtId="176" formatCode="_-* #,##0.0\ &quot;Kč&quot;_-;\-* #,##0.0\ &quot;Kč&quot;_-;_-* &quot;-&quot;?\ &quot;Kč&quot;_-;_-@_-"/>
    <numFmt numFmtId="177" formatCode="0.000"/>
    <numFmt numFmtId="178" formatCode="0.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color indexed="63"/>
      <name val="Arial Narrow"/>
      <family val="2"/>
    </font>
    <font>
      <i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48"/>
      <name val="Arial Narrow"/>
      <family val="2"/>
    </font>
    <font>
      <sz val="10"/>
      <color indexed="63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b/>
      <i/>
      <sz val="9"/>
      <name val="Arial Narrow"/>
      <family val="2"/>
    </font>
    <font>
      <i/>
      <sz val="8"/>
      <color indexed="14"/>
      <name val="Arial Narrow"/>
      <family val="2"/>
    </font>
    <font>
      <sz val="8"/>
      <color indexed="62"/>
      <name val="Arial Narrow"/>
      <family val="2"/>
    </font>
    <font>
      <b/>
      <i/>
      <sz val="8"/>
      <name val="Arial Narrow"/>
      <family val="2"/>
    </font>
    <font>
      <b/>
      <sz val="8"/>
      <color indexed="14"/>
      <name val="Arial Narrow"/>
      <family val="2"/>
    </font>
    <font>
      <sz val="8"/>
      <color indexed="14"/>
      <name val="Arial Narrow"/>
      <family val="2"/>
    </font>
    <font>
      <sz val="7"/>
      <color indexed="14"/>
      <name val="Arial Narrow"/>
      <family val="2"/>
    </font>
    <font>
      <sz val="8.8"/>
      <name val="Arial Narrow"/>
      <family val="2"/>
    </font>
    <font>
      <b/>
      <sz val="11"/>
      <color indexed="14"/>
      <name val="Arial Narrow"/>
      <family val="2"/>
    </font>
    <font>
      <sz val="11"/>
      <color indexed="62"/>
      <name val="Arial Narrow"/>
      <family val="2"/>
    </font>
    <font>
      <b/>
      <i/>
      <sz val="10"/>
      <color indexed="60"/>
      <name val="Arial Narrow"/>
      <family val="2"/>
    </font>
    <font>
      <sz val="36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b/>
      <sz val="12"/>
      <color indexed="37"/>
      <name val="Arial Narrow"/>
      <family val="2"/>
    </font>
    <font>
      <sz val="12"/>
      <name val="Arial Narrow"/>
      <family val="2"/>
    </font>
    <font>
      <sz val="8"/>
      <color theme="3" tint="0.39998000860214233"/>
      <name val="Arial Narrow"/>
      <family val="2"/>
    </font>
    <font>
      <i/>
      <sz val="8"/>
      <color theme="3" tint="0.39998000860214233"/>
      <name val="Arial Narrow"/>
      <family val="2"/>
    </font>
    <font>
      <sz val="8"/>
      <color rgb="FFFF33CC"/>
      <name val="Arial Narrow"/>
      <family val="2"/>
    </font>
    <font>
      <b/>
      <sz val="8"/>
      <color theme="3" tint="0.39998000860214233"/>
      <name val="Arial Narrow"/>
      <family val="2"/>
    </font>
    <font>
      <sz val="11"/>
      <color rgb="FFFF33CC"/>
      <name val="Arial Narrow"/>
      <family val="2"/>
    </font>
    <font>
      <sz val="11"/>
      <color theme="3" tint="0.39998000860214233"/>
      <name val="Arial Narrow"/>
      <family val="2"/>
    </font>
    <font>
      <sz val="9"/>
      <color rgb="FFFF0000"/>
      <name val="Arial Narrow"/>
      <family val="2"/>
    </font>
    <font>
      <i/>
      <sz val="8"/>
      <color rgb="FF0070C0"/>
      <name val="Arial Narrow"/>
      <family val="2"/>
    </font>
    <font>
      <b/>
      <sz val="8"/>
      <color rgb="FF0070C0"/>
      <name val="Arial Narrow"/>
      <family val="2"/>
    </font>
    <font>
      <sz val="8"/>
      <color rgb="FF0070C0"/>
      <name val="Arial Narrow"/>
      <family val="2"/>
    </font>
    <font>
      <sz val="11"/>
      <color rgb="FF0070C0"/>
      <name val="Arial Narrow"/>
      <family val="2"/>
    </font>
    <font>
      <b/>
      <sz val="10"/>
      <color rgb="FF0070C0"/>
      <name val="Arial Narrow"/>
      <family val="2"/>
    </font>
    <font>
      <sz val="7"/>
      <color rgb="FF0070C0"/>
      <name val="Arial Narrow"/>
      <family val="2"/>
    </font>
    <font>
      <b/>
      <vertAlign val="superscript"/>
      <sz val="9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vertAlign val="superscript"/>
      <sz val="8"/>
      <color theme="3" tint="0.39998000860214233"/>
      <name val="Arial Narrow"/>
      <family val="2"/>
    </font>
    <font>
      <b/>
      <sz val="10"/>
      <color indexed="14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b/>
      <sz val="14"/>
      <name val="Arial Narrow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16"/>
      </left>
      <right/>
      <top style="medium">
        <color indexed="16"/>
      </top>
      <bottom style="medium">
        <color indexed="16"/>
      </bottom>
    </border>
    <border>
      <left/>
      <right/>
      <top style="medium">
        <color indexed="16"/>
      </top>
      <bottom style="medium">
        <color indexed="16"/>
      </bottom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7">
    <xf numFmtId="0" fontId="0" fillId="0" borderId="0" xfId="0"/>
    <xf numFmtId="0" fontId="6" fillId="0" borderId="0" xfId="0" applyFont="1" applyFill="1"/>
    <xf numFmtId="0" fontId="6" fillId="0" borderId="0" xfId="0" applyFont="1"/>
    <xf numFmtId="0" fontId="4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vertical="center" wrapText="1"/>
      <protection/>
    </xf>
    <xf numFmtId="168" fontId="17" fillId="0" borderId="0" xfId="26" applyNumberFormat="1" applyFont="1" applyFill="1" applyBorder="1" applyAlignment="1">
      <alignment vertical="center" wrapText="1"/>
      <protection/>
    </xf>
    <xf numFmtId="0" fontId="16" fillId="0" borderId="0" xfId="26" applyFont="1" applyFill="1" applyBorder="1" applyAlignment="1">
      <alignment horizontal="center"/>
      <protection/>
    </xf>
    <xf numFmtId="0" fontId="13" fillId="0" borderId="0" xfId="26" applyFont="1">
      <alignment/>
      <protection/>
    </xf>
    <xf numFmtId="0" fontId="13" fillId="0" borderId="0" xfId="26" applyFont="1" applyBorder="1" applyAlignment="1">
      <alignment vertical="center"/>
      <protection/>
    </xf>
    <xf numFmtId="0" fontId="13" fillId="0" borderId="0" xfId="26" applyFont="1" applyBorder="1" applyAlignment="1">
      <alignment/>
      <protection/>
    </xf>
    <xf numFmtId="0" fontId="13" fillId="0" borderId="0" xfId="26" applyFont="1" applyBorder="1">
      <alignment/>
      <protection/>
    </xf>
    <xf numFmtId="0" fontId="13" fillId="0" borderId="1" xfId="26" applyFont="1" applyBorder="1" applyAlignment="1">
      <alignment horizontal="left" vertical="center" wrapText="1"/>
      <protection/>
    </xf>
    <xf numFmtId="0" fontId="13" fillId="0" borderId="2" xfId="26" applyFont="1" applyBorder="1" applyAlignment="1">
      <alignment horizontal="left" vertical="center" wrapText="1"/>
      <protection/>
    </xf>
    <xf numFmtId="0" fontId="5" fillId="0" borderId="0" xfId="30" applyFont="1" applyFill="1"/>
    <xf numFmtId="0" fontId="4" fillId="0" borderId="0" xfId="30" applyFont="1"/>
    <xf numFmtId="0" fontId="22" fillId="2" borderId="0" xfId="37" applyFont="1" applyFill="1" applyBorder="1" applyAlignment="1">
      <alignment horizontal="left" wrapText="1"/>
      <protection/>
    </xf>
    <xf numFmtId="0" fontId="9" fillId="2" borderId="0" xfId="37" applyFont="1" applyFill="1" applyBorder="1" applyAlignment="1">
      <alignment horizontal="left"/>
      <protection/>
    </xf>
    <xf numFmtId="49" fontId="23" fillId="2" borderId="0" xfId="37" applyNumberFormat="1" applyFont="1" applyFill="1" applyBorder="1" applyAlignment="1">
      <alignment horizontal="left"/>
      <protection/>
    </xf>
    <xf numFmtId="3" fontId="23" fillId="2" borderId="0" xfId="37" applyNumberFormat="1" applyFont="1" applyFill="1" applyBorder="1" applyAlignment="1">
      <alignment horizontal="left"/>
      <protection/>
    </xf>
    <xf numFmtId="0" fontId="23" fillId="2" borderId="0" xfId="37" applyFont="1" applyFill="1" applyBorder="1" applyAlignment="1">
      <alignment horizontal="left"/>
      <protection/>
    </xf>
    <xf numFmtId="0" fontId="23" fillId="0" borderId="0" xfId="37" applyFont="1" applyBorder="1" applyAlignment="1">
      <alignment horizontal="left"/>
      <protection/>
    </xf>
    <xf numFmtId="0" fontId="4" fillId="0" borderId="0" xfId="37" applyFont="1" applyBorder="1">
      <alignment/>
      <protection/>
    </xf>
    <xf numFmtId="0" fontId="17" fillId="0" borderId="0" xfId="22" applyFont="1" applyFill="1" applyBorder="1" applyAlignment="1" applyProtection="1">
      <alignment vertical="center"/>
      <protection/>
    </xf>
    <xf numFmtId="166" fontId="16" fillId="0" borderId="0" xfId="22" applyNumberFormat="1" applyFont="1" applyFill="1" applyBorder="1" applyAlignment="1" applyProtection="1">
      <alignment vertical="center"/>
      <protection/>
    </xf>
    <xf numFmtId="0" fontId="24" fillId="0" borderId="0" xfId="22" applyFont="1" applyFill="1" applyBorder="1" applyAlignment="1" applyProtection="1">
      <alignment vertical="center"/>
      <protection/>
    </xf>
    <xf numFmtId="0" fontId="16" fillId="0" borderId="0" xfId="22" applyFont="1" applyFill="1" applyBorder="1" applyAlignment="1" applyProtection="1">
      <alignment vertical="center"/>
      <protection/>
    </xf>
    <xf numFmtId="172" fontId="16" fillId="0" borderId="0" xfId="22" applyNumberFormat="1" applyFont="1" applyFill="1" applyBorder="1" applyAlignment="1" applyProtection="1">
      <alignment vertical="center"/>
      <protection/>
    </xf>
    <xf numFmtId="0" fontId="15" fillId="0" borderId="0" xfId="21" applyFont="1" applyAlignment="1">
      <alignment wrapText="1"/>
      <protection/>
    </xf>
    <xf numFmtId="0" fontId="15" fillId="0" borderId="0" xfId="21" applyFont="1">
      <alignment/>
      <protection/>
    </xf>
    <xf numFmtId="0" fontId="19" fillId="0" borderId="0" xfId="22" applyFont="1" applyFill="1" applyBorder="1" applyAlignment="1" applyProtection="1">
      <alignment vertical="center" wrapText="1"/>
      <protection/>
    </xf>
    <xf numFmtId="172" fontId="19" fillId="0" borderId="0" xfId="22" applyNumberFormat="1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>
      <alignment vertical="center"/>
      <protection/>
    </xf>
    <xf numFmtId="0" fontId="9" fillId="3" borderId="0" xfId="28" applyFont="1" applyFill="1" applyBorder="1" applyAlignment="1">
      <alignment horizontal="left"/>
      <protection/>
    </xf>
    <xf numFmtId="0" fontId="12" fillId="3" borderId="0" xfId="28" applyFont="1" applyFill="1" applyBorder="1" applyAlignment="1">
      <alignment horizontal="left" wrapText="1"/>
      <protection/>
    </xf>
    <xf numFmtId="49" fontId="12" fillId="3" borderId="0" xfId="28" applyNumberFormat="1" applyFont="1" applyFill="1" applyBorder="1" applyAlignment="1">
      <alignment horizontal="left"/>
      <protection/>
    </xf>
    <xf numFmtId="3" fontId="12" fillId="3" borderId="0" xfId="28" applyNumberFormat="1" applyFont="1" applyFill="1" applyBorder="1" applyAlignment="1">
      <alignment horizontal="left"/>
      <protection/>
    </xf>
    <xf numFmtId="0" fontId="12" fillId="0" borderId="0" xfId="28" applyFont="1" applyBorder="1" applyAlignment="1">
      <alignment horizontal="left"/>
      <protection/>
    </xf>
    <xf numFmtId="49" fontId="19" fillId="4" borderId="0" xfId="28" applyNumberFormat="1" applyFont="1" applyFill="1" applyBorder="1" applyAlignment="1">
      <alignment horizontal="left"/>
      <protection/>
    </xf>
    <xf numFmtId="0" fontId="10" fillId="4" borderId="0" xfId="28" applyFont="1" applyFill="1" applyBorder="1" applyAlignment="1">
      <alignment horizontal="left" wrapText="1"/>
      <protection/>
    </xf>
    <xf numFmtId="0" fontId="19" fillId="4" borderId="0" xfId="28" applyFont="1" applyFill="1" applyBorder="1" applyAlignment="1">
      <alignment horizontal="left" wrapText="1"/>
      <protection/>
    </xf>
    <xf numFmtId="3" fontId="19" fillId="4" borderId="0" xfId="28" applyNumberFormat="1" applyFont="1" applyFill="1" applyBorder="1" applyAlignment="1">
      <alignment horizontal="left"/>
      <protection/>
    </xf>
    <xf numFmtId="166" fontId="19" fillId="4" borderId="0" xfId="28" applyNumberFormat="1" applyFont="1" applyFill="1" applyBorder="1" applyAlignment="1">
      <alignment horizontal="left"/>
      <protection/>
    </xf>
    <xf numFmtId="0" fontId="19" fillId="0" borderId="0" xfId="28" applyFont="1" applyBorder="1">
      <alignment/>
      <protection/>
    </xf>
    <xf numFmtId="0" fontId="19" fillId="0" borderId="0" xfId="28" applyFont="1">
      <alignment/>
      <protection/>
    </xf>
    <xf numFmtId="49" fontId="10" fillId="0" borderId="0" xfId="28" applyNumberFormat="1" applyFont="1" applyFill="1" applyBorder="1" applyAlignment="1">
      <alignment horizontal="center"/>
      <protection/>
    </xf>
    <xf numFmtId="0" fontId="10" fillId="0" borderId="0" xfId="28" applyFont="1" applyBorder="1" applyAlignment="1">
      <alignment horizontal="left" wrapText="1"/>
      <protection/>
    </xf>
    <xf numFmtId="49" fontId="10" fillId="0" borderId="0" xfId="28" applyNumberFormat="1" applyFont="1" applyBorder="1" applyAlignment="1">
      <alignment horizontal="center"/>
      <protection/>
    </xf>
    <xf numFmtId="3" fontId="10" fillId="0" borderId="0" xfId="28" applyNumberFormat="1" applyFont="1" applyBorder="1" applyAlignment="1">
      <alignment horizontal="center"/>
      <protection/>
    </xf>
    <xf numFmtId="167" fontId="10" fillId="0" borderId="0" xfId="28" applyNumberFormat="1" applyFont="1" applyBorder="1" applyAlignment="1">
      <alignment horizontal="center"/>
      <protection/>
    </xf>
    <xf numFmtId="167" fontId="10" fillId="0" borderId="0" xfId="28" applyNumberFormat="1" applyFont="1" applyBorder="1" applyAlignment="1">
      <alignment horizontal="right"/>
      <protection/>
    </xf>
    <xf numFmtId="0" fontId="10" fillId="0" borderId="0" xfId="28" applyFont="1" applyBorder="1">
      <alignment/>
      <protection/>
    </xf>
    <xf numFmtId="0" fontId="19" fillId="0" borderId="0" xfId="36" applyFont="1" applyBorder="1">
      <alignment/>
      <protection/>
    </xf>
    <xf numFmtId="0" fontId="12" fillId="0" borderId="0" xfId="37" applyFont="1" applyBorder="1" applyAlignment="1">
      <alignment horizontal="left"/>
      <protection/>
    </xf>
    <xf numFmtId="49" fontId="19" fillId="0" borderId="0" xfId="28" applyNumberFormat="1" applyFont="1" applyFill="1" applyBorder="1" applyAlignment="1">
      <alignment horizontal="center"/>
      <protection/>
    </xf>
    <xf numFmtId="0" fontId="19" fillId="0" borderId="0" xfId="28" applyFont="1" applyBorder="1" applyAlignment="1">
      <alignment horizontal="left" wrapText="1"/>
      <protection/>
    </xf>
    <xf numFmtId="49" fontId="19" fillId="0" borderId="0" xfId="28" applyNumberFormat="1" applyFont="1" applyBorder="1" applyAlignment="1">
      <alignment horizontal="center"/>
      <protection/>
    </xf>
    <xf numFmtId="0" fontId="19" fillId="0" borderId="0" xfId="28" applyFont="1" applyBorder="1" applyAlignment="1">
      <alignment horizontal="center"/>
      <protection/>
    </xf>
    <xf numFmtId="0" fontId="9" fillId="5" borderId="0" xfId="37" applyFont="1" applyFill="1" applyBorder="1" applyAlignment="1">
      <alignment horizontal="left"/>
      <protection/>
    </xf>
    <xf numFmtId="49" fontId="23" fillId="5" borderId="0" xfId="37" applyNumberFormat="1" applyFont="1" applyFill="1" applyBorder="1" applyAlignment="1">
      <alignment horizontal="left" vertical="center"/>
      <protection/>
    </xf>
    <xf numFmtId="2" fontId="42" fillId="5" borderId="0" xfId="37" applyNumberFormat="1" applyFont="1" applyFill="1" applyBorder="1" applyAlignment="1">
      <alignment horizontal="left" wrapText="1"/>
      <protection/>
    </xf>
    <xf numFmtId="3" fontId="23" fillId="5" borderId="0" xfId="37" applyNumberFormat="1" applyFont="1" applyFill="1" applyBorder="1" applyAlignment="1">
      <alignment horizontal="left"/>
      <protection/>
    </xf>
    <xf numFmtId="164" fontId="23" fillId="5" borderId="0" xfId="37" applyNumberFormat="1" applyFont="1" applyFill="1" applyBorder="1" applyAlignment="1">
      <alignment horizontal="left"/>
      <protection/>
    </xf>
    <xf numFmtId="0" fontId="23" fillId="5" borderId="0" xfId="37" applyFont="1" applyFill="1" applyBorder="1" applyAlignment="1">
      <alignment horizontal="left"/>
      <protection/>
    </xf>
    <xf numFmtId="0" fontId="26" fillId="6" borderId="0" xfId="37" applyFont="1" applyFill="1" applyBorder="1" applyAlignment="1">
      <alignment horizontal="left"/>
      <protection/>
    </xf>
    <xf numFmtId="0" fontId="43" fillId="0" borderId="0" xfId="35" applyFont="1" applyFill="1" applyBorder="1">
      <alignment/>
      <protection/>
    </xf>
    <xf numFmtId="0" fontId="27" fillId="0" borderId="0" xfId="35" applyFont="1" applyFill="1" applyBorder="1">
      <alignment/>
      <protection/>
    </xf>
    <xf numFmtId="0" fontId="28" fillId="0" borderId="0" xfId="37" applyFont="1" applyBorder="1" applyAlignment="1">
      <alignment horizontal="left" wrapText="1"/>
      <protection/>
    </xf>
    <xf numFmtId="0" fontId="23" fillId="0" borderId="0" xfId="37" applyFont="1" applyBorder="1" applyAlignment="1">
      <alignment horizontal="left" wrapText="1"/>
      <protection/>
    </xf>
    <xf numFmtId="49" fontId="23" fillId="0" borderId="0" xfId="37" applyNumberFormat="1" applyFont="1" applyBorder="1" applyAlignment="1">
      <alignment horizontal="left" vertical="center"/>
      <protection/>
    </xf>
    <xf numFmtId="2" fontId="42" fillId="0" borderId="0" xfId="37" applyNumberFormat="1" applyFont="1" applyBorder="1" applyAlignment="1">
      <alignment horizontal="left" wrapText="1"/>
      <protection/>
    </xf>
    <xf numFmtId="3" fontId="23" fillId="0" borderId="0" xfId="37" applyNumberFormat="1" applyFont="1" applyBorder="1" applyAlignment="1">
      <alignment horizontal="left"/>
      <protection/>
    </xf>
    <xf numFmtId="164" fontId="23" fillId="0" borderId="0" xfId="37" applyNumberFormat="1" applyFont="1" applyBorder="1" applyAlignment="1">
      <alignment horizontal="left"/>
      <protection/>
    </xf>
    <xf numFmtId="0" fontId="26" fillId="0" borderId="0" xfId="37" applyFont="1" applyBorder="1" applyAlignment="1">
      <alignment horizontal="left"/>
      <protection/>
    </xf>
    <xf numFmtId="0" fontId="43" fillId="0" borderId="0" xfId="35" applyFont="1" applyBorder="1">
      <alignment/>
      <protection/>
    </xf>
    <xf numFmtId="0" fontId="4" fillId="0" borderId="0" xfId="35" applyFont="1" applyBorder="1">
      <alignment/>
      <protection/>
    </xf>
    <xf numFmtId="0" fontId="27" fillId="0" borderId="0" xfId="35" applyFont="1" applyBorder="1">
      <alignment/>
      <protection/>
    </xf>
    <xf numFmtId="0" fontId="6" fillId="0" borderId="3" xfId="26" applyFont="1" applyBorder="1">
      <alignment/>
      <protection/>
    </xf>
    <xf numFmtId="0" fontId="7" fillId="0" borderId="3" xfId="35" applyFont="1" applyFill="1" applyBorder="1" applyAlignment="1">
      <alignment vertical="center" wrapText="1"/>
      <protection/>
    </xf>
    <xf numFmtId="2" fontId="44" fillId="0" borderId="3" xfId="35" applyNumberFormat="1" applyFont="1" applyFill="1" applyBorder="1" applyAlignment="1">
      <alignment horizontal="center" wrapText="1"/>
      <protection/>
    </xf>
    <xf numFmtId="0" fontId="7" fillId="0" borderId="3" xfId="35" applyFont="1" applyFill="1" applyBorder="1" applyAlignment="1">
      <alignment horizontal="center"/>
      <protection/>
    </xf>
    <xf numFmtId="164" fontId="7" fillId="0" borderId="3" xfId="35" applyNumberFormat="1" applyFont="1" applyFill="1" applyBorder="1" applyAlignment="1">
      <alignment horizontal="center"/>
      <protection/>
    </xf>
    <xf numFmtId="4" fontId="7" fillId="0" borderId="3" xfId="35" applyNumberFormat="1" applyFont="1" applyFill="1" applyBorder="1">
      <alignment/>
      <protection/>
    </xf>
    <xf numFmtId="0" fontId="7" fillId="0" borderId="4" xfId="35" applyFont="1" applyFill="1" applyBorder="1">
      <alignment/>
      <protection/>
    </xf>
    <xf numFmtId="0" fontId="4" fillId="6" borderId="0" xfId="35" applyFont="1" applyFill="1" applyBorder="1" applyAlignment="1">
      <alignment horizontal="center"/>
      <protection/>
    </xf>
    <xf numFmtId="0" fontId="4" fillId="6" borderId="0" xfId="35" applyFont="1" applyFill="1" applyBorder="1">
      <alignment/>
      <protection/>
    </xf>
    <xf numFmtId="0" fontId="9" fillId="6" borderId="0" xfId="35" applyFont="1" applyFill="1" applyBorder="1" applyAlignment="1">
      <alignment horizontal="center"/>
      <protection/>
    </xf>
    <xf numFmtId="0" fontId="7" fillId="6" borderId="0" xfId="35" applyFont="1" applyFill="1" applyBorder="1" applyAlignment="1">
      <alignment vertical="center" wrapText="1"/>
      <protection/>
    </xf>
    <xf numFmtId="2" fontId="44" fillId="6" borderId="0" xfId="35" applyNumberFormat="1" applyFont="1" applyFill="1" applyBorder="1" applyAlignment="1">
      <alignment horizontal="center" wrapText="1"/>
      <protection/>
    </xf>
    <xf numFmtId="0" fontId="7" fillId="6" borderId="0" xfId="35" applyFont="1" applyFill="1" applyBorder="1" applyAlignment="1">
      <alignment horizontal="center"/>
      <protection/>
    </xf>
    <xf numFmtId="164" fontId="7" fillId="6" borderId="0" xfId="35" applyNumberFormat="1" applyFont="1" applyFill="1" applyBorder="1" applyAlignment="1">
      <alignment horizontal="center"/>
      <protection/>
    </xf>
    <xf numFmtId="4" fontId="7" fillId="6" borderId="0" xfId="35" applyNumberFormat="1" applyFont="1" applyFill="1" applyBorder="1">
      <alignment/>
      <protection/>
    </xf>
    <xf numFmtId="0" fontId="7" fillId="6" borderId="0" xfId="35" applyFont="1" applyFill="1" applyBorder="1">
      <alignment/>
      <protection/>
    </xf>
    <xf numFmtId="0" fontId="29" fillId="6" borderId="0" xfId="35" applyFont="1" applyFill="1" applyBorder="1">
      <alignment/>
      <protection/>
    </xf>
    <xf numFmtId="0" fontId="7" fillId="0" borderId="0" xfId="35" applyFont="1" applyFill="1" applyBorder="1" applyAlignment="1">
      <alignment horizontal="center"/>
      <protection/>
    </xf>
    <xf numFmtId="0" fontId="7" fillId="0" borderId="0" xfId="35" applyFont="1" applyFill="1" applyBorder="1" applyAlignment="1">
      <alignment vertical="center" wrapText="1"/>
      <protection/>
    </xf>
    <xf numFmtId="164" fontId="7" fillId="0" borderId="0" xfId="35" applyNumberFormat="1" applyFont="1" applyFill="1" applyBorder="1" applyAlignment="1">
      <alignment horizontal="center"/>
      <protection/>
    </xf>
    <xf numFmtId="4" fontId="7" fillId="0" borderId="0" xfId="35" applyNumberFormat="1" applyFont="1" applyFill="1" applyBorder="1">
      <alignment/>
      <protection/>
    </xf>
    <xf numFmtId="0" fontId="7" fillId="0" borderId="0" xfId="35" applyFont="1" applyFill="1" applyBorder="1">
      <alignment/>
      <protection/>
    </xf>
    <xf numFmtId="0" fontId="7" fillId="0" borderId="5" xfId="35" applyFont="1" applyBorder="1" applyAlignment="1">
      <alignment horizontal="center"/>
      <protection/>
    </xf>
    <xf numFmtId="0" fontId="7" fillId="0" borderId="5" xfId="35" applyFont="1" applyFill="1" applyBorder="1" applyAlignment="1">
      <alignment horizontal="center"/>
      <protection/>
    </xf>
    <xf numFmtId="0" fontId="7" fillId="0" borderId="5" xfId="34" applyNumberFormat="1" applyFont="1" applyFill="1" applyBorder="1" applyAlignment="1" applyProtection="1">
      <alignment horizontal="center"/>
      <protection/>
    </xf>
    <xf numFmtId="0" fontId="7" fillId="0" borderId="5" xfId="35" applyFont="1" applyFill="1" applyBorder="1" applyAlignment="1">
      <alignment horizontal="center" vertical="center" wrapText="1"/>
      <protection/>
    </xf>
    <xf numFmtId="2" fontId="44" fillId="0" borderId="5" xfId="35" applyNumberFormat="1" applyFont="1" applyFill="1" applyBorder="1" applyAlignment="1">
      <alignment horizontal="center" wrapText="1"/>
      <protection/>
    </xf>
    <xf numFmtId="164" fontId="7" fillId="0" borderId="5" xfId="35" applyNumberFormat="1" applyFont="1" applyFill="1" applyBorder="1" applyAlignment="1">
      <alignment horizontal="center"/>
      <protection/>
    </xf>
    <xf numFmtId="4" fontId="7" fillId="0" borderId="5" xfId="35" applyNumberFormat="1" applyFont="1" applyFill="1" applyBorder="1" applyAlignment="1">
      <alignment horizontal="center"/>
      <protection/>
    </xf>
    <xf numFmtId="165" fontId="7" fillId="0" borderId="5" xfId="35" applyNumberFormat="1" applyFont="1" applyFill="1" applyBorder="1" applyAlignment="1">
      <alignment horizontal="center"/>
      <protection/>
    </xf>
    <xf numFmtId="165" fontId="29" fillId="0" borderId="0" xfId="35" applyNumberFormat="1" applyFont="1" applyFill="1" applyBorder="1" applyAlignment="1">
      <alignment horizontal="center"/>
      <protection/>
    </xf>
    <xf numFmtId="0" fontId="4" fillId="0" borderId="6" xfId="35" applyFont="1" applyBorder="1" applyAlignment="1">
      <alignment horizontal="center"/>
      <protection/>
    </xf>
    <xf numFmtId="0" fontId="4" fillId="0" borderId="6" xfId="35" applyFont="1" applyFill="1" applyBorder="1" applyAlignment="1">
      <alignment horizontal="center"/>
      <protection/>
    </xf>
    <xf numFmtId="0" fontId="7" fillId="0" borderId="6" xfId="35" applyFont="1" applyBorder="1" applyAlignment="1">
      <alignment horizontal="left" vertical="center" wrapText="1"/>
      <protection/>
    </xf>
    <xf numFmtId="2" fontId="41" fillId="0" borderId="6" xfId="35" applyNumberFormat="1" applyFont="1" applyBorder="1" applyAlignment="1">
      <alignment horizontal="center" wrapText="1"/>
      <protection/>
    </xf>
    <xf numFmtId="164" fontId="4" fillId="0" borderId="6" xfId="35" applyNumberFormat="1" applyFont="1" applyBorder="1" applyAlignment="1">
      <alignment horizontal="center"/>
      <protection/>
    </xf>
    <xf numFmtId="166" fontId="4" fillId="0" borderId="6" xfId="35" applyNumberFormat="1" applyFont="1" applyFill="1" applyBorder="1" applyAlignment="1">
      <alignment/>
      <protection/>
    </xf>
    <xf numFmtId="0" fontId="30" fillId="0" borderId="0" xfId="35" applyFont="1" applyBorder="1">
      <alignment/>
      <protection/>
    </xf>
    <xf numFmtId="0" fontId="4" fillId="0" borderId="6" xfId="35" applyFont="1" applyBorder="1" applyAlignment="1">
      <alignment horizontal="left" vertical="center" wrapText="1"/>
      <protection/>
    </xf>
    <xf numFmtId="0" fontId="4" fillId="0" borderId="6" xfId="35" applyFont="1" applyFill="1" applyBorder="1" applyAlignment="1">
      <alignment horizontal="left" vertical="center" wrapText="1"/>
      <protection/>
    </xf>
    <xf numFmtId="0" fontId="7" fillId="0" borderId="6" xfId="34" applyNumberFormat="1" applyFont="1" applyFill="1" applyBorder="1" applyAlignment="1" applyProtection="1">
      <alignment vertical="center" wrapText="1"/>
      <protection/>
    </xf>
    <xf numFmtId="2" fontId="41" fillId="0" borderId="6" xfId="35" applyNumberFormat="1" applyFont="1" applyFill="1" applyBorder="1" applyAlignment="1">
      <alignment horizontal="center" wrapText="1"/>
      <protection/>
    </xf>
    <xf numFmtId="166" fontId="30" fillId="0" borderId="0" xfId="35" applyNumberFormat="1" applyFont="1" applyFill="1" applyBorder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7" fillId="0" borderId="0" xfId="35" applyFont="1" applyBorder="1" applyAlignment="1">
      <alignment vertical="center" wrapText="1"/>
      <protection/>
    </xf>
    <xf numFmtId="2" fontId="41" fillId="0" borderId="0" xfId="35" applyNumberFormat="1" applyFont="1" applyBorder="1" applyAlignment="1">
      <alignment horizontal="center" wrapText="1"/>
      <protection/>
    </xf>
    <xf numFmtId="164" fontId="4" fillId="0" borderId="0" xfId="35" applyNumberFormat="1" applyFont="1" applyBorder="1" applyAlignment="1">
      <alignment horizontal="center"/>
      <protection/>
    </xf>
    <xf numFmtId="4" fontId="4" fillId="0" borderId="0" xfId="35" applyNumberFormat="1" applyFont="1" applyBorder="1">
      <alignment/>
      <protection/>
    </xf>
    <xf numFmtId="165" fontId="7" fillId="0" borderId="0" xfId="35" applyNumberFormat="1" applyFont="1" applyBorder="1">
      <alignment/>
      <protection/>
    </xf>
    <xf numFmtId="0" fontId="4" fillId="6" borderId="0" xfId="35" applyFont="1" applyFill="1" applyBorder="1" applyAlignment="1">
      <alignment/>
      <protection/>
    </xf>
    <xf numFmtId="0" fontId="4" fillId="6" borderId="0" xfId="35" applyFont="1" applyFill="1" applyBorder="1" applyAlignment="1">
      <alignment vertical="center" wrapText="1"/>
      <protection/>
    </xf>
    <xf numFmtId="2" fontId="41" fillId="6" borderId="0" xfId="35" applyNumberFormat="1" applyFont="1" applyFill="1" applyBorder="1" applyAlignment="1">
      <alignment horizontal="center" wrapText="1"/>
      <protection/>
    </xf>
    <xf numFmtId="164" fontId="4" fillId="6" borderId="0" xfId="35" applyNumberFormat="1" applyFont="1" applyFill="1" applyBorder="1" applyAlignment="1">
      <alignment horizontal="center"/>
      <protection/>
    </xf>
    <xf numFmtId="166" fontId="4" fillId="6" borderId="0" xfId="35" applyNumberFormat="1" applyFont="1" applyFill="1" applyBorder="1" applyAlignment="1">
      <alignment/>
      <protection/>
    </xf>
    <xf numFmtId="2" fontId="44" fillId="0" borderId="0" xfId="35" applyNumberFormat="1" applyFont="1" applyFill="1" applyBorder="1" applyAlignment="1">
      <alignment horizontal="center" wrapText="1"/>
      <protection/>
    </xf>
    <xf numFmtId="0" fontId="4" fillId="0" borderId="6" xfId="35" applyFont="1" applyFill="1" applyBorder="1" applyAlignment="1">
      <alignment vertical="center" wrapText="1"/>
      <protection/>
    </xf>
    <xf numFmtId="166" fontId="4" fillId="0" borderId="0" xfId="35" applyNumberFormat="1" applyFont="1" applyBorder="1">
      <alignment/>
      <protection/>
    </xf>
    <xf numFmtId="0" fontId="4" fillId="7" borderId="0" xfId="35" applyFont="1" applyFill="1" applyBorder="1">
      <alignment/>
      <protection/>
    </xf>
    <xf numFmtId="164" fontId="4" fillId="0" borderId="6" xfId="35" applyNumberFormat="1" applyFont="1" applyFill="1" applyBorder="1" applyAlignment="1">
      <alignment horizontal="center"/>
      <protection/>
    </xf>
    <xf numFmtId="0" fontId="4" fillId="7" borderId="0" xfId="35" applyFont="1" applyFill="1" applyBorder="1" applyAlignment="1">
      <alignment/>
      <protection/>
    </xf>
    <xf numFmtId="168" fontId="33" fillId="8" borderId="0" xfId="26" applyNumberFormat="1" applyFont="1" applyFill="1" applyBorder="1" applyAlignment="1">
      <alignment vertical="center" wrapText="1"/>
      <protection/>
    </xf>
    <xf numFmtId="0" fontId="45" fillId="0" borderId="0" xfId="35" applyFont="1" applyBorder="1">
      <alignment/>
      <protection/>
    </xf>
    <xf numFmtId="0" fontId="16" fillId="0" borderId="0" xfId="35" applyFont="1" applyBorder="1">
      <alignment/>
      <protection/>
    </xf>
    <xf numFmtId="0" fontId="34" fillId="0" borderId="0" xfId="35" applyFont="1" applyBorder="1">
      <alignment/>
      <protection/>
    </xf>
    <xf numFmtId="0" fontId="17" fillId="0" borderId="0" xfId="26" applyFont="1" applyFill="1" applyBorder="1" applyAlignment="1">
      <alignment vertical="center"/>
      <protection/>
    </xf>
    <xf numFmtId="168" fontId="17" fillId="0" borderId="0" xfId="26" applyNumberFormat="1" applyFont="1" applyFill="1" applyBorder="1" applyAlignment="1">
      <alignment vertical="center"/>
      <protection/>
    </xf>
    <xf numFmtId="2" fontId="46" fillId="0" borderId="0" xfId="26" applyNumberFormat="1" applyFont="1" applyFill="1" applyBorder="1" applyAlignment="1">
      <alignment wrapText="1"/>
      <protection/>
    </xf>
    <xf numFmtId="167" fontId="16" fillId="0" borderId="0" xfId="26" applyNumberFormat="1" applyFont="1" applyFill="1" applyBorder="1">
      <alignment/>
      <protection/>
    </xf>
    <xf numFmtId="164" fontId="16" fillId="0" borderId="0" xfId="26" applyNumberFormat="1" applyFont="1" applyFill="1" applyBorder="1">
      <alignment/>
      <protection/>
    </xf>
    <xf numFmtId="168" fontId="45" fillId="0" borderId="0" xfId="35" applyNumberFormat="1" applyFont="1" applyBorder="1">
      <alignment/>
      <protection/>
    </xf>
    <xf numFmtId="0" fontId="4" fillId="0" borderId="0" xfId="35" applyFont="1" applyBorder="1" applyAlignment="1">
      <alignment vertical="center" wrapText="1"/>
      <protection/>
    </xf>
    <xf numFmtId="0" fontId="12" fillId="7" borderId="0" xfId="28" applyFont="1" applyFill="1" applyBorder="1" applyAlignment="1">
      <alignment horizontal="left"/>
      <protection/>
    </xf>
    <xf numFmtId="0" fontId="4" fillId="0" borderId="7" xfId="35" applyFont="1" applyFill="1" applyBorder="1">
      <alignment/>
      <protection/>
    </xf>
    <xf numFmtId="0" fontId="9" fillId="0" borderId="8" xfId="35" applyFont="1" applyFill="1" applyBorder="1" applyAlignment="1">
      <alignment vertical="center"/>
      <protection/>
    </xf>
    <xf numFmtId="0" fontId="6" fillId="0" borderId="8" xfId="26" applyFont="1" applyBorder="1">
      <alignment/>
      <protection/>
    </xf>
    <xf numFmtId="0" fontId="7" fillId="0" borderId="8" xfId="35" applyFont="1" applyFill="1" applyBorder="1" applyAlignment="1">
      <alignment vertical="center" wrapText="1"/>
      <protection/>
    </xf>
    <xf numFmtId="2" fontId="44" fillId="0" borderId="8" xfId="35" applyNumberFormat="1" applyFont="1" applyFill="1" applyBorder="1" applyAlignment="1">
      <alignment horizontal="center" wrapText="1"/>
      <protection/>
    </xf>
    <xf numFmtId="0" fontId="7" fillId="0" borderId="8" xfId="35" applyFont="1" applyFill="1" applyBorder="1" applyAlignment="1">
      <alignment horizontal="center"/>
      <protection/>
    </xf>
    <xf numFmtId="164" fontId="7" fillId="0" borderId="8" xfId="35" applyNumberFormat="1" applyFont="1" applyFill="1" applyBorder="1" applyAlignment="1">
      <alignment horizontal="center"/>
      <protection/>
    </xf>
    <xf numFmtId="4" fontId="7" fillId="0" borderId="8" xfId="35" applyNumberFormat="1" applyFont="1" applyFill="1" applyBorder="1">
      <alignment/>
      <protection/>
    </xf>
    <xf numFmtId="0" fontId="7" fillId="0" borderId="9" xfId="35" applyFont="1" applyFill="1" applyBorder="1">
      <alignment/>
      <protection/>
    </xf>
    <xf numFmtId="0" fontId="9" fillId="0" borderId="0" xfId="35" applyFont="1" applyFill="1" applyBorder="1" applyAlignment="1">
      <alignment vertical="center"/>
      <protection/>
    </xf>
    <xf numFmtId="0" fontId="6" fillId="0" borderId="0" xfId="26" applyFont="1" applyBorder="1">
      <alignment/>
      <protection/>
    </xf>
    <xf numFmtId="0" fontId="6" fillId="0" borderId="0" xfId="0" applyFont="1" applyBorder="1"/>
    <xf numFmtId="0" fontId="4" fillId="0" borderId="7" xfId="35" applyFont="1" applyFill="1" applyBorder="1" applyAlignment="1">
      <alignment vertical="top"/>
      <protection/>
    </xf>
    <xf numFmtId="0" fontId="6" fillId="0" borderId="8" xfId="26" applyFont="1" applyBorder="1" applyAlignment="1">
      <alignment vertical="top"/>
      <protection/>
    </xf>
    <xf numFmtId="0" fontId="7" fillId="0" borderId="8" xfId="35" applyFont="1" applyFill="1" applyBorder="1" applyAlignment="1">
      <alignment vertical="top" wrapText="1"/>
      <protection/>
    </xf>
    <xf numFmtId="2" fontId="44" fillId="0" borderId="8" xfId="35" applyNumberFormat="1" applyFont="1" applyFill="1" applyBorder="1" applyAlignment="1">
      <alignment horizontal="center" vertical="top" wrapText="1"/>
      <protection/>
    </xf>
    <xf numFmtId="0" fontId="7" fillId="0" borderId="8" xfId="35" applyFont="1" applyFill="1" applyBorder="1" applyAlignment="1">
      <alignment horizontal="center" vertical="top"/>
      <protection/>
    </xf>
    <xf numFmtId="164" fontId="7" fillId="0" borderId="8" xfId="35" applyNumberFormat="1" applyFont="1" applyFill="1" applyBorder="1" applyAlignment="1">
      <alignment horizontal="center" vertical="top"/>
      <protection/>
    </xf>
    <xf numFmtId="4" fontId="7" fillId="0" borderId="8" xfId="35" applyNumberFormat="1" applyFont="1" applyFill="1" applyBorder="1" applyAlignment="1">
      <alignment vertical="top"/>
      <protection/>
    </xf>
    <xf numFmtId="0" fontId="7" fillId="0" borderId="9" xfId="35" applyFont="1" applyFill="1" applyBorder="1" applyAlignment="1">
      <alignment vertical="top"/>
      <protection/>
    </xf>
    <xf numFmtId="0" fontId="4" fillId="0" borderId="0" xfId="35" applyFont="1" applyBorder="1" applyAlignment="1">
      <alignment vertical="top"/>
      <protection/>
    </xf>
    <xf numFmtId="0" fontId="4" fillId="2" borderId="0" xfId="35" applyFont="1" applyFill="1" applyBorder="1" applyAlignment="1">
      <alignment horizontal="center"/>
      <protection/>
    </xf>
    <xf numFmtId="0" fontId="4" fillId="2" borderId="0" xfId="35" applyFont="1" applyFill="1" applyBorder="1">
      <alignment/>
      <protection/>
    </xf>
    <xf numFmtId="0" fontId="9" fillId="2" borderId="0" xfId="35" applyFont="1" applyFill="1" applyBorder="1" applyAlignment="1">
      <alignment horizontal="center"/>
      <protection/>
    </xf>
    <xf numFmtId="0" fontId="7" fillId="2" borderId="0" xfId="35" applyFont="1" applyFill="1" applyBorder="1" applyAlignment="1">
      <alignment vertical="center" wrapText="1"/>
      <protection/>
    </xf>
    <xf numFmtId="2" fontId="44" fillId="2" borderId="0" xfId="35" applyNumberFormat="1" applyFont="1" applyFill="1" applyBorder="1" applyAlignment="1">
      <alignment horizontal="center" wrapText="1"/>
      <protection/>
    </xf>
    <xf numFmtId="0" fontId="7" fillId="2" borderId="0" xfId="35" applyFont="1" applyFill="1" applyBorder="1" applyAlignment="1">
      <alignment horizontal="center"/>
      <protection/>
    </xf>
    <xf numFmtId="164" fontId="7" fillId="2" borderId="0" xfId="35" applyNumberFormat="1" applyFont="1" applyFill="1" applyBorder="1" applyAlignment="1">
      <alignment horizontal="center"/>
      <protection/>
    </xf>
    <xf numFmtId="4" fontId="7" fillId="2" borderId="0" xfId="35" applyNumberFormat="1" applyFont="1" applyFill="1" applyBorder="1">
      <alignment/>
      <protection/>
    </xf>
    <xf numFmtId="0" fontId="7" fillId="2" borderId="0" xfId="35" applyFont="1" applyFill="1" applyBorder="1">
      <alignment/>
      <protection/>
    </xf>
    <xf numFmtId="0" fontId="4" fillId="2" borderId="7" xfId="35" applyFont="1" applyFill="1" applyBorder="1" applyAlignment="1">
      <alignment horizontal="center"/>
      <protection/>
    </xf>
    <xf numFmtId="0" fontId="4" fillId="2" borderId="8" xfId="35" applyFont="1" applyFill="1" applyBorder="1" applyAlignment="1">
      <alignment/>
      <protection/>
    </xf>
    <xf numFmtId="0" fontId="9" fillId="2" borderId="8" xfId="35" applyFont="1" applyFill="1" applyBorder="1" applyAlignment="1">
      <alignment horizontal="center"/>
      <protection/>
    </xf>
    <xf numFmtId="0" fontId="4" fillId="2" borderId="8" xfId="35" applyFont="1" applyFill="1" applyBorder="1" applyAlignment="1">
      <alignment vertical="center" wrapText="1"/>
      <protection/>
    </xf>
    <xf numFmtId="2" fontId="41" fillId="2" borderId="8" xfId="35" applyNumberFormat="1" applyFont="1" applyFill="1" applyBorder="1" applyAlignment="1">
      <alignment horizontal="center" wrapText="1"/>
      <protection/>
    </xf>
    <xf numFmtId="0" fontId="4" fillId="2" borderId="8" xfId="35" applyFont="1" applyFill="1" applyBorder="1" applyAlignment="1">
      <alignment horizontal="center"/>
      <protection/>
    </xf>
    <xf numFmtId="164" fontId="4" fillId="2" borderId="8" xfId="35" applyNumberFormat="1" applyFont="1" applyFill="1" applyBorder="1" applyAlignment="1">
      <alignment horizontal="center"/>
      <protection/>
    </xf>
    <xf numFmtId="166" fontId="4" fillId="2" borderId="8" xfId="35" applyNumberFormat="1" applyFont="1" applyFill="1" applyBorder="1" applyAlignment="1">
      <alignment/>
      <protection/>
    </xf>
    <xf numFmtId="166" fontId="4" fillId="2" borderId="9" xfId="35" applyNumberFormat="1" applyFont="1" applyFill="1" applyBorder="1" applyAlignment="1">
      <alignment/>
      <protection/>
    </xf>
    <xf numFmtId="0" fontId="7" fillId="0" borderId="10" xfId="35" applyFont="1" applyBorder="1" applyAlignment="1">
      <alignment horizontal="center"/>
      <protection/>
    </xf>
    <xf numFmtId="0" fontId="7" fillId="0" borderId="10" xfId="35" applyFont="1" applyFill="1" applyBorder="1" applyAlignment="1">
      <alignment horizontal="center"/>
      <protection/>
    </xf>
    <xf numFmtId="0" fontId="7" fillId="0" borderId="10" xfId="34" applyNumberFormat="1" applyFont="1" applyFill="1" applyBorder="1" applyAlignment="1" applyProtection="1">
      <alignment horizontal="center"/>
      <protection/>
    </xf>
    <xf numFmtId="0" fontId="7" fillId="0" borderId="10" xfId="35" applyFont="1" applyFill="1" applyBorder="1" applyAlignment="1">
      <alignment horizontal="center" vertical="center" wrapText="1"/>
      <protection/>
    </xf>
    <xf numFmtId="2" fontId="44" fillId="0" borderId="10" xfId="35" applyNumberFormat="1" applyFont="1" applyFill="1" applyBorder="1" applyAlignment="1">
      <alignment horizontal="center" wrapText="1"/>
      <protection/>
    </xf>
    <xf numFmtId="164" fontId="7" fillId="0" borderId="10" xfId="35" applyNumberFormat="1" applyFont="1" applyFill="1" applyBorder="1" applyAlignment="1">
      <alignment horizontal="center"/>
      <protection/>
    </xf>
    <xf numFmtId="4" fontId="7" fillId="0" borderId="10" xfId="35" applyNumberFormat="1" applyFont="1" applyFill="1" applyBorder="1" applyAlignment="1">
      <alignment horizontal="center"/>
      <protection/>
    </xf>
    <xf numFmtId="165" fontId="7" fillId="0" borderId="10" xfId="35" applyNumberFormat="1" applyFont="1" applyFill="1" applyBorder="1" applyAlignment="1">
      <alignment horizontal="center"/>
      <protection/>
    </xf>
    <xf numFmtId="166" fontId="9" fillId="0" borderId="0" xfId="35" applyNumberFormat="1" applyFont="1" applyFill="1" applyBorder="1" applyAlignment="1">
      <alignment vertical="center" wrapText="1"/>
      <protection/>
    </xf>
    <xf numFmtId="0" fontId="4" fillId="0" borderId="11" xfId="35" applyFont="1" applyFill="1" applyBorder="1" applyAlignment="1">
      <alignment/>
      <protection/>
    </xf>
    <xf numFmtId="0" fontId="9" fillId="0" borderId="3" xfId="35" applyFont="1" applyFill="1" applyBorder="1" applyAlignment="1">
      <alignment vertical="center"/>
      <protection/>
    </xf>
    <xf numFmtId="0" fontId="4" fillId="0" borderId="11" xfId="35" applyFont="1" applyFill="1" applyBorder="1" applyAlignment="1">
      <alignment vertical="top"/>
      <protection/>
    </xf>
    <xf numFmtId="0" fontId="9" fillId="0" borderId="3" xfId="35" applyFont="1" applyFill="1" applyBorder="1" applyAlignment="1">
      <alignment horizontal="left" vertical="top"/>
      <protection/>
    </xf>
    <xf numFmtId="0" fontId="6" fillId="0" borderId="3" xfId="26" applyFont="1" applyBorder="1" applyAlignment="1">
      <alignment vertical="top"/>
      <protection/>
    </xf>
    <xf numFmtId="0" fontId="7" fillId="0" borderId="3" xfId="35" applyFont="1" applyFill="1" applyBorder="1" applyAlignment="1">
      <alignment vertical="top" wrapText="1"/>
      <protection/>
    </xf>
    <xf numFmtId="2" fontId="44" fillId="0" borderId="3" xfId="35" applyNumberFormat="1" applyFont="1" applyFill="1" applyBorder="1" applyAlignment="1">
      <alignment horizontal="center" vertical="top" wrapText="1"/>
      <protection/>
    </xf>
    <xf numFmtId="0" fontId="7" fillId="0" borderId="3" xfId="35" applyFont="1" applyFill="1" applyBorder="1" applyAlignment="1">
      <alignment horizontal="center" vertical="top"/>
      <protection/>
    </xf>
    <xf numFmtId="164" fontId="7" fillId="0" borderId="3" xfId="35" applyNumberFormat="1" applyFont="1" applyFill="1" applyBorder="1" applyAlignment="1">
      <alignment horizontal="center" vertical="top"/>
      <protection/>
    </xf>
    <xf numFmtId="4" fontId="7" fillId="0" borderId="3" xfId="35" applyNumberFormat="1" applyFont="1" applyFill="1" applyBorder="1" applyAlignment="1">
      <alignment vertical="top"/>
      <protection/>
    </xf>
    <xf numFmtId="0" fontId="7" fillId="0" borderId="4" xfId="35" applyFont="1" applyFill="1" applyBorder="1" applyAlignment="1">
      <alignment vertical="top"/>
      <protection/>
    </xf>
    <xf numFmtId="0" fontId="4" fillId="2" borderId="0" xfId="35" applyFont="1" applyFill="1" applyBorder="1" applyAlignment="1">
      <alignment/>
      <protection/>
    </xf>
    <xf numFmtId="0" fontId="4" fillId="2" borderId="0" xfId="35" applyFont="1" applyFill="1" applyBorder="1" applyAlignment="1">
      <alignment vertical="center" wrapText="1"/>
      <protection/>
    </xf>
    <xf numFmtId="2" fontId="41" fillId="2" borderId="0" xfId="35" applyNumberFormat="1" applyFont="1" applyFill="1" applyBorder="1" applyAlignment="1">
      <alignment horizontal="center" wrapText="1"/>
      <protection/>
    </xf>
    <xf numFmtId="164" fontId="4" fillId="2" borderId="0" xfId="35" applyNumberFormat="1" applyFont="1" applyFill="1" applyBorder="1" applyAlignment="1">
      <alignment horizontal="center"/>
      <protection/>
    </xf>
    <xf numFmtId="166" fontId="4" fillId="2" borderId="0" xfId="35" applyNumberFormat="1" applyFont="1" applyFill="1" applyBorder="1" applyAlignment="1">
      <alignment/>
      <protection/>
    </xf>
    <xf numFmtId="0" fontId="4" fillId="0" borderId="0" xfId="35" applyFont="1" applyBorder="1" applyAlignment="1">
      <alignment/>
      <protection/>
    </xf>
    <xf numFmtId="166" fontId="4" fillId="0" borderId="0" xfId="35" applyNumberFormat="1" applyFont="1" applyBorder="1" applyAlignment="1">
      <alignment/>
      <protection/>
    </xf>
    <xf numFmtId="0" fontId="7" fillId="0" borderId="0" xfId="35" applyFont="1" applyBorder="1" applyAlignment="1">
      <alignment horizontal="left"/>
      <protection/>
    </xf>
    <xf numFmtId="170" fontId="24" fillId="0" borderId="0" xfId="26" applyNumberFormat="1" applyFont="1" applyFill="1" applyBorder="1" applyAlignment="1" applyProtection="1">
      <alignment horizontal="center" vertical="center"/>
      <protection/>
    </xf>
    <xf numFmtId="0" fontId="4" fillId="0" borderId="0" xfId="35" applyFont="1" applyBorder="1" applyAlignment="1">
      <alignment horizontal="left"/>
      <protection/>
    </xf>
    <xf numFmtId="170" fontId="24" fillId="0" borderId="0" xfId="26" applyNumberFormat="1" applyFont="1" applyFill="1" applyBorder="1" applyAlignment="1" applyProtection="1">
      <alignment horizontal="left" vertical="center" wrapText="1"/>
      <protection/>
    </xf>
    <xf numFmtId="174" fontId="24" fillId="0" borderId="0" xfId="26" applyNumberFormat="1" applyFont="1" applyFill="1" applyBorder="1" applyAlignment="1" applyProtection="1">
      <alignment horizontal="right" vertical="center"/>
      <protection/>
    </xf>
    <xf numFmtId="0" fontId="24" fillId="0" borderId="0" xfId="26" applyNumberFormat="1" applyFont="1" applyFill="1" applyBorder="1" applyAlignment="1" applyProtection="1">
      <alignment vertical="center"/>
      <protection/>
    </xf>
    <xf numFmtId="2" fontId="24" fillId="0" borderId="0" xfId="26" applyNumberFormat="1" applyFont="1" applyFill="1" applyBorder="1" applyAlignment="1" applyProtection="1">
      <alignment horizontal="right" vertical="center"/>
      <protection/>
    </xf>
    <xf numFmtId="0" fontId="17" fillId="0" borderId="0" xfId="35" applyFont="1" applyFill="1" applyBorder="1" applyAlignment="1">
      <alignment/>
      <protection/>
    </xf>
    <xf numFmtId="0" fontId="13" fillId="0" borderId="0" xfId="26" applyFont="1" applyAlignment="1">
      <alignment/>
      <protection/>
    </xf>
    <xf numFmtId="0" fontId="6" fillId="0" borderId="0" xfId="26" applyFont="1">
      <alignment/>
      <protection/>
    </xf>
    <xf numFmtId="0" fontId="10" fillId="0" borderId="12" xfId="26" applyFont="1" applyBorder="1" applyAlignment="1">
      <alignment vertical="center" wrapText="1"/>
      <protection/>
    </xf>
    <xf numFmtId="0" fontId="10" fillId="0" borderId="13" xfId="26" applyFont="1" applyBorder="1" applyAlignment="1">
      <alignment horizontal="left" vertical="center" wrapText="1"/>
      <protection/>
    </xf>
    <xf numFmtId="0" fontId="18" fillId="0" borderId="14" xfId="26" applyFont="1" applyBorder="1" applyAlignment="1">
      <alignment vertical="center"/>
      <protection/>
    </xf>
    <xf numFmtId="0" fontId="13" fillId="0" borderId="14" xfId="26" applyFont="1" applyBorder="1" applyAlignment="1">
      <alignment/>
      <protection/>
    </xf>
    <xf numFmtId="0" fontId="13" fillId="0" borderId="15" xfId="26" applyFont="1" applyBorder="1">
      <alignment/>
      <protection/>
    </xf>
    <xf numFmtId="0" fontId="13" fillId="0" borderId="14" xfId="26" applyFont="1" applyBorder="1">
      <alignment/>
      <protection/>
    </xf>
    <xf numFmtId="0" fontId="13" fillId="0" borderId="16" xfId="26" applyFont="1" applyBorder="1">
      <alignment/>
      <protection/>
    </xf>
    <xf numFmtId="0" fontId="13" fillId="0" borderId="17" xfId="26" applyFont="1" applyBorder="1">
      <alignment/>
      <protection/>
    </xf>
    <xf numFmtId="0" fontId="13" fillId="0" borderId="15" xfId="26" applyFont="1" applyBorder="1" applyAlignment="1">
      <alignment vertical="center"/>
      <protection/>
    </xf>
    <xf numFmtId="0" fontId="18" fillId="0" borderId="18" xfId="26" applyFont="1" applyBorder="1" applyAlignment="1">
      <alignment vertical="center"/>
      <protection/>
    </xf>
    <xf numFmtId="0" fontId="6" fillId="7" borderId="0" xfId="0" applyFont="1" applyFill="1"/>
    <xf numFmtId="0" fontId="17" fillId="3" borderId="0" xfId="28" applyFont="1" applyFill="1" applyBorder="1" applyAlignment="1">
      <alignment horizontal="left"/>
      <protection/>
    </xf>
    <xf numFmtId="0" fontId="17" fillId="5" borderId="0" xfId="37" applyFont="1" applyFill="1" applyBorder="1" applyAlignment="1">
      <alignment horizontal="left"/>
      <protection/>
    </xf>
    <xf numFmtId="0" fontId="16" fillId="0" borderId="19" xfId="26" applyFont="1" applyFill="1" applyBorder="1" applyAlignment="1">
      <alignment horizontal="center"/>
      <protection/>
    </xf>
    <xf numFmtId="168" fontId="17" fillId="0" borderId="20" xfId="26" applyNumberFormat="1" applyFont="1" applyFill="1" applyBorder="1" applyAlignment="1">
      <alignment vertical="center"/>
      <protection/>
    </xf>
    <xf numFmtId="2" fontId="46" fillId="0" borderId="20" xfId="26" applyNumberFormat="1" applyFont="1" applyFill="1" applyBorder="1" applyAlignment="1">
      <alignment wrapText="1"/>
      <protection/>
    </xf>
    <xf numFmtId="168" fontId="17" fillId="0" borderId="21" xfId="26" applyNumberFormat="1" applyFont="1" applyFill="1" applyBorder="1" applyAlignment="1">
      <alignment vertical="center" wrapText="1"/>
      <protection/>
    </xf>
    <xf numFmtId="0" fontId="17" fillId="0" borderId="20" xfId="26" applyFont="1" applyFill="1" applyBorder="1" applyAlignment="1">
      <alignment vertical="center"/>
      <protection/>
    </xf>
    <xf numFmtId="0" fontId="16" fillId="0" borderId="20" xfId="26" applyFont="1" applyFill="1" applyBorder="1" applyAlignment="1">
      <alignment horizontal="center"/>
      <protection/>
    </xf>
    <xf numFmtId="167" fontId="16" fillId="0" borderId="20" xfId="26" applyNumberFormat="1" applyFont="1" applyFill="1" applyBorder="1">
      <alignment/>
      <protection/>
    </xf>
    <xf numFmtId="164" fontId="16" fillId="0" borderId="20" xfId="26" applyNumberFormat="1" applyFont="1" applyFill="1" applyBorder="1">
      <alignment/>
      <protection/>
    </xf>
    <xf numFmtId="0" fontId="9" fillId="9" borderId="22" xfId="35" applyFont="1" applyFill="1" applyBorder="1" applyAlignment="1">
      <alignment horizontal="left" wrapText="1"/>
      <protection/>
    </xf>
    <xf numFmtId="0" fontId="6" fillId="0" borderId="22" xfId="22" applyFont="1" applyFill="1" applyBorder="1" applyAlignment="1" applyProtection="1">
      <alignment vertical="center"/>
      <protection/>
    </xf>
    <xf numFmtId="0" fontId="6" fillId="0" borderId="22" xfId="22" applyFont="1" applyFill="1" applyBorder="1" applyAlignment="1" applyProtection="1">
      <alignment horizontal="center" vertical="center"/>
      <protection/>
    </xf>
    <xf numFmtId="1" fontId="6" fillId="0" borderId="22" xfId="22" applyNumberFormat="1" applyFont="1" applyFill="1" applyBorder="1" applyAlignment="1" applyProtection="1">
      <alignment horizontal="center" vertical="center"/>
      <protection/>
    </xf>
    <xf numFmtId="0" fontId="17" fillId="9" borderId="0" xfId="37" applyFont="1" applyFill="1" applyBorder="1" applyAlignment="1">
      <alignment horizontal="left"/>
      <protection/>
    </xf>
    <xf numFmtId="0" fontId="9" fillId="9" borderId="0" xfId="37" applyFont="1" applyFill="1" applyBorder="1" applyAlignment="1">
      <alignment horizontal="left"/>
      <protection/>
    </xf>
    <xf numFmtId="49" fontId="23" fillId="9" borderId="0" xfId="37" applyNumberFormat="1" applyFont="1" applyFill="1" applyBorder="1" applyAlignment="1">
      <alignment horizontal="left" vertical="center"/>
      <protection/>
    </xf>
    <xf numFmtId="2" fontId="48" fillId="9" borderId="0" xfId="37" applyNumberFormat="1" applyFont="1" applyFill="1" applyBorder="1" applyAlignment="1">
      <alignment horizontal="left" wrapText="1"/>
      <protection/>
    </xf>
    <xf numFmtId="3" fontId="23" fillId="9" borderId="0" xfId="37" applyNumberFormat="1" applyFont="1" applyFill="1" applyBorder="1" applyAlignment="1">
      <alignment horizontal="left"/>
      <protection/>
    </xf>
    <xf numFmtId="164" fontId="23" fillId="9" borderId="0" xfId="37" applyNumberFormat="1" applyFont="1" applyFill="1" applyBorder="1" applyAlignment="1">
      <alignment horizontal="left"/>
      <protection/>
    </xf>
    <xf numFmtId="0" fontId="23" fillId="9" borderId="0" xfId="37" applyFont="1" applyFill="1" applyBorder="1" applyAlignment="1">
      <alignment horizontal="left"/>
      <protection/>
    </xf>
    <xf numFmtId="2" fontId="48" fillId="0" borderId="0" xfId="37" applyNumberFormat="1" applyFont="1" applyBorder="1" applyAlignment="1">
      <alignment horizontal="left" wrapText="1"/>
      <protection/>
    </xf>
    <xf numFmtId="2" fontId="49" fillId="6" borderId="0" xfId="35" applyNumberFormat="1" applyFont="1" applyFill="1" applyBorder="1" applyAlignment="1">
      <alignment horizontal="center" wrapText="1"/>
      <protection/>
    </xf>
    <xf numFmtId="2" fontId="49" fillId="0" borderId="5" xfId="35" applyNumberFormat="1" applyFont="1" applyFill="1" applyBorder="1" applyAlignment="1">
      <alignment horizontal="center" wrapText="1"/>
      <protection/>
    </xf>
    <xf numFmtId="2" fontId="50" fillId="0" borderId="6" xfId="35" applyNumberFormat="1" applyFont="1" applyFill="1" applyBorder="1" applyAlignment="1">
      <alignment horizontal="center" wrapText="1"/>
      <protection/>
    </xf>
    <xf numFmtId="2" fontId="50" fillId="0" borderId="0" xfId="35" applyNumberFormat="1" applyFont="1" applyBorder="1" applyAlignment="1">
      <alignment horizontal="center" wrapText="1"/>
      <protection/>
    </xf>
    <xf numFmtId="2" fontId="50" fillId="6" borderId="0" xfId="35" applyNumberFormat="1" applyFont="1" applyFill="1" applyBorder="1" applyAlignment="1">
      <alignment horizontal="center" wrapText="1"/>
      <protection/>
    </xf>
    <xf numFmtId="2" fontId="49" fillId="0" borderId="0" xfId="35" applyNumberFormat="1" applyFont="1" applyFill="1" applyBorder="1" applyAlignment="1">
      <alignment horizontal="center" wrapText="1"/>
      <protection/>
    </xf>
    <xf numFmtId="2" fontId="51" fillId="0" borderId="0" xfId="26" applyNumberFormat="1" applyFont="1" applyFill="1" applyBorder="1" applyAlignment="1">
      <alignment wrapText="1"/>
      <protection/>
    </xf>
    <xf numFmtId="0" fontId="35" fillId="0" borderId="0" xfId="28" applyFont="1" applyBorder="1" applyAlignment="1">
      <alignment horizontal="center"/>
      <protection/>
    </xf>
    <xf numFmtId="0" fontId="35" fillId="0" borderId="0" xfId="28" applyFont="1" applyBorder="1" applyAlignment="1">
      <alignment horizontal="left"/>
      <protection/>
    </xf>
    <xf numFmtId="0" fontId="35" fillId="0" borderId="0" xfId="28" applyFont="1" applyBorder="1" applyAlignment="1">
      <alignment horizontal="left" wrapText="1"/>
      <protection/>
    </xf>
    <xf numFmtId="49" fontId="9" fillId="0" borderId="0" xfId="28" applyNumberFormat="1" applyFont="1" applyBorder="1" applyAlignment="1">
      <alignment horizontal="center"/>
      <protection/>
    </xf>
    <xf numFmtId="3" fontId="52" fillId="0" borderId="0" xfId="28" applyNumberFormat="1" applyFont="1" applyBorder="1" applyAlignment="1">
      <alignment horizontal="center"/>
      <protection/>
    </xf>
    <xf numFmtId="0" fontId="9" fillId="0" borderId="0" xfId="28" applyFont="1" applyBorder="1" applyAlignment="1">
      <alignment horizontal="center"/>
      <protection/>
    </xf>
    <xf numFmtId="0" fontId="9" fillId="0" borderId="0" xfId="28" applyFont="1" applyBorder="1">
      <alignment/>
      <protection/>
    </xf>
    <xf numFmtId="170" fontId="53" fillId="0" borderId="0" xfId="26" applyNumberFormat="1" applyFont="1" applyFill="1" applyBorder="1" applyAlignment="1" applyProtection="1">
      <alignment horizontal="center" vertical="center"/>
      <protection/>
    </xf>
    <xf numFmtId="49" fontId="10" fillId="0" borderId="22" xfId="28" applyNumberFormat="1" applyFont="1" applyFill="1" applyBorder="1" applyAlignment="1">
      <alignment horizontal="center"/>
      <protection/>
    </xf>
    <xf numFmtId="0" fontId="10" fillId="0" borderId="22" xfId="28" applyFont="1" applyBorder="1" applyAlignment="1">
      <alignment horizontal="left" wrapText="1"/>
      <protection/>
    </xf>
    <xf numFmtId="49" fontId="10" fillId="0" borderId="22" xfId="28" applyNumberFormat="1" applyFont="1" applyBorder="1" applyAlignment="1">
      <alignment horizontal="center"/>
      <protection/>
    </xf>
    <xf numFmtId="3" fontId="10" fillId="0" borderId="22" xfId="28" applyNumberFormat="1" applyFont="1" applyBorder="1" applyAlignment="1">
      <alignment horizontal="center"/>
      <protection/>
    </xf>
    <xf numFmtId="49" fontId="19" fillId="0" borderId="22" xfId="28" applyNumberFormat="1" applyFont="1" applyFill="1" applyBorder="1" applyAlignment="1">
      <alignment horizontal="center"/>
      <protection/>
    </xf>
    <xf numFmtId="0" fontId="12" fillId="0" borderId="22" xfId="32" applyNumberFormat="1" applyFont="1" applyBorder="1" applyAlignment="1">
      <alignment wrapText="1"/>
      <protection/>
    </xf>
    <xf numFmtId="0" fontId="19" fillId="0" borderId="22" xfId="33" applyFont="1" applyBorder="1">
      <alignment/>
      <protection/>
    </xf>
    <xf numFmtId="3" fontId="19" fillId="0" borderId="22" xfId="28" applyNumberFormat="1" applyFont="1" applyFill="1" applyBorder="1" applyAlignment="1">
      <alignment horizontal="center"/>
      <protection/>
    </xf>
    <xf numFmtId="167" fontId="19" fillId="0" borderId="22" xfId="28" applyNumberFormat="1" applyFont="1" applyBorder="1" applyAlignment="1">
      <alignment horizontal="right"/>
      <protection/>
    </xf>
    <xf numFmtId="0" fontId="19" fillId="0" borderId="22" xfId="33" applyFont="1" applyFill="1" applyBorder="1">
      <alignment/>
      <protection/>
    </xf>
    <xf numFmtId="0" fontId="19" fillId="0" borderId="22" xfId="37" applyFont="1" applyFill="1" applyBorder="1" applyAlignment="1">
      <alignment horizontal="left" vertical="center" wrapText="1"/>
      <protection/>
    </xf>
    <xf numFmtId="0" fontId="11" fillId="0" borderId="22" xfId="0" applyFont="1" applyFill="1" applyBorder="1" applyAlignment="1" applyProtection="1">
      <alignment horizontal="left" vertical="center" wrapText="1"/>
      <protection/>
    </xf>
    <xf numFmtId="166" fontId="19" fillId="0" borderId="0" xfId="28" applyNumberFormat="1" applyFont="1" applyBorder="1" applyAlignment="1">
      <alignment horizontal="center"/>
      <protection/>
    </xf>
    <xf numFmtId="49" fontId="19" fillId="0" borderId="22" xfId="0" applyNumberFormat="1" applyFont="1" applyFill="1" applyBorder="1" applyAlignment="1">
      <alignment horizontal="center"/>
    </xf>
    <xf numFmtId="0" fontId="12" fillId="0" borderId="0" xfId="32" applyNumberFormat="1" applyFont="1" applyBorder="1" applyAlignment="1">
      <alignment wrapText="1"/>
      <protection/>
    </xf>
    <xf numFmtId="0" fontId="19" fillId="0" borderId="0" xfId="37" applyFont="1" applyFill="1" applyBorder="1" applyAlignment="1">
      <alignment horizontal="left" vertical="center" wrapText="1"/>
      <protection/>
    </xf>
    <xf numFmtId="49" fontId="19" fillId="0" borderId="0" xfId="0" applyNumberFormat="1" applyFont="1" applyFill="1" applyBorder="1" applyAlignment="1">
      <alignment horizontal="center"/>
    </xf>
    <xf numFmtId="3" fontId="10" fillId="0" borderId="0" xfId="28" applyNumberFormat="1" applyFont="1" applyFill="1" applyBorder="1" applyAlignment="1">
      <alignment horizontal="center"/>
      <protection/>
    </xf>
    <xf numFmtId="2" fontId="10" fillId="0" borderId="0" xfId="28" applyNumberFormat="1" applyFont="1" applyFill="1" applyBorder="1" applyAlignment="1">
      <alignment horizontal="center"/>
      <protection/>
    </xf>
    <xf numFmtId="0" fontId="19" fillId="0" borderId="0" xfId="37" applyFont="1" applyBorder="1" applyAlignment="1">
      <alignment horizontal="left"/>
      <protection/>
    </xf>
    <xf numFmtId="0" fontId="25" fillId="0" borderId="0" xfId="37" applyFont="1" applyBorder="1" applyAlignment="1">
      <alignment horizontal="left" wrapText="1"/>
      <protection/>
    </xf>
    <xf numFmtId="49" fontId="25" fillId="0" borderId="0" xfId="37" applyNumberFormat="1" applyFont="1" applyBorder="1" applyAlignment="1">
      <alignment horizontal="center"/>
      <protection/>
    </xf>
    <xf numFmtId="0" fontId="25" fillId="0" borderId="0" xfId="37" applyFont="1" applyBorder="1" applyAlignment="1">
      <alignment horizontal="center"/>
      <protection/>
    </xf>
    <xf numFmtId="0" fontId="10" fillId="0" borderId="0" xfId="37" applyFont="1" applyBorder="1" applyAlignment="1">
      <alignment horizontal="left"/>
      <protection/>
    </xf>
    <xf numFmtId="49" fontId="19" fillId="0" borderId="0" xfId="37" applyNumberFormat="1" applyFont="1" applyBorder="1" applyAlignment="1">
      <alignment horizontal="center"/>
      <protection/>
    </xf>
    <xf numFmtId="0" fontId="19" fillId="0" borderId="0" xfId="37" applyFont="1" applyBorder="1" applyAlignment="1">
      <alignment horizontal="center"/>
      <protection/>
    </xf>
    <xf numFmtId="0" fontId="17" fillId="7" borderId="0" xfId="35" applyFont="1" applyFill="1" applyBorder="1" applyAlignment="1">
      <alignment horizontal="left" vertical="center"/>
      <protection/>
    </xf>
    <xf numFmtId="0" fontId="6" fillId="7" borderId="0" xfId="26" applyFont="1" applyFill="1" applyBorder="1">
      <alignment/>
      <protection/>
    </xf>
    <xf numFmtId="0" fontId="7" fillId="7" borderId="0" xfId="35" applyFont="1" applyFill="1" applyBorder="1" applyAlignment="1">
      <alignment vertical="center" wrapText="1"/>
      <protection/>
    </xf>
    <xf numFmtId="2" fontId="49" fillId="7" borderId="0" xfId="35" applyNumberFormat="1" applyFont="1" applyFill="1" applyBorder="1" applyAlignment="1">
      <alignment horizontal="center" wrapText="1"/>
      <protection/>
    </xf>
    <xf numFmtId="0" fontId="7" fillId="7" borderId="0" xfId="35" applyFont="1" applyFill="1" applyBorder="1" applyAlignment="1">
      <alignment horizontal="center"/>
      <protection/>
    </xf>
    <xf numFmtId="164" fontId="7" fillId="7" borderId="0" xfId="35" applyNumberFormat="1" applyFont="1" applyFill="1" applyBorder="1" applyAlignment="1">
      <alignment horizontal="center"/>
      <protection/>
    </xf>
    <xf numFmtId="4" fontId="7" fillId="7" borderId="0" xfId="35" applyNumberFormat="1" applyFont="1" applyFill="1" applyBorder="1">
      <alignment/>
      <protection/>
    </xf>
    <xf numFmtId="0" fontId="7" fillId="7" borderId="0" xfId="35" applyFont="1" applyFill="1" applyBorder="1">
      <alignment/>
      <protection/>
    </xf>
    <xf numFmtId="0" fontId="17" fillId="0" borderId="0" xfId="35" applyFont="1" applyFill="1" applyBorder="1" applyAlignment="1">
      <alignment horizontal="left" vertical="center"/>
      <protection/>
    </xf>
    <xf numFmtId="3" fontId="19" fillId="0" borderId="0" xfId="28" applyNumberFormat="1" applyFont="1" applyFill="1" applyBorder="1" applyAlignment="1">
      <alignment horizontal="center"/>
      <protection/>
    </xf>
    <xf numFmtId="2" fontId="19" fillId="0" borderId="0" xfId="28" applyNumberFormat="1" applyFont="1" applyFill="1" applyBorder="1" applyAlignment="1">
      <alignment horizontal="center"/>
      <protection/>
    </xf>
    <xf numFmtId="167" fontId="19" fillId="0" borderId="0" xfId="28" applyNumberFormat="1" applyFont="1" applyBorder="1" applyAlignment="1">
      <alignment horizontal="right"/>
      <protection/>
    </xf>
    <xf numFmtId="49" fontId="19" fillId="10" borderId="0" xfId="28" applyNumberFormat="1" applyFont="1" applyFill="1" applyBorder="1" applyAlignment="1">
      <alignment horizontal="left"/>
      <protection/>
    </xf>
    <xf numFmtId="0" fontId="10" fillId="10" borderId="0" xfId="28" applyFont="1" applyFill="1" applyBorder="1" applyAlignment="1">
      <alignment horizontal="left" wrapText="1"/>
      <protection/>
    </xf>
    <xf numFmtId="0" fontId="19" fillId="10" borderId="0" xfId="28" applyFont="1" applyFill="1" applyBorder="1" applyAlignment="1">
      <alignment horizontal="left" wrapText="1"/>
      <protection/>
    </xf>
    <xf numFmtId="3" fontId="19" fillId="10" borderId="0" xfId="28" applyNumberFormat="1" applyFont="1" applyFill="1" applyBorder="1" applyAlignment="1">
      <alignment horizontal="left"/>
      <protection/>
    </xf>
    <xf numFmtId="166" fontId="19" fillId="10" borderId="0" xfId="28" applyNumberFormat="1" applyFont="1" applyFill="1" applyBorder="1" applyAlignment="1">
      <alignment horizontal="left"/>
      <protection/>
    </xf>
    <xf numFmtId="0" fontId="10" fillId="0" borderId="5" xfId="28" applyFont="1" applyFill="1" applyBorder="1" applyAlignment="1">
      <alignment horizontal="left" wrapText="1"/>
      <protection/>
    </xf>
    <xf numFmtId="3" fontId="10" fillId="0" borderId="5" xfId="28" applyNumberFormat="1" applyFont="1" applyFill="1" applyBorder="1" applyAlignment="1">
      <alignment horizontal="center"/>
      <protection/>
    </xf>
    <xf numFmtId="167" fontId="10" fillId="0" borderId="0" xfId="28" applyNumberFormat="1" applyFont="1" applyFill="1" applyBorder="1" applyAlignment="1">
      <alignment horizontal="right"/>
      <protection/>
    </xf>
    <xf numFmtId="0" fontId="12" fillId="0" borderId="0" xfId="37" applyFont="1" applyBorder="1" applyAlignment="1">
      <alignment horizontal="left" wrapText="1"/>
      <protection/>
    </xf>
    <xf numFmtId="49" fontId="14" fillId="0" borderId="23" xfId="26" applyNumberFormat="1" applyFont="1" applyBorder="1" applyAlignment="1">
      <alignment vertical="center"/>
      <protection/>
    </xf>
    <xf numFmtId="49" fontId="14" fillId="0" borderId="24" xfId="26" applyNumberFormat="1" applyFont="1" applyBorder="1" applyAlignment="1">
      <alignment vertical="center"/>
      <protection/>
    </xf>
    <xf numFmtId="0" fontId="5" fillId="7" borderId="22" xfId="30" applyFont="1" applyFill="1" applyBorder="1" applyAlignment="1" applyProtection="1">
      <alignment horizontal="left" vertical="center" wrapText="1"/>
      <protection/>
    </xf>
    <xf numFmtId="0" fontId="17" fillId="0" borderId="0" xfId="28" applyFont="1" applyFill="1" applyBorder="1" applyAlignment="1">
      <alignment horizontal="left"/>
      <protection/>
    </xf>
    <xf numFmtId="0" fontId="9" fillId="0" borderId="0" xfId="28" applyFont="1" applyFill="1" applyBorder="1" applyAlignment="1">
      <alignment horizontal="left"/>
      <protection/>
    </xf>
    <xf numFmtId="0" fontId="12" fillId="0" borderId="0" xfId="28" applyFont="1" applyFill="1" applyBorder="1" applyAlignment="1">
      <alignment horizontal="left" wrapText="1"/>
      <protection/>
    </xf>
    <xf numFmtId="49" fontId="12" fillId="0" borderId="0" xfId="28" applyNumberFormat="1" applyFont="1" applyFill="1" applyBorder="1" applyAlignment="1">
      <alignment horizontal="left"/>
      <protection/>
    </xf>
    <xf numFmtId="3" fontId="12" fillId="0" borderId="0" xfId="28" applyNumberFormat="1" applyFont="1" applyFill="1" applyBorder="1" applyAlignment="1">
      <alignment horizontal="left"/>
      <protection/>
    </xf>
    <xf numFmtId="0" fontId="12" fillId="0" borderId="0" xfId="28" applyFont="1" applyFill="1" applyBorder="1" applyAlignment="1">
      <alignment horizontal="left"/>
      <protection/>
    </xf>
    <xf numFmtId="0" fontId="9" fillId="0" borderId="0" xfId="35" applyFont="1" applyFill="1" applyBorder="1" applyAlignment="1">
      <alignment horizontal="left" vertical="center"/>
      <protection/>
    </xf>
    <xf numFmtId="0" fontId="19" fillId="0" borderId="22" xfId="28" applyFont="1" applyBorder="1" applyAlignment="1">
      <alignment horizontal="center"/>
      <protection/>
    </xf>
    <xf numFmtId="0" fontId="19" fillId="0" borderId="22" xfId="28" applyFont="1" applyBorder="1" applyAlignment="1">
      <alignment horizontal="center" vertical="center"/>
      <protection/>
    </xf>
    <xf numFmtId="0" fontId="9" fillId="0" borderId="8" xfId="35" applyFont="1" applyFill="1" applyBorder="1" applyAlignment="1">
      <alignment horizontal="left" vertical="top"/>
      <protection/>
    </xf>
    <xf numFmtId="0" fontId="4" fillId="0" borderId="6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vertical="top"/>
      <protection/>
    </xf>
    <xf numFmtId="0" fontId="17" fillId="9" borderId="0" xfId="35" applyFont="1" applyFill="1" applyBorder="1" applyAlignment="1">
      <alignment/>
      <protection/>
    </xf>
    <xf numFmtId="49" fontId="19" fillId="0" borderId="22" xfId="0" applyNumberFormat="1" applyFont="1" applyFill="1" applyBorder="1" applyAlignment="1">
      <alignment horizontal="center" vertical="center"/>
    </xf>
    <xf numFmtId="0" fontId="39" fillId="11" borderId="25" xfId="22" applyFont="1" applyFill="1" applyBorder="1" applyAlignment="1" applyProtection="1">
      <alignment vertical="center" wrapText="1"/>
      <protection/>
    </xf>
    <xf numFmtId="172" fontId="39" fillId="11" borderId="26" xfId="22" applyNumberFormat="1" applyFont="1" applyFill="1" applyBorder="1" applyAlignment="1" applyProtection="1">
      <alignment vertical="center"/>
      <protection/>
    </xf>
    <xf numFmtId="172" fontId="39" fillId="11" borderId="27" xfId="22" applyNumberFormat="1" applyFont="1" applyFill="1" applyBorder="1" applyAlignment="1" applyProtection="1">
      <alignment vertical="center"/>
      <protection/>
    </xf>
    <xf numFmtId="173" fontId="40" fillId="0" borderId="0" xfId="22" applyNumberFormat="1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vertical="center"/>
      <protection/>
    </xf>
    <xf numFmtId="0" fontId="13" fillId="0" borderId="5" xfId="26" applyFont="1" applyBorder="1" applyAlignment="1">
      <alignment horizontal="left" vertical="center" wrapText="1"/>
      <protection/>
    </xf>
    <xf numFmtId="49" fontId="19" fillId="0" borderId="22" xfId="28" applyNumberFormat="1" applyFont="1" applyFill="1" applyBorder="1" applyAlignment="1">
      <alignment horizontal="center" vertical="center"/>
      <protection/>
    </xf>
    <xf numFmtId="0" fontId="12" fillId="0" borderId="22" xfId="32" applyNumberFormat="1" applyFont="1" applyBorder="1" applyAlignment="1">
      <alignment vertical="center" wrapText="1"/>
      <protection/>
    </xf>
    <xf numFmtId="49" fontId="19" fillId="0" borderId="22" xfId="0" applyNumberFormat="1" applyFont="1" applyFill="1" applyBorder="1" applyAlignment="1">
      <alignment horizontal="center" vertical="center" wrapText="1"/>
    </xf>
    <xf numFmtId="167" fontId="19" fillId="0" borderId="22" xfId="28" applyNumberFormat="1" applyFont="1" applyBorder="1" applyAlignment="1">
      <alignment horizontal="right" vertical="center"/>
      <protection/>
    </xf>
    <xf numFmtId="0" fontId="19" fillId="0" borderId="0" xfId="28" applyFont="1" applyBorder="1" applyAlignment="1">
      <alignment vertical="center"/>
      <protection/>
    </xf>
    <xf numFmtId="0" fontId="19" fillId="0" borderId="0" xfId="28" applyFont="1" applyAlignment="1">
      <alignment vertical="center"/>
      <protection/>
    </xf>
    <xf numFmtId="0" fontId="12" fillId="0" borderId="0" xfId="28" applyFont="1" applyBorder="1" applyAlignment="1">
      <alignment horizontal="right"/>
      <protection/>
    </xf>
    <xf numFmtId="0" fontId="19" fillId="0" borderId="0" xfId="36" applyFont="1" applyBorder="1" applyAlignment="1">
      <alignment horizontal="right"/>
      <protection/>
    </xf>
    <xf numFmtId="0" fontId="10" fillId="0" borderId="0" xfId="28" applyFont="1" applyBorder="1" applyAlignment="1">
      <alignment horizontal="right"/>
      <protection/>
    </xf>
    <xf numFmtId="0" fontId="19" fillId="0" borderId="0" xfId="28" applyFont="1" applyBorder="1" applyAlignment="1">
      <alignment horizontal="right"/>
      <protection/>
    </xf>
    <xf numFmtId="0" fontId="19" fillId="0" borderId="0" xfId="28" applyFont="1" applyBorder="1" applyAlignment="1">
      <alignment horizontal="right" vertical="center"/>
      <protection/>
    </xf>
    <xf numFmtId="49" fontId="19" fillId="0" borderId="0" xfId="0" applyNumberFormat="1" applyFont="1" applyFill="1" applyBorder="1" applyAlignment="1">
      <alignment horizontal="center" vertical="center"/>
    </xf>
    <xf numFmtId="164" fontId="17" fillId="9" borderId="0" xfId="35" applyNumberFormat="1" applyFont="1" applyFill="1" applyBorder="1" applyAlignment="1">
      <alignment horizontal="center" vertical="center"/>
      <protection/>
    </xf>
    <xf numFmtId="164" fontId="17" fillId="0" borderId="0" xfId="35" applyNumberFormat="1" applyFont="1" applyFill="1" applyBorder="1" applyAlignment="1">
      <alignment horizontal="center" vertical="center"/>
      <protection/>
    </xf>
    <xf numFmtId="0" fontId="9" fillId="9" borderId="22" xfId="35" applyFont="1" applyFill="1" applyBorder="1" applyAlignment="1">
      <alignment horizontal="center" vertical="center"/>
      <protection/>
    </xf>
    <xf numFmtId="171" fontId="9" fillId="9" borderId="22" xfId="35" applyNumberFormat="1" applyFont="1" applyFill="1" applyBorder="1" applyAlignment="1">
      <alignment horizontal="center" vertical="center"/>
      <protection/>
    </xf>
    <xf numFmtId="0" fontId="17" fillId="9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center" vertical="center"/>
      <protection/>
    </xf>
    <xf numFmtId="0" fontId="13" fillId="0" borderId="0" xfId="26" applyFont="1" applyAlignment="1">
      <alignment horizontal="center" vertical="center"/>
      <protection/>
    </xf>
    <xf numFmtId="164" fontId="6" fillId="0" borderId="22" xfId="22" applyNumberFormat="1" applyFont="1" applyFill="1" applyBorder="1" applyAlignment="1" applyProtection="1">
      <alignment horizontal="center" vertical="center"/>
      <protection/>
    </xf>
    <xf numFmtId="0" fontId="47" fillId="0" borderId="0" xfId="28" applyFont="1" applyBorder="1" applyAlignment="1">
      <alignment vertical="center"/>
      <protection/>
    </xf>
    <xf numFmtId="0" fontId="56" fillId="0" borderId="28" xfId="26" applyFont="1" applyFill="1" applyBorder="1" applyAlignment="1">
      <alignment horizontal="left" vertical="center"/>
      <protection/>
    </xf>
    <xf numFmtId="0" fontId="12" fillId="0" borderId="0" xfId="37" applyFont="1" applyBorder="1" applyAlignment="1">
      <alignment horizontal="left" vertical="top" wrapText="1"/>
      <protection/>
    </xf>
    <xf numFmtId="0" fontId="17" fillId="0" borderId="22" xfId="22" applyFont="1" applyFill="1" applyBorder="1" applyAlignment="1" applyProtection="1">
      <alignment vertical="center" wrapText="1"/>
      <protection/>
    </xf>
    <xf numFmtId="172" fontId="17" fillId="0" borderId="22" xfId="22" applyNumberFormat="1" applyFont="1" applyFill="1" applyBorder="1" applyAlignment="1" applyProtection="1">
      <alignment horizontal="right" vertical="center"/>
      <protection/>
    </xf>
    <xf numFmtId="0" fontId="16" fillId="0" borderId="22" xfId="22" applyFont="1" applyFill="1" applyBorder="1" applyAlignment="1" applyProtection="1">
      <alignment vertical="center" wrapText="1"/>
      <protection/>
    </xf>
    <xf numFmtId="172" fontId="16" fillId="0" borderId="22" xfId="22" applyNumberFormat="1" applyFont="1" applyFill="1" applyBorder="1" applyAlignment="1" applyProtection="1">
      <alignment vertical="center"/>
      <protection/>
    </xf>
    <xf numFmtId="0" fontId="12" fillId="0" borderId="0" xfId="28" applyFont="1" applyBorder="1" applyAlignment="1">
      <alignment horizontal="left" wrapText="1"/>
      <protection/>
    </xf>
    <xf numFmtId="0" fontId="6" fillId="0" borderId="0" xfId="0" applyFont="1" applyAlignment="1">
      <alignment horizontal="right"/>
    </xf>
    <xf numFmtId="175" fontId="19" fillId="0" borderId="22" xfId="0" applyNumberFormat="1" applyFont="1" applyFill="1" applyBorder="1" applyAlignment="1">
      <alignment horizontal="left" vertical="top" wrapText="1"/>
    </xf>
    <xf numFmtId="0" fontId="19" fillId="0" borderId="22" xfId="0" applyFont="1" applyBorder="1" applyAlignment="1">
      <alignment vertical="center"/>
    </xf>
    <xf numFmtId="49" fontId="19" fillId="0" borderId="22" xfId="0" applyNumberFormat="1" applyFont="1" applyFill="1" applyBorder="1" applyAlignment="1">
      <alignment horizontal="left" vertical="top"/>
    </xf>
    <xf numFmtId="49" fontId="19" fillId="12" borderId="22" xfId="0" applyNumberFormat="1" applyFont="1" applyFill="1" applyBorder="1" applyAlignment="1">
      <alignment horizontal="left" vertical="top"/>
    </xf>
    <xf numFmtId="49" fontId="10" fillId="0" borderId="22" xfId="28" applyNumberFormat="1" applyFont="1" applyBorder="1" applyAlignment="1">
      <alignment horizontal="center" vertical="center"/>
      <protection/>
    </xf>
    <xf numFmtId="49" fontId="10" fillId="0" borderId="0" xfId="28" applyNumberFormat="1" applyFont="1" applyBorder="1" applyAlignment="1">
      <alignment horizontal="center" vertical="center"/>
      <protection/>
    </xf>
    <xf numFmtId="49" fontId="19" fillId="0" borderId="0" xfId="28" applyNumberFormat="1" applyFont="1" applyBorder="1" applyAlignment="1">
      <alignment horizontal="center" vertical="center"/>
      <protection/>
    </xf>
    <xf numFmtId="49" fontId="10" fillId="0" borderId="5" xfId="28" applyNumberFormat="1" applyFont="1" applyFill="1" applyBorder="1" applyAlignment="1">
      <alignment horizontal="center" vertical="center"/>
      <protection/>
    </xf>
    <xf numFmtId="49" fontId="25" fillId="0" borderId="0" xfId="37" applyNumberFormat="1" applyFont="1" applyBorder="1" applyAlignment="1">
      <alignment horizontal="center" vertical="center"/>
      <protection/>
    </xf>
    <xf numFmtId="49" fontId="19" fillId="0" borderId="0" xfId="37" applyNumberFormat="1" applyFont="1" applyBorder="1" applyAlignment="1">
      <alignment horizontal="center" vertical="center"/>
      <protection/>
    </xf>
    <xf numFmtId="49" fontId="12" fillId="3" borderId="0" xfId="28" applyNumberFormat="1" applyFont="1" applyFill="1" applyBorder="1" applyAlignment="1">
      <alignment horizontal="center" vertical="center"/>
      <protection/>
    </xf>
    <xf numFmtId="49" fontId="19" fillId="4" borderId="0" xfId="28" applyNumberFormat="1" applyFont="1" applyFill="1" applyBorder="1" applyAlignment="1">
      <alignment horizontal="center" vertical="center"/>
      <protection/>
    </xf>
    <xf numFmtId="49" fontId="19" fillId="10" borderId="0" xfId="28" applyNumberFormat="1" applyFont="1" applyFill="1" applyBorder="1" applyAlignment="1">
      <alignment horizontal="center" vertical="center"/>
      <protection/>
    </xf>
    <xf numFmtId="175" fontId="19" fillId="0" borderId="22" xfId="0" applyNumberFormat="1" applyFont="1" applyFill="1" applyBorder="1" applyAlignment="1">
      <alignment horizontal="center" vertical="center" wrapText="1"/>
    </xf>
    <xf numFmtId="49" fontId="12" fillId="3" borderId="0" xfId="28" applyNumberFormat="1" applyFont="1" applyFill="1" applyBorder="1" applyAlignment="1">
      <alignment horizontal="center"/>
      <protection/>
    </xf>
    <xf numFmtId="49" fontId="19" fillId="4" borderId="0" xfId="28" applyNumberFormat="1" applyFont="1" applyFill="1" applyBorder="1" applyAlignment="1">
      <alignment horizontal="center"/>
      <protection/>
    </xf>
    <xf numFmtId="49" fontId="19" fillId="10" borderId="0" xfId="28" applyNumberFormat="1" applyFont="1" applyFill="1" applyBorder="1" applyAlignment="1">
      <alignment horizontal="center"/>
      <protection/>
    </xf>
    <xf numFmtId="0" fontId="19" fillId="0" borderId="22" xfId="0" applyFont="1" applyFill="1" applyBorder="1" applyAlignment="1">
      <alignment horizontal="center" vertical="top"/>
    </xf>
    <xf numFmtId="49" fontId="19" fillId="0" borderId="22" xfId="0" applyNumberFormat="1" applyFont="1" applyFill="1" applyBorder="1" applyAlignment="1">
      <alignment horizontal="center" vertical="top"/>
    </xf>
    <xf numFmtId="0" fontId="12" fillId="0" borderId="22" xfId="0" applyFont="1" applyBorder="1" applyAlignment="1">
      <alignment vertical="center"/>
    </xf>
    <xf numFmtId="0" fontId="19" fillId="12" borderId="22" xfId="0" applyFont="1" applyFill="1" applyBorder="1" applyAlignment="1">
      <alignment horizontal="center" vertical="top"/>
    </xf>
    <xf numFmtId="166" fontId="4" fillId="0" borderId="0" xfId="35" applyNumberFormat="1" applyFont="1" applyFill="1" applyBorder="1" applyAlignment="1">
      <alignment/>
      <protection/>
    </xf>
    <xf numFmtId="2" fontId="4" fillId="0" borderId="6" xfId="35" applyNumberFormat="1" applyFont="1" applyFill="1" applyBorder="1" applyAlignment="1">
      <alignment horizontal="center"/>
      <protection/>
    </xf>
    <xf numFmtId="0" fontId="4" fillId="0" borderId="6" xfId="35" applyFont="1" applyBorder="1" applyAlignment="1">
      <alignment horizontal="center" vertical="center"/>
      <protection/>
    </xf>
    <xf numFmtId="0" fontId="4" fillId="0" borderId="6" xfId="35" applyFont="1" applyFill="1" applyBorder="1" applyAlignment="1">
      <alignment horizontal="center" vertical="center"/>
      <protection/>
    </xf>
    <xf numFmtId="2" fontId="41" fillId="0" borderId="6" xfId="35" applyNumberFormat="1" applyFont="1" applyBorder="1" applyAlignment="1">
      <alignment horizontal="center" vertical="center" wrapText="1"/>
      <protection/>
    </xf>
    <xf numFmtId="164" fontId="4" fillId="0" borderId="6" xfId="35" applyNumberFormat="1" applyFont="1" applyBorder="1" applyAlignment="1">
      <alignment horizontal="center" vertical="center"/>
      <protection/>
    </xf>
    <xf numFmtId="166" fontId="4" fillId="0" borderId="6" xfId="35" applyNumberFormat="1" applyFont="1" applyFill="1" applyBorder="1" applyAlignment="1">
      <alignment vertical="center"/>
      <protection/>
    </xf>
    <xf numFmtId="0" fontId="30" fillId="0" borderId="0" xfId="35" applyFont="1" applyBorder="1" applyAlignment="1">
      <alignment vertical="center"/>
      <protection/>
    </xf>
    <xf numFmtId="0" fontId="43" fillId="0" borderId="0" xfId="35" applyFont="1" applyBorder="1" applyAlignment="1">
      <alignment vertical="center"/>
      <protection/>
    </xf>
    <xf numFmtId="0" fontId="27" fillId="0" borderId="0" xfId="35" applyFont="1" applyBorder="1" applyAlignment="1">
      <alignment vertical="center"/>
      <protection/>
    </xf>
    <xf numFmtId="0" fontId="4" fillId="0" borderId="0" xfId="35" applyFont="1" applyBorder="1" applyAlignment="1">
      <alignment vertical="center"/>
      <protection/>
    </xf>
    <xf numFmtId="0" fontId="4" fillId="0" borderId="6" xfId="35" applyFont="1" applyFill="1" applyBorder="1" applyAlignment="1">
      <alignment horizontal="center" vertical="center" wrapText="1"/>
      <protection/>
    </xf>
    <xf numFmtId="2" fontId="41" fillId="0" borderId="6" xfId="35" applyNumberFormat="1" applyFont="1" applyFill="1" applyBorder="1" applyAlignment="1">
      <alignment horizontal="center" vertical="center" wrapText="1"/>
      <protection/>
    </xf>
    <xf numFmtId="164" fontId="4" fillId="0" borderId="6" xfId="35" applyNumberFormat="1" applyFont="1" applyFill="1" applyBorder="1" applyAlignment="1">
      <alignment horizontal="center" vertical="center"/>
      <protection/>
    </xf>
    <xf numFmtId="0" fontId="30" fillId="0" borderId="0" xfId="35" applyFont="1" applyFill="1" applyBorder="1" applyAlignment="1">
      <alignment vertical="center"/>
      <protection/>
    </xf>
    <xf numFmtId="0" fontId="43" fillId="0" borderId="0" xfId="35" applyFont="1" applyFill="1" applyBorder="1" applyAlignment="1">
      <alignment vertical="center"/>
      <protection/>
    </xf>
    <xf numFmtId="0" fontId="27" fillId="0" borderId="0" xfId="35" applyFont="1" applyFill="1" applyBorder="1" applyAlignment="1">
      <alignment vertical="center"/>
      <protection/>
    </xf>
    <xf numFmtId="0" fontId="4" fillId="0" borderId="0" xfId="35" applyFont="1" applyFill="1" applyBorder="1" applyAlignment="1">
      <alignment vertical="center"/>
      <protection/>
    </xf>
    <xf numFmtId="177" fontId="4" fillId="0" borderId="6" xfId="3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4" fillId="0" borderId="6" xfId="34" applyNumberFormat="1" applyFont="1" applyFill="1" applyBorder="1" applyAlignment="1" applyProtection="1">
      <alignment horizontal="center" vertical="center"/>
      <protection/>
    </xf>
    <xf numFmtId="2" fontId="4" fillId="0" borderId="6" xfId="34" applyNumberFormat="1" applyFont="1" applyFill="1" applyBorder="1" applyAlignment="1" applyProtection="1">
      <alignment horizontal="center" vertical="center"/>
      <protection/>
    </xf>
    <xf numFmtId="166" fontId="30" fillId="0" borderId="0" xfId="35" applyNumberFormat="1" applyFont="1" applyFill="1" applyBorder="1" applyAlignment="1">
      <alignment vertical="center"/>
      <protection/>
    </xf>
    <xf numFmtId="0" fontId="4" fillId="6" borderId="0" xfId="35" applyFont="1" applyFill="1" applyBorder="1" applyAlignment="1">
      <alignment horizontal="center" vertical="center"/>
      <protection/>
    </xf>
    <xf numFmtId="0" fontId="4" fillId="6" borderId="0" xfId="35" applyFont="1" applyFill="1" applyBorder="1" applyAlignment="1">
      <alignment vertical="center"/>
      <protection/>
    </xf>
    <xf numFmtId="0" fontId="9" fillId="6" borderId="0" xfId="35" applyFont="1" applyFill="1" applyBorder="1" applyAlignment="1">
      <alignment horizontal="center" vertical="center"/>
      <protection/>
    </xf>
    <xf numFmtId="2" fontId="41" fillId="6" borderId="0" xfId="35" applyNumberFormat="1" applyFont="1" applyFill="1" applyBorder="1" applyAlignment="1">
      <alignment horizontal="center" vertical="center" wrapText="1"/>
      <protection/>
    </xf>
    <xf numFmtId="164" fontId="4" fillId="6" borderId="0" xfId="35" applyNumberFormat="1" applyFont="1" applyFill="1" applyBorder="1" applyAlignment="1">
      <alignment horizontal="center" vertical="center"/>
      <protection/>
    </xf>
    <xf numFmtId="166" fontId="4" fillId="6" borderId="0" xfId="35" applyNumberFormat="1" applyFont="1" applyFill="1" applyBorder="1" applyAlignment="1">
      <alignment vertical="center"/>
      <protection/>
    </xf>
    <xf numFmtId="166" fontId="30" fillId="6" borderId="0" xfId="35" applyNumberFormat="1" applyFont="1" applyFill="1" applyBorder="1" applyAlignment="1">
      <alignment vertical="center"/>
      <protection/>
    </xf>
    <xf numFmtId="0" fontId="7" fillId="0" borderId="5" xfId="35" applyFont="1" applyBorder="1" applyAlignment="1">
      <alignment horizontal="center" vertical="center"/>
      <protection/>
    </xf>
    <xf numFmtId="0" fontId="7" fillId="0" borderId="5" xfId="35" applyFont="1" applyFill="1" applyBorder="1" applyAlignment="1">
      <alignment horizontal="center" vertical="center"/>
      <protection/>
    </xf>
    <xf numFmtId="0" fontId="7" fillId="0" borderId="5" xfId="34" applyNumberFormat="1" applyFont="1" applyFill="1" applyBorder="1" applyAlignment="1" applyProtection="1">
      <alignment horizontal="center" vertical="center"/>
      <protection/>
    </xf>
    <xf numFmtId="2" fontId="44" fillId="0" borderId="5" xfId="35" applyNumberFormat="1" applyFont="1" applyFill="1" applyBorder="1" applyAlignment="1">
      <alignment horizontal="center" vertical="center" wrapText="1"/>
      <protection/>
    </xf>
    <xf numFmtId="164" fontId="7" fillId="0" borderId="5" xfId="35" applyNumberFormat="1" applyFont="1" applyFill="1" applyBorder="1" applyAlignment="1">
      <alignment horizontal="center" vertical="center"/>
      <protection/>
    </xf>
    <xf numFmtId="4" fontId="7" fillId="0" borderId="5" xfId="35" applyNumberFormat="1" applyFont="1" applyFill="1" applyBorder="1" applyAlignment="1">
      <alignment horizontal="center" vertical="center"/>
      <protection/>
    </xf>
    <xf numFmtId="165" fontId="7" fillId="0" borderId="5" xfId="35" applyNumberFormat="1" applyFont="1" applyFill="1" applyBorder="1" applyAlignment="1">
      <alignment horizontal="center" vertical="center"/>
      <protection/>
    </xf>
    <xf numFmtId="166" fontId="29" fillId="0" borderId="0" xfId="35" applyNumberFormat="1" applyFont="1" applyFill="1" applyBorder="1" applyAlignment="1">
      <alignment horizontal="center" vertical="center"/>
      <protection/>
    </xf>
    <xf numFmtId="2" fontId="4" fillId="0" borderId="6" xfId="35" applyNumberFormat="1" applyFont="1" applyFill="1" applyBorder="1" applyAlignment="1">
      <alignment horizontal="center" vertical="center"/>
      <protection/>
    </xf>
    <xf numFmtId="166" fontId="31" fillId="0" borderId="0" xfId="35" applyNumberFormat="1" applyFont="1" applyFill="1" applyBorder="1" applyAlignment="1">
      <alignment vertical="center"/>
      <protection/>
    </xf>
    <xf numFmtId="0" fontId="7" fillId="0" borderId="6" xfId="35" applyFont="1" applyFill="1" applyBorder="1" applyAlignment="1">
      <alignment horizontal="left" vertical="center" wrapText="1"/>
      <protection/>
    </xf>
    <xf numFmtId="0" fontId="4" fillId="0" borderId="29" xfId="35" applyFont="1" applyFill="1" applyBorder="1" applyAlignment="1">
      <alignment horizontal="center"/>
      <protection/>
    </xf>
    <xf numFmtId="0" fontId="4" fillId="0" borderId="0" xfId="35" applyFont="1" applyBorder="1" applyAlignment="1">
      <alignment horizontal="center" wrapText="1"/>
      <protection/>
    </xf>
    <xf numFmtId="169" fontId="4" fillId="0" borderId="0" xfId="35" applyNumberFormat="1" applyFont="1" applyBorder="1" applyAlignment="1">
      <alignment horizontal="right"/>
      <protection/>
    </xf>
    <xf numFmtId="0" fontId="4" fillId="0" borderId="22" xfId="35" applyFont="1" applyBorder="1" applyAlignment="1">
      <alignment horizontal="center" vertical="center" wrapText="1"/>
      <protection/>
    </xf>
    <xf numFmtId="0" fontId="4" fillId="0" borderId="22" xfId="35" applyFont="1" applyFill="1" applyBorder="1" applyAlignment="1">
      <alignment horizontal="center" vertical="center"/>
      <protection/>
    </xf>
    <xf numFmtId="0" fontId="4" fillId="0" borderId="22" xfId="34" applyNumberFormat="1" applyFont="1" applyFill="1" applyBorder="1" applyAlignment="1" applyProtection="1">
      <alignment horizontal="center" vertical="center"/>
      <protection/>
    </xf>
    <xf numFmtId="0" fontId="7" fillId="0" borderId="22" xfId="35" applyFont="1" applyFill="1" applyBorder="1" applyAlignment="1">
      <alignment horizontal="left" vertical="center" wrapText="1"/>
      <protection/>
    </xf>
    <xf numFmtId="2" fontId="50" fillId="0" borderId="22" xfId="35" applyNumberFormat="1" applyFont="1" applyBorder="1" applyAlignment="1">
      <alignment horizontal="center" vertical="center" wrapText="1"/>
      <protection/>
    </xf>
    <xf numFmtId="164" fontId="4" fillId="0" borderId="22" xfId="35" applyNumberFormat="1" applyFont="1" applyBorder="1" applyAlignment="1">
      <alignment horizontal="center" vertical="center"/>
      <protection/>
    </xf>
    <xf numFmtId="166" fontId="4" fillId="0" borderId="22" xfId="35" applyNumberFormat="1" applyFont="1" applyFill="1" applyBorder="1" applyAlignment="1">
      <alignment vertical="center"/>
      <protection/>
    </xf>
    <xf numFmtId="0" fontId="4" fillId="0" borderId="22" xfId="35" applyFont="1" applyBorder="1" applyAlignment="1">
      <alignment horizontal="left" vertical="center" wrapText="1"/>
      <protection/>
    </xf>
    <xf numFmtId="2" fontId="41" fillId="0" borderId="22" xfId="35" applyNumberFormat="1" applyFont="1" applyFill="1" applyBorder="1" applyAlignment="1">
      <alignment horizontal="center" vertical="center" wrapText="1"/>
      <protection/>
    </xf>
    <xf numFmtId="2" fontId="4" fillId="0" borderId="22" xfId="34" applyNumberFormat="1" applyFont="1" applyFill="1" applyBorder="1" applyAlignment="1" applyProtection="1">
      <alignment horizontal="center" vertical="center"/>
      <protection/>
    </xf>
    <xf numFmtId="0" fontId="4" fillId="0" borderId="22" xfId="35" applyFont="1" applyBorder="1" applyAlignment="1">
      <alignment horizontal="center" vertical="center"/>
      <protection/>
    </xf>
    <xf numFmtId="165" fontId="58" fillId="0" borderId="0" xfId="35" applyNumberFormat="1" applyFont="1" applyFill="1" applyBorder="1" applyAlignment="1">
      <alignment vertical="center"/>
      <protection/>
    </xf>
    <xf numFmtId="2" fontId="50" fillId="0" borderId="6" xfId="35" applyNumberFormat="1" applyFont="1" applyBorder="1" applyAlignment="1">
      <alignment horizontal="center" vertical="center" wrapText="1"/>
      <protection/>
    </xf>
    <xf numFmtId="0" fontId="4" fillId="0" borderId="0" xfId="35" applyFont="1" applyBorder="1">
      <alignment/>
      <protection/>
    </xf>
    <xf numFmtId="165" fontId="7" fillId="0" borderId="2" xfId="35" applyNumberFormat="1" applyFont="1" applyFill="1" applyBorder="1" applyAlignment="1">
      <alignment horizontal="center"/>
      <protection/>
    </xf>
    <xf numFmtId="0" fontId="4" fillId="0" borderId="0" xfId="30" applyFont="1" applyFill="1"/>
    <xf numFmtId="0" fontId="0" fillId="0" borderId="0" xfId="43"/>
    <xf numFmtId="166" fontId="16" fillId="0" borderId="0" xfId="22" applyNumberFormat="1" applyFont="1" applyFill="1" applyBorder="1" applyAlignment="1" applyProtection="1">
      <alignment vertical="center"/>
      <protection/>
    </xf>
    <xf numFmtId="0" fontId="24" fillId="0" borderId="0" xfId="22" applyFont="1" applyFill="1" applyBorder="1" applyAlignment="1" applyProtection="1">
      <alignment vertical="center"/>
      <protection/>
    </xf>
    <xf numFmtId="0" fontId="16" fillId="0" borderId="0" xfId="22" applyFont="1" applyFill="1" applyBorder="1" applyAlignment="1" applyProtection="1">
      <alignment vertical="center"/>
      <protection/>
    </xf>
    <xf numFmtId="0" fontId="21" fillId="0" borderId="22" xfId="30" applyFont="1" applyFill="1" applyBorder="1" applyAlignment="1" applyProtection="1">
      <alignment horizontal="left" vertical="center" wrapText="1"/>
      <protection/>
    </xf>
    <xf numFmtId="0" fontId="4" fillId="0" borderId="6" xfId="35" applyFont="1" applyBorder="1" applyAlignment="1">
      <alignment horizontal="center" vertical="center" wrapText="1"/>
      <protection/>
    </xf>
    <xf numFmtId="0" fontId="16" fillId="0" borderId="0" xfId="26" applyFont="1" applyFill="1" applyBorder="1" applyAlignment="1">
      <alignment horizontal="center"/>
      <protection/>
    </xf>
    <xf numFmtId="0" fontId="4" fillId="0" borderId="0" xfId="35" applyFont="1" applyBorder="1">
      <alignment/>
      <protection/>
    </xf>
    <xf numFmtId="0" fontId="4" fillId="0" borderId="0" xfId="35" applyFont="1" applyBorder="1" applyAlignment="1">
      <alignment horizontal="center"/>
      <protection/>
    </xf>
    <xf numFmtId="0" fontId="7" fillId="0" borderId="0" xfId="35" applyFont="1" applyBorder="1" applyAlignment="1">
      <alignment vertical="center" wrapText="1"/>
      <protection/>
    </xf>
    <xf numFmtId="2" fontId="41" fillId="0" borderId="0" xfId="35" applyNumberFormat="1" applyFont="1" applyBorder="1" applyAlignment="1">
      <alignment horizontal="center" wrapText="1"/>
      <protection/>
    </xf>
    <xf numFmtId="164" fontId="4" fillId="0" borderId="0" xfId="35" applyNumberFormat="1" applyFont="1" applyBorder="1" applyAlignment="1">
      <alignment horizontal="center"/>
      <protection/>
    </xf>
    <xf numFmtId="4" fontId="4" fillId="0" borderId="0" xfId="35" applyNumberFormat="1" applyFont="1" applyBorder="1">
      <alignment/>
      <protection/>
    </xf>
    <xf numFmtId="165" fontId="7" fillId="0" borderId="0" xfId="35" applyNumberFormat="1" applyFont="1" applyBorder="1">
      <alignment/>
      <protection/>
    </xf>
    <xf numFmtId="0" fontId="17" fillId="0" borderId="0" xfId="26" applyFont="1" applyFill="1" applyBorder="1" applyAlignment="1">
      <alignment vertical="center"/>
      <protection/>
    </xf>
    <xf numFmtId="0" fontId="16" fillId="0" borderId="19" xfId="26" applyFont="1" applyFill="1" applyBorder="1" applyAlignment="1">
      <alignment horizontal="center"/>
      <protection/>
    </xf>
    <xf numFmtId="168" fontId="17" fillId="0" borderId="20" xfId="26" applyNumberFormat="1" applyFont="1" applyFill="1" applyBorder="1" applyAlignment="1">
      <alignment vertical="center"/>
      <protection/>
    </xf>
    <xf numFmtId="2" fontId="46" fillId="0" borderId="20" xfId="26" applyNumberFormat="1" applyFont="1" applyFill="1" applyBorder="1" applyAlignment="1">
      <alignment wrapText="1"/>
      <protection/>
    </xf>
    <xf numFmtId="168" fontId="17" fillId="0" borderId="21" xfId="26" applyNumberFormat="1" applyFont="1" applyFill="1" applyBorder="1" applyAlignment="1">
      <alignment vertical="center" wrapText="1"/>
      <protection/>
    </xf>
    <xf numFmtId="0" fontId="17" fillId="0" borderId="20" xfId="26" applyFont="1" applyFill="1" applyBorder="1" applyAlignment="1">
      <alignment vertical="center"/>
      <protection/>
    </xf>
    <xf numFmtId="0" fontId="16" fillId="0" borderId="20" xfId="26" applyFont="1" applyFill="1" applyBorder="1" applyAlignment="1">
      <alignment horizontal="center"/>
      <protection/>
    </xf>
    <xf numFmtId="167" fontId="16" fillId="0" borderId="20" xfId="26" applyNumberFormat="1" applyFont="1" applyFill="1" applyBorder="1">
      <alignment/>
      <protection/>
    </xf>
    <xf numFmtId="164" fontId="16" fillId="0" borderId="20" xfId="26" applyNumberFormat="1" applyFont="1" applyFill="1" applyBorder="1">
      <alignment/>
      <protection/>
    </xf>
    <xf numFmtId="4" fontId="7" fillId="0" borderId="2" xfId="35" applyNumberFormat="1" applyFont="1" applyFill="1" applyBorder="1" applyAlignment="1">
      <alignment horizontal="center"/>
      <protection/>
    </xf>
    <xf numFmtId="164" fontId="7" fillId="0" borderId="2" xfId="35" applyNumberFormat="1" applyFont="1" applyFill="1" applyBorder="1" applyAlignment="1">
      <alignment horizontal="center"/>
      <protection/>
    </xf>
    <xf numFmtId="2" fontId="49" fillId="0" borderId="2" xfId="35" applyNumberFormat="1" applyFont="1" applyFill="1" applyBorder="1" applyAlignment="1">
      <alignment horizontal="center" wrapText="1"/>
      <protection/>
    </xf>
    <xf numFmtId="0" fontId="7" fillId="0" borderId="2" xfId="35" applyFont="1" applyFill="1" applyBorder="1" applyAlignment="1">
      <alignment horizontal="center" vertical="center" wrapText="1"/>
      <protection/>
    </xf>
    <xf numFmtId="0" fontId="7" fillId="0" borderId="2" xfId="34" applyNumberFormat="1" applyFont="1" applyFill="1" applyBorder="1" applyAlignment="1" applyProtection="1">
      <alignment horizontal="center"/>
      <protection/>
    </xf>
    <xf numFmtId="0" fontId="7" fillId="0" borderId="2" xfId="35" applyFont="1" applyFill="1" applyBorder="1" applyAlignment="1">
      <alignment horizontal="center"/>
      <protection/>
    </xf>
    <xf numFmtId="0" fontId="7" fillId="0" borderId="2" xfId="35" applyFont="1" applyBorder="1" applyAlignment="1">
      <alignment horizontal="center"/>
      <protection/>
    </xf>
    <xf numFmtId="0" fontId="0" fillId="0" borderId="0" xfId="44"/>
    <xf numFmtId="0" fontId="4" fillId="0" borderId="0" xfId="35" applyFont="1" applyFill="1" applyBorder="1" applyAlignment="1">
      <alignment horizontal="center"/>
      <protection/>
    </xf>
    <xf numFmtId="0" fontId="4" fillId="0" borderId="0" xfId="35" applyFont="1" applyBorder="1">
      <alignment/>
      <protection/>
    </xf>
    <xf numFmtId="0" fontId="6" fillId="0" borderId="3" xfId="26" applyFont="1" applyBorder="1">
      <alignment/>
      <protection/>
    </xf>
    <xf numFmtId="0" fontId="7" fillId="0" borderId="3" xfId="35" applyFont="1" applyFill="1" applyBorder="1" applyAlignment="1">
      <alignment vertical="center" wrapText="1"/>
      <protection/>
    </xf>
    <xf numFmtId="2" fontId="44" fillId="0" borderId="3" xfId="35" applyNumberFormat="1" applyFont="1" applyFill="1" applyBorder="1" applyAlignment="1">
      <alignment horizontal="center" wrapText="1"/>
      <protection/>
    </xf>
    <xf numFmtId="0" fontId="7" fillId="0" borderId="3" xfId="35" applyFont="1" applyFill="1" applyBorder="1" applyAlignment="1">
      <alignment horizontal="center"/>
      <protection/>
    </xf>
    <xf numFmtId="164" fontId="7" fillId="0" borderId="3" xfId="35" applyNumberFormat="1" applyFont="1" applyFill="1" applyBorder="1" applyAlignment="1">
      <alignment horizontal="center"/>
      <protection/>
    </xf>
    <xf numFmtId="4" fontId="7" fillId="0" borderId="3" xfId="35" applyNumberFormat="1" applyFont="1" applyFill="1" applyBorder="1">
      <alignment/>
      <protection/>
    </xf>
    <xf numFmtId="0" fontId="7" fillId="0" borderId="4" xfId="35" applyFont="1" applyFill="1" applyBorder="1">
      <alignment/>
      <protection/>
    </xf>
    <xf numFmtId="0" fontId="7" fillId="0" borderId="5" xfId="35" applyFont="1" applyBorder="1" applyAlignment="1">
      <alignment horizontal="center"/>
      <protection/>
    </xf>
    <xf numFmtId="0" fontId="7" fillId="0" borderId="5" xfId="35" applyFont="1" applyFill="1" applyBorder="1" applyAlignment="1">
      <alignment horizontal="center"/>
      <protection/>
    </xf>
    <xf numFmtId="0" fontId="7" fillId="0" borderId="5" xfId="34" applyNumberFormat="1" applyFont="1" applyFill="1" applyBorder="1" applyAlignment="1" applyProtection="1">
      <alignment horizontal="center"/>
      <protection/>
    </xf>
    <xf numFmtId="0" fontId="7" fillId="0" borderId="5" xfId="35" applyFont="1" applyFill="1" applyBorder="1" applyAlignment="1">
      <alignment horizontal="center" vertical="center" wrapText="1"/>
      <protection/>
    </xf>
    <xf numFmtId="2" fontId="44" fillId="0" borderId="5" xfId="35" applyNumberFormat="1" applyFont="1" applyFill="1" applyBorder="1" applyAlignment="1">
      <alignment horizontal="center" wrapText="1"/>
      <protection/>
    </xf>
    <xf numFmtId="164" fontId="7" fillId="0" borderId="5" xfId="35" applyNumberFormat="1" applyFont="1" applyFill="1" applyBorder="1" applyAlignment="1">
      <alignment horizontal="center"/>
      <protection/>
    </xf>
    <xf numFmtId="4" fontId="7" fillId="0" borderId="5" xfId="35" applyNumberFormat="1" applyFont="1" applyFill="1" applyBorder="1" applyAlignment="1">
      <alignment horizontal="center"/>
      <protection/>
    </xf>
    <xf numFmtId="165" fontId="7" fillId="0" borderId="5" xfId="35" applyNumberFormat="1" applyFont="1" applyFill="1" applyBorder="1" applyAlignment="1">
      <alignment horizontal="center"/>
      <protection/>
    </xf>
    <xf numFmtId="0" fontId="4" fillId="0" borderId="6" xfId="35" applyFont="1" applyBorder="1" applyAlignment="1">
      <alignment horizontal="center"/>
      <protection/>
    </xf>
    <xf numFmtId="0" fontId="4" fillId="0" borderId="6" xfId="35" applyFont="1" applyFill="1" applyBorder="1" applyAlignment="1">
      <alignment horizontal="center"/>
      <protection/>
    </xf>
    <xf numFmtId="0" fontId="7" fillId="0" borderId="6" xfId="35" applyFont="1" applyBorder="1" applyAlignment="1">
      <alignment horizontal="left" vertical="center" wrapText="1"/>
      <protection/>
    </xf>
    <xf numFmtId="2" fontId="41" fillId="0" borderId="6" xfId="35" applyNumberFormat="1" applyFont="1" applyBorder="1" applyAlignment="1">
      <alignment horizontal="center" wrapText="1"/>
      <protection/>
    </xf>
    <xf numFmtId="164" fontId="4" fillId="0" borderId="6" xfId="35" applyNumberFormat="1" applyFont="1" applyBorder="1" applyAlignment="1">
      <alignment horizontal="center"/>
      <protection/>
    </xf>
    <xf numFmtId="166" fontId="4" fillId="0" borderId="6" xfId="35" applyNumberFormat="1" applyFont="1" applyFill="1" applyBorder="1" applyAlignment="1">
      <alignment/>
      <protection/>
    </xf>
    <xf numFmtId="0" fontId="4" fillId="0" borderId="6" xfId="35" applyFont="1" applyBorder="1" applyAlignment="1">
      <alignment horizontal="left" vertical="center" wrapText="1"/>
      <protection/>
    </xf>
    <xf numFmtId="0" fontId="4" fillId="0" borderId="6" xfId="35" applyFont="1" applyFill="1" applyBorder="1" applyAlignment="1">
      <alignment horizontal="left" vertical="center" wrapText="1"/>
      <protection/>
    </xf>
    <xf numFmtId="0" fontId="7" fillId="0" borderId="6" xfId="34" applyNumberFormat="1" applyFont="1" applyFill="1" applyBorder="1" applyAlignment="1" applyProtection="1">
      <alignment vertical="center" wrapText="1"/>
      <protection/>
    </xf>
    <xf numFmtId="0" fontId="4" fillId="0" borderId="0" xfId="35" applyFont="1" applyBorder="1" applyAlignment="1">
      <alignment horizontal="center"/>
      <protection/>
    </xf>
    <xf numFmtId="0" fontId="7" fillId="0" borderId="0" xfId="35" applyFont="1" applyBorder="1" applyAlignment="1">
      <alignment vertical="center" wrapText="1"/>
      <protection/>
    </xf>
    <xf numFmtId="2" fontId="41" fillId="0" borderId="0" xfId="35" applyNumberFormat="1" applyFont="1" applyBorder="1" applyAlignment="1">
      <alignment horizontal="center" wrapText="1"/>
      <protection/>
    </xf>
    <xf numFmtId="164" fontId="4" fillId="0" borderId="0" xfId="35" applyNumberFormat="1" applyFont="1" applyBorder="1" applyAlignment="1">
      <alignment horizontal="center"/>
      <protection/>
    </xf>
    <xf numFmtId="4" fontId="4" fillId="0" borderId="0" xfId="35" applyNumberFormat="1" applyFont="1" applyBorder="1">
      <alignment/>
      <protection/>
    </xf>
    <xf numFmtId="165" fontId="7" fillId="0" borderId="0" xfId="35" applyNumberFormat="1" applyFont="1" applyBorder="1">
      <alignment/>
      <protection/>
    </xf>
    <xf numFmtId="0" fontId="4" fillId="0" borderId="6" xfId="35" applyFont="1" applyFill="1" applyBorder="1" applyAlignment="1">
      <alignment vertical="center" wrapText="1"/>
      <protection/>
    </xf>
    <xf numFmtId="0" fontId="4" fillId="2" borderId="0" xfId="35" applyFont="1" applyFill="1" applyBorder="1" applyAlignment="1">
      <alignment horizontal="center"/>
      <protection/>
    </xf>
    <xf numFmtId="0" fontId="4" fillId="2" borderId="0" xfId="35" applyFont="1" applyFill="1" applyBorder="1">
      <alignment/>
      <protection/>
    </xf>
    <xf numFmtId="0" fontId="9" fillId="2" borderId="0" xfId="35" applyFont="1" applyFill="1" applyBorder="1" applyAlignment="1">
      <alignment horizontal="center"/>
      <protection/>
    </xf>
    <xf numFmtId="0" fontId="7" fillId="2" borderId="0" xfId="35" applyFont="1" applyFill="1" applyBorder="1" applyAlignment="1">
      <alignment vertical="center" wrapText="1"/>
      <protection/>
    </xf>
    <xf numFmtId="2" fontId="44" fillId="2" borderId="0" xfId="35" applyNumberFormat="1" applyFont="1" applyFill="1" applyBorder="1" applyAlignment="1">
      <alignment horizontal="center" wrapText="1"/>
      <protection/>
    </xf>
    <xf numFmtId="0" fontId="7" fillId="2" borderId="0" xfId="35" applyFont="1" applyFill="1" applyBorder="1" applyAlignment="1">
      <alignment horizontal="center"/>
      <protection/>
    </xf>
    <xf numFmtId="164" fontId="7" fillId="2" borderId="0" xfId="35" applyNumberFormat="1" applyFont="1" applyFill="1" applyBorder="1" applyAlignment="1">
      <alignment horizontal="center"/>
      <protection/>
    </xf>
    <xf numFmtId="4" fontId="7" fillId="2" borderId="0" xfId="35" applyNumberFormat="1" applyFont="1" applyFill="1" applyBorder="1">
      <alignment/>
      <protection/>
    </xf>
    <xf numFmtId="0" fontId="7" fillId="2" borderId="0" xfId="35" applyFont="1" applyFill="1" applyBorder="1">
      <alignment/>
      <protection/>
    </xf>
    <xf numFmtId="0" fontId="4" fillId="2" borderId="7" xfId="35" applyFont="1" applyFill="1" applyBorder="1" applyAlignment="1">
      <alignment horizontal="center"/>
      <protection/>
    </xf>
    <xf numFmtId="0" fontId="4" fillId="2" borderId="8" xfId="35" applyFont="1" applyFill="1" applyBorder="1" applyAlignment="1">
      <alignment/>
      <protection/>
    </xf>
    <xf numFmtId="0" fontId="9" fillId="2" borderId="8" xfId="35" applyFont="1" applyFill="1" applyBorder="1" applyAlignment="1">
      <alignment horizontal="center"/>
      <protection/>
    </xf>
    <xf numFmtId="0" fontId="4" fillId="2" borderId="8" xfId="35" applyFont="1" applyFill="1" applyBorder="1" applyAlignment="1">
      <alignment vertical="center" wrapText="1"/>
      <protection/>
    </xf>
    <xf numFmtId="2" fontId="41" fillId="2" borderId="8" xfId="35" applyNumberFormat="1" applyFont="1" applyFill="1" applyBorder="1" applyAlignment="1">
      <alignment horizontal="center" wrapText="1"/>
      <protection/>
    </xf>
    <xf numFmtId="0" fontId="4" fillId="2" borderId="8" xfId="35" applyFont="1" applyFill="1" applyBorder="1" applyAlignment="1">
      <alignment horizontal="center"/>
      <protection/>
    </xf>
    <xf numFmtId="164" fontId="4" fillId="2" borderId="8" xfId="35" applyNumberFormat="1" applyFont="1" applyFill="1" applyBorder="1" applyAlignment="1">
      <alignment horizontal="center"/>
      <protection/>
    </xf>
    <xf numFmtId="166" fontId="4" fillId="2" borderId="8" xfId="35" applyNumberFormat="1" applyFont="1" applyFill="1" applyBorder="1" applyAlignment="1">
      <alignment/>
      <protection/>
    </xf>
    <xf numFmtId="166" fontId="4" fillId="2" borderId="9" xfId="35" applyNumberFormat="1" applyFont="1" applyFill="1" applyBorder="1" applyAlignment="1">
      <alignment/>
      <protection/>
    </xf>
    <xf numFmtId="0" fontId="7" fillId="0" borderId="10" xfId="35" applyFont="1" applyBorder="1" applyAlignment="1">
      <alignment horizontal="center"/>
      <protection/>
    </xf>
    <xf numFmtId="0" fontId="7" fillId="0" borderId="10" xfId="35" applyFont="1" applyFill="1" applyBorder="1" applyAlignment="1">
      <alignment horizontal="center"/>
      <protection/>
    </xf>
    <xf numFmtId="0" fontId="7" fillId="0" borderId="10" xfId="34" applyNumberFormat="1" applyFont="1" applyFill="1" applyBorder="1" applyAlignment="1" applyProtection="1">
      <alignment horizontal="center"/>
      <protection/>
    </xf>
    <xf numFmtId="0" fontId="7" fillId="0" borderId="10" xfId="35" applyFont="1" applyFill="1" applyBorder="1" applyAlignment="1">
      <alignment horizontal="center" vertical="center" wrapText="1"/>
      <protection/>
    </xf>
    <xf numFmtId="2" fontId="44" fillId="0" borderId="10" xfId="35" applyNumberFormat="1" applyFont="1" applyFill="1" applyBorder="1" applyAlignment="1">
      <alignment horizontal="center" wrapText="1"/>
      <protection/>
    </xf>
    <xf numFmtId="164" fontId="7" fillId="0" borderId="10" xfId="35" applyNumberFormat="1" applyFont="1" applyFill="1" applyBorder="1" applyAlignment="1">
      <alignment horizontal="center"/>
      <protection/>
    </xf>
    <xf numFmtId="4" fontId="7" fillId="0" borderId="10" xfId="35" applyNumberFormat="1" applyFont="1" applyFill="1" applyBorder="1" applyAlignment="1">
      <alignment horizontal="center"/>
      <protection/>
    </xf>
    <xf numFmtId="165" fontId="7" fillId="0" borderId="10" xfId="35" applyNumberFormat="1" applyFont="1" applyFill="1" applyBorder="1" applyAlignment="1">
      <alignment horizontal="center"/>
      <protection/>
    </xf>
    <xf numFmtId="0" fontId="4" fillId="0" borderId="11" xfId="35" applyFont="1" applyFill="1" applyBorder="1" applyAlignment="1">
      <alignment/>
      <protection/>
    </xf>
    <xf numFmtId="0" fontId="9" fillId="0" borderId="3" xfId="35" applyFont="1" applyFill="1" applyBorder="1" applyAlignment="1">
      <alignment vertical="center"/>
      <protection/>
    </xf>
    <xf numFmtId="0" fontId="16" fillId="0" borderId="19" xfId="26" applyFont="1" applyFill="1" applyBorder="1" applyAlignment="1">
      <alignment horizontal="center"/>
      <protection/>
    </xf>
    <xf numFmtId="168" fontId="17" fillId="0" borderId="20" xfId="26" applyNumberFormat="1" applyFont="1" applyFill="1" applyBorder="1" applyAlignment="1">
      <alignment vertical="center"/>
      <protection/>
    </xf>
    <xf numFmtId="2" fontId="46" fillId="0" borderId="20" xfId="26" applyNumberFormat="1" applyFont="1" applyFill="1" applyBorder="1" applyAlignment="1">
      <alignment wrapText="1"/>
      <protection/>
    </xf>
    <xf numFmtId="168" fontId="17" fillId="0" borderId="21" xfId="26" applyNumberFormat="1" applyFont="1" applyFill="1" applyBorder="1" applyAlignment="1">
      <alignment vertical="center" wrapText="1"/>
      <protection/>
    </xf>
    <xf numFmtId="0" fontId="17" fillId="0" borderId="20" xfId="26" applyFont="1" applyFill="1" applyBorder="1" applyAlignment="1">
      <alignment vertical="center"/>
      <protection/>
    </xf>
    <xf numFmtId="0" fontId="16" fillId="0" borderId="20" xfId="26" applyFont="1" applyFill="1" applyBorder="1" applyAlignment="1">
      <alignment horizontal="center"/>
      <protection/>
    </xf>
    <xf numFmtId="167" fontId="16" fillId="0" borderId="20" xfId="26" applyNumberFormat="1" applyFont="1" applyFill="1" applyBorder="1">
      <alignment/>
      <protection/>
    </xf>
    <xf numFmtId="164" fontId="16" fillId="0" borderId="20" xfId="26" applyNumberFormat="1" applyFont="1" applyFill="1" applyBorder="1">
      <alignment/>
      <protection/>
    </xf>
    <xf numFmtId="2" fontId="49" fillId="0" borderId="5" xfId="35" applyNumberFormat="1" applyFont="1" applyFill="1" applyBorder="1" applyAlignment="1">
      <alignment horizontal="center" wrapText="1"/>
      <protection/>
    </xf>
    <xf numFmtId="2" fontId="50" fillId="0" borderId="0" xfId="35" applyNumberFormat="1" applyFont="1" applyBorder="1" applyAlignment="1">
      <alignment horizontal="center" wrapText="1"/>
      <protection/>
    </xf>
    <xf numFmtId="0" fontId="4" fillId="0" borderId="6" xfId="35" applyFont="1" applyFill="1" applyBorder="1" applyAlignment="1">
      <alignment horizontal="center" wrapText="1"/>
      <protection/>
    </xf>
    <xf numFmtId="0" fontId="4" fillId="0" borderId="22" xfId="35" applyFont="1" applyBorder="1" applyAlignment="1">
      <alignment horizontal="center" wrapText="1"/>
      <protection/>
    </xf>
    <xf numFmtId="0" fontId="7" fillId="0" borderId="22" xfId="35" applyFont="1" applyBorder="1" applyAlignment="1">
      <alignment horizontal="left" wrapText="1"/>
      <protection/>
    </xf>
    <xf numFmtId="2" fontId="50" fillId="0" borderId="22" xfId="35" applyNumberFormat="1" applyFont="1" applyBorder="1" applyAlignment="1">
      <alignment horizontal="center" wrapText="1"/>
      <protection/>
    </xf>
    <xf numFmtId="0" fontId="4" fillId="0" borderId="22" xfId="35" applyFont="1" applyBorder="1" applyAlignment="1">
      <alignment horizontal="center"/>
      <protection/>
    </xf>
    <xf numFmtId="164" fontId="4" fillId="0" borderId="22" xfId="35" applyNumberFormat="1" applyFont="1" applyFill="1" applyBorder="1" applyAlignment="1">
      <alignment horizontal="center"/>
      <protection/>
    </xf>
    <xf numFmtId="166" fontId="4" fillId="0" borderId="22" xfId="35" applyNumberFormat="1" applyFont="1" applyFill="1" applyBorder="1" applyAlignment="1">
      <alignment/>
      <protection/>
    </xf>
    <xf numFmtId="2" fontId="41" fillId="0" borderId="22" xfId="35" applyNumberFormat="1" applyFont="1" applyBorder="1" applyAlignment="1">
      <alignment horizontal="center" vertical="center" wrapText="1"/>
      <protection/>
    </xf>
    <xf numFmtId="178" fontId="4" fillId="0" borderId="22" xfId="35" applyNumberFormat="1" applyFont="1" applyBorder="1" applyAlignment="1">
      <alignment horizontal="center" vertical="center"/>
      <protection/>
    </xf>
    <xf numFmtId="0" fontId="7" fillId="0" borderId="22" xfId="34" applyNumberFormat="1" applyFont="1" applyFill="1" applyBorder="1" applyAlignment="1" applyProtection="1">
      <alignment vertical="center" wrapText="1"/>
      <protection/>
    </xf>
    <xf numFmtId="0" fontId="16" fillId="0" borderId="16" xfId="26" applyFont="1" applyFill="1" applyBorder="1" applyAlignment="1">
      <alignment horizontal="center"/>
      <protection/>
    </xf>
    <xf numFmtId="0" fontId="17" fillId="0" borderId="17" xfId="26" applyFont="1" applyFill="1" applyBorder="1" applyAlignment="1">
      <alignment vertical="center"/>
      <protection/>
    </xf>
    <xf numFmtId="0" fontId="16" fillId="0" borderId="17" xfId="26" applyFont="1" applyFill="1" applyBorder="1" applyAlignment="1">
      <alignment horizontal="center"/>
      <protection/>
    </xf>
    <xf numFmtId="168" fontId="17" fillId="0" borderId="17" xfId="26" applyNumberFormat="1" applyFont="1" applyFill="1" applyBorder="1" applyAlignment="1">
      <alignment vertical="center"/>
      <protection/>
    </xf>
    <xf numFmtId="2" fontId="51" fillId="0" borderId="17" xfId="26" applyNumberFormat="1" applyFont="1" applyFill="1" applyBorder="1" applyAlignment="1">
      <alignment wrapText="1"/>
      <protection/>
    </xf>
    <xf numFmtId="167" fontId="16" fillId="0" borderId="17" xfId="26" applyNumberFormat="1" applyFont="1" applyFill="1" applyBorder="1">
      <alignment/>
      <protection/>
    </xf>
    <xf numFmtId="164" fontId="16" fillId="0" borderId="17" xfId="26" applyNumberFormat="1" applyFont="1" applyFill="1" applyBorder="1">
      <alignment/>
      <protection/>
    </xf>
    <xf numFmtId="168" fontId="17" fillId="0" borderId="30" xfId="26" applyNumberFormat="1" applyFont="1" applyFill="1" applyBorder="1" applyAlignment="1">
      <alignment vertical="center" wrapText="1"/>
      <protection/>
    </xf>
    <xf numFmtId="164" fontId="4" fillId="0" borderId="22" xfId="35" applyNumberFormat="1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4" fillId="0" borderId="6" xfId="34" applyNumberFormat="1" applyFont="1" applyFill="1" applyBorder="1" applyAlignment="1" applyProtection="1">
      <alignment horizontal="center" vertical="center" wrapText="1"/>
      <protection/>
    </xf>
    <xf numFmtId="2" fontId="4" fillId="0" borderId="6" xfId="35" applyNumberFormat="1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left" vertical="center" wrapText="1"/>
      <protection/>
    </xf>
    <xf numFmtId="0" fontId="19" fillId="0" borderId="22" xfId="28" applyFont="1" applyFill="1" applyBorder="1" applyAlignment="1">
      <alignment horizontal="center" vertical="center"/>
      <protection/>
    </xf>
    <xf numFmtId="0" fontId="9" fillId="0" borderId="8" xfId="35" applyFont="1" applyFill="1" applyBorder="1" applyAlignment="1">
      <alignment horizontal="left" vertical="center"/>
      <protection/>
    </xf>
    <xf numFmtId="2" fontId="49" fillId="0" borderId="8" xfId="35" applyNumberFormat="1" applyFont="1" applyFill="1" applyBorder="1" applyAlignment="1">
      <alignment horizontal="center" wrapText="1"/>
      <protection/>
    </xf>
    <xf numFmtId="0" fontId="12" fillId="0" borderId="22" xfId="32" applyNumberFormat="1" applyFont="1" applyFill="1" applyBorder="1" applyAlignment="1">
      <alignment vertical="center" wrapText="1"/>
      <protection/>
    </xf>
    <xf numFmtId="167" fontId="19" fillId="0" borderId="22" xfId="28" applyNumberFormat="1" applyFont="1" applyFill="1" applyBorder="1" applyAlignment="1">
      <alignment horizontal="right" vertical="center"/>
      <protection/>
    </xf>
    <xf numFmtId="3" fontId="6" fillId="0" borderId="22" xfId="22" applyNumberFormat="1" applyFont="1" applyFill="1" applyBorder="1" applyAlignment="1" applyProtection="1">
      <alignment horizontal="center" vertical="center"/>
      <protection/>
    </xf>
    <xf numFmtId="0" fontId="19" fillId="0" borderId="0" xfId="28" applyFont="1" applyFill="1" applyBorder="1" applyAlignment="1">
      <alignment vertical="center"/>
      <protection/>
    </xf>
    <xf numFmtId="0" fontId="19" fillId="0" borderId="0" xfId="28" applyFont="1" applyFill="1" applyBorder="1" applyAlignment="1">
      <alignment horizontal="right" vertical="center"/>
      <protection/>
    </xf>
    <xf numFmtId="0" fontId="19" fillId="0" borderId="0" xfId="28" applyFont="1" applyFill="1" applyAlignment="1">
      <alignment vertical="center"/>
      <protection/>
    </xf>
    <xf numFmtId="2" fontId="4" fillId="0" borderId="6" xfId="35" applyNumberFormat="1" applyFont="1" applyBorder="1" applyAlignment="1">
      <alignment horizontal="center"/>
      <protection/>
    </xf>
    <xf numFmtId="2" fontId="50" fillId="0" borderId="6" xfId="35" applyNumberFormat="1" applyFont="1" applyFill="1" applyBorder="1" applyAlignment="1">
      <alignment horizontal="center" vertical="center" wrapText="1"/>
      <protection/>
    </xf>
    <xf numFmtId="0" fontId="13" fillId="0" borderId="31" xfId="26" applyNumberFormat="1" applyFont="1" applyBorder="1" applyAlignment="1">
      <alignment horizontal="left" vertical="top" wrapText="1"/>
      <protection/>
    </xf>
    <xf numFmtId="0" fontId="13" fillId="0" borderId="32" xfId="26" applyNumberFormat="1" applyFont="1" applyBorder="1" applyAlignment="1">
      <alignment horizontal="left" vertical="top" wrapText="1"/>
      <protection/>
    </xf>
    <xf numFmtId="0" fontId="13" fillId="0" borderId="33" xfId="26" applyNumberFormat="1" applyFont="1" applyBorder="1" applyAlignment="1">
      <alignment horizontal="left" vertical="top" wrapText="1"/>
      <protection/>
    </xf>
    <xf numFmtId="0" fontId="13" fillId="0" borderId="15" xfId="26" applyNumberFormat="1" applyFont="1" applyBorder="1" applyAlignment="1">
      <alignment horizontal="left" vertical="top" wrapText="1"/>
      <protection/>
    </xf>
    <xf numFmtId="0" fontId="13" fillId="0" borderId="34" xfId="26" applyNumberFormat="1" applyFont="1" applyBorder="1" applyAlignment="1">
      <alignment horizontal="left" vertical="top" wrapText="1"/>
      <protection/>
    </xf>
    <xf numFmtId="0" fontId="13" fillId="0" borderId="30" xfId="26" applyNumberFormat="1" applyFont="1" applyBorder="1" applyAlignment="1">
      <alignment horizontal="left" vertical="top" wrapText="1"/>
      <protection/>
    </xf>
    <xf numFmtId="0" fontId="15" fillId="0" borderId="14" xfId="26" applyFont="1" applyBorder="1" applyAlignment="1">
      <alignment horizontal="center" vertical="center" wrapText="1"/>
      <protection/>
    </xf>
    <xf numFmtId="0" fontId="15" fillId="0" borderId="35" xfId="26" applyFont="1" applyBorder="1" applyAlignment="1">
      <alignment horizontal="center" vertical="center" wrapText="1"/>
      <protection/>
    </xf>
    <xf numFmtId="0" fontId="10" fillId="0" borderId="36" xfId="26" applyFont="1" applyBorder="1" applyAlignment="1">
      <alignment horizontal="left" vertical="center" wrapText="1"/>
      <protection/>
    </xf>
    <xf numFmtId="0" fontId="10" fillId="0" borderId="37" xfId="26" applyFont="1" applyBorder="1" applyAlignment="1">
      <alignment horizontal="left" vertical="center" wrapText="1"/>
      <protection/>
    </xf>
    <xf numFmtId="0" fontId="36" fillId="0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3" fillId="0" borderId="14" xfId="26" applyFont="1" applyBorder="1" applyAlignment="1">
      <alignment horizontal="center" vertical="center" wrapText="1"/>
      <protection/>
    </xf>
    <xf numFmtId="0" fontId="13" fillId="0" borderId="35" xfId="26" applyFont="1" applyBorder="1" applyAlignment="1">
      <alignment horizontal="center" vertical="center" wrapText="1"/>
      <protection/>
    </xf>
    <xf numFmtId="0" fontId="13" fillId="0" borderId="36" xfId="26" applyFont="1" applyBorder="1" applyAlignment="1">
      <alignment horizontal="left" vertical="top"/>
      <protection/>
    </xf>
    <xf numFmtId="0" fontId="13" fillId="0" borderId="37" xfId="26" applyFont="1" applyBorder="1" applyAlignment="1">
      <alignment horizontal="left" vertical="top"/>
      <protection/>
    </xf>
    <xf numFmtId="0" fontId="13" fillId="0" borderId="40" xfId="26" applyFont="1" applyBorder="1" applyAlignment="1">
      <alignment horizontal="left" vertical="top" wrapText="1"/>
      <protection/>
    </xf>
    <xf numFmtId="0" fontId="13" fillId="0" borderId="40" xfId="26" applyFont="1" applyBorder="1" applyAlignment="1">
      <alignment horizontal="left" vertical="top"/>
      <protection/>
    </xf>
    <xf numFmtId="0" fontId="13" fillId="0" borderId="41" xfId="26" applyFont="1" applyBorder="1" applyAlignment="1">
      <alignment horizontal="left" vertical="top"/>
      <protection/>
    </xf>
    <xf numFmtId="0" fontId="59" fillId="0" borderId="42" xfId="26" applyFont="1" applyBorder="1" applyAlignment="1">
      <alignment horizontal="left" vertical="center" wrapText="1"/>
      <protection/>
    </xf>
    <xf numFmtId="0" fontId="59" fillId="0" borderId="43" xfId="26" applyFont="1" applyBorder="1" applyAlignment="1">
      <alignment horizontal="left" vertical="center" wrapText="1"/>
      <protection/>
    </xf>
    <xf numFmtId="0" fontId="13" fillId="0" borderId="5" xfId="26" applyFont="1" applyBorder="1" applyAlignment="1">
      <alignment horizontal="left" vertical="center" wrapText="1"/>
      <protection/>
    </xf>
    <xf numFmtId="0" fontId="13" fillId="0" borderId="44" xfId="26" applyFont="1" applyBorder="1" applyAlignment="1">
      <alignment horizontal="left" vertical="center" wrapText="1"/>
      <protection/>
    </xf>
    <xf numFmtId="0" fontId="18" fillId="0" borderId="45" xfId="26" applyFont="1" applyBorder="1" applyAlignment="1">
      <alignment horizontal="left" vertical="center" wrapText="1"/>
      <protection/>
    </xf>
    <xf numFmtId="0" fontId="18" fillId="0" borderId="46" xfId="26" applyFont="1" applyBorder="1" applyAlignment="1">
      <alignment horizontal="left" vertical="center" wrapText="1"/>
      <protection/>
    </xf>
    <xf numFmtId="0" fontId="10" fillId="0" borderId="47" xfId="26" applyFont="1" applyBorder="1" applyAlignment="1">
      <alignment horizontal="left" vertical="center" wrapText="1"/>
      <protection/>
    </xf>
    <xf numFmtId="0" fontId="10" fillId="0" borderId="48" xfId="26" applyFont="1" applyBorder="1" applyAlignment="1">
      <alignment horizontal="left" vertical="center" wrapText="1"/>
      <protection/>
    </xf>
    <xf numFmtId="0" fontId="19" fillId="0" borderId="49" xfId="26" applyFont="1" applyBorder="1" applyAlignment="1">
      <alignment horizontal="left" vertical="center" wrapText="1"/>
      <protection/>
    </xf>
    <xf numFmtId="0" fontId="19" fillId="0" borderId="50" xfId="26" applyFont="1" applyBorder="1" applyAlignment="1">
      <alignment horizontal="left" vertical="center" wrapText="1"/>
      <protection/>
    </xf>
    <xf numFmtId="0" fontId="55" fillId="0" borderId="5" xfId="26" applyFont="1" applyBorder="1" applyAlignment="1">
      <alignment horizontal="left" vertical="center" wrapText="1"/>
      <protection/>
    </xf>
    <xf numFmtId="0" fontId="55" fillId="0" borderId="44" xfId="26" applyFont="1" applyBorder="1" applyAlignment="1">
      <alignment horizontal="left" vertical="center" wrapText="1"/>
      <protection/>
    </xf>
    <xf numFmtId="0" fontId="13" fillId="0" borderId="36" xfId="26" applyFont="1" applyBorder="1" applyAlignment="1">
      <alignment horizontal="left" vertical="top" wrapText="1"/>
      <protection/>
    </xf>
    <xf numFmtId="0" fontId="13" fillId="0" borderId="37" xfId="26" applyFont="1" applyBorder="1" applyAlignment="1">
      <alignment horizontal="left" vertical="top" wrapText="1"/>
      <protection/>
    </xf>
    <xf numFmtId="49" fontId="13" fillId="0" borderId="11" xfId="26" applyNumberFormat="1" applyFont="1" applyBorder="1" applyAlignment="1">
      <alignment horizontal="left" vertical="center" wrapText="1"/>
      <protection/>
    </xf>
    <xf numFmtId="49" fontId="13" fillId="0" borderId="51" xfId="26" applyNumberFormat="1" applyFont="1" applyBorder="1" applyAlignment="1">
      <alignment horizontal="left" vertical="center" wrapText="1"/>
      <protection/>
    </xf>
    <xf numFmtId="0" fontId="12" fillId="0" borderId="0" xfId="37" applyFont="1" applyBorder="1" applyAlignment="1">
      <alignment horizontal="left" vertical="top" wrapText="1"/>
      <protection/>
    </xf>
    <xf numFmtId="49" fontId="19" fillId="0" borderId="52" xfId="28" applyNumberFormat="1" applyFont="1" applyFill="1" applyBorder="1" applyAlignment="1">
      <alignment horizontal="center" vertical="center"/>
      <protection/>
    </xf>
    <xf numFmtId="49" fontId="19" fillId="0" borderId="53" xfId="28" applyNumberFormat="1" applyFont="1" applyFill="1" applyBorder="1" applyAlignment="1">
      <alignment horizontal="center" vertical="center"/>
      <protection/>
    </xf>
    <xf numFmtId="49" fontId="19" fillId="0" borderId="54" xfId="28" applyNumberFormat="1" applyFont="1" applyFill="1" applyBorder="1" applyAlignment="1">
      <alignment horizontal="center" vertical="center"/>
      <protection/>
    </xf>
    <xf numFmtId="169" fontId="4" fillId="13" borderId="6" xfId="35" applyNumberFormat="1" applyFont="1" applyFill="1" applyBorder="1" applyAlignment="1">
      <alignment horizontal="right" vertical="center"/>
      <protection/>
    </xf>
    <xf numFmtId="166" fontId="4" fillId="13" borderId="6" xfId="35" applyNumberFormat="1" applyFont="1" applyFill="1" applyBorder="1" applyAlignment="1">
      <alignment vertical="center"/>
      <protection/>
    </xf>
    <xf numFmtId="166" fontId="4" fillId="13" borderId="6" xfId="35" applyNumberFormat="1" applyFont="1" applyFill="1" applyBorder="1" applyAlignment="1">
      <alignment/>
      <protection/>
    </xf>
    <xf numFmtId="169" fontId="4" fillId="13" borderId="6" xfId="35" applyNumberFormat="1" applyFont="1" applyFill="1" applyBorder="1" applyAlignment="1">
      <alignment horizontal="right"/>
      <protection/>
    </xf>
    <xf numFmtId="169" fontId="4" fillId="13" borderId="22" xfId="35" applyNumberFormat="1" applyFont="1" applyFill="1" applyBorder="1" applyAlignment="1">
      <alignment horizontal="right" vertical="center"/>
      <protection/>
    </xf>
    <xf numFmtId="169" fontId="4" fillId="13" borderId="22" xfId="35" applyNumberFormat="1" applyFont="1" applyFill="1" applyBorder="1" applyAlignment="1">
      <alignment horizontal="right"/>
      <protection/>
    </xf>
    <xf numFmtId="166" fontId="4" fillId="13" borderId="22" xfId="35" applyNumberFormat="1" applyFont="1" applyFill="1" applyBorder="1" applyAlignment="1">
      <alignment vertical="center"/>
      <protection/>
    </xf>
    <xf numFmtId="165" fontId="4" fillId="13" borderId="6" xfId="35" applyNumberFormat="1" applyFont="1" applyFill="1" applyBorder="1" applyAlignment="1">
      <alignment horizontal="right"/>
      <protection/>
    </xf>
    <xf numFmtId="167" fontId="19" fillId="13" borderId="22" xfId="28" applyNumberFormat="1" applyFont="1" applyFill="1" applyBorder="1" applyAlignment="1">
      <alignment horizontal="right"/>
      <protection/>
    </xf>
    <xf numFmtId="42" fontId="19" fillId="13" borderId="22" xfId="28" applyNumberFormat="1" applyFont="1" applyFill="1" applyBorder="1" applyAlignment="1">
      <alignment horizontal="center" vertical="center"/>
      <protection/>
    </xf>
    <xf numFmtId="176" fontId="19" fillId="13" borderId="22" xfId="0" applyNumberFormat="1" applyFont="1" applyFill="1" applyBorder="1" applyAlignment="1">
      <alignment horizontal="center" vertical="top"/>
    </xf>
    <xf numFmtId="176" fontId="19" fillId="13" borderId="22" xfId="28" applyNumberFormat="1" applyFont="1" applyFill="1" applyBorder="1" applyAlignment="1">
      <alignment horizontal="center" vertical="center"/>
      <protection/>
    </xf>
    <xf numFmtId="176" fontId="19" fillId="13" borderId="22" xfId="28" applyNumberFormat="1" applyFont="1" applyFill="1" applyBorder="1" applyAlignment="1">
      <alignment horizontal="center"/>
      <protection/>
    </xf>
    <xf numFmtId="172" fontId="16" fillId="13" borderId="22" xfId="22" applyNumberFormat="1" applyFont="1" applyFill="1" applyBorder="1" applyAlignment="1" applyProtection="1">
      <alignment vertical="center"/>
      <protection/>
    </xf>
    <xf numFmtId="0" fontId="16" fillId="0" borderId="0" xfId="22" applyFont="1" applyFill="1" applyBorder="1" applyAlignment="1" applyProtection="1">
      <alignment vertical="center" wrapText="1"/>
      <protection/>
    </xf>
    <xf numFmtId="0" fontId="16" fillId="13" borderId="22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Border="1" applyAlignment="1" applyProtection="1">
      <alignment horizontal="left" vertical="center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Hodnota průvodce daty" xfId="23"/>
    <cellStyle name="Kategorie průvodce daty" xfId="24"/>
    <cellStyle name="Nadpis průvodce daty" xfId="25"/>
    <cellStyle name="normální 2" xfId="26"/>
    <cellStyle name="normální 3" xfId="27"/>
    <cellStyle name="normální 4" xfId="28"/>
    <cellStyle name="normální 5" xfId="29"/>
    <cellStyle name="normální 6" xfId="30"/>
    <cellStyle name="Normální 7" xfId="31"/>
    <cellStyle name="normální_Ceník - ostrý_vykaz_anna26_05 2" xfId="32"/>
    <cellStyle name="normální_Rostliny_kvet_seznamJENA" xfId="33"/>
    <cellStyle name="normální_rozpocet_vzor 2" xfId="34"/>
    <cellStyle name="normální_Rozpočet-finalni" xfId="35"/>
    <cellStyle name="normální_vykaz_anna26_05" xfId="36"/>
    <cellStyle name="normální_vykaz_anna26_05 2" xfId="37"/>
    <cellStyle name="Položka průvodce daty" xfId="38"/>
    <cellStyle name="Roh průvodce daty" xfId="39"/>
    <cellStyle name="Výsledek průvodce daty" xfId="40"/>
    <cellStyle name="Normální 8" xfId="41"/>
    <cellStyle name="normální 5 2" xfId="42"/>
    <cellStyle name="Normální 9" xfId="43"/>
    <cellStyle name="Normální 10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114300</xdr:rowOff>
    </xdr:from>
    <xdr:to>
      <xdr:col>1</xdr:col>
      <xdr:colOff>590550</xdr:colOff>
      <xdr:row>12</xdr:row>
      <xdr:rowOff>209550</xdr:rowOff>
    </xdr:to>
    <xdr:pic>
      <xdr:nvPicPr>
        <xdr:cNvPr id="50771" name="Obrázek 2" descr="OFFICE-Logo_SAFE_TREES_color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152650"/>
          <a:ext cx="1781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view="pageBreakPreview" zoomScaleSheetLayoutView="100" workbookViewId="0" topLeftCell="A1">
      <selection activeCell="K20" sqref="K20"/>
    </sheetView>
  </sheetViews>
  <sheetFormatPr defaultColWidth="9.140625" defaultRowHeight="12.75"/>
  <cols>
    <col min="1" max="1" width="18.28125" style="8" customWidth="1"/>
    <col min="2" max="2" width="9.8515625" style="8" customWidth="1"/>
    <col min="3" max="5" width="9.140625" style="8" customWidth="1"/>
    <col min="6" max="6" width="5.8515625" style="8" customWidth="1"/>
    <col min="7" max="8" width="9.140625" style="8" customWidth="1"/>
    <col min="9" max="9" width="6.421875" style="8" customWidth="1"/>
    <col min="10" max="16384" width="9.140625" style="8" customWidth="1"/>
  </cols>
  <sheetData>
    <row r="1" spans="1:9" ht="22.9" customHeight="1">
      <c r="A1" s="225" t="s">
        <v>0</v>
      </c>
      <c r="B1" s="609" t="s">
        <v>434</v>
      </c>
      <c r="C1" s="609"/>
      <c r="D1" s="609"/>
      <c r="E1" s="609"/>
      <c r="F1" s="609"/>
      <c r="G1" s="609"/>
      <c r="H1" s="609"/>
      <c r="I1" s="610"/>
    </row>
    <row r="2" spans="1:9" ht="15.6" customHeight="1">
      <c r="A2" s="226" t="s">
        <v>2</v>
      </c>
      <c r="B2" s="611" t="s">
        <v>3</v>
      </c>
      <c r="C2" s="611"/>
      <c r="D2" s="611"/>
      <c r="E2" s="611"/>
      <c r="F2" s="611"/>
      <c r="G2" s="611"/>
      <c r="H2" s="611"/>
      <c r="I2" s="612"/>
    </row>
    <row r="3" spans="1:9" ht="19.15" customHeight="1">
      <c r="A3" s="226" t="s">
        <v>1</v>
      </c>
      <c r="B3" s="619" t="s">
        <v>406</v>
      </c>
      <c r="C3" s="619"/>
      <c r="D3" s="619"/>
      <c r="E3" s="619"/>
      <c r="F3" s="619"/>
      <c r="G3" s="619"/>
      <c r="H3" s="619"/>
      <c r="I3" s="620"/>
    </row>
    <row r="4" spans="1:9" ht="14.25" thickBot="1">
      <c r="A4" s="227"/>
      <c r="B4" s="9"/>
      <c r="C4" s="9"/>
      <c r="D4" s="9"/>
      <c r="E4" s="9"/>
      <c r="F4" s="9"/>
      <c r="G4" s="9"/>
      <c r="H4" s="9"/>
      <c r="I4" s="233"/>
    </row>
    <row r="5" spans="1:9" ht="28.9" customHeight="1" thickBot="1">
      <c r="A5" s="234" t="s">
        <v>4</v>
      </c>
      <c r="B5" s="364" t="s">
        <v>435</v>
      </c>
      <c r="C5" s="320"/>
      <c r="D5" s="320"/>
      <c r="E5" s="320"/>
      <c r="F5" s="320"/>
      <c r="G5" s="320"/>
      <c r="H5" s="320"/>
      <c r="I5" s="321"/>
    </row>
    <row r="6" spans="1:9" ht="14.25" thickBot="1">
      <c r="A6" s="228"/>
      <c r="B6" s="10"/>
      <c r="C6" s="10"/>
      <c r="D6" s="10"/>
      <c r="E6" s="10"/>
      <c r="F6" s="10"/>
      <c r="G6" s="11"/>
      <c r="H6" s="11"/>
      <c r="I6" s="229"/>
    </row>
    <row r="7" spans="1:9" ht="12" customHeight="1">
      <c r="A7" s="613" t="s">
        <v>5</v>
      </c>
      <c r="B7" s="614"/>
      <c r="C7" s="615" t="s">
        <v>6</v>
      </c>
      <c r="D7" s="615"/>
      <c r="E7" s="615"/>
      <c r="F7" s="616"/>
      <c r="G7" s="12" t="s">
        <v>7</v>
      </c>
      <c r="H7" s="617" t="s">
        <v>8</v>
      </c>
      <c r="I7" s="618"/>
    </row>
    <row r="8" spans="1:9" ht="23.85" customHeight="1">
      <c r="A8" s="595" t="s">
        <v>405</v>
      </c>
      <c r="B8" s="596"/>
      <c r="C8" s="621" t="s">
        <v>9</v>
      </c>
      <c r="D8" s="621"/>
      <c r="E8" s="621"/>
      <c r="F8" s="622"/>
      <c r="G8" s="342" t="s">
        <v>10</v>
      </c>
      <c r="H8" s="623" t="s">
        <v>420</v>
      </c>
      <c r="I8" s="624"/>
    </row>
    <row r="9" spans="1:9" ht="12" customHeight="1">
      <c r="A9" s="595" t="s">
        <v>11</v>
      </c>
      <c r="B9" s="596"/>
      <c r="C9" s="597" t="s">
        <v>12</v>
      </c>
      <c r="D9" s="597"/>
      <c r="E9" s="597"/>
      <c r="F9" s="598"/>
      <c r="G9" s="13" t="s">
        <v>13</v>
      </c>
      <c r="H9" s="589" t="s">
        <v>14</v>
      </c>
      <c r="I9" s="590"/>
    </row>
    <row r="10" spans="1:9" ht="20.25" customHeight="1">
      <c r="A10" s="602"/>
      <c r="B10" s="603"/>
      <c r="C10" s="604" t="s">
        <v>15</v>
      </c>
      <c r="D10" s="604"/>
      <c r="E10" s="604"/>
      <c r="F10" s="605"/>
      <c r="G10" s="599" t="s">
        <v>436</v>
      </c>
      <c r="H10" s="591"/>
      <c r="I10" s="592"/>
    </row>
    <row r="11" spans="1:9" ht="12.95" customHeight="1">
      <c r="A11" s="230"/>
      <c r="B11" s="11"/>
      <c r="C11" s="597"/>
      <c r="D11" s="597"/>
      <c r="E11" s="597"/>
      <c r="F11" s="598"/>
      <c r="G11" s="600"/>
      <c r="H11" s="591"/>
      <c r="I11" s="592"/>
    </row>
    <row r="12" spans="1:9" ht="12.95" customHeight="1">
      <c r="A12" s="230"/>
      <c r="B12" s="11"/>
      <c r="C12" s="604"/>
      <c r="D12" s="604"/>
      <c r="E12" s="604"/>
      <c r="F12" s="605"/>
      <c r="G12" s="600"/>
      <c r="H12" s="591"/>
      <c r="I12" s="592"/>
    </row>
    <row r="13" spans="1:9" ht="37.5" customHeight="1" thickBot="1">
      <c r="A13" s="231"/>
      <c r="B13" s="232"/>
      <c r="C13" s="606"/>
      <c r="D13" s="607"/>
      <c r="E13" s="607"/>
      <c r="F13" s="608"/>
      <c r="G13" s="601"/>
      <c r="H13" s="593"/>
      <c r="I13" s="594"/>
    </row>
  </sheetData>
  <sheetProtection selectLockedCells="1" selectUnlockedCells="1"/>
  <mergeCells count="18">
    <mergeCell ref="B1:I1"/>
    <mergeCell ref="B2:I2"/>
    <mergeCell ref="A7:B7"/>
    <mergeCell ref="A8:B8"/>
    <mergeCell ref="C7:F7"/>
    <mergeCell ref="H7:I7"/>
    <mergeCell ref="B3:I3"/>
    <mergeCell ref="C8:F8"/>
    <mergeCell ref="H8:I8"/>
    <mergeCell ref="H9:I13"/>
    <mergeCell ref="A9:B9"/>
    <mergeCell ref="C9:F9"/>
    <mergeCell ref="G10:G13"/>
    <mergeCell ref="A10:B10"/>
    <mergeCell ref="C10:F10"/>
    <mergeCell ref="C11:F11"/>
    <mergeCell ref="C12:F12"/>
    <mergeCell ref="C13:F13"/>
  </mergeCells>
  <printOptions/>
  <pageMargins left="4" right="0.7874015748031497" top="3.59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4"/>
  <sheetViews>
    <sheetView view="pageBreakPreview" zoomScale="110" zoomScaleSheetLayoutView="110" workbookViewId="0" topLeftCell="A19">
      <selection activeCell="H35" sqref="H35:H38"/>
    </sheetView>
  </sheetViews>
  <sheetFormatPr defaultColWidth="9.140625" defaultRowHeight="12.75"/>
  <cols>
    <col min="1" max="1" width="11.00390625" style="2" customWidth="1"/>
    <col min="2" max="2" width="5.28125" style="2" customWidth="1"/>
    <col min="3" max="3" width="9.8515625" style="2" customWidth="1"/>
    <col min="4" max="4" width="58.421875" style="2" customWidth="1"/>
    <col min="5" max="5" width="15.7109375" style="2" customWidth="1"/>
    <col min="6" max="6" width="10.7109375" style="2" customWidth="1"/>
    <col min="7" max="7" width="11.140625" style="2" customWidth="1"/>
    <col min="8" max="8" width="10.7109375" style="2" customWidth="1"/>
    <col min="9" max="9" width="14.421875" style="2" customWidth="1"/>
    <col min="10" max="16384" width="9.140625" style="2" customWidth="1"/>
  </cols>
  <sheetData>
    <row r="1" spans="1:9" s="37" customFormat="1" ht="16.5">
      <c r="A1" s="236" t="s">
        <v>355</v>
      </c>
      <c r="B1" s="33"/>
      <c r="C1" s="34"/>
      <c r="D1" s="35"/>
      <c r="E1" s="36"/>
      <c r="F1" s="35"/>
      <c r="G1" s="35"/>
      <c r="H1" s="148"/>
      <c r="I1" s="148"/>
    </row>
    <row r="2" ht="3.75" customHeight="1"/>
    <row r="3" spans="1:9" ht="13.5">
      <c r="A3" s="149"/>
      <c r="B3" s="150" t="s">
        <v>117</v>
      </c>
      <c r="C3" s="151"/>
      <c r="D3" s="152"/>
      <c r="E3" s="153"/>
      <c r="F3" s="154"/>
      <c r="G3" s="155"/>
      <c r="H3" s="156"/>
      <c r="I3" s="157"/>
    </row>
    <row r="4" spans="1:9" s="160" customFormat="1" ht="4.5" customHeight="1">
      <c r="A4" s="4"/>
      <c r="B4" s="158"/>
      <c r="C4" s="159"/>
      <c r="D4" s="95"/>
      <c r="E4" s="131"/>
      <c r="F4" s="94"/>
      <c r="G4" s="96"/>
      <c r="H4" s="97"/>
      <c r="I4" s="98"/>
    </row>
    <row r="5" spans="1:9" s="169" customFormat="1" ht="12.75">
      <c r="A5" s="161"/>
      <c r="B5" s="332" t="s">
        <v>118</v>
      </c>
      <c r="C5" s="162"/>
      <c r="D5" s="163"/>
      <c r="E5" s="164"/>
      <c r="F5" s="165"/>
      <c r="G5" s="166"/>
      <c r="H5" s="167"/>
      <c r="I5" s="168"/>
    </row>
    <row r="6" spans="1:9" ht="13.5">
      <c r="A6" s="170"/>
      <c r="B6" s="171"/>
      <c r="C6" s="172" t="s">
        <v>61</v>
      </c>
      <c r="D6" s="173"/>
      <c r="E6" s="174"/>
      <c r="F6" s="175"/>
      <c r="G6" s="176"/>
      <c r="H6" s="177"/>
      <c r="I6" s="178"/>
    </row>
    <row r="7" spans="1:9" ht="13.5">
      <c r="A7" s="99" t="s">
        <v>62</v>
      </c>
      <c r="B7" s="100" t="s">
        <v>63</v>
      </c>
      <c r="C7" s="101" t="s">
        <v>64</v>
      </c>
      <c r="D7" s="102" t="s">
        <v>65</v>
      </c>
      <c r="E7" s="103" t="s">
        <v>102</v>
      </c>
      <c r="F7" s="100" t="s">
        <v>66</v>
      </c>
      <c r="G7" s="104" t="s">
        <v>28</v>
      </c>
      <c r="H7" s="105" t="s">
        <v>67</v>
      </c>
      <c r="I7" s="106" t="s">
        <v>68</v>
      </c>
    </row>
    <row r="8" spans="1:9" s="574" customFormat="1" ht="25.5">
      <c r="A8" s="458" t="s">
        <v>295</v>
      </c>
      <c r="B8" s="396">
        <v>1</v>
      </c>
      <c r="C8" s="395" t="s">
        <v>119</v>
      </c>
      <c r="D8" s="503" t="s">
        <v>401</v>
      </c>
      <c r="E8" s="397" t="s">
        <v>121</v>
      </c>
      <c r="F8" s="396" t="s">
        <v>122</v>
      </c>
      <c r="G8" s="398">
        <f>BILANCE!B4*4</f>
        <v>164</v>
      </c>
      <c r="H8" s="629"/>
      <c r="I8" s="399">
        <f>H8*G8</f>
        <v>0</v>
      </c>
    </row>
    <row r="9" spans="1:9" s="574" customFormat="1" ht="38.25">
      <c r="A9" s="458" t="s">
        <v>295</v>
      </c>
      <c r="B9" s="396">
        <v>2</v>
      </c>
      <c r="C9" s="395" t="s">
        <v>123</v>
      </c>
      <c r="D9" s="507" t="s">
        <v>369</v>
      </c>
      <c r="E9" s="397" t="s">
        <v>370</v>
      </c>
      <c r="F9" s="396" t="s">
        <v>29</v>
      </c>
      <c r="G9" s="576">
        <f>47*0.07*6</f>
        <v>19.740000000000002</v>
      </c>
      <c r="H9" s="629"/>
      <c r="I9" s="399">
        <f aca="true" t="shared" si="0" ref="I9:I12">H9*G9</f>
        <v>0</v>
      </c>
    </row>
    <row r="10" spans="1:9" s="403" customFormat="1" ht="12.75">
      <c r="A10" s="395" t="s">
        <v>69</v>
      </c>
      <c r="B10" s="396">
        <v>3</v>
      </c>
      <c r="C10" s="413" t="s">
        <v>70</v>
      </c>
      <c r="D10" s="509" t="s">
        <v>329</v>
      </c>
      <c r="E10" s="405" t="s">
        <v>70</v>
      </c>
      <c r="F10" s="396" t="s">
        <v>30</v>
      </c>
      <c r="G10" s="414">
        <f>47*0.003*4</f>
        <v>0.5640000000000001</v>
      </c>
      <c r="H10" s="630"/>
      <c r="I10" s="399">
        <f t="shared" si="0"/>
        <v>0</v>
      </c>
    </row>
    <row r="11" spans="1:9" s="574" customFormat="1" ht="25.5">
      <c r="A11" s="458" t="s">
        <v>295</v>
      </c>
      <c r="B11" s="396">
        <v>4</v>
      </c>
      <c r="C11" s="413" t="s">
        <v>90</v>
      </c>
      <c r="D11" s="507" t="s">
        <v>124</v>
      </c>
      <c r="E11" s="405"/>
      <c r="F11" s="396" t="s">
        <v>29</v>
      </c>
      <c r="G11" s="576">
        <f>G9</f>
        <v>19.740000000000002</v>
      </c>
      <c r="H11" s="629"/>
      <c r="I11" s="399">
        <f t="shared" si="0"/>
        <v>0</v>
      </c>
    </row>
    <row r="12" spans="1:12" s="410" customFormat="1" ht="25.5">
      <c r="A12" s="404" t="s">
        <v>295</v>
      </c>
      <c r="B12" s="396">
        <v>5</v>
      </c>
      <c r="C12" s="413" t="s">
        <v>305</v>
      </c>
      <c r="D12" s="509" t="s">
        <v>397</v>
      </c>
      <c r="E12" s="405" t="s">
        <v>70</v>
      </c>
      <c r="F12" s="396" t="s">
        <v>29</v>
      </c>
      <c r="G12" s="414">
        <f>G11</f>
        <v>19.740000000000002</v>
      </c>
      <c r="H12" s="630"/>
      <c r="I12" s="399">
        <f t="shared" si="0"/>
        <v>0</v>
      </c>
      <c r="J12" s="415"/>
      <c r="K12" s="408"/>
      <c r="L12" s="409"/>
    </row>
    <row r="13" spans="1:9" ht="13.5">
      <c r="A13" s="179"/>
      <c r="B13" s="180"/>
      <c r="C13" s="181" t="s">
        <v>92</v>
      </c>
      <c r="D13" s="182"/>
      <c r="E13" s="183"/>
      <c r="F13" s="184"/>
      <c r="G13" s="185"/>
      <c r="H13" s="186"/>
      <c r="I13" s="187"/>
    </row>
    <row r="14" spans="1:9" ht="13.5">
      <c r="A14" s="188" t="s">
        <v>62</v>
      </c>
      <c r="B14" s="189" t="s">
        <v>63</v>
      </c>
      <c r="C14" s="190" t="s">
        <v>64</v>
      </c>
      <c r="D14" s="191" t="s">
        <v>65</v>
      </c>
      <c r="E14" s="192" t="s">
        <v>93</v>
      </c>
      <c r="F14" s="189" t="s">
        <v>66</v>
      </c>
      <c r="G14" s="193" t="s">
        <v>28</v>
      </c>
      <c r="H14" s="194" t="s">
        <v>67</v>
      </c>
      <c r="I14" s="195" t="s">
        <v>68</v>
      </c>
    </row>
    <row r="15" spans="1:9" ht="13.5">
      <c r="A15" s="108" t="s">
        <v>24</v>
      </c>
      <c r="B15" s="108">
        <v>6</v>
      </c>
      <c r="C15" s="108" t="s">
        <v>70</v>
      </c>
      <c r="D15" s="115" t="s">
        <v>310</v>
      </c>
      <c r="E15" s="504" t="s">
        <v>427</v>
      </c>
      <c r="F15" s="109" t="s">
        <v>29</v>
      </c>
      <c r="G15" s="587">
        <f>G11</f>
        <v>19.740000000000002</v>
      </c>
      <c r="H15" s="632"/>
      <c r="I15" s="113">
        <f>H15*G15</f>
        <v>0</v>
      </c>
    </row>
    <row r="16" spans="1:9" ht="13.5">
      <c r="A16" s="120"/>
      <c r="B16" s="75"/>
      <c r="C16" s="120"/>
      <c r="D16" s="121" t="s">
        <v>27</v>
      </c>
      <c r="E16" s="122"/>
      <c r="F16" s="120"/>
      <c r="G16" s="123"/>
      <c r="H16" s="124"/>
      <c r="I16" s="125">
        <f>SUM(I8:I15)</f>
        <v>0</v>
      </c>
    </row>
    <row r="17" spans="1:9" s="1" customFormat="1" ht="13.5">
      <c r="A17" s="3"/>
      <c r="B17" s="4"/>
      <c r="C17" s="3"/>
      <c r="D17" s="5"/>
      <c r="E17" s="5"/>
      <c r="F17" s="5"/>
      <c r="G17" s="5"/>
      <c r="H17" s="5"/>
      <c r="I17" s="196"/>
    </row>
    <row r="18" spans="1:9" ht="13.5">
      <c r="A18" s="197"/>
      <c r="B18" s="198" t="s">
        <v>127</v>
      </c>
      <c r="C18" s="77"/>
      <c r="D18" s="78"/>
      <c r="E18" s="79"/>
      <c r="F18" s="80"/>
      <c r="G18" s="81"/>
      <c r="H18" s="82"/>
      <c r="I18" s="83"/>
    </row>
    <row r="19" spans="1:9" ht="4.5" customHeight="1">
      <c r="A19" s="197"/>
      <c r="B19" s="198"/>
      <c r="C19" s="77"/>
      <c r="D19" s="78"/>
      <c r="E19" s="79"/>
      <c r="F19" s="80"/>
      <c r="G19" s="81"/>
      <c r="H19" s="82"/>
      <c r="I19" s="83"/>
    </row>
    <row r="20" spans="1:9" s="169" customFormat="1" ht="12" customHeight="1">
      <c r="A20" s="199"/>
      <c r="B20" s="200" t="s">
        <v>118</v>
      </c>
      <c r="C20" s="201"/>
      <c r="D20" s="202"/>
      <c r="E20" s="203"/>
      <c r="F20" s="204"/>
      <c r="G20" s="205"/>
      <c r="H20" s="206"/>
      <c r="I20" s="207"/>
    </row>
    <row r="21" spans="1:9" ht="13.5">
      <c r="A21" s="170"/>
      <c r="B21" s="171"/>
      <c r="C21" s="172" t="s">
        <v>61</v>
      </c>
      <c r="D21" s="173"/>
      <c r="E21" s="174"/>
      <c r="F21" s="175"/>
      <c r="G21" s="176"/>
      <c r="H21" s="177"/>
      <c r="I21" s="178"/>
    </row>
    <row r="22" spans="1:9" ht="13.5">
      <c r="A22" s="99" t="s">
        <v>62</v>
      </c>
      <c r="B22" s="100" t="s">
        <v>63</v>
      </c>
      <c r="C22" s="101" t="s">
        <v>64</v>
      </c>
      <c r="D22" s="102" t="s">
        <v>65</v>
      </c>
      <c r="E22" s="103" t="s">
        <v>102</v>
      </c>
      <c r="F22" s="100" t="s">
        <v>66</v>
      </c>
      <c r="G22" s="104" t="s">
        <v>28</v>
      </c>
      <c r="H22" s="105" t="s">
        <v>67</v>
      </c>
      <c r="I22" s="106" t="s">
        <v>68</v>
      </c>
    </row>
    <row r="23" spans="1:9" s="574" customFormat="1" ht="24.6" customHeight="1">
      <c r="A23" s="458" t="s">
        <v>295</v>
      </c>
      <c r="B23" s="396">
        <v>1</v>
      </c>
      <c r="C23" s="395" t="s">
        <v>119</v>
      </c>
      <c r="D23" s="503" t="s">
        <v>120</v>
      </c>
      <c r="E23" s="397" t="s">
        <v>121</v>
      </c>
      <c r="F23" s="396" t="s">
        <v>122</v>
      </c>
      <c r="G23" s="398">
        <f>G8</f>
        <v>164</v>
      </c>
      <c r="H23" s="629"/>
      <c r="I23" s="399">
        <f aca="true" t="shared" si="1" ref="I23:I32">H23*G23</f>
        <v>0</v>
      </c>
    </row>
    <row r="24" spans="1:9" s="574" customFormat="1" ht="25.5">
      <c r="A24" s="458" t="s">
        <v>295</v>
      </c>
      <c r="B24" s="396">
        <v>2</v>
      </c>
      <c r="C24" s="395" t="s">
        <v>123</v>
      </c>
      <c r="D24" s="507" t="s">
        <v>369</v>
      </c>
      <c r="E24" s="397" t="s">
        <v>402</v>
      </c>
      <c r="F24" s="396" t="s">
        <v>29</v>
      </c>
      <c r="G24" s="576">
        <f>G9</f>
        <v>19.740000000000002</v>
      </c>
      <c r="H24" s="629"/>
      <c r="I24" s="399">
        <f t="shared" si="1"/>
        <v>0</v>
      </c>
    </row>
    <row r="25" spans="1:9" s="403" customFormat="1" ht="12.75">
      <c r="A25" s="395" t="s">
        <v>69</v>
      </c>
      <c r="B25" s="396">
        <v>3</v>
      </c>
      <c r="C25" s="413" t="s">
        <v>70</v>
      </c>
      <c r="D25" s="509" t="s">
        <v>329</v>
      </c>
      <c r="E25" s="405" t="s">
        <v>70</v>
      </c>
      <c r="F25" s="396" t="s">
        <v>30</v>
      </c>
      <c r="G25" s="414">
        <f>194*0.003*4</f>
        <v>2.328</v>
      </c>
      <c r="H25" s="630"/>
      <c r="I25" s="399">
        <f t="shared" si="1"/>
        <v>0</v>
      </c>
    </row>
    <row r="26" spans="1:9" s="574" customFormat="1" ht="25.5">
      <c r="A26" s="458" t="s">
        <v>295</v>
      </c>
      <c r="B26" s="396">
        <v>4</v>
      </c>
      <c r="C26" s="413" t="s">
        <v>90</v>
      </c>
      <c r="D26" s="507" t="s">
        <v>124</v>
      </c>
      <c r="E26" s="405"/>
      <c r="F26" s="396" t="s">
        <v>29</v>
      </c>
      <c r="G26" s="576">
        <f>G24</f>
        <v>19.740000000000002</v>
      </c>
      <c r="H26" s="629"/>
      <c r="I26" s="399">
        <f t="shared" si="1"/>
        <v>0</v>
      </c>
    </row>
    <row r="27" spans="1:12" s="410" customFormat="1" ht="25.5">
      <c r="A27" s="404" t="s">
        <v>295</v>
      </c>
      <c r="B27" s="396">
        <v>5</v>
      </c>
      <c r="C27" s="413" t="s">
        <v>305</v>
      </c>
      <c r="D27" s="509" t="s">
        <v>397</v>
      </c>
      <c r="E27" s="405" t="s">
        <v>70</v>
      </c>
      <c r="F27" s="396" t="s">
        <v>29</v>
      </c>
      <c r="G27" s="414">
        <f>G26</f>
        <v>19.740000000000002</v>
      </c>
      <c r="H27" s="630"/>
      <c r="I27" s="399">
        <f t="shared" si="1"/>
        <v>0</v>
      </c>
      <c r="J27" s="415"/>
      <c r="K27" s="408"/>
      <c r="L27" s="409"/>
    </row>
    <row r="28" spans="1:9" s="574" customFormat="1" ht="12.75">
      <c r="A28" s="458" t="s">
        <v>69</v>
      </c>
      <c r="B28" s="396">
        <v>6</v>
      </c>
      <c r="C28" s="395" t="s">
        <v>70</v>
      </c>
      <c r="D28" s="507" t="s">
        <v>128</v>
      </c>
      <c r="E28" s="397"/>
      <c r="F28" s="396" t="s">
        <v>72</v>
      </c>
      <c r="G28" s="398">
        <f>G23/4</f>
        <v>41</v>
      </c>
      <c r="H28" s="629"/>
      <c r="I28" s="399">
        <f t="shared" si="1"/>
        <v>0</v>
      </c>
    </row>
    <row r="29" spans="1:9" s="574" customFormat="1" ht="25.5">
      <c r="A29" s="458" t="s">
        <v>295</v>
      </c>
      <c r="B29" s="396">
        <v>7</v>
      </c>
      <c r="C29" s="395" t="s">
        <v>129</v>
      </c>
      <c r="D29" s="507" t="s">
        <v>130</v>
      </c>
      <c r="E29" s="397"/>
      <c r="F29" s="395" t="s">
        <v>72</v>
      </c>
      <c r="G29" s="398">
        <f>G28</f>
        <v>41</v>
      </c>
      <c r="H29" s="629"/>
      <c r="I29" s="399">
        <f t="shared" si="1"/>
        <v>0</v>
      </c>
    </row>
    <row r="30" spans="1:12" s="410" customFormat="1" ht="25.5">
      <c r="A30" s="404" t="s">
        <v>295</v>
      </c>
      <c r="B30" s="396">
        <v>8</v>
      </c>
      <c r="C30" s="396" t="s">
        <v>87</v>
      </c>
      <c r="D30" s="508" t="s">
        <v>88</v>
      </c>
      <c r="E30" s="405" t="s">
        <v>374</v>
      </c>
      <c r="F30" s="396" t="s">
        <v>83</v>
      </c>
      <c r="G30" s="406">
        <v>41</v>
      </c>
      <c r="H30" s="629"/>
      <c r="I30" s="399">
        <f t="shared" si="1"/>
        <v>0</v>
      </c>
      <c r="J30" s="407"/>
      <c r="K30" s="408"/>
      <c r="L30" s="409"/>
    </row>
    <row r="31" spans="1:9" s="412" customFormat="1" ht="25.5">
      <c r="A31" s="404" t="s">
        <v>295</v>
      </c>
      <c r="B31" s="396">
        <v>9</v>
      </c>
      <c r="C31" s="413" t="s">
        <v>89</v>
      </c>
      <c r="D31" s="509" t="s">
        <v>134</v>
      </c>
      <c r="E31" s="405"/>
      <c r="F31" s="396" t="s">
        <v>30</v>
      </c>
      <c r="G31" s="414">
        <f>G37*0.6</f>
        <v>1.2300000000000002</v>
      </c>
      <c r="H31" s="629"/>
      <c r="I31" s="399">
        <f t="shared" si="1"/>
        <v>0</v>
      </c>
    </row>
    <row r="32" spans="1:9" s="412" customFormat="1" ht="12.75">
      <c r="A32" s="396" t="s">
        <v>69</v>
      </c>
      <c r="B32" s="396">
        <v>10</v>
      </c>
      <c r="C32" s="413" t="s">
        <v>70</v>
      </c>
      <c r="D32" s="509" t="s">
        <v>394</v>
      </c>
      <c r="E32" s="405"/>
      <c r="F32" s="396" t="s">
        <v>72</v>
      </c>
      <c r="G32" s="406">
        <v>41</v>
      </c>
      <c r="H32" s="630"/>
      <c r="I32" s="399">
        <f t="shared" si="1"/>
        <v>0</v>
      </c>
    </row>
    <row r="33" spans="1:9" ht="13.5">
      <c r="A33" s="170"/>
      <c r="B33" s="208"/>
      <c r="C33" s="172" t="s">
        <v>92</v>
      </c>
      <c r="D33" s="209"/>
      <c r="E33" s="210"/>
      <c r="F33" s="170"/>
      <c r="G33" s="211"/>
      <c r="H33" s="212"/>
      <c r="I33" s="212"/>
    </row>
    <row r="34" spans="1:9" ht="13.5">
      <c r="A34" s="99" t="s">
        <v>62</v>
      </c>
      <c r="B34" s="100" t="s">
        <v>63</v>
      </c>
      <c r="C34" s="101" t="s">
        <v>64</v>
      </c>
      <c r="D34" s="102" t="s">
        <v>65</v>
      </c>
      <c r="E34" s="103" t="s">
        <v>93</v>
      </c>
      <c r="F34" s="100" t="s">
        <v>66</v>
      </c>
      <c r="G34" s="104" t="s">
        <v>28</v>
      </c>
      <c r="H34" s="105" t="s">
        <v>67</v>
      </c>
      <c r="I34" s="106" t="s">
        <v>68</v>
      </c>
    </row>
    <row r="35" spans="1:9" ht="13.5">
      <c r="A35" s="108" t="s">
        <v>24</v>
      </c>
      <c r="B35" s="108">
        <v>11</v>
      </c>
      <c r="C35" s="108" t="s">
        <v>70</v>
      </c>
      <c r="D35" s="115" t="s">
        <v>131</v>
      </c>
      <c r="E35" s="111"/>
      <c r="F35" s="108" t="s">
        <v>132</v>
      </c>
      <c r="G35" s="112">
        <v>41</v>
      </c>
      <c r="H35" s="632"/>
      <c r="I35" s="113">
        <f>H35*G35</f>
        <v>0</v>
      </c>
    </row>
    <row r="36" spans="1:9" ht="13.5">
      <c r="A36" s="108" t="s">
        <v>24</v>
      </c>
      <c r="B36" s="108">
        <v>12</v>
      </c>
      <c r="C36" s="108" t="s">
        <v>70</v>
      </c>
      <c r="D36" s="115" t="s">
        <v>310</v>
      </c>
      <c r="E36" s="111" t="s">
        <v>427</v>
      </c>
      <c r="F36" s="109" t="s">
        <v>133</v>
      </c>
      <c r="G36" s="587">
        <f>G24</f>
        <v>19.740000000000002</v>
      </c>
      <c r="H36" s="632"/>
      <c r="I36" s="506">
        <f aca="true" t="shared" si="2" ref="I36:I38">H36*G36</f>
        <v>0</v>
      </c>
    </row>
    <row r="37" spans="1:12" s="410" customFormat="1" ht="15">
      <c r="A37" s="396" t="s">
        <v>70</v>
      </c>
      <c r="B37" s="396">
        <v>13</v>
      </c>
      <c r="C37" s="404" t="s">
        <v>70</v>
      </c>
      <c r="D37" s="516" t="s">
        <v>309</v>
      </c>
      <c r="E37" s="405" t="s">
        <v>375</v>
      </c>
      <c r="F37" s="396" t="s">
        <v>95</v>
      </c>
      <c r="G37" s="431">
        <f>G30*0.05</f>
        <v>2.0500000000000003</v>
      </c>
      <c r="H37" s="630"/>
      <c r="I37" s="506">
        <f t="shared" si="2"/>
        <v>0</v>
      </c>
      <c r="J37" s="415"/>
      <c r="K37" s="408"/>
      <c r="L37" s="409"/>
    </row>
    <row r="38" spans="1:9" ht="13.5">
      <c r="A38" s="501" t="s">
        <v>24</v>
      </c>
      <c r="B38" s="501">
        <v>14</v>
      </c>
      <c r="C38" s="501" t="s">
        <v>70</v>
      </c>
      <c r="D38" s="507" t="s">
        <v>395</v>
      </c>
      <c r="E38" s="504"/>
      <c r="F38" s="502" t="s">
        <v>72</v>
      </c>
      <c r="G38" s="505">
        <v>35</v>
      </c>
      <c r="H38" s="632"/>
      <c r="I38" s="506">
        <f t="shared" si="2"/>
        <v>0</v>
      </c>
    </row>
    <row r="39" spans="1:9" ht="13.5">
      <c r="A39" s="120"/>
      <c r="B39" s="75"/>
      <c r="C39" s="120"/>
      <c r="D39" s="121" t="s">
        <v>27</v>
      </c>
      <c r="E39" s="122"/>
      <c r="F39" s="120"/>
      <c r="G39" s="123"/>
      <c r="H39" s="124"/>
      <c r="I39" s="125">
        <f>SUM(I23:I38)</f>
        <v>0</v>
      </c>
    </row>
    <row r="40" spans="1:9" ht="14.25" customHeight="1" thickBot="1">
      <c r="A40" s="461"/>
      <c r="B40" s="460"/>
      <c r="C40" s="461"/>
      <c r="D40" s="462"/>
      <c r="E40" s="463"/>
      <c r="F40" s="461"/>
      <c r="G40" s="464"/>
      <c r="H40" s="465"/>
      <c r="I40" s="466"/>
    </row>
    <row r="41" spans="1:9" ht="18" customHeight="1" thickBot="1">
      <c r="A41" s="238"/>
      <c r="B41" s="242"/>
      <c r="C41" s="243"/>
      <c r="D41" s="469" t="s">
        <v>31</v>
      </c>
      <c r="E41" s="240"/>
      <c r="F41" s="244"/>
      <c r="G41" s="245"/>
      <c r="H41" s="243"/>
      <c r="I41" s="241">
        <f>I39+I16</f>
        <v>0</v>
      </c>
    </row>
    <row r="42" spans="1:3" ht="13.5">
      <c r="A42" s="215"/>
      <c r="B42" s="216"/>
      <c r="C42" s="217"/>
    </row>
    <row r="43" spans="1:9" ht="13.5">
      <c r="A43" s="120"/>
      <c r="B43" s="75"/>
      <c r="C43" s="120"/>
      <c r="D43" s="147"/>
      <c r="E43" s="122"/>
      <c r="F43" s="120"/>
      <c r="G43" s="123"/>
      <c r="H43" s="124"/>
      <c r="I43" s="75"/>
    </row>
    <row r="44" spans="1:9" ht="13.5">
      <c r="A44" s="215"/>
      <c r="B44" s="216"/>
      <c r="C44" s="217"/>
      <c r="D44" s="218"/>
      <c r="E44" s="216"/>
      <c r="F44" s="219"/>
      <c r="G44" s="219"/>
      <c r="H44" s="220"/>
      <c r="I44" s="221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9" r:id="rId1"/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A1B1F-632C-41B2-B2D2-86D9FCE72982}">
  <sheetPr>
    <pageSetUpPr fitToPage="1"/>
  </sheetPr>
  <dimension ref="A1:L43"/>
  <sheetViews>
    <sheetView view="pageBreakPreview" zoomScale="150" zoomScaleSheetLayoutView="150" workbookViewId="0" topLeftCell="A28">
      <selection activeCell="H35" sqref="H35:H36"/>
    </sheetView>
  </sheetViews>
  <sheetFormatPr defaultColWidth="9.140625" defaultRowHeight="12.75"/>
  <cols>
    <col min="1" max="1" width="11.00390625" style="2" customWidth="1"/>
    <col min="2" max="2" width="5.28125" style="2" customWidth="1"/>
    <col min="3" max="3" width="9.8515625" style="2" customWidth="1"/>
    <col min="4" max="4" width="58.421875" style="2" customWidth="1"/>
    <col min="5" max="5" width="15.7109375" style="2" customWidth="1"/>
    <col min="6" max="6" width="10.7109375" style="2" customWidth="1"/>
    <col min="7" max="7" width="11.140625" style="2" customWidth="1"/>
    <col min="8" max="8" width="10.7109375" style="2" customWidth="1"/>
    <col min="9" max="9" width="14.421875" style="2" customWidth="1"/>
    <col min="10" max="16384" width="9.140625" style="2" customWidth="1"/>
  </cols>
  <sheetData>
    <row r="1" spans="1:9" s="37" customFormat="1" ht="16.5">
      <c r="A1" s="236" t="s">
        <v>356</v>
      </c>
      <c r="B1" s="33"/>
      <c r="C1" s="34"/>
      <c r="D1" s="35"/>
      <c r="E1" s="36"/>
      <c r="F1" s="35"/>
      <c r="G1" s="35"/>
      <c r="H1" s="148"/>
      <c r="I1" s="148"/>
    </row>
    <row r="2" ht="3.75" customHeight="1"/>
    <row r="3" spans="1:9" ht="13.5">
      <c r="A3" s="149"/>
      <c r="B3" s="150" t="s">
        <v>117</v>
      </c>
      <c r="C3" s="151"/>
      <c r="D3" s="152"/>
      <c r="E3" s="153"/>
      <c r="F3" s="154"/>
      <c r="G3" s="155"/>
      <c r="H3" s="156"/>
      <c r="I3" s="157"/>
    </row>
    <row r="4" spans="1:9" s="160" customFormat="1" ht="4.5" customHeight="1">
      <c r="A4" s="4"/>
      <c r="B4" s="158"/>
      <c r="C4" s="159"/>
      <c r="D4" s="95"/>
      <c r="E4" s="131"/>
      <c r="F4" s="94"/>
      <c r="G4" s="96"/>
      <c r="H4" s="97"/>
      <c r="I4" s="98"/>
    </row>
    <row r="5" spans="1:9" ht="13.5">
      <c r="A5" s="170"/>
      <c r="B5" s="171"/>
      <c r="C5" s="172" t="s">
        <v>61</v>
      </c>
      <c r="D5" s="173"/>
      <c r="E5" s="174"/>
      <c r="F5" s="175"/>
      <c r="G5" s="176"/>
      <c r="H5" s="177"/>
      <c r="I5" s="178"/>
    </row>
    <row r="6" spans="1:9" ht="13.5">
      <c r="A6" s="99" t="s">
        <v>62</v>
      </c>
      <c r="B6" s="100" t="s">
        <v>63</v>
      </c>
      <c r="C6" s="101" t="s">
        <v>64</v>
      </c>
      <c r="D6" s="102" t="s">
        <v>65</v>
      </c>
      <c r="E6" s="103" t="s">
        <v>102</v>
      </c>
      <c r="F6" s="100" t="s">
        <v>66</v>
      </c>
      <c r="G6" s="104" t="s">
        <v>28</v>
      </c>
      <c r="H6" s="105" t="s">
        <v>67</v>
      </c>
      <c r="I6" s="106" t="s">
        <v>68</v>
      </c>
    </row>
    <row r="7" spans="1:9" s="574" customFormat="1" ht="38.25">
      <c r="A7" s="458" t="s">
        <v>295</v>
      </c>
      <c r="B7" s="395">
        <v>1</v>
      </c>
      <c r="C7" s="395" t="s">
        <v>126</v>
      </c>
      <c r="D7" s="503" t="s">
        <v>403</v>
      </c>
      <c r="E7" s="397" t="s">
        <v>378</v>
      </c>
      <c r="F7" s="396" t="s">
        <v>122</v>
      </c>
      <c r="G7" s="398">
        <f>BILANCE!D5*4</f>
        <v>1148</v>
      </c>
      <c r="H7" s="629"/>
      <c r="I7" s="399">
        <f aca="true" t="shared" si="0" ref="I7:I14">H7*G7</f>
        <v>0</v>
      </c>
    </row>
    <row r="8" spans="1:9" s="574" customFormat="1" ht="25.5">
      <c r="A8" s="458" t="s">
        <v>295</v>
      </c>
      <c r="B8" s="395">
        <v>2</v>
      </c>
      <c r="C8" s="395" t="s">
        <v>379</v>
      </c>
      <c r="D8" s="503" t="s">
        <v>381</v>
      </c>
      <c r="E8" s="397" t="s">
        <v>380</v>
      </c>
      <c r="F8" s="396" t="s">
        <v>122</v>
      </c>
      <c r="G8" s="398">
        <v>428</v>
      </c>
      <c r="H8" s="629"/>
      <c r="I8" s="399">
        <f t="shared" si="0"/>
        <v>0</v>
      </c>
    </row>
    <row r="9" spans="1:9" s="574" customFormat="1" ht="25.5">
      <c r="A9" s="458" t="s">
        <v>295</v>
      </c>
      <c r="B9" s="395">
        <v>3</v>
      </c>
      <c r="C9" s="395" t="s">
        <v>382</v>
      </c>
      <c r="D9" s="503" t="s">
        <v>383</v>
      </c>
      <c r="E9" s="397" t="s">
        <v>384</v>
      </c>
      <c r="F9" s="396" t="s">
        <v>385</v>
      </c>
      <c r="G9" s="398">
        <v>14</v>
      </c>
      <c r="H9" s="629"/>
      <c r="I9" s="399">
        <f t="shared" si="0"/>
        <v>0</v>
      </c>
    </row>
    <row r="10" spans="1:9" s="410" customFormat="1" ht="25.5">
      <c r="A10" s="458" t="s">
        <v>295</v>
      </c>
      <c r="B10" s="395">
        <v>4</v>
      </c>
      <c r="C10" s="575" t="s">
        <v>377</v>
      </c>
      <c r="D10" s="509" t="s">
        <v>372</v>
      </c>
      <c r="E10" s="405" t="s">
        <v>125</v>
      </c>
      <c r="F10" s="396" t="s">
        <v>29</v>
      </c>
      <c r="G10" s="414">
        <f>BILANCE!D5*0.02*6</f>
        <v>34.44</v>
      </c>
      <c r="H10" s="630"/>
      <c r="I10" s="399">
        <f t="shared" si="0"/>
        <v>0</v>
      </c>
    </row>
    <row r="11" spans="1:9" s="403" customFormat="1" ht="12.75">
      <c r="A11" s="395" t="s">
        <v>69</v>
      </c>
      <c r="B11" s="395">
        <v>5</v>
      </c>
      <c r="C11" s="413" t="s">
        <v>70</v>
      </c>
      <c r="D11" s="509" t="s">
        <v>113</v>
      </c>
      <c r="E11" s="405" t="s">
        <v>70</v>
      </c>
      <c r="F11" s="396" t="s">
        <v>30</v>
      </c>
      <c r="G11" s="414">
        <f>4*0.01*BILANCE!D5</f>
        <v>11.48</v>
      </c>
      <c r="H11" s="630"/>
      <c r="I11" s="399">
        <f t="shared" si="0"/>
        <v>0</v>
      </c>
    </row>
    <row r="12" spans="1:9" s="574" customFormat="1" ht="21" customHeight="1">
      <c r="A12" s="458" t="s">
        <v>295</v>
      </c>
      <c r="B12" s="395">
        <v>6</v>
      </c>
      <c r="C12" s="413" t="s">
        <v>90</v>
      </c>
      <c r="D12" s="507" t="s">
        <v>124</v>
      </c>
      <c r="E12" s="405"/>
      <c r="F12" s="396" t="s">
        <v>29</v>
      </c>
      <c r="G12" s="414">
        <f>G10</f>
        <v>34.44</v>
      </c>
      <c r="H12" s="629"/>
      <c r="I12" s="399">
        <f t="shared" si="0"/>
        <v>0</v>
      </c>
    </row>
    <row r="13" spans="1:12" s="410" customFormat="1" ht="25.5">
      <c r="A13" s="404" t="s">
        <v>295</v>
      </c>
      <c r="B13" s="395">
        <v>7</v>
      </c>
      <c r="C13" s="413" t="s">
        <v>305</v>
      </c>
      <c r="D13" s="509" t="s">
        <v>397</v>
      </c>
      <c r="E13" s="405" t="s">
        <v>70</v>
      </c>
      <c r="F13" s="396" t="s">
        <v>29</v>
      </c>
      <c r="G13" s="414">
        <f>G10</f>
        <v>34.44</v>
      </c>
      <c r="H13" s="630"/>
      <c r="I13" s="399">
        <f t="shared" si="0"/>
        <v>0</v>
      </c>
      <c r="J13" s="415"/>
      <c r="K13" s="408"/>
      <c r="L13" s="409"/>
    </row>
    <row r="14" spans="1:9" s="574" customFormat="1" ht="25.5">
      <c r="A14" s="458" t="s">
        <v>295</v>
      </c>
      <c r="B14" s="395">
        <v>8</v>
      </c>
      <c r="C14" s="395" t="s">
        <v>391</v>
      </c>
      <c r="D14" s="503" t="s">
        <v>390</v>
      </c>
      <c r="E14" s="449" t="s">
        <v>387</v>
      </c>
      <c r="F14" s="396" t="s">
        <v>166</v>
      </c>
      <c r="G14" s="398">
        <v>620</v>
      </c>
      <c r="H14" s="629"/>
      <c r="I14" s="399">
        <f t="shared" si="0"/>
        <v>0</v>
      </c>
    </row>
    <row r="15" spans="1:9" ht="13.5">
      <c r="A15" s="179"/>
      <c r="B15" s="180"/>
      <c r="C15" s="181" t="s">
        <v>92</v>
      </c>
      <c r="D15" s="182"/>
      <c r="E15" s="183"/>
      <c r="F15" s="184"/>
      <c r="G15" s="185"/>
      <c r="H15" s="186"/>
      <c r="I15" s="187"/>
    </row>
    <row r="16" spans="1:9" ht="13.5">
      <c r="A16" s="188" t="s">
        <v>62</v>
      </c>
      <c r="B16" s="189" t="s">
        <v>63</v>
      </c>
      <c r="C16" s="190" t="s">
        <v>64</v>
      </c>
      <c r="D16" s="191" t="s">
        <v>65</v>
      </c>
      <c r="E16" s="192" t="s">
        <v>93</v>
      </c>
      <c r="F16" s="189" t="s">
        <v>66</v>
      </c>
      <c r="G16" s="193" t="s">
        <v>28</v>
      </c>
      <c r="H16" s="194" t="s">
        <v>67</v>
      </c>
      <c r="I16" s="195" t="s">
        <v>68</v>
      </c>
    </row>
    <row r="17" spans="1:9" s="574" customFormat="1" ht="12.75">
      <c r="A17" s="395" t="s">
        <v>24</v>
      </c>
      <c r="B17" s="395">
        <v>9</v>
      </c>
      <c r="C17" s="395" t="s">
        <v>70</v>
      </c>
      <c r="D17" s="507" t="s">
        <v>310</v>
      </c>
      <c r="E17" s="118" t="s">
        <v>426</v>
      </c>
      <c r="F17" s="396" t="s">
        <v>29</v>
      </c>
      <c r="G17" s="414">
        <f>G10</f>
        <v>34.44</v>
      </c>
      <c r="H17" s="629"/>
      <c r="I17" s="399">
        <f>H17*G17</f>
        <v>0</v>
      </c>
    </row>
    <row r="18" spans="1:9" ht="13.5">
      <c r="A18" s="120"/>
      <c r="B18" s="75"/>
      <c r="C18" s="120"/>
      <c r="D18" s="121" t="s">
        <v>27</v>
      </c>
      <c r="E18" s="122"/>
      <c r="F18" s="120"/>
      <c r="G18" s="123"/>
      <c r="H18" s="124"/>
      <c r="I18" s="125">
        <f>SUM(I7:I17)</f>
        <v>0</v>
      </c>
    </row>
    <row r="19" spans="1:9" s="1" customFormat="1" ht="13.5">
      <c r="A19" s="3"/>
      <c r="B19" s="4"/>
      <c r="C19" s="3"/>
      <c r="D19" s="5"/>
      <c r="E19" s="5"/>
      <c r="F19" s="5"/>
      <c r="G19" s="5"/>
      <c r="H19" s="5"/>
      <c r="I19" s="196"/>
    </row>
    <row r="20" spans="1:9" ht="13.5">
      <c r="A20" s="197"/>
      <c r="B20" s="198" t="s">
        <v>127</v>
      </c>
      <c r="C20" s="77"/>
      <c r="D20" s="78"/>
      <c r="E20" s="79"/>
      <c r="F20" s="80"/>
      <c r="G20" s="81"/>
      <c r="H20" s="82"/>
      <c r="I20" s="83"/>
    </row>
    <row r="21" spans="1:9" ht="13.5">
      <c r="A21" s="543"/>
      <c r="B21" s="544"/>
      <c r="C21" s="486"/>
      <c r="D21" s="487"/>
      <c r="E21" s="488"/>
      <c r="F21" s="489"/>
      <c r="G21" s="490"/>
      <c r="H21" s="491"/>
      <c r="I21" s="492"/>
    </row>
    <row r="22" spans="1:9" ht="13.5">
      <c r="A22" s="517"/>
      <c r="B22" s="518"/>
      <c r="C22" s="519" t="s">
        <v>61</v>
      </c>
      <c r="D22" s="520"/>
      <c r="E22" s="521"/>
      <c r="F22" s="522"/>
      <c r="G22" s="523"/>
      <c r="H22" s="524"/>
      <c r="I22" s="525"/>
    </row>
    <row r="23" spans="1:9" ht="13.5">
      <c r="A23" s="493" t="s">
        <v>62</v>
      </c>
      <c r="B23" s="494" t="s">
        <v>63</v>
      </c>
      <c r="C23" s="495" t="s">
        <v>64</v>
      </c>
      <c r="D23" s="496" t="s">
        <v>65</v>
      </c>
      <c r="E23" s="497" t="s">
        <v>102</v>
      </c>
      <c r="F23" s="494" t="s">
        <v>66</v>
      </c>
      <c r="G23" s="498" t="s">
        <v>28</v>
      </c>
      <c r="H23" s="499" t="s">
        <v>67</v>
      </c>
      <c r="I23" s="500" t="s">
        <v>68</v>
      </c>
    </row>
    <row r="24" spans="1:9" s="574" customFormat="1" ht="38.25">
      <c r="A24" s="458" t="s">
        <v>295</v>
      </c>
      <c r="B24" s="395">
        <v>1</v>
      </c>
      <c r="C24" s="395" t="s">
        <v>126</v>
      </c>
      <c r="D24" s="503" t="s">
        <v>403</v>
      </c>
      <c r="E24" s="397" t="s">
        <v>378</v>
      </c>
      <c r="F24" s="396" t="s">
        <v>122</v>
      </c>
      <c r="G24" s="398">
        <f>G7</f>
        <v>1148</v>
      </c>
      <c r="H24" s="629"/>
      <c r="I24" s="399">
        <f aca="true" t="shared" si="1" ref="I24:I32">H24*G24</f>
        <v>0</v>
      </c>
    </row>
    <row r="25" spans="1:9" s="574" customFormat="1" ht="25.5">
      <c r="A25" s="458" t="s">
        <v>295</v>
      </c>
      <c r="B25" s="395">
        <v>2</v>
      </c>
      <c r="C25" s="395" t="s">
        <v>379</v>
      </c>
      <c r="D25" s="503" t="s">
        <v>381</v>
      </c>
      <c r="E25" s="397" t="s">
        <v>380</v>
      </c>
      <c r="F25" s="396" t="s">
        <v>122</v>
      </c>
      <c r="G25" s="398">
        <v>428</v>
      </c>
      <c r="H25" s="629"/>
      <c r="I25" s="399">
        <f t="shared" si="1"/>
        <v>0</v>
      </c>
    </row>
    <row r="26" spans="1:9" s="574" customFormat="1" ht="25.5">
      <c r="A26" s="458" t="s">
        <v>295</v>
      </c>
      <c r="B26" s="395">
        <v>3</v>
      </c>
      <c r="C26" s="395" t="s">
        <v>382</v>
      </c>
      <c r="D26" s="503" t="s">
        <v>383</v>
      </c>
      <c r="E26" s="397" t="s">
        <v>384</v>
      </c>
      <c r="F26" s="396" t="s">
        <v>385</v>
      </c>
      <c r="G26" s="398">
        <v>14</v>
      </c>
      <c r="H26" s="629"/>
      <c r="I26" s="399">
        <f t="shared" si="1"/>
        <v>0</v>
      </c>
    </row>
    <row r="27" spans="1:9" s="410" customFormat="1" ht="25.5">
      <c r="A27" s="458" t="s">
        <v>295</v>
      </c>
      <c r="B27" s="395">
        <v>4</v>
      </c>
      <c r="C27" s="575" t="s">
        <v>377</v>
      </c>
      <c r="D27" s="509" t="s">
        <v>372</v>
      </c>
      <c r="E27" s="405" t="s">
        <v>125</v>
      </c>
      <c r="F27" s="396" t="s">
        <v>29</v>
      </c>
      <c r="G27" s="414">
        <f>BILANCE!D5*0.02*6</f>
        <v>34.44</v>
      </c>
      <c r="H27" s="630"/>
      <c r="I27" s="399">
        <f t="shared" si="1"/>
        <v>0</v>
      </c>
    </row>
    <row r="28" spans="1:9" s="403" customFormat="1" ht="12.75">
      <c r="A28" s="395" t="s">
        <v>69</v>
      </c>
      <c r="B28" s="395">
        <v>5</v>
      </c>
      <c r="C28" s="413" t="s">
        <v>70</v>
      </c>
      <c r="D28" s="509" t="s">
        <v>113</v>
      </c>
      <c r="E28" s="405" t="s">
        <v>70</v>
      </c>
      <c r="F28" s="396" t="s">
        <v>30</v>
      </c>
      <c r="G28" s="414">
        <f>G11</f>
        <v>11.48</v>
      </c>
      <c r="H28" s="630"/>
      <c r="I28" s="399">
        <f t="shared" si="1"/>
        <v>0</v>
      </c>
    </row>
    <row r="29" spans="1:9" s="574" customFormat="1" ht="21" customHeight="1">
      <c r="A29" s="458" t="s">
        <v>295</v>
      </c>
      <c r="B29" s="395">
        <v>6</v>
      </c>
      <c r="C29" s="413" t="s">
        <v>90</v>
      </c>
      <c r="D29" s="507" t="s">
        <v>124</v>
      </c>
      <c r="E29" s="405"/>
      <c r="F29" s="396" t="s">
        <v>29</v>
      </c>
      <c r="G29" s="414">
        <f>G27</f>
        <v>34.44</v>
      </c>
      <c r="H29" s="629"/>
      <c r="I29" s="399">
        <f t="shared" si="1"/>
        <v>0</v>
      </c>
    </row>
    <row r="30" spans="1:12" s="410" customFormat="1" ht="25.5">
      <c r="A30" s="404" t="s">
        <v>295</v>
      </c>
      <c r="B30" s="395">
        <v>7</v>
      </c>
      <c r="C30" s="413" t="s">
        <v>305</v>
      </c>
      <c r="D30" s="509" t="s">
        <v>397</v>
      </c>
      <c r="E30" s="405" t="s">
        <v>70</v>
      </c>
      <c r="F30" s="396" t="s">
        <v>29</v>
      </c>
      <c r="G30" s="414">
        <f>G27</f>
        <v>34.44</v>
      </c>
      <c r="H30" s="630"/>
      <c r="I30" s="399">
        <f t="shared" si="1"/>
        <v>0</v>
      </c>
      <c r="J30" s="415"/>
      <c r="K30" s="408"/>
      <c r="L30" s="409"/>
    </row>
    <row r="31" spans="1:12" s="410" customFormat="1" ht="25.5">
      <c r="A31" s="404" t="s">
        <v>295</v>
      </c>
      <c r="B31" s="395">
        <v>8</v>
      </c>
      <c r="C31" s="396" t="s">
        <v>87</v>
      </c>
      <c r="D31" s="508" t="s">
        <v>88</v>
      </c>
      <c r="E31" s="405" t="s">
        <v>374</v>
      </c>
      <c r="F31" s="396" t="s">
        <v>83</v>
      </c>
      <c r="G31" s="406">
        <f>BILANCE!D5</f>
        <v>287</v>
      </c>
      <c r="H31" s="629"/>
      <c r="I31" s="399">
        <f t="shared" si="1"/>
        <v>0</v>
      </c>
      <c r="J31" s="407"/>
      <c r="K31" s="408"/>
      <c r="L31" s="409"/>
    </row>
    <row r="32" spans="1:9" s="574" customFormat="1" ht="25.5">
      <c r="A32" s="458" t="s">
        <v>295</v>
      </c>
      <c r="B32" s="395">
        <v>9</v>
      </c>
      <c r="C32" s="395" t="s">
        <v>391</v>
      </c>
      <c r="D32" s="503" t="s">
        <v>390</v>
      </c>
      <c r="E32" s="449" t="s">
        <v>387</v>
      </c>
      <c r="F32" s="396" t="s">
        <v>166</v>
      </c>
      <c r="G32" s="398">
        <v>620</v>
      </c>
      <c r="H32" s="629"/>
      <c r="I32" s="399">
        <f t="shared" si="1"/>
        <v>0</v>
      </c>
    </row>
    <row r="33" spans="1:9" ht="13.5">
      <c r="A33" s="526"/>
      <c r="B33" s="527"/>
      <c r="C33" s="528" t="s">
        <v>92</v>
      </c>
      <c r="D33" s="529"/>
      <c r="E33" s="530"/>
      <c r="F33" s="531"/>
      <c r="G33" s="532"/>
      <c r="H33" s="533"/>
      <c r="I33" s="534"/>
    </row>
    <row r="34" spans="1:9" ht="13.5">
      <c r="A34" s="535" t="s">
        <v>62</v>
      </c>
      <c r="B34" s="536" t="s">
        <v>63</v>
      </c>
      <c r="C34" s="537" t="s">
        <v>64</v>
      </c>
      <c r="D34" s="538" t="s">
        <v>65</v>
      </c>
      <c r="E34" s="539" t="s">
        <v>93</v>
      </c>
      <c r="F34" s="536" t="s">
        <v>66</v>
      </c>
      <c r="G34" s="540" t="s">
        <v>28</v>
      </c>
      <c r="H34" s="541" t="s">
        <v>67</v>
      </c>
      <c r="I34" s="542" t="s">
        <v>68</v>
      </c>
    </row>
    <row r="35" spans="1:9" s="574" customFormat="1" ht="12.75">
      <c r="A35" s="395" t="s">
        <v>24</v>
      </c>
      <c r="B35" s="395">
        <v>10</v>
      </c>
      <c r="C35" s="395" t="s">
        <v>70</v>
      </c>
      <c r="D35" s="507" t="s">
        <v>310</v>
      </c>
      <c r="E35" s="118" t="s">
        <v>426</v>
      </c>
      <c r="F35" s="396" t="s">
        <v>29</v>
      </c>
      <c r="G35" s="414">
        <f>G27</f>
        <v>34.44</v>
      </c>
      <c r="H35" s="629"/>
      <c r="I35" s="399">
        <f>H35*G35</f>
        <v>0</v>
      </c>
    </row>
    <row r="36" spans="1:12" s="410" customFormat="1" ht="15">
      <c r="A36" s="396" t="s">
        <v>70</v>
      </c>
      <c r="B36" s="396">
        <v>11</v>
      </c>
      <c r="C36" s="404" t="s">
        <v>70</v>
      </c>
      <c r="D36" s="516" t="s">
        <v>309</v>
      </c>
      <c r="E36" s="405" t="s">
        <v>375</v>
      </c>
      <c r="F36" s="396" t="s">
        <v>95</v>
      </c>
      <c r="G36" s="431">
        <f>G31*0.05</f>
        <v>14.350000000000001</v>
      </c>
      <c r="H36" s="630"/>
      <c r="I36" s="399">
        <f>H36*G36</f>
        <v>0</v>
      </c>
      <c r="J36" s="415"/>
      <c r="K36" s="408"/>
      <c r="L36" s="409"/>
    </row>
    <row r="37" spans="1:9" ht="13.5">
      <c r="A37" s="510"/>
      <c r="B37" s="485"/>
      <c r="C37" s="510"/>
      <c r="D37" s="511" t="s">
        <v>27</v>
      </c>
      <c r="E37" s="512"/>
      <c r="F37" s="510"/>
      <c r="G37" s="513"/>
      <c r="H37" s="514"/>
      <c r="I37" s="515">
        <f>SUM(I24:I36)</f>
        <v>0</v>
      </c>
    </row>
    <row r="38" spans="1:9" ht="14.25" thickBot="1">
      <c r="A38" s="4"/>
      <c r="B38" s="158"/>
      <c r="C38" s="159"/>
      <c r="D38" s="95"/>
      <c r="E38" s="131"/>
      <c r="F38" s="94"/>
      <c r="G38" s="96"/>
      <c r="H38" s="97"/>
      <c r="I38" s="98"/>
    </row>
    <row r="39" spans="1:9" ht="18" customHeight="1" thickBot="1">
      <c r="A39" s="468"/>
      <c r="B39" s="472"/>
      <c r="C39" s="473"/>
      <c r="D39" s="469" t="s">
        <v>31</v>
      </c>
      <c r="E39" s="470"/>
      <c r="F39" s="474"/>
      <c r="G39" s="475"/>
      <c r="H39" s="473"/>
      <c r="I39" s="471">
        <f>I37+I18</f>
        <v>0</v>
      </c>
    </row>
    <row r="40" spans="1:9" ht="16.5">
      <c r="A40" s="215"/>
      <c r="B40" s="216"/>
      <c r="C40" s="217"/>
      <c r="D40" s="142"/>
      <c r="E40" s="143"/>
      <c r="F40" s="144"/>
      <c r="G40" s="145"/>
      <c r="H40" s="7"/>
      <c r="I40" s="6"/>
    </row>
    <row r="41" spans="1:3" ht="13.5">
      <c r="A41" s="215"/>
      <c r="B41" s="216"/>
      <c r="C41" s="217"/>
    </row>
    <row r="42" spans="1:9" ht="13.5">
      <c r="A42" s="120"/>
      <c r="B42" s="75"/>
      <c r="C42" s="120"/>
      <c r="D42" s="147"/>
      <c r="E42" s="122"/>
      <c r="F42" s="120"/>
      <c r="G42" s="123"/>
      <c r="H42" s="124"/>
      <c r="I42" s="75"/>
    </row>
    <row r="43" spans="1:9" ht="13.5">
      <c r="A43" s="215"/>
      <c r="B43" s="216"/>
      <c r="C43" s="217"/>
      <c r="D43" s="218"/>
      <c r="E43" s="216"/>
      <c r="F43" s="219"/>
      <c r="G43" s="219"/>
      <c r="H43" s="220"/>
      <c r="I43" s="221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89" r:id="rId1"/>
  <rowBreaks count="1" manualBreakCount="1">
    <brk id="1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9"/>
  <sheetViews>
    <sheetView view="pageBreakPreview" zoomScale="120" zoomScaleSheetLayoutView="120" workbookViewId="0" topLeftCell="A16">
      <selection activeCell="K30" sqref="K30"/>
    </sheetView>
  </sheetViews>
  <sheetFormatPr defaultColWidth="9.140625" defaultRowHeight="12.75"/>
  <cols>
    <col min="1" max="1" width="13.00390625" style="2" customWidth="1"/>
    <col min="2" max="2" width="5.28125" style="2" customWidth="1"/>
    <col min="3" max="3" width="9.8515625" style="2" customWidth="1"/>
    <col min="4" max="4" width="58.421875" style="2" customWidth="1"/>
    <col min="5" max="5" width="15.7109375" style="2" customWidth="1"/>
    <col min="6" max="8" width="10.7109375" style="2" customWidth="1"/>
    <col min="9" max="9" width="15.8515625" style="2" customWidth="1"/>
    <col min="10" max="16384" width="9.140625" style="2" customWidth="1"/>
  </cols>
  <sheetData>
    <row r="1" spans="1:9" s="37" customFormat="1" ht="16.5">
      <c r="A1" s="236" t="s">
        <v>357</v>
      </c>
      <c r="B1" s="33"/>
      <c r="C1" s="34"/>
      <c r="D1" s="35"/>
      <c r="E1" s="36"/>
      <c r="F1" s="35"/>
      <c r="G1" s="35"/>
      <c r="H1" s="148"/>
      <c r="I1" s="148"/>
    </row>
    <row r="2" spans="1:7" s="328" customFormat="1" ht="9" customHeight="1">
      <c r="A2" s="323"/>
      <c r="B2" s="324"/>
      <c r="C2" s="325"/>
      <c r="D2" s="326"/>
      <c r="E2" s="327"/>
      <c r="F2" s="326"/>
      <c r="G2" s="326"/>
    </row>
    <row r="3" spans="1:9" ht="13.5">
      <c r="A3" s="149"/>
      <c r="B3" s="579" t="s">
        <v>117</v>
      </c>
      <c r="C3" s="151"/>
      <c r="D3" s="152"/>
      <c r="E3" s="580"/>
      <c r="F3" s="154"/>
      <c r="G3" s="155"/>
      <c r="H3" s="156"/>
      <c r="I3" s="157"/>
    </row>
    <row r="4" spans="1:9" ht="5.25" customHeight="1">
      <c r="A4" s="4"/>
      <c r="B4" s="329"/>
      <c r="C4" s="159"/>
      <c r="D4" s="95"/>
      <c r="E4" s="263"/>
      <c r="F4" s="94"/>
      <c r="G4" s="96"/>
      <c r="H4" s="97"/>
      <c r="I4" s="98"/>
    </row>
    <row r="5" spans="1:9" ht="13.5">
      <c r="A5" s="170"/>
      <c r="B5" s="171"/>
      <c r="C5" s="172" t="s">
        <v>61</v>
      </c>
      <c r="D5" s="173"/>
      <c r="E5" s="174"/>
      <c r="F5" s="175"/>
      <c r="G5" s="176"/>
      <c r="H5" s="177"/>
      <c r="I5" s="178"/>
    </row>
    <row r="6" spans="1:9" ht="13.5">
      <c r="A6" s="99" t="s">
        <v>62</v>
      </c>
      <c r="B6" s="100" t="s">
        <v>63</v>
      </c>
      <c r="C6" s="101" t="s">
        <v>64</v>
      </c>
      <c r="D6" s="102" t="s">
        <v>65</v>
      </c>
      <c r="E6" s="259" t="s">
        <v>102</v>
      </c>
      <c r="F6" s="100" t="s">
        <v>66</v>
      </c>
      <c r="G6" s="104" t="s">
        <v>28</v>
      </c>
      <c r="H6" s="105" t="s">
        <v>67</v>
      </c>
      <c r="I6" s="106" t="s">
        <v>68</v>
      </c>
    </row>
    <row r="7" spans="1:9" s="574" customFormat="1" ht="25.5">
      <c r="A7" s="458" t="s">
        <v>295</v>
      </c>
      <c r="B7" s="395">
        <v>1</v>
      </c>
      <c r="C7" s="395" t="s">
        <v>135</v>
      </c>
      <c r="D7" s="503" t="s">
        <v>373</v>
      </c>
      <c r="E7" s="449" t="s">
        <v>388</v>
      </c>
      <c r="F7" s="396" t="s">
        <v>136</v>
      </c>
      <c r="G7" s="398">
        <f>118*4</f>
        <v>472</v>
      </c>
      <c r="H7" s="629"/>
      <c r="I7" s="399">
        <f>G7*H7</f>
        <v>0</v>
      </c>
    </row>
    <row r="8" spans="1:9" s="574" customFormat="1" ht="25.5">
      <c r="A8" s="458" t="s">
        <v>295</v>
      </c>
      <c r="B8" s="395">
        <v>2</v>
      </c>
      <c r="C8" s="395" t="s">
        <v>386</v>
      </c>
      <c r="D8" s="503" t="s">
        <v>404</v>
      </c>
      <c r="E8" s="449" t="s">
        <v>389</v>
      </c>
      <c r="F8" s="396" t="s">
        <v>136</v>
      </c>
      <c r="G8" s="398">
        <f>118*2</f>
        <v>236</v>
      </c>
      <c r="H8" s="629"/>
      <c r="I8" s="399">
        <f aca="true" t="shared" si="0" ref="I8:I13">G8*H8</f>
        <v>0</v>
      </c>
    </row>
    <row r="9" spans="1:9" s="574" customFormat="1" ht="25.5">
      <c r="A9" s="458" t="s">
        <v>295</v>
      </c>
      <c r="B9" s="395">
        <v>3</v>
      </c>
      <c r="C9" s="395" t="s">
        <v>391</v>
      </c>
      <c r="D9" s="503" t="s">
        <v>390</v>
      </c>
      <c r="E9" s="449" t="s">
        <v>387</v>
      </c>
      <c r="F9" s="396" t="s">
        <v>166</v>
      </c>
      <c r="G9" s="398">
        <v>28</v>
      </c>
      <c r="H9" s="629"/>
      <c r="I9" s="399">
        <f t="shared" si="0"/>
        <v>0</v>
      </c>
    </row>
    <row r="10" spans="1:9" s="410" customFormat="1" ht="25.5">
      <c r="A10" s="458" t="s">
        <v>295</v>
      </c>
      <c r="B10" s="395">
        <v>4</v>
      </c>
      <c r="C10" s="575" t="s">
        <v>377</v>
      </c>
      <c r="D10" s="509" t="s">
        <v>372</v>
      </c>
      <c r="E10" s="405" t="s">
        <v>125</v>
      </c>
      <c r="F10" s="396" t="s">
        <v>29</v>
      </c>
      <c r="G10" s="414">
        <f>118*6*0.02</f>
        <v>14.16</v>
      </c>
      <c r="H10" s="630"/>
      <c r="I10" s="399">
        <f t="shared" si="0"/>
        <v>0</v>
      </c>
    </row>
    <row r="11" spans="1:9" s="403" customFormat="1" ht="12.75">
      <c r="A11" s="395" t="s">
        <v>69</v>
      </c>
      <c r="B11" s="395">
        <v>5</v>
      </c>
      <c r="C11" s="413" t="s">
        <v>70</v>
      </c>
      <c r="D11" s="509" t="s">
        <v>113</v>
      </c>
      <c r="E11" s="405" t="s">
        <v>70</v>
      </c>
      <c r="F11" s="396" t="s">
        <v>30</v>
      </c>
      <c r="G11" s="414">
        <f>0.006*4*118</f>
        <v>2.832</v>
      </c>
      <c r="H11" s="630"/>
      <c r="I11" s="399">
        <f t="shared" si="0"/>
        <v>0</v>
      </c>
    </row>
    <row r="12" spans="1:9" s="574" customFormat="1" ht="21" customHeight="1">
      <c r="A12" s="458" t="s">
        <v>295</v>
      </c>
      <c r="B12" s="395">
        <v>6</v>
      </c>
      <c r="C12" s="413" t="s">
        <v>90</v>
      </c>
      <c r="D12" s="507" t="s">
        <v>124</v>
      </c>
      <c r="E12" s="405"/>
      <c r="F12" s="396" t="s">
        <v>29</v>
      </c>
      <c r="G12" s="414">
        <f>G10</f>
        <v>14.16</v>
      </c>
      <c r="H12" s="629"/>
      <c r="I12" s="399">
        <f t="shared" si="0"/>
        <v>0</v>
      </c>
    </row>
    <row r="13" spans="1:12" s="410" customFormat="1" ht="25.5">
      <c r="A13" s="404" t="s">
        <v>295</v>
      </c>
      <c r="B13" s="395">
        <v>7</v>
      </c>
      <c r="C13" s="413" t="s">
        <v>305</v>
      </c>
      <c r="D13" s="509" t="s">
        <v>397</v>
      </c>
      <c r="E13" s="405" t="s">
        <v>70</v>
      </c>
      <c r="F13" s="396" t="s">
        <v>29</v>
      </c>
      <c r="G13" s="414">
        <f>G10</f>
        <v>14.16</v>
      </c>
      <c r="H13" s="630"/>
      <c r="I13" s="399">
        <f t="shared" si="0"/>
        <v>0</v>
      </c>
      <c r="J13" s="415"/>
      <c r="K13" s="408"/>
      <c r="L13" s="409"/>
    </row>
    <row r="14" spans="1:9" ht="13.5">
      <c r="A14" s="526"/>
      <c r="B14" s="527"/>
      <c r="C14" s="528" t="s">
        <v>92</v>
      </c>
      <c r="D14" s="529"/>
      <c r="E14" s="530"/>
      <c r="F14" s="531"/>
      <c r="G14" s="532"/>
      <c r="H14" s="533"/>
      <c r="I14" s="534"/>
    </row>
    <row r="15" spans="1:9" ht="13.5">
      <c r="A15" s="535" t="s">
        <v>62</v>
      </c>
      <c r="B15" s="536" t="s">
        <v>63</v>
      </c>
      <c r="C15" s="537" t="s">
        <v>64</v>
      </c>
      <c r="D15" s="538" t="s">
        <v>65</v>
      </c>
      <c r="E15" s="539" t="s">
        <v>93</v>
      </c>
      <c r="F15" s="536" t="s">
        <v>66</v>
      </c>
      <c r="G15" s="540" t="s">
        <v>28</v>
      </c>
      <c r="H15" s="541" t="s">
        <v>67</v>
      </c>
      <c r="I15" s="542" t="s">
        <v>68</v>
      </c>
    </row>
    <row r="16" spans="1:9" s="574" customFormat="1" ht="12.75">
      <c r="A16" s="395" t="s">
        <v>24</v>
      </c>
      <c r="B16" s="395">
        <v>8</v>
      </c>
      <c r="C16" s="395" t="s">
        <v>70</v>
      </c>
      <c r="D16" s="507" t="s">
        <v>310</v>
      </c>
      <c r="E16" s="397"/>
      <c r="F16" s="396" t="s">
        <v>29</v>
      </c>
      <c r="G16" s="414">
        <f>G10</f>
        <v>14.16</v>
      </c>
      <c r="H16" s="629"/>
      <c r="I16" s="399">
        <f>G16*H16</f>
        <v>0</v>
      </c>
    </row>
    <row r="17" spans="1:9" ht="13.5">
      <c r="A17" s="510"/>
      <c r="B17" s="485"/>
      <c r="C17" s="510"/>
      <c r="D17" s="511" t="s">
        <v>27</v>
      </c>
      <c r="E17" s="512"/>
      <c r="F17" s="510"/>
      <c r="G17" s="513"/>
      <c r="H17" s="514"/>
      <c r="I17" s="515">
        <f>SUM(I7:I16)</f>
        <v>0</v>
      </c>
    </row>
    <row r="18" spans="1:9" ht="13.5">
      <c r="A18" s="435"/>
      <c r="B18" s="510"/>
      <c r="C18" s="510"/>
      <c r="D18" s="577"/>
      <c r="E18" s="554"/>
      <c r="F18" s="484"/>
      <c r="G18" s="513"/>
      <c r="H18" s="436"/>
      <c r="I18" s="393"/>
    </row>
    <row r="19" spans="1:9" ht="16.5">
      <c r="A19" s="459"/>
      <c r="B19" s="467"/>
      <c r="C19" s="459"/>
      <c r="D19" s="462"/>
      <c r="E19" s="463"/>
      <c r="F19" s="461"/>
      <c r="G19" s="464"/>
      <c r="H19" s="465"/>
      <c r="I19" s="466"/>
    </row>
    <row r="20" spans="1:9" ht="13.5">
      <c r="A20" s="149"/>
      <c r="B20" s="579" t="s">
        <v>127</v>
      </c>
      <c r="C20" s="151"/>
      <c r="D20" s="152"/>
      <c r="E20" s="580"/>
      <c r="F20" s="154"/>
      <c r="G20" s="155"/>
      <c r="H20" s="156"/>
      <c r="I20" s="157"/>
    </row>
    <row r="21" spans="1:9" ht="13.5">
      <c r="A21" s="120"/>
      <c r="B21" s="213"/>
      <c r="C21" s="120"/>
      <c r="D21" s="147"/>
      <c r="E21" s="261"/>
      <c r="F21" s="120"/>
      <c r="G21" s="123"/>
      <c r="H21" s="214"/>
      <c r="I21" s="214"/>
    </row>
    <row r="22" spans="1:9" ht="13.5">
      <c r="A22" s="517"/>
      <c r="B22" s="518"/>
      <c r="C22" s="519" t="s">
        <v>61</v>
      </c>
      <c r="D22" s="520"/>
      <c r="E22" s="521"/>
      <c r="F22" s="522"/>
      <c r="G22" s="523"/>
      <c r="H22" s="524"/>
      <c r="I22" s="525"/>
    </row>
    <row r="23" spans="1:9" ht="13.5">
      <c r="A23" s="493" t="s">
        <v>62</v>
      </c>
      <c r="B23" s="494" t="s">
        <v>63</v>
      </c>
      <c r="C23" s="495" t="s">
        <v>64</v>
      </c>
      <c r="D23" s="496" t="s">
        <v>65</v>
      </c>
      <c r="E23" s="553" t="s">
        <v>102</v>
      </c>
      <c r="F23" s="494" t="s">
        <v>66</v>
      </c>
      <c r="G23" s="498" t="s">
        <v>28</v>
      </c>
      <c r="H23" s="499" t="s">
        <v>67</v>
      </c>
      <c r="I23" s="500" t="s">
        <v>68</v>
      </c>
    </row>
    <row r="24" spans="1:9" s="574" customFormat="1" ht="25.5">
      <c r="A24" s="458" t="s">
        <v>295</v>
      </c>
      <c r="B24" s="395">
        <v>1</v>
      </c>
      <c r="C24" s="395" t="s">
        <v>135</v>
      </c>
      <c r="D24" s="503" t="s">
        <v>373</v>
      </c>
      <c r="E24" s="449" t="s">
        <v>388</v>
      </c>
      <c r="F24" s="396" t="s">
        <v>136</v>
      </c>
      <c r="G24" s="398">
        <f>118*4</f>
        <v>472</v>
      </c>
      <c r="H24" s="629"/>
      <c r="I24" s="399">
        <f>G24*H24</f>
        <v>0</v>
      </c>
    </row>
    <row r="25" spans="1:9" s="574" customFormat="1" ht="25.5">
      <c r="A25" s="458" t="s">
        <v>295</v>
      </c>
      <c r="B25" s="395">
        <v>2</v>
      </c>
      <c r="C25" s="395" t="s">
        <v>386</v>
      </c>
      <c r="D25" s="503" t="s">
        <v>404</v>
      </c>
      <c r="E25" s="449" t="s">
        <v>389</v>
      </c>
      <c r="F25" s="396" t="s">
        <v>136</v>
      </c>
      <c r="G25" s="398">
        <f>118*2</f>
        <v>236</v>
      </c>
      <c r="H25" s="629"/>
      <c r="I25" s="399">
        <f aca="true" t="shared" si="1" ref="I25:I31">G25*H25</f>
        <v>0</v>
      </c>
    </row>
    <row r="26" spans="1:9" s="574" customFormat="1" ht="25.5">
      <c r="A26" s="458" t="s">
        <v>295</v>
      </c>
      <c r="B26" s="395">
        <v>3</v>
      </c>
      <c r="C26" s="395" t="s">
        <v>391</v>
      </c>
      <c r="D26" s="503" t="s">
        <v>390</v>
      </c>
      <c r="E26" s="449" t="s">
        <v>387</v>
      </c>
      <c r="F26" s="396" t="s">
        <v>166</v>
      </c>
      <c r="G26" s="398">
        <v>28</v>
      </c>
      <c r="H26" s="629"/>
      <c r="I26" s="399">
        <f t="shared" si="1"/>
        <v>0</v>
      </c>
    </row>
    <row r="27" spans="1:12" s="410" customFormat="1" ht="38.25">
      <c r="A27" s="404" t="s">
        <v>295</v>
      </c>
      <c r="B27" s="395">
        <v>4</v>
      </c>
      <c r="C27" s="396" t="s">
        <v>87</v>
      </c>
      <c r="D27" s="508" t="s">
        <v>88</v>
      </c>
      <c r="E27" s="405" t="s">
        <v>393</v>
      </c>
      <c r="F27" s="396" t="s">
        <v>83</v>
      </c>
      <c r="G27" s="406">
        <v>118</v>
      </c>
      <c r="H27" s="629"/>
      <c r="I27" s="399">
        <f t="shared" si="1"/>
        <v>0</v>
      </c>
      <c r="J27" s="407"/>
      <c r="K27" s="408"/>
      <c r="L27" s="409"/>
    </row>
    <row r="28" spans="1:9" s="410" customFormat="1" ht="25.5">
      <c r="A28" s="458" t="s">
        <v>295</v>
      </c>
      <c r="B28" s="395">
        <v>5</v>
      </c>
      <c r="C28" s="575" t="s">
        <v>377</v>
      </c>
      <c r="D28" s="509" t="s">
        <v>372</v>
      </c>
      <c r="E28" s="405" t="s">
        <v>125</v>
      </c>
      <c r="F28" s="396" t="s">
        <v>29</v>
      </c>
      <c r="G28" s="414">
        <f>118*6*0.02</f>
        <v>14.16</v>
      </c>
      <c r="H28" s="630"/>
      <c r="I28" s="399">
        <f t="shared" si="1"/>
        <v>0</v>
      </c>
    </row>
    <row r="29" spans="1:9" s="403" customFormat="1" ht="12.75">
      <c r="A29" s="395" t="s">
        <v>69</v>
      </c>
      <c r="B29" s="395">
        <v>6</v>
      </c>
      <c r="C29" s="413" t="s">
        <v>70</v>
      </c>
      <c r="D29" s="509" t="s">
        <v>113</v>
      </c>
      <c r="E29" s="405" t="s">
        <v>70</v>
      </c>
      <c r="F29" s="396" t="s">
        <v>30</v>
      </c>
      <c r="G29" s="414">
        <f>G11</f>
        <v>2.832</v>
      </c>
      <c r="H29" s="630"/>
      <c r="I29" s="399">
        <f t="shared" si="1"/>
        <v>0</v>
      </c>
    </row>
    <row r="30" spans="1:9" s="574" customFormat="1" ht="21" customHeight="1">
      <c r="A30" s="458" t="s">
        <v>295</v>
      </c>
      <c r="B30" s="395">
        <v>7</v>
      </c>
      <c r="C30" s="413" t="s">
        <v>90</v>
      </c>
      <c r="D30" s="507" t="s">
        <v>124</v>
      </c>
      <c r="E30" s="405"/>
      <c r="F30" s="396" t="s">
        <v>29</v>
      </c>
      <c r="G30" s="414">
        <f>G28</f>
        <v>14.16</v>
      </c>
      <c r="H30" s="629"/>
      <c r="I30" s="399">
        <f t="shared" si="1"/>
        <v>0</v>
      </c>
    </row>
    <row r="31" spans="1:12" s="410" customFormat="1" ht="25.5">
      <c r="A31" s="404" t="s">
        <v>295</v>
      </c>
      <c r="B31" s="395">
        <v>8</v>
      </c>
      <c r="C31" s="413" t="s">
        <v>305</v>
      </c>
      <c r="D31" s="509" t="s">
        <v>397</v>
      </c>
      <c r="E31" s="405" t="s">
        <v>70</v>
      </c>
      <c r="F31" s="396" t="s">
        <v>29</v>
      </c>
      <c r="G31" s="414">
        <f>G28</f>
        <v>14.16</v>
      </c>
      <c r="H31" s="630"/>
      <c r="I31" s="399">
        <f t="shared" si="1"/>
        <v>0</v>
      </c>
      <c r="J31" s="415"/>
      <c r="K31" s="408"/>
      <c r="L31" s="409"/>
    </row>
    <row r="32" spans="1:9" ht="13.5">
      <c r="A32" s="526"/>
      <c r="B32" s="527"/>
      <c r="C32" s="528" t="s">
        <v>92</v>
      </c>
      <c r="D32" s="529"/>
      <c r="E32" s="530"/>
      <c r="F32" s="531"/>
      <c r="G32" s="532"/>
      <c r="H32" s="533"/>
      <c r="I32" s="534"/>
    </row>
    <row r="33" spans="1:9" ht="13.5">
      <c r="A33" s="535" t="s">
        <v>62</v>
      </c>
      <c r="B33" s="536" t="s">
        <v>63</v>
      </c>
      <c r="C33" s="537" t="s">
        <v>64</v>
      </c>
      <c r="D33" s="538" t="s">
        <v>65</v>
      </c>
      <c r="E33" s="539" t="s">
        <v>93</v>
      </c>
      <c r="F33" s="536" t="s">
        <v>66</v>
      </c>
      <c r="G33" s="540" t="s">
        <v>28</v>
      </c>
      <c r="H33" s="541" t="s">
        <v>67</v>
      </c>
      <c r="I33" s="542" t="s">
        <v>68</v>
      </c>
    </row>
    <row r="34" spans="1:9" s="574" customFormat="1" ht="12.75">
      <c r="A34" s="395" t="s">
        <v>24</v>
      </c>
      <c r="B34" s="395">
        <v>9</v>
      </c>
      <c r="C34" s="395" t="s">
        <v>70</v>
      </c>
      <c r="D34" s="507" t="s">
        <v>310</v>
      </c>
      <c r="E34" s="397"/>
      <c r="F34" s="396" t="s">
        <v>29</v>
      </c>
      <c r="G34" s="414">
        <f>G28</f>
        <v>14.16</v>
      </c>
      <c r="H34" s="629"/>
      <c r="I34" s="399">
        <f>H34*G34</f>
        <v>0</v>
      </c>
    </row>
    <row r="35" spans="1:9" s="1" customFormat="1" ht="15.75">
      <c r="A35" s="502" t="s">
        <v>24</v>
      </c>
      <c r="B35" s="502">
        <v>10</v>
      </c>
      <c r="C35" s="555" t="s">
        <v>70</v>
      </c>
      <c r="D35" s="516" t="s">
        <v>341</v>
      </c>
      <c r="E35" s="260" t="s">
        <v>392</v>
      </c>
      <c r="F35" s="502" t="s">
        <v>95</v>
      </c>
      <c r="G35" s="394">
        <f>118*0.05</f>
        <v>5.9</v>
      </c>
      <c r="H35" s="631"/>
      <c r="I35" s="506">
        <f>H35*G35</f>
        <v>0</v>
      </c>
    </row>
    <row r="36" spans="1:9" ht="13.5">
      <c r="A36" s="510"/>
      <c r="B36" s="485"/>
      <c r="C36" s="510"/>
      <c r="D36" s="511" t="s">
        <v>27</v>
      </c>
      <c r="E36" s="512"/>
      <c r="F36" s="510"/>
      <c r="G36" s="513"/>
      <c r="H36" s="514"/>
      <c r="I36" s="515">
        <f>SUM(I24:I35)</f>
        <v>0</v>
      </c>
    </row>
    <row r="37" spans="1:9" ht="13.5">
      <c r="A37" s="510"/>
      <c r="B37" s="485"/>
      <c r="C37" s="510"/>
      <c r="D37" s="511"/>
      <c r="E37" s="512"/>
      <c r="F37" s="510"/>
      <c r="G37" s="513"/>
      <c r="H37" s="514"/>
      <c r="I37" s="515"/>
    </row>
    <row r="38" spans="1:9" ht="14.25" thickBot="1">
      <c r="A38" s="215"/>
      <c r="B38" s="216"/>
      <c r="C38" s="217"/>
      <c r="D38" s="218"/>
      <c r="E38" s="272"/>
      <c r="F38" s="219"/>
      <c r="G38" s="219"/>
      <c r="H38" s="220"/>
      <c r="I38" s="221"/>
    </row>
    <row r="39" spans="1:9" ht="18" customHeight="1" thickBot="1">
      <c r="A39" s="545"/>
      <c r="B39" s="549"/>
      <c r="C39" s="550"/>
      <c r="D39" s="546" t="s">
        <v>31</v>
      </c>
      <c r="E39" s="547"/>
      <c r="F39" s="551"/>
      <c r="G39" s="552"/>
      <c r="H39" s="550"/>
      <c r="I39" s="548">
        <f>I36+I17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11"/>
  <sheetViews>
    <sheetView view="pageBreakPreview" zoomScaleSheetLayoutView="100" workbookViewId="0" topLeftCell="A1">
      <pane ySplit="1" topLeftCell="A2" activePane="bottomLeft" state="frozen"/>
      <selection pane="bottomLeft" activeCell="A17" sqref="A17"/>
    </sheetView>
  </sheetViews>
  <sheetFormatPr defaultColWidth="9.140625" defaultRowHeight="5.25" customHeight="1"/>
  <cols>
    <col min="1" max="1" width="90.7109375" style="15" customWidth="1"/>
    <col min="2" max="16384" width="9.140625" style="15" customWidth="1"/>
  </cols>
  <sheetData>
    <row r="1" s="14" customFormat="1" ht="15.75">
      <c r="A1" s="322" t="s">
        <v>16</v>
      </c>
    </row>
    <row r="2" ht="12.75">
      <c r="A2" s="457" t="s">
        <v>17</v>
      </c>
    </row>
    <row r="3" ht="12.75">
      <c r="A3" s="457" t="s">
        <v>19</v>
      </c>
    </row>
    <row r="4" ht="12.75">
      <c r="A4" s="457" t="s">
        <v>18</v>
      </c>
    </row>
    <row r="5" ht="12.75">
      <c r="A5" s="457" t="s">
        <v>60</v>
      </c>
    </row>
    <row r="6" ht="12.75">
      <c r="A6" s="457" t="s">
        <v>101</v>
      </c>
    </row>
    <row r="7" ht="12.75">
      <c r="A7" s="457" t="s">
        <v>177</v>
      </c>
    </row>
    <row r="8" s="452" customFormat="1" ht="12.75">
      <c r="A8" s="457" t="s">
        <v>354</v>
      </c>
    </row>
    <row r="9" ht="12.75">
      <c r="A9" s="457" t="s">
        <v>355</v>
      </c>
    </row>
    <row r="10" ht="12.75">
      <c r="A10" s="457" t="s">
        <v>356</v>
      </c>
    </row>
    <row r="11" ht="12.75">
      <c r="A11" s="457" t="s">
        <v>357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rintOptions horizontalCentered="1"/>
  <pageMargins left="0.71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9"/>
  <sheetViews>
    <sheetView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9.140625" style="32" customWidth="1"/>
    <col min="2" max="2" width="85.7109375" style="30" customWidth="1"/>
    <col min="3" max="4" width="21.7109375" style="31" customWidth="1"/>
    <col min="5" max="5" width="15.8515625" style="32" customWidth="1"/>
    <col min="6" max="16384" width="9.140625" style="32" customWidth="1"/>
  </cols>
  <sheetData>
    <row r="1" spans="2:23" s="21" customFormat="1" ht="17.25">
      <c r="B1" s="16" t="s">
        <v>20</v>
      </c>
      <c r="C1" s="17"/>
      <c r="D1" s="17"/>
      <c r="E1" s="18"/>
      <c r="F1" s="19"/>
      <c r="G1" s="20"/>
      <c r="H1" s="20"/>
      <c r="I1" s="20"/>
      <c r="J1" s="4"/>
      <c r="K1" s="4"/>
      <c r="L1" s="4"/>
      <c r="M1" s="4"/>
      <c r="N1" s="4"/>
      <c r="O1" s="4"/>
      <c r="P1" s="4"/>
      <c r="Q1" s="4"/>
      <c r="R1" s="4"/>
      <c r="S1" s="4"/>
      <c r="U1" s="22"/>
      <c r="V1" s="22"/>
      <c r="W1" s="22"/>
    </row>
    <row r="2" spans="2:4" s="23" customFormat="1" ht="15" customHeight="1">
      <c r="B2" s="366" t="s">
        <v>358</v>
      </c>
      <c r="C2" s="367" t="s">
        <v>21</v>
      </c>
      <c r="D2" s="367" t="s">
        <v>22</v>
      </c>
    </row>
    <row r="3" spans="2:6" s="26" customFormat="1" ht="16.5">
      <c r="B3" s="368" t="s">
        <v>60</v>
      </c>
      <c r="C3" s="369">
        <f>VÝSADBA_STROMŮ!I34</f>
        <v>0</v>
      </c>
      <c r="D3" s="369">
        <f aca="true" t="shared" si="0" ref="D3:D10">C3*0.21+C3</f>
        <v>0</v>
      </c>
      <c r="E3" s="24"/>
      <c r="F3" s="25"/>
    </row>
    <row r="4" spans="2:6" s="26" customFormat="1" ht="16.5">
      <c r="B4" s="368" t="s">
        <v>101</v>
      </c>
      <c r="C4" s="369">
        <f>VÝSADBA_KEŘŮ!I28</f>
        <v>0</v>
      </c>
      <c r="D4" s="369">
        <f aca="true" t="shared" si="1" ref="D4">C4*0.21+C4</f>
        <v>0</v>
      </c>
      <c r="E4" s="24"/>
      <c r="F4" s="25"/>
    </row>
    <row r="5" spans="2:6" s="26" customFormat="1" ht="13.9" customHeight="1">
      <c r="B5" s="368" t="s">
        <v>177</v>
      </c>
      <c r="C5" s="369">
        <f>VYSADBA_TRVALKY!I25</f>
        <v>0</v>
      </c>
      <c r="D5" s="369">
        <f>C5*0.21+C5</f>
        <v>0</v>
      </c>
      <c r="E5" s="24"/>
      <c r="F5" s="25"/>
    </row>
    <row r="6" spans="2:6" s="26" customFormat="1" ht="16.5">
      <c r="B6" s="368" t="s">
        <v>354</v>
      </c>
      <c r="C6" s="369">
        <f>ZALOŽENÍ_TRÁVNÍKU!I18</f>
        <v>0</v>
      </c>
      <c r="D6" s="369">
        <f t="shared" si="0"/>
        <v>0</v>
      </c>
      <c r="E6" s="24"/>
      <c r="F6" s="25"/>
    </row>
    <row r="7" spans="2:6" s="26" customFormat="1" ht="16.5">
      <c r="B7" s="368" t="s">
        <v>355</v>
      </c>
      <c r="C7" s="369">
        <f>SUM('ROZVOJOVÁ PÉČE STROMŮ'!I41)</f>
        <v>0</v>
      </c>
      <c r="D7" s="369">
        <f t="shared" si="0"/>
        <v>0</v>
      </c>
      <c r="E7" s="24"/>
      <c r="F7" s="25"/>
    </row>
    <row r="8" spans="2:6" s="456" customFormat="1" ht="16.5">
      <c r="B8" s="368" t="s">
        <v>356</v>
      </c>
      <c r="C8" s="369">
        <f>'ROZVOJOVÁ PÉČE KEŘŮ'!I39</f>
        <v>0</v>
      </c>
      <c r="D8" s="369">
        <f t="shared" si="0"/>
        <v>0</v>
      </c>
      <c r="E8" s="454"/>
      <c r="F8" s="455"/>
    </row>
    <row r="9" spans="2:6" s="26" customFormat="1" ht="16.5">
      <c r="B9" s="368" t="s">
        <v>357</v>
      </c>
      <c r="C9" s="369">
        <f>'ROZVOJOVÁ PÉČE TRVALEK A CIBULO'!I39</f>
        <v>0</v>
      </c>
      <c r="D9" s="369">
        <f>C9*0.21+C9</f>
        <v>0</v>
      </c>
      <c r="E9" s="24"/>
      <c r="F9" s="25"/>
    </row>
    <row r="10" spans="2:4" s="26" customFormat="1" ht="49.5">
      <c r="B10" s="368" t="s">
        <v>411</v>
      </c>
      <c r="C10" s="642"/>
      <c r="D10" s="369">
        <f t="shared" si="0"/>
        <v>0</v>
      </c>
    </row>
    <row r="11" spans="2:4" s="29" customFormat="1" ht="16.5">
      <c r="B11" s="28"/>
      <c r="C11" s="27"/>
      <c r="D11" s="27"/>
    </row>
    <row r="12" ht="14.25" thickBot="1"/>
    <row r="13" spans="2:5" s="341" customFormat="1" ht="22.5" customHeight="1" thickBot="1">
      <c r="B13" s="337" t="s">
        <v>176</v>
      </c>
      <c r="C13" s="338">
        <f>SUM(C3:C12)</f>
        <v>0</v>
      </c>
      <c r="D13" s="339">
        <f>C13*0.21+C13</f>
        <v>0</v>
      </c>
      <c r="E13" s="340"/>
    </row>
    <row r="16" spans="1:2" ht="18">
      <c r="A16" s="644"/>
      <c r="B16" s="645" t="s">
        <v>178</v>
      </c>
    </row>
    <row r="17" spans="1:2" ht="16.5">
      <c r="A17" s="456"/>
      <c r="B17" s="643"/>
    </row>
    <row r="18" spans="1:2" ht="16.5">
      <c r="A18" s="456" t="s">
        <v>439</v>
      </c>
      <c r="B18" s="646" t="s">
        <v>438</v>
      </c>
    </row>
    <row r="19" spans="1:2" ht="16.5">
      <c r="A19" s="456"/>
      <c r="B19" s="643" t="s">
        <v>437</v>
      </c>
    </row>
  </sheetData>
  <sheetProtection selectLockedCells="1" selectUnlockedCells="1"/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0"/>
  <sheetViews>
    <sheetView zoomScaleSheetLayoutView="110" workbookViewId="0" topLeftCell="A1">
      <selection activeCell="D17" sqref="D17"/>
    </sheetView>
  </sheetViews>
  <sheetFormatPr defaultColWidth="9.140625" defaultRowHeight="12.75"/>
  <cols>
    <col min="1" max="1" width="59.421875" style="223" customWidth="1"/>
    <col min="2" max="5" width="14.421875" style="361" customWidth="1"/>
    <col min="6" max="248" width="9.140625" style="223" customWidth="1"/>
    <col min="249" max="16384" width="9.140625" style="224" customWidth="1"/>
  </cols>
  <sheetData>
    <row r="1" spans="1:5" s="32" customFormat="1" ht="16.5">
      <c r="A1" s="335" t="s">
        <v>19</v>
      </c>
      <c r="B1" s="359"/>
      <c r="C1" s="355"/>
      <c r="D1" s="355"/>
      <c r="E1" s="355"/>
    </row>
    <row r="2" spans="1:5" s="32" customFormat="1" ht="16.5">
      <c r="A2" s="222"/>
      <c r="B2" s="360"/>
      <c r="C2" s="356"/>
      <c r="D2" s="356"/>
      <c r="E2" s="356"/>
    </row>
    <row r="3" spans="1:5" ht="15">
      <c r="A3" s="246" t="s">
        <v>65</v>
      </c>
      <c r="B3" s="357" t="s">
        <v>72</v>
      </c>
      <c r="C3" s="358" t="s">
        <v>166</v>
      </c>
      <c r="D3" s="358" t="s">
        <v>137</v>
      </c>
      <c r="E3" s="358" t="s">
        <v>169</v>
      </c>
    </row>
    <row r="4" spans="1:5" ht="12.75">
      <c r="A4" s="247" t="s">
        <v>138</v>
      </c>
      <c r="B4" s="248">
        <v>41</v>
      </c>
      <c r="C4" s="249" t="s">
        <v>24</v>
      </c>
      <c r="D4" s="249">
        <v>41</v>
      </c>
      <c r="E4" s="249" t="s">
        <v>24</v>
      </c>
    </row>
    <row r="5" spans="1:5" ht="12.75">
      <c r="A5" s="247" t="s">
        <v>139</v>
      </c>
      <c r="B5" s="583">
        <f>ROSTLINY!G25</f>
        <v>1292</v>
      </c>
      <c r="C5" s="249" t="s">
        <v>24</v>
      </c>
      <c r="D5" s="249">
        <v>287</v>
      </c>
      <c r="E5" s="249" t="s">
        <v>24</v>
      </c>
    </row>
    <row r="6" spans="1:5" ht="12.75">
      <c r="A6" s="247" t="s">
        <v>140</v>
      </c>
      <c r="B6" s="248">
        <v>645</v>
      </c>
      <c r="C6" s="249" t="s">
        <v>24</v>
      </c>
      <c r="D6" s="249">
        <v>118</v>
      </c>
      <c r="E6" s="249" t="s">
        <v>24</v>
      </c>
    </row>
    <row r="7" spans="1:5" ht="12.75">
      <c r="A7" s="247" t="s">
        <v>165</v>
      </c>
      <c r="B7" s="248">
        <v>2280</v>
      </c>
      <c r="C7" s="249" t="s">
        <v>24</v>
      </c>
      <c r="D7" s="249" t="s">
        <v>24</v>
      </c>
      <c r="E7" s="249" t="s">
        <v>24</v>
      </c>
    </row>
    <row r="8" spans="1:5" ht="12.75">
      <c r="A8" s="247" t="s">
        <v>168</v>
      </c>
      <c r="B8" s="248" t="s">
        <v>24</v>
      </c>
      <c r="C8" s="249" t="s">
        <v>24</v>
      </c>
      <c r="D8" s="249">
        <v>206</v>
      </c>
      <c r="E8" s="362">
        <f>D8*0.05</f>
        <v>10.3</v>
      </c>
    </row>
    <row r="9" spans="1:5" ht="12.75">
      <c r="A9" s="247" t="s">
        <v>167</v>
      </c>
      <c r="B9" s="248" t="s">
        <v>24</v>
      </c>
      <c r="C9" s="249" t="s">
        <v>24</v>
      </c>
      <c r="D9" s="249">
        <v>94</v>
      </c>
      <c r="E9" s="362">
        <f>D9*0.1</f>
        <v>9.4</v>
      </c>
    </row>
    <row r="10" spans="1:5" ht="12.75">
      <c r="A10" s="247" t="s">
        <v>421</v>
      </c>
      <c r="B10" s="248" t="s">
        <v>24</v>
      </c>
      <c r="C10" s="249" t="s">
        <v>24</v>
      </c>
      <c r="D10" s="249">
        <v>1640</v>
      </c>
      <c r="E10" s="362" t="s">
        <v>24</v>
      </c>
    </row>
  </sheetData>
  <sheetProtection selectLockedCells="1" selectUnlockedCells="1"/>
  <printOptions/>
  <pageMargins left="1.67" right="0.7874015748031497" top="0.98" bottom="0.71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P94"/>
  <sheetViews>
    <sheetView showGridLines="0" view="pageBreakPreview" zoomScale="110" zoomScaleSheetLayoutView="110" workbookViewId="0" topLeftCell="A1">
      <selection activeCell="H78" sqref="H78:H87"/>
    </sheetView>
  </sheetViews>
  <sheetFormatPr defaultColWidth="9.140625" defaultRowHeight="12.75"/>
  <cols>
    <col min="1" max="1" width="9.28125" style="54" customWidth="1"/>
    <col min="2" max="2" width="29.57421875" style="55" customWidth="1"/>
    <col min="3" max="3" width="20.28125" style="55" customWidth="1"/>
    <col min="4" max="4" width="9.421875" style="378" customWidth="1"/>
    <col min="5" max="5" width="16.140625" style="56" customWidth="1"/>
    <col min="6" max="6" width="5.7109375" style="56" customWidth="1"/>
    <col min="7" max="7" width="8.7109375" style="57" customWidth="1"/>
    <col min="8" max="8" width="8.7109375" style="56" customWidth="1"/>
    <col min="9" max="9" width="11.8515625" style="56" customWidth="1"/>
    <col min="10" max="12" width="9.140625" style="43" customWidth="1"/>
    <col min="13" max="15" width="9.140625" style="352" customWidth="1"/>
    <col min="16" max="249" width="9.140625" style="43" customWidth="1"/>
    <col min="250" max="16384" width="9.140625" style="44" customWidth="1"/>
  </cols>
  <sheetData>
    <row r="1" spans="1:15" s="37" customFormat="1" ht="16.5">
      <c r="A1" s="236" t="s">
        <v>18</v>
      </c>
      <c r="B1" s="33"/>
      <c r="C1" s="34"/>
      <c r="D1" s="382"/>
      <c r="E1" s="35"/>
      <c r="F1" s="386"/>
      <c r="G1" s="36"/>
      <c r="H1" s="35"/>
      <c r="I1" s="35"/>
      <c r="M1" s="349"/>
      <c r="N1" s="349"/>
      <c r="O1" s="349"/>
    </row>
    <row r="2" spans="1:15" s="52" customFormat="1" ht="12.75">
      <c r="A2" s="273" t="s">
        <v>170</v>
      </c>
      <c r="B2" s="274" t="s">
        <v>33</v>
      </c>
      <c r="C2" s="274" t="s">
        <v>34</v>
      </c>
      <c r="D2" s="376" t="s">
        <v>35</v>
      </c>
      <c r="E2" s="275"/>
      <c r="F2" s="275"/>
      <c r="G2" s="276" t="s">
        <v>36</v>
      </c>
      <c r="H2" s="276" t="s">
        <v>37</v>
      </c>
      <c r="I2" s="276" t="s">
        <v>32</v>
      </c>
      <c r="M2" s="350"/>
      <c r="N2" s="350"/>
      <c r="O2" s="350"/>
    </row>
    <row r="3" spans="1:15" s="51" customFormat="1" ht="12.75">
      <c r="A3" s="38"/>
      <c r="B3" s="39" t="s">
        <v>38</v>
      </c>
      <c r="C3" s="40"/>
      <c r="D3" s="383"/>
      <c r="E3" s="38"/>
      <c r="F3" s="387"/>
      <c r="G3" s="41"/>
      <c r="H3" s="42"/>
      <c r="I3" s="42"/>
      <c r="M3" s="351"/>
      <c r="N3" s="351"/>
      <c r="O3" s="351"/>
    </row>
    <row r="4" spans="1:15" s="52" customFormat="1" ht="12.75">
      <c r="A4" s="277" t="s">
        <v>164</v>
      </c>
      <c r="B4" s="278" t="s">
        <v>25</v>
      </c>
      <c r="C4" s="279" t="s">
        <v>292</v>
      </c>
      <c r="D4" s="343" t="s">
        <v>175</v>
      </c>
      <c r="E4" s="277"/>
      <c r="F4" s="277"/>
      <c r="G4" s="280">
        <v>6</v>
      </c>
      <c r="H4" s="637"/>
      <c r="I4" s="281">
        <f>H4*G4</f>
        <v>0</v>
      </c>
      <c r="M4" s="350"/>
      <c r="N4" s="350"/>
      <c r="O4" s="350"/>
    </row>
    <row r="5" spans="1:15" s="52" customFormat="1" ht="12.75">
      <c r="A5" s="38"/>
      <c r="B5" s="39" t="s">
        <v>39</v>
      </c>
      <c r="C5" s="40"/>
      <c r="D5" s="383"/>
      <c r="E5" s="38"/>
      <c r="F5" s="387"/>
      <c r="G5" s="41"/>
      <c r="H5" s="42"/>
      <c r="I5" s="42"/>
      <c r="M5" s="350"/>
      <c r="N5" s="350"/>
      <c r="O5" s="350"/>
    </row>
    <row r="6" spans="1:15" s="43" customFormat="1" ht="12.75">
      <c r="A6" s="277" t="s">
        <v>163</v>
      </c>
      <c r="B6" s="278" t="s">
        <v>40</v>
      </c>
      <c r="C6" s="282" t="s">
        <v>41</v>
      </c>
      <c r="D6" s="343" t="s">
        <v>407</v>
      </c>
      <c r="E6" s="277"/>
      <c r="F6" s="277"/>
      <c r="G6" s="330">
        <v>5</v>
      </c>
      <c r="H6" s="637"/>
      <c r="I6" s="281">
        <f aca="true" t="shared" si="0" ref="I6:I11">H6*G6</f>
        <v>0</v>
      </c>
      <c r="M6" s="352"/>
      <c r="N6" s="352"/>
      <c r="O6" s="352"/>
    </row>
    <row r="7" spans="1:9" ht="12.75">
      <c r="A7" s="277" t="s">
        <v>162</v>
      </c>
      <c r="B7" s="278" t="s">
        <v>43</v>
      </c>
      <c r="C7" s="279" t="s">
        <v>44</v>
      </c>
      <c r="D7" s="343" t="s">
        <v>407</v>
      </c>
      <c r="E7" s="277"/>
      <c r="F7" s="277"/>
      <c r="G7" s="330">
        <v>1</v>
      </c>
      <c r="H7" s="637"/>
      <c r="I7" s="281">
        <f t="shared" si="0"/>
        <v>0</v>
      </c>
    </row>
    <row r="8" spans="1:9" ht="12.75">
      <c r="A8" s="277" t="s">
        <v>410</v>
      </c>
      <c r="B8" s="278" t="s">
        <v>409</v>
      </c>
      <c r="C8" s="279" t="s">
        <v>408</v>
      </c>
      <c r="D8" s="343" t="s">
        <v>407</v>
      </c>
      <c r="E8" s="277"/>
      <c r="F8" s="277"/>
      <c r="G8" s="330">
        <v>1</v>
      </c>
      <c r="H8" s="637"/>
      <c r="I8" s="281">
        <f t="shared" si="0"/>
        <v>0</v>
      </c>
    </row>
    <row r="9" spans="1:9" ht="12.75">
      <c r="A9" s="277" t="s">
        <v>161</v>
      </c>
      <c r="B9" s="278" t="s">
        <v>45</v>
      </c>
      <c r="C9" s="283" t="s">
        <v>46</v>
      </c>
      <c r="D9" s="343" t="s">
        <v>407</v>
      </c>
      <c r="E9" s="277"/>
      <c r="F9" s="277"/>
      <c r="G9" s="330">
        <v>2</v>
      </c>
      <c r="H9" s="637"/>
      <c r="I9" s="281">
        <f t="shared" si="0"/>
        <v>0</v>
      </c>
    </row>
    <row r="10" spans="1:9" ht="12.75">
      <c r="A10" s="277" t="s">
        <v>159</v>
      </c>
      <c r="B10" s="278" t="s">
        <v>47</v>
      </c>
      <c r="C10" s="284" t="s">
        <v>48</v>
      </c>
      <c r="D10" s="343" t="s">
        <v>407</v>
      </c>
      <c r="E10" s="277"/>
      <c r="F10" s="277"/>
      <c r="G10" s="330">
        <v>25</v>
      </c>
      <c r="H10" s="637"/>
      <c r="I10" s="281">
        <f t="shared" si="0"/>
        <v>0</v>
      </c>
    </row>
    <row r="11" spans="1:9" ht="12.75">
      <c r="A11" s="277" t="s">
        <v>160</v>
      </c>
      <c r="B11" s="278" t="s">
        <v>141</v>
      </c>
      <c r="C11" s="284" t="s">
        <v>142</v>
      </c>
      <c r="D11" s="343" t="s">
        <v>407</v>
      </c>
      <c r="E11" s="277"/>
      <c r="F11" s="277"/>
      <c r="G11" s="330">
        <v>1</v>
      </c>
      <c r="H11" s="637"/>
      <c r="I11" s="281">
        <f t="shared" si="0"/>
        <v>0</v>
      </c>
    </row>
    <row r="12" spans="1:9" ht="12.75">
      <c r="A12" s="45"/>
      <c r="B12" s="46" t="s">
        <v>49</v>
      </c>
      <c r="C12" s="46"/>
      <c r="D12" s="377"/>
      <c r="E12" s="47"/>
      <c r="F12" s="47"/>
      <c r="G12" s="48">
        <f>SUM(G4:G11)</f>
        <v>41</v>
      </c>
      <c r="H12" s="49"/>
      <c r="I12" s="50">
        <f>SUM(I4:I11)</f>
        <v>0</v>
      </c>
    </row>
    <row r="13" spans="8:9" ht="12.75">
      <c r="H13" s="285"/>
      <c r="I13" s="285"/>
    </row>
    <row r="14" spans="1:9" ht="12.75">
      <c r="A14" s="38"/>
      <c r="B14" s="39" t="s">
        <v>50</v>
      </c>
      <c r="C14" s="40"/>
      <c r="D14" s="383"/>
      <c r="E14" s="38"/>
      <c r="F14" s="387"/>
      <c r="G14" s="41"/>
      <c r="H14" s="42"/>
      <c r="I14" s="42"/>
    </row>
    <row r="15" spans="1:9" ht="15.75">
      <c r="A15" s="273" t="s">
        <v>170</v>
      </c>
      <c r="B15" s="274" t="s">
        <v>33</v>
      </c>
      <c r="C15" s="274" t="s">
        <v>34</v>
      </c>
      <c r="D15" s="376" t="s">
        <v>35</v>
      </c>
      <c r="E15" s="275" t="s">
        <v>145</v>
      </c>
      <c r="F15" s="275" t="s">
        <v>146</v>
      </c>
      <c r="G15" s="276" t="s">
        <v>36</v>
      </c>
      <c r="H15" s="276" t="s">
        <v>37</v>
      </c>
      <c r="I15" s="276" t="s">
        <v>32</v>
      </c>
    </row>
    <row r="17" spans="1:249" s="348" customFormat="1" ht="40.5">
      <c r="A17" s="343" t="s">
        <v>52</v>
      </c>
      <c r="B17" s="344" t="s">
        <v>249</v>
      </c>
      <c r="C17" s="283" t="s">
        <v>143</v>
      </c>
      <c r="D17" s="336" t="s">
        <v>144</v>
      </c>
      <c r="E17" s="345" t="s">
        <v>149</v>
      </c>
      <c r="F17" s="336" t="s">
        <v>23</v>
      </c>
      <c r="G17" s="578">
        <v>321</v>
      </c>
      <c r="H17" s="638"/>
      <c r="I17" s="346">
        <f aca="true" t="shared" si="1" ref="I17:I24">G17*H17</f>
        <v>0</v>
      </c>
      <c r="J17" s="347"/>
      <c r="K17" s="347"/>
      <c r="L17" s="347"/>
      <c r="M17" s="353"/>
      <c r="N17" s="353"/>
      <c r="O17" s="353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347"/>
      <c r="FO17" s="347"/>
      <c r="FP17" s="347"/>
      <c r="FQ17" s="347"/>
      <c r="FR17" s="347"/>
      <c r="FS17" s="347"/>
      <c r="FT17" s="347"/>
      <c r="FU17" s="347"/>
      <c r="FV17" s="347"/>
      <c r="FW17" s="347"/>
      <c r="FX17" s="347"/>
      <c r="FY17" s="347"/>
      <c r="FZ17" s="347"/>
      <c r="GA17" s="347"/>
      <c r="GB17" s="347"/>
      <c r="GC17" s="347"/>
      <c r="GD17" s="347"/>
      <c r="GE17" s="347"/>
      <c r="GF17" s="347"/>
      <c r="GG17" s="347"/>
      <c r="GH17" s="347"/>
      <c r="GI17" s="347"/>
      <c r="GJ17" s="347"/>
      <c r="GK17" s="347"/>
      <c r="GL17" s="347"/>
      <c r="GM17" s="347"/>
      <c r="GN17" s="347"/>
      <c r="GO17" s="347"/>
      <c r="GP17" s="347"/>
      <c r="GQ17" s="347"/>
      <c r="GR17" s="347"/>
      <c r="GS17" s="347"/>
      <c r="GT17" s="347"/>
      <c r="GU17" s="347"/>
      <c r="GV17" s="347"/>
      <c r="GW17" s="347"/>
      <c r="GX17" s="347"/>
      <c r="GY17" s="347"/>
      <c r="GZ17" s="347"/>
      <c r="HA17" s="347"/>
      <c r="HB17" s="347"/>
      <c r="HC17" s="347"/>
      <c r="HD17" s="347"/>
      <c r="HE17" s="347"/>
      <c r="HF17" s="347"/>
      <c r="HG17" s="347"/>
      <c r="HH17" s="347"/>
      <c r="HI17" s="347"/>
      <c r="HJ17" s="347"/>
      <c r="HK17" s="347"/>
      <c r="HL17" s="347"/>
      <c r="HM17" s="347"/>
      <c r="HN17" s="347"/>
      <c r="HO17" s="347"/>
      <c r="HP17" s="347"/>
      <c r="HQ17" s="347"/>
      <c r="HR17" s="347"/>
      <c r="HS17" s="347"/>
      <c r="HT17" s="347"/>
      <c r="HU17" s="347"/>
      <c r="HV17" s="347"/>
      <c r="HW17" s="347"/>
      <c r="HX17" s="347"/>
      <c r="HY17" s="347"/>
      <c r="HZ17" s="347"/>
      <c r="IA17" s="347"/>
      <c r="IB17" s="347"/>
      <c r="IC17" s="347"/>
      <c r="ID17" s="347"/>
      <c r="IE17" s="347"/>
      <c r="IF17" s="347"/>
      <c r="IG17" s="347"/>
      <c r="IH17" s="347"/>
      <c r="II17" s="347"/>
      <c r="IJ17" s="347"/>
      <c r="IK17" s="347"/>
      <c r="IL17" s="347"/>
      <c r="IM17" s="347"/>
      <c r="IN17" s="347"/>
      <c r="IO17" s="347"/>
    </row>
    <row r="18" spans="1:249" s="586" customFormat="1" ht="40.5">
      <c r="A18" s="343" t="s">
        <v>416</v>
      </c>
      <c r="B18" s="581" t="s">
        <v>417</v>
      </c>
      <c r="C18" s="283" t="s">
        <v>418</v>
      </c>
      <c r="D18" s="336" t="s">
        <v>144</v>
      </c>
      <c r="E18" s="345" t="s">
        <v>149</v>
      </c>
      <c r="F18" s="336" t="s">
        <v>419</v>
      </c>
      <c r="G18" s="578">
        <v>255</v>
      </c>
      <c r="H18" s="638"/>
      <c r="I18" s="582">
        <f t="shared" si="1"/>
        <v>0</v>
      </c>
      <c r="J18" s="584"/>
      <c r="K18" s="584"/>
      <c r="L18" s="584"/>
      <c r="M18" s="585"/>
      <c r="N18" s="585"/>
      <c r="O18" s="585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584"/>
      <c r="BD18" s="584"/>
      <c r="BE18" s="584"/>
      <c r="BF18" s="584"/>
      <c r="BG18" s="584"/>
      <c r="BH18" s="584"/>
      <c r="BI18" s="584"/>
      <c r="BJ18" s="584"/>
      <c r="BK18" s="584"/>
      <c r="BL18" s="584"/>
      <c r="BM18" s="584"/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  <c r="CE18" s="584"/>
      <c r="CF18" s="584"/>
      <c r="CG18" s="584"/>
      <c r="CH18" s="584"/>
      <c r="CI18" s="584"/>
      <c r="CJ18" s="584"/>
      <c r="CK18" s="584"/>
      <c r="CL18" s="584"/>
      <c r="CM18" s="584"/>
      <c r="CN18" s="584"/>
      <c r="CO18" s="584"/>
      <c r="CP18" s="584"/>
      <c r="CQ18" s="584"/>
      <c r="CR18" s="584"/>
      <c r="CS18" s="584"/>
      <c r="CT18" s="584"/>
      <c r="CU18" s="584"/>
      <c r="CV18" s="584"/>
      <c r="CW18" s="584"/>
      <c r="CX18" s="584"/>
      <c r="CY18" s="584"/>
      <c r="CZ18" s="584"/>
      <c r="DA18" s="584"/>
      <c r="DB18" s="584"/>
      <c r="DC18" s="584"/>
      <c r="DD18" s="584"/>
      <c r="DE18" s="584"/>
      <c r="DF18" s="584"/>
      <c r="DG18" s="584"/>
      <c r="DH18" s="584"/>
      <c r="DI18" s="584"/>
      <c r="DJ18" s="584"/>
      <c r="DK18" s="584"/>
      <c r="DL18" s="584"/>
      <c r="DM18" s="584"/>
      <c r="DN18" s="584"/>
      <c r="DO18" s="584"/>
      <c r="DP18" s="584"/>
      <c r="DQ18" s="584"/>
      <c r="DR18" s="584"/>
      <c r="DS18" s="584"/>
      <c r="DT18" s="584"/>
      <c r="DU18" s="584"/>
      <c r="DV18" s="584"/>
      <c r="DW18" s="584"/>
      <c r="DX18" s="584"/>
      <c r="DY18" s="584"/>
      <c r="DZ18" s="584"/>
      <c r="EA18" s="584"/>
      <c r="EB18" s="584"/>
      <c r="EC18" s="584"/>
      <c r="ED18" s="584"/>
      <c r="EE18" s="584"/>
      <c r="EF18" s="584"/>
      <c r="EG18" s="584"/>
      <c r="EH18" s="584"/>
      <c r="EI18" s="584"/>
      <c r="EJ18" s="584"/>
      <c r="EK18" s="584"/>
      <c r="EL18" s="584"/>
      <c r="EM18" s="584"/>
      <c r="EN18" s="584"/>
      <c r="EO18" s="584"/>
      <c r="EP18" s="584"/>
      <c r="EQ18" s="584"/>
      <c r="ER18" s="584"/>
      <c r="ES18" s="584"/>
      <c r="ET18" s="584"/>
      <c r="EU18" s="584"/>
      <c r="EV18" s="584"/>
      <c r="EW18" s="584"/>
      <c r="EX18" s="584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4"/>
      <c r="FL18" s="584"/>
      <c r="FM18" s="584"/>
      <c r="FN18" s="584"/>
      <c r="FO18" s="584"/>
      <c r="FP18" s="584"/>
      <c r="FQ18" s="584"/>
      <c r="FR18" s="584"/>
      <c r="FS18" s="584"/>
      <c r="FT18" s="584"/>
      <c r="FU18" s="584"/>
      <c r="FV18" s="584"/>
      <c r="FW18" s="584"/>
      <c r="FX18" s="584"/>
      <c r="FY18" s="584"/>
      <c r="FZ18" s="584"/>
      <c r="GA18" s="584"/>
      <c r="GB18" s="584"/>
      <c r="GC18" s="584"/>
      <c r="GD18" s="584"/>
      <c r="GE18" s="584"/>
      <c r="GF18" s="584"/>
      <c r="GG18" s="584"/>
      <c r="GH18" s="584"/>
      <c r="GI18" s="584"/>
      <c r="GJ18" s="584"/>
      <c r="GK18" s="584"/>
      <c r="GL18" s="584"/>
      <c r="GM18" s="584"/>
      <c r="GN18" s="584"/>
      <c r="GO18" s="584"/>
      <c r="GP18" s="584"/>
      <c r="GQ18" s="584"/>
      <c r="GR18" s="584"/>
      <c r="GS18" s="584"/>
      <c r="GT18" s="584"/>
      <c r="GU18" s="584"/>
      <c r="GV18" s="584"/>
      <c r="GW18" s="584"/>
      <c r="GX18" s="584"/>
      <c r="GY18" s="584"/>
      <c r="GZ18" s="584"/>
      <c r="HA18" s="584"/>
      <c r="HB18" s="584"/>
      <c r="HC18" s="584"/>
      <c r="HD18" s="584"/>
      <c r="HE18" s="584"/>
      <c r="HF18" s="584"/>
      <c r="HG18" s="584"/>
      <c r="HH18" s="584"/>
      <c r="HI18" s="584"/>
      <c r="HJ18" s="584"/>
      <c r="HK18" s="584"/>
      <c r="HL18" s="584"/>
      <c r="HM18" s="584"/>
      <c r="HN18" s="584"/>
      <c r="HO18" s="584"/>
      <c r="HP18" s="584"/>
      <c r="HQ18" s="584"/>
      <c r="HR18" s="584"/>
      <c r="HS18" s="584"/>
      <c r="HT18" s="584"/>
      <c r="HU18" s="584"/>
      <c r="HV18" s="584"/>
      <c r="HW18" s="584"/>
      <c r="HX18" s="584"/>
      <c r="HY18" s="584"/>
      <c r="HZ18" s="584"/>
      <c r="IA18" s="584"/>
      <c r="IB18" s="584"/>
      <c r="IC18" s="584"/>
      <c r="ID18" s="584"/>
      <c r="IE18" s="584"/>
      <c r="IF18" s="584"/>
      <c r="IG18" s="584"/>
      <c r="IH18" s="584"/>
      <c r="II18" s="584"/>
      <c r="IJ18" s="584"/>
      <c r="IK18" s="584"/>
      <c r="IL18" s="584"/>
      <c r="IM18" s="584"/>
      <c r="IN18" s="584"/>
      <c r="IO18" s="584"/>
    </row>
    <row r="19" spans="1:249" s="348" customFormat="1" ht="27">
      <c r="A19" s="343" t="s">
        <v>53</v>
      </c>
      <c r="B19" s="344" t="s">
        <v>26</v>
      </c>
      <c r="C19" s="283" t="s">
        <v>42</v>
      </c>
      <c r="D19" s="336" t="s">
        <v>316</v>
      </c>
      <c r="E19" s="345" t="s">
        <v>148</v>
      </c>
      <c r="F19" s="336" t="s">
        <v>24</v>
      </c>
      <c r="G19" s="578">
        <v>620</v>
      </c>
      <c r="H19" s="638"/>
      <c r="I19" s="346">
        <f t="shared" si="1"/>
        <v>0</v>
      </c>
      <c r="J19" s="347"/>
      <c r="K19" s="347"/>
      <c r="L19" s="347"/>
      <c r="M19" s="353"/>
      <c r="N19" s="353"/>
      <c r="O19" s="353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7"/>
      <c r="DV19" s="347"/>
      <c r="DW19" s="347"/>
      <c r="DX19" s="347"/>
      <c r="DY19" s="347"/>
      <c r="DZ19" s="347"/>
      <c r="EA19" s="347"/>
      <c r="EB19" s="347"/>
      <c r="EC19" s="347"/>
      <c r="ED19" s="347"/>
      <c r="EE19" s="347"/>
      <c r="EF19" s="347"/>
      <c r="EG19" s="347"/>
      <c r="EH19" s="347"/>
      <c r="EI19" s="347"/>
      <c r="EJ19" s="347"/>
      <c r="EK19" s="347"/>
      <c r="EL19" s="347"/>
      <c r="EM19" s="347"/>
      <c r="EN19" s="347"/>
      <c r="EO19" s="347"/>
      <c r="EP19" s="347"/>
      <c r="EQ19" s="347"/>
      <c r="ER19" s="347"/>
      <c r="ES19" s="347"/>
      <c r="ET19" s="347"/>
      <c r="EU19" s="347"/>
      <c r="EV19" s="347"/>
      <c r="EW19" s="347"/>
      <c r="EX19" s="347"/>
      <c r="EY19" s="347"/>
      <c r="EZ19" s="347"/>
      <c r="FA19" s="347"/>
      <c r="FB19" s="347"/>
      <c r="FC19" s="347"/>
      <c r="FD19" s="347"/>
      <c r="FE19" s="347"/>
      <c r="FF19" s="347"/>
      <c r="FG19" s="347"/>
      <c r="FH19" s="347"/>
      <c r="FI19" s="347"/>
      <c r="FJ19" s="347"/>
      <c r="FK19" s="347"/>
      <c r="FL19" s="347"/>
      <c r="FM19" s="347"/>
      <c r="FN19" s="347"/>
      <c r="FO19" s="347"/>
      <c r="FP19" s="347"/>
      <c r="FQ19" s="347"/>
      <c r="FR19" s="347"/>
      <c r="FS19" s="347"/>
      <c r="FT19" s="347"/>
      <c r="FU19" s="347"/>
      <c r="FV19" s="347"/>
      <c r="FW19" s="347"/>
      <c r="FX19" s="347"/>
      <c r="FY19" s="347"/>
      <c r="FZ19" s="347"/>
      <c r="GA19" s="347"/>
      <c r="GB19" s="347"/>
      <c r="GC19" s="347"/>
      <c r="GD19" s="347"/>
      <c r="GE19" s="347"/>
      <c r="GF19" s="347"/>
      <c r="GG19" s="347"/>
      <c r="GH19" s="347"/>
      <c r="GI19" s="347"/>
      <c r="GJ19" s="347"/>
      <c r="GK19" s="347"/>
      <c r="GL19" s="347"/>
      <c r="GM19" s="347"/>
      <c r="GN19" s="347"/>
      <c r="GO19" s="347"/>
      <c r="GP19" s="347"/>
      <c r="GQ19" s="347"/>
      <c r="GR19" s="347"/>
      <c r="GS19" s="347"/>
      <c r="GT19" s="347"/>
      <c r="GU19" s="347"/>
      <c r="GV19" s="347"/>
      <c r="GW19" s="347"/>
      <c r="GX19" s="347"/>
      <c r="GY19" s="347"/>
      <c r="GZ19" s="347"/>
      <c r="HA19" s="347"/>
      <c r="HB19" s="347"/>
      <c r="HC19" s="347"/>
      <c r="HD19" s="347"/>
      <c r="HE19" s="347"/>
      <c r="HF19" s="347"/>
      <c r="HG19" s="347"/>
      <c r="HH19" s="347"/>
      <c r="HI19" s="347"/>
      <c r="HJ19" s="347"/>
      <c r="HK19" s="347"/>
      <c r="HL19" s="347"/>
      <c r="HM19" s="347"/>
      <c r="HN19" s="347"/>
      <c r="HO19" s="347"/>
      <c r="HP19" s="347"/>
      <c r="HQ19" s="347"/>
      <c r="HR19" s="347"/>
      <c r="HS19" s="347"/>
      <c r="HT19" s="347"/>
      <c r="HU19" s="347"/>
      <c r="HV19" s="347"/>
      <c r="HW19" s="347"/>
      <c r="HX19" s="347"/>
      <c r="HY19" s="347"/>
      <c r="HZ19" s="347"/>
      <c r="IA19" s="347"/>
      <c r="IB19" s="347"/>
      <c r="IC19" s="347"/>
      <c r="ID19" s="347"/>
      <c r="IE19" s="347"/>
      <c r="IF19" s="347"/>
      <c r="IG19" s="347"/>
      <c r="IH19" s="347"/>
      <c r="II19" s="347"/>
      <c r="IJ19" s="347"/>
      <c r="IK19" s="347"/>
      <c r="IL19" s="347"/>
      <c r="IM19" s="347"/>
      <c r="IN19" s="347"/>
      <c r="IO19" s="347"/>
    </row>
    <row r="20" spans="1:249" s="348" customFormat="1" ht="12.75">
      <c r="A20" s="343" t="s">
        <v>171</v>
      </c>
      <c r="B20" s="344" t="s">
        <v>250</v>
      </c>
      <c r="C20" s="283" t="s">
        <v>150</v>
      </c>
      <c r="D20" s="336" t="s">
        <v>51</v>
      </c>
      <c r="E20" s="336" t="s">
        <v>153</v>
      </c>
      <c r="F20" s="336" t="s">
        <v>24</v>
      </c>
      <c r="G20" s="578">
        <v>4</v>
      </c>
      <c r="H20" s="638"/>
      <c r="I20" s="346">
        <f t="shared" si="1"/>
        <v>0</v>
      </c>
      <c r="J20" s="347"/>
      <c r="K20" s="347"/>
      <c r="L20" s="347"/>
      <c r="M20" s="353"/>
      <c r="N20" s="353"/>
      <c r="O20" s="353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347"/>
      <c r="EG20" s="347"/>
      <c r="EH20" s="347"/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7"/>
      <c r="EY20" s="347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347"/>
      <c r="FL20" s="347"/>
      <c r="FM20" s="347"/>
      <c r="FN20" s="347"/>
      <c r="FO20" s="347"/>
      <c r="FP20" s="347"/>
      <c r="FQ20" s="347"/>
      <c r="FR20" s="347"/>
      <c r="FS20" s="347"/>
      <c r="FT20" s="347"/>
      <c r="FU20" s="347"/>
      <c r="FV20" s="347"/>
      <c r="FW20" s="347"/>
      <c r="FX20" s="347"/>
      <c r="FY20" s="347"/>
      <c r="FZ20" s="347"/>
      <c r="GA20" s="347"/>
      <c r="GB20" s="347"/>
      <c r="GC20" s="347"/>
      <c r="GD20" s="347"/>
      <c r="GE20" s="347"/>
      <c r="GF20" s="347"/>
      <c r="GG20" s="347"/>
      <c r="GH20" s="347"/>
      <c r="GI20" s="347"/>
      <c r="GJ20" s="347"/>
      <c r="GK20" s="347"/>
      <c r="GL20" s="347"/>
      <c r="GM20" s="347"/>
      <c r="GN20" s="347"/>
      <c r="GO20" s="347"/>
      <c r="GP20" s="347"/>
      <c r="GQ20" s="347"/>
      <c r="GR20" s="347"/>
      <c r="GS20" s="347"/>
      <c r="GT20" s="347"/>
      <c r="GU20" s="347"/>
      <c r="GV20" s="347"/>
      <c r="GW20" s="347"/>
      <c r="GX20" s="347"/>
      <c r="GY20" s="347"/>
      <c r="GZ20" s="347"/>
      <c r="HA20" s="347"/>
      <c r="HB20" s="347"/>
      <c r="HC20" s="347"/>
      <c r="HD20" s="347"/>
      <c r="HE20" s="347"/>
      <c r="HF20" s="347"/>
      <c r="HG20" s="347"/>
      <c r="HH20" s="347"/>
      <c r="HI20" s="347"/>
      <c r="HJ20" s="347"/>
      <c r="HK20" s="347"/>
      <c r="HL20" s="347"/>
      <c r="HM20" s="347"/>
      <c r="HN20" s="347"/>
      <c r="HO20" s="347"/>
      <c r="HP20" s="347"/>
      <c r="HQ20" s="347"/>
      <c r="HR20" s="347"/>
      <c r="HS20" s="347"/>
      <c r="HT20" s="347"/>
      <c r="HU20" s="347"/>
      <c r="HV20" s="347"/>
      <c r="HW20" s="347"/>
      <c r="HX20" s="347"/>
      <c r="HY20" s="347"/>
      <c r="HZ20" s="347"/>
      <c r="IA20" s="347"/>
      <c r="IB20" s="347"/>
      <c r="IC20" s="347"/>
      <c r="ID20" s="347"/>
      <c r="IE20" s="347"/>
      <c r="IF20" s="347"/>
      <c r="IG20" s="347"/>
      <c r="IH20" s="347"/>
      <c r="II20" s="347"/>
      <c r="IJ20" s="347"/>
      <c r="IK20" s="347"/>
      <c r="IL20" s="347"/>
      <c r="IM20" s="347"/>
      <c r="IN20" s="347"/>
      <c r="IO20" s="347"/>
    </row>
    <row r="21" spans="1:249" s="348" customFormat="1" ht="13.5" customHeight="1">
      <c r="A21" s="343" t="s">
        <v>173</v>
      </c>
      <c r="B21" s="344" t="s">
        <v>251</v>
      </c>
      <c r="C21" s="283" t="s">
        <v>151</v>
      </c>
      <c r="D21" s="345" t="s">
        <v>152</v>
      </c>
      <c r="E21" s="336" t="s">
        <v>154</v>
      </c>
      <c r="F21" s="336" t="s">
        <v>24</v>
      </c>
      <c r="G21" s="578">
        <v>68</v>
      </c>
      <c r="H21" s="638"/>
      <c r="I21" s="346">
        <f t="shared" si="1"/>
        <v>0</v>
      </c>
      <c r="J21" s="363"/>
      <c r="K21" s="363"/>
      <c r="L21" s="363"/>
      <c r="M21" s="353"/>
      <c r="N21" s="353"/>
      <c r="O21" s="353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7"/>
      <c r="DG21" s="347"/>
      <c r="DH21" s="347"/>
      <c r="DI21" s="347"/>
      <c r="DJ21" s="347"/>
      <c r="DK21" s="347"/>
      <c r="DL21" s="347"/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47"/>
      <c r="EL21" s="347"/>
      <c r="EM21" s="347"/>
      <c r="EN21" s="347"/>
      <c r="EO21" s="347"/>
      <c r="EP21" s="347"/>
      <c r="EQ21" s="347"/>
      <c r="ER21" s="347"/>
      <c r="ES21" s="347"/>
      <c r="ET21" s="347"/>
      <c r="EU21" s="347"/>
      <c r="EV21" s="347"/>
      <c r="EW21" s="347"/>
      <c r="EX21" s="347"/>
      <c r="EY21" s="347"/>
      <c r="EZ21" s="347"/>
      <c r="FA21" s="347"/>
      <c r="FB21" s="347"/>
      <c r="FC21" s="347"/>
      <c r="FD21" s="347"/>
      <c r="FE21" s="347"/>
      <c r="FF21" s="347"/>
      <c r="FG21" s="347"/>
      <c r="FH21" s="347"/>
      <c r="FI21" s="347"/>
      <c r="FJ21" s="347"/>
      <c r="FK21" s="347"/>
      <c r="FL21" s="347"/>
      <c r="FM21" s="347"/>
      <c r="FN21" s="347"/>
      <c r="FO21" s="347"/>
      <c r="FP21" s="347"/>
      <c r="FQ21" s="347"/>
      <c r="FR21" s="347"/>
      <c r="FS21" s="347"/>
      <c r="FT21" s="347"/>
      <c r="FU21" s="347"/>
      <c r="FV21" s="347"/>
      <c r="FW21" s="347"/>
      <c r="FX21" s="347"/>
      <c r="FY21" s="347"/>
      <c r="FZ21" s="347"/>
      <c r="GA21" s="347"/>
      <c r="GB21" s="347"/>
      <c r="GC21" s="347"/>
      <c r="GD21" s="347"/>
      <c r="GE21" s="347"/>
      <c r="GF21" s="347"/>
      <c r="GG21" s="347"/>
      <c r="GH21" s="347"/>
      <c r="GI21" s="347"/>
      <c r="GJ21" s="347"/>
      <c r="GK21" s="347"/>
      <c r="GL21" s="347"/>
      <c r="GM21" s="347"/>
      <c r="GN21" s="347"/>
      <c r="GO21" s="347"/>
      <c r="GP21" s="347"/>
      <c r="GQ21" s="347"/>
      <c r="GR21" s="347"/>
      <c r="GS21" s="347"/>
      <c r="GT21" s="347"/>
      <c r="GU21" s="347"/>
      <c r="GV21" s="347"/>
      <c r="GW21" s="347"/>
      <c r="GX21" s="347"/>
      <c r="GY21" s="347"/>
      <c r="GZ21" s="347"/>
      <c r="HA21" s="347"/>
      <c r="HB21" s="347"/>
      <c r="HC21" s="347"/>
      <c r="HD21" s="347"/>
      <c r="HE21" s="347"/>
      <c r="HF21" s="347"/>
      <c r="HG21" s="347"/>
      <c r="HH21" s="347"/>
      <c r="HI21" s="347"/>
      <c r="HJ21" s="347"/>
      <c r="HK21" s="347"/>
      <c r="HL21" s="347"/>
      <c r="HM21" s="347"/>
      <c r="HN21" s="347"/>
      <c r="HO21" s="347"/>
      <c r="HP21" s="347"/>
      <c r="HQ21" s="347"/>
      <c r="HR21" s="347"/>
      <c r="HS21" s="347"/>
      <c r="HT21" s="347"/>
      <c r="HU21" s="347"/>
      <c r="HV21" s="347"/>
      <c r="HW21" s="347"/>
      <c r="HX21" s="347"/>
      <c r="HY21" s="347"/>
      <c r="HZ21" s="347"/>
      <c r="IA21" s="347"/>
      <c r="IB21" s="347"/>
      <c r="IC21" s="347"/>
      <c r="ID21" s="347"/>
      <c r="IE21" s="347"/>
      <c r="IF21" s="347"/>
      <c r="IG21" s="347"/>
      <c r="IH21" s="347"/>
      <c r="II21" s="347"/>
      <c r="IJ21" s="347"/>
      <c r="IK21" s="347"/>
      <c r="IL21" s="347"/>
      <c r="IM21" s="347"/>
      <c r="IN21" s="347"/>
      <c r="IO21" s="347"/>
    </row>
    <row r="22" spans="1:249" s="348" customFormat="1" ht="12.75">
      <c r="A22" s="343" t="s">
        <v>172</v>
      </c>
      <c r="B22" s="344" t="s">
        <v>252</v>
      </c>
      <c r="C22" s="283" t="s">
        <v>54</v>
      </c>
      <c r="D22" s="345" t="s">
        <v>152</v>
      </c>
      <c r="E22" s="336" t="s">
        <v>153</v>
      </c>
      <c r="F22" s="336" t="s">
        <v>24</v>
      </c>
      <c r="G22" s="578">
        <v>8</v>
      </c>
      <c r="H22" s="638"/>
      <c r="I22" s="346">
        <f t="shared" si="1"/>
        <v>0</v>
      </c>
      <c r="J22" s="347"/>
      <c r="K22" s="347"/>
      <c r="L22" s="347"/>
      <c r="M22" s="353"/>
      <c r="N22" s="353"/>
      <c r="O22" s="353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7"/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  <c r="ER22" s="347"/>
      <c r="ES22" s="347"/>
      <c r="ET22" s="347"/>
      <c r="EU22" s="347"/>
      <c r="EV22" s="347"/>
      <c r="EW22" s="347"/>
      <c r="EX22" s="347"/>
      <c r="EY22" s="347"/>
      <c r="EZ22" s="347"/>
      <c r="FA22" s="347"/>
      <c r="FB22" s="347"/>
      <c r="FC22" s="347"/>
      <c r="FD22" s="347"/>
      <c r="FE22" s="347"/>
      <c r="FF22" s="347"/>
      <c r="FG22" s="347"/>
      <c r="FH22" s="347"/>
      <c r="FI22" s="347"/>
      <c r="FJ22" s="347"/>
      <c r="FK22" s="347"/>
      <c r="FL22" s="347"/>
      <c r="FM22" s="347"/>
      <c r="FN22" s="347"/>
      <c r="FO22" s="347"/>
      <c r="FP22" s="347"/>
      <c r="FQ22" s="347"/>
      <c r="FR22" s="347"/>
      <c r="FS22" s="347"/>
      <c r="FT22" s="347"/>
      <c r="FU22" s="347"/>
      <c r="FV22" s="347"/>
      <c r="FW22" s="347"/>
      <c r="FX22" s="347"/>
      <c r="FY22" s="347"/>
      <c r="FZ22" s="347"/>
      <c r="GA22" s="347"/>
      <c r="GB22" s="347"/>
      <c r="GC22" s="347"/>
      <c r="GD22" s="347"/>
      <c r="GE22" s="347"/>
      <c r="GF22" s="347"/>
      <c r="GG22" s="347"/>
      <c r="GH22" s="347"/>
      <c r="GI22" s="347"/>
      <c r="GJ22" s="347"/>
      <c r="GK22" s="347"/>
      <c r="GL22" s="347"/>
      <c r="GM22" s="347"/>
      <c r="GN22" s="347"/>
      <c r="GO22" s="347"/>
      <c r="GP22" s="347"/>
      <c r="GQ22" s="347"/>
      <c r="GR22" s="347"/>
      <c r="GS22" s="347"/>
      <c r="GT22" s="347"/>
      <c r="GU22" s="347"/>
      <c r="GV22" s="347"/>
      <c r="GW22" s="347"/>
      <c r="GX22" s="347"/>
      <c r="GY22" s="347"/>
      <c r="GZ22" s="347"/>
      <c r="HA22" s="347"/>
      <c r="HB22" s="347"/>
      <c r="HC22" s="347"/>
      <c r="HD22" s="347"/>
      <c r="HE22" s="347"/>
      <c r="HF22" s="347"/>
      <c r="HG22" s="347"/>
      <c r="HH22" s="347"/>
      <c r="HI22" s="347"/>
      <c r="HJ22" s="347"/>
      <c r="HK22" s="347"/>
      <c r="HL22" s="347"/>
      <c r="HM22" s="347"/>
      <c r="HN22" s="347"/>
      <c r="HO22" s="347"/>
      <c r="HP22" s="347"/>
      <c r="HQ22" s="347"/>
      <c r="HR22" s="347"/>
      <c r="HS22" s="347"/>
      <c r="HT22" s="347"/>
      <c r="HU22" s="347"/>
      <c r="HV22" s="347"/>
      <c r="HW22" s="347"/>
      <c r="HX22" s="347"/>
      <c r="HY22" s="347"/>
      <c r="HZ22" s="347"/>
      <c r="IA22" s="347"/>
      <c r="IB22" s="347"/>
      <c r="IC22" s="347"/>
      <c r="ID22" s="347"/>
      <c r="IE22" s="347"/>
      <c r="IF22" s="347"/>
      <c r="IG22" s="347"/>
      <c r="IH22" s="347"/>
      <c r="II22" s="347"/>
      <c r="IJ22" s="347"/>
      <c r="IK22" s="347"/>
      <c r="IL22" s="347"/>
      <c r="IM22" s="347"/>
      <c r="IN22" s="347"/>
      <c r="IO22" s="347"/>
    </row>
    <row r="23" spans="1:249" s="348" customFormat="1" ht="12.75">
      <c r="A23" s="343" t="s">
        <v>155</v>
      </c>
      <c r="B23" s="344" t="s">
        <v>253</v>
      </c>
      <c r="C23" s="283" t="s">
        <v>157</v>
      </c>
      <c r="D23" s="336" t="s">
        <v>174</v>
      </c>
      <c r="E23" s="336" t="s">
        <v>153</v>
      </c>
      <c r="F23" s="336" t="s">
        <v>24</v>
      </c>
      <c r="G23" s="331">
        <v>8</v>
      </c>
      <c r="H23" s="638"/>
      <c r="I23" s="346">
        <f t="shared" si="1"/>
        <v>0</v>
      </c>
      <c r="J23" s="363"/>
      <c r="K23" s="363"/>
      <c r="L23" s="363"/>
      <c r="M23" s="353"/>
      <c r="N23" s="353"/>
      <c r="O23" s="353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47"/>
      <c r="EL23" s="347"/>
      <c r="EM23" s="347"/>
      <c r="EN23" s="347"/>
      <c r="EO23" s="347"/>
      <c r="EP23" s="347"/>
      <c r="EQ23" s="347"/>
      <c r="ER23" s="347"/>
      <c r="ES23" s="347"/>
      <c r="ET23" s="347"/>
      <c r="EU23" s="347"/>
      <c r="EV23" s="347"/>
      <c r="EW23" s="347"/>
      <c r="EX23" s="347"/>
      <c r="EY23" s="347"/>
      <c r="EZ23" s="347"/>
      <c r="FA23" s="347"/>
      <c r="FB23" s="347"/>
      <c r="FC23" s="347"/>
      <c r="FD23" s="347"/>
      <c r="FE23" s="347"/>
      <c r="FF23" s="347"/>
      <c r="FG23" s="347"/>
      <c r="FH23" s="347"/>
      <c r="FI23" s="347"/>
      <c r="FJ23" s="347"/>
      <c r="FK23" s="347"/>
      <c r="FL23" s="347"/>
      <c r="FM23" s="347"/>
      <c r="FN23" s="347"/>
      <c r="FO23" s="347"/>
      <c r="FP23" s="347"/>
      <c r="FQ23" s="347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  <c r="GF23" s="347"/>
      <c r="GG23" s="347"/>
      <c r="GH23" s="347"/>
      <c r="GI23" s="347"/>
      <c r="GJ23" s="347"/>
      <c r="GK23" s="347"/>
      <c r="GL23" s="347"/>
      <c r="GM23" s="347"/>
      <c r="GN23" s="347"/>
      <c r="GO23" s="347"/>
      <c r="GP23" s="347"/>
      <c r="GQ23" s="347"/>
      <c r="GR23" s="347"/>
      <c r="GS23" s="347"/>
      <c r="GT23" s="347"/>
      <c r="GU23" s="347"/>
      <c r="GV23" s="347"/>
      <c r="GW23" s="347"/>
      <c r="GX23" s="347"/>
      <c r="GY23" s="347"/>
      <c r="GZ23" s="347"/>
      <c r="HA23" s="347"/>
      <c r="HB23" s="347"/>
      <c r="HC23" s="347"/>
      <c r="HD23" s="347"/>
      <c r="HE23" s="347"/>
      <c r="HF23" s="347"/>
      <c r="HG23" s="347"/>
      <c r="HH23" s="347"/>
      <c r="HI23" s="347"/>
      <c r="HJ23" s="347"/>
      <c r="HK23" s="347"/>
      <c r="HL23" s="347"/>
      <c r="HM23" s="347"/>
      <c r="HN23" s="347"/>
      <c r="HO23" s="347"/>
      <c r="HP23" s="347"/>
      <c r="HQ23" s="347"/>
      <c r="HR23" s="347"/>
      <c r="HS23" s="347"/>
      <c r="HT23" s="347"/>
      <c r="HU23" s="347"/>
      <c r="HV23" s="347"/>
      <c r="HW23" s="347"/>
      <c r="HX23" s="347"/>
      <c r="HY23" s="347"/>
      <c r="HZ23" s="347"/>
      <c r="IA23" s="347"/>
      <c r="IB23" s="347"/>
      <c r="IC23" s="347"/>
      <c r="ID23" s="347"/>
      <c r="IE23" s="347"/>
      <c r="IF23" s="347"/>
      <c r="IG23" s="347"/>
      <c r="IH23" s="347"/>
      <c r="II23" s="347"/>
      <c r="IJ23" s="347"/>
      <c r="IK23" s="347"/>
      <c r="IL23" s="347"/>
      <c r="IM23" s="347"/>
      <c r="IN23" s="347"/>
      <c r="IO23" s="347"/>
    </row>
    <row r="24" spans="1:249" s="348" customFormat="1" ht="12.75">
      <c r="A24" s="343" t="s">
        <v>156</v>
      </c>
      <c r="B24" s="344" t="s">
        <v>254</v>
      </c>
      <c r="C24" s="283" t="s">
        <v>158</v>
      </c>
      <c r="D24" s="336" t="s">
        <v>174</v>
      </c>
      <c r="E24" s="336" t="s">
        <v>153</v>
      </c>
      <c r="F24" s="336" t="s">
        <v>24</v>
      </c>
      <c r="G24" s="331">
        <v>8</v>
      </c>
      <c r="H24" s="638"/>
      <c r="I24" s="346">
        <f t="shared" si="1"/>
        <v>0</v>
      </c>
      <c r="J24" s="347"/>
      <c r="K24" s="347"/>
      <c r="L24" s="347"/>
      <c r="M24" s="353"/>
      <c r="N24" s="353"/>
      <c r="O24" s="353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/>
      <c r="AR24" s="347"/>
      <c r="AS24" s="347"/>
      <c r="AT24" s="347"/>
      <c r="AU24" s="347"/>
      <c r="AV24" s="347"/>
      <c r="AW24" s="347"/>
      <c r="AX24" s="347"/>
      <c r="AY24" s="347"/>
      <c r="AZ24" s="347"/>
      <c r="BA24" s="347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47"/>
      <c r="BX24" s="347"/>
      <c r="BY24" s="347"/>
      <c r="BZ24" s="347"/>
      <c r="CA24" s="347"/>
      <c r="CB24" s="347"/>
      <c r="CC24" s="347"/>
      <c r="CD24" s="347"/>
      <c r="CE24" s="347"/>
      <c r="CF24" s="347"/>
      <c r="CG24" s="347"/>
      <c r="CH24" s="347"/>
      <c r="CI24" s="347"/>
      <c r="CJ24" s="347"/>
      <c r="CK24" s="347"/>
      <c r="CL24" s="347"/>
      <c r="CM24" s="347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7"/>
      <c r="DE24" s="347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347"/>
      <c r="EG24" s="347"/>
      <c r="EH24" s="347"/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7"/>
      <c r="EU24" s="347"/>
      <c r="EV24" s="347"/>
      <c r="EW24" s="347"/>
      <c r="EX24" s="347"/>
      <c r="EY24" s="347"/>
      <c r="EZ24" s="347"/>
      <c r="FA24" s="347"/>
      <c r="FB24" s="347"/>
      <c r="FC24" s="347"/>
      <c r="FD24" s="347"/>
      <c r="FE24" s="347"/>
      <c r="FF24" s="347"/>
      <c r="FG24" s="347"/>
      <c r="FH24" s="347"/>
      <c r="FI24" s="347"/>
      <c r="FJ24" s="347"/>
      <c r="FK24" s="347"/>
      <c r="FL24" s="347"/>
      <c r="FM24" s="347"/>
      <c r="FN24" s="347"/>
      <c r="FO24" s="347"/>
      <c r="FP24" s="347"/>
      <c r="FQ24" s="347"/>
      <c r="FR24" s="347"/>
      <c r="FS24" s="347"/>
      <c r="FT24" s="347"/>
      <c r="FU24" s="347"/>
      <c r="FV24" s="347"/>
      <c r="FW24" s="347"/>
      <c r="FX24" s="347"/>
      <c r="FY24" s="347"/>
      <c r="FZ24" s="347"/>
      <c r="GA24" s="347"/>
      <c r="GB24" s="347"/>
      <c r="GC24" s="347"/>
      <c r="GD24" s="347"/>
      <c r="GE24" s="347"/>
      <c r="GF24" s="347"/>
      <c r="GG24" s="347"/>
      <c r="GH24" s="347"/>
      <c r="GI24" s="347"/>
      <c r="GJ24" s="347"/>
      <c r="GK24" s="347"/>
      <c r="GL24" s="347"/>
      <c r="GM24" s="347"/>
      <c r="GN24" s="347"/>
      <c r="GO24" s="347"/>
      <c r="GP24" s="347"/>
      <c r="GQ24" s="347"/>
      <c r="GR24" s="347"/>
      <c r="GS24" s="347"/>
      <c r="GT24" s="347"/>
      <c r="GU24" s="347"/>
      <c r="GV24" s="347"/>
      <c r="GW24" s="347"/>
      <c r="GX24" s="347"/>
      <c r="GY24" s="347"/>
      <c r="GZ24" s="347"/>
      <c r="HA24" s="347"/>
      <c r="HB24" s="347"/>
      <c r="HC24" s="347"/>
      <c r="HD24" s="347"/>
      <c r="HE24" s="347"/>
      <c r="HF24" s="347"/>
      <c r="HG24" s="347"/>
      <c r="HH24" s="347"/>
      <c r="HI24" s="347"/>
      <c r="HJ24" s="347"/>
      <c r="HK24" s="347"/>
      <c r="HL24" s="347"/>
      <c r="HM24" s="347"/>
      <c r="HN24" s="347"/>
      <c r="HO24" s="347"/>
      <c r="HP24" s="347"/>
      <c r="HQ24" s="347"/>
      <c r="HR24" s="347"/>
      <c r="HS24" s="347"/>
      <c r="HT24" s="347"/>
      <c r="HU24" s="347"/>
      <c r="HV24" s="347"/>
      <c r="HW24" s="347"/>
      <c r="HX24" s="347"/>
      <c r="HY24" s="347"/>
      <c r="HZ24" s="347"/>
      <c r="IA24" s="347"/>
      <c r="IB24" s="347"/>
      <c r="IC24" s="347"/>
      <c r="ID24" s="347"/>
      <c r="IE24" s="347"/>
      <c r="IF24" s="347"/>
      <c r="IG24" s="347"/>
      <c r="IH24" s="347"/>
      <c r="II24" s="347"/>
      <c r="IJ24" s="347"/>
      <c r="IK24" s="347"/>
      <c r="IL24" s="347"/>
      <c r="IM24" s="347"/>
      <c r="IN24" s="347"/>
      <c r="IO24" s="347"/>
    </row>
    <row r="25" spans="2:9" ht="12.75">
      <c r="B25" s="46" t="s">
        <v>49</v>
      </c>
      <c r="C25" s="288"/>
      <c r="D25" s="354"/>
      <c r="E25" s="289"/>
      <c r="F25" s="289"/>
      <c r="G25" s="290">
        <f>SUM(G17:G24)</f>
        <v>1292</v>
      </c>
      <c r="H25" s="291"/>
      <c r="I25" s="50">
        <f>SUM(I17:I24)</f>
        <v>0</v>
      </c>
    </row>
    <row r="26" spans="2:9" ht="12.75">
      <c r="B26" s="287"/>
      <c r="C26" s="288"/>
      <c r="D26" s="354"/>
      <c r="E26" s="289"/>
      <c r="F26" s="289"/>
      <c r="G26" s="308"/>
      <c r="H26" s="309"/>
      <c r="I26" s="310"/>
    </row>
    <row r="27" spans="1:250" ht="12.75">
      <c r="A27" s="311"/>
      <c r="B27" s="312" t="s">
        <v>56</v>
      </c>
      <c r="C27" s="313"/>
      <c r="D27" s="384"/>
      <c r="E27" s="311"/>
      <c r="F27" s="388"/>
      <c r="G27" s="314"/>
      <c r="H27" s="315"/>
      <c r="I27" s="315"/>
      <c r="J27" s="57"/>
      <c r="IP27" s="43"/>
    </row>
    <row r="28" spans="1:250" ht="15.75">
      <c r="A28" s="273" t="s">
        <v>170</v>
      </c>
      <c r="B28" s="316" t="s">
        <v>33</v>
      </c>
      <c r="C28" s="316" t="s">
        <v>34</v>
      </c>
      <c r="D28" s="379" t="s">
        <v>35</v>
      </c>
      <c r="E28" s="275" t="s">
        <v>145</v>
      </c>
      <c r="F28" s="275" t="s">
        <v>146</v>
      </c>
      <c r="G28" s="317" t="s">
        <v>36</v>
      </c>
      <c r="H28" s="317" t="s">
        <v>37</v>
      </c>
      <c r="I28" s="317" t="s">
        <v>32</v>
      </c>
      <c r="J28" s="57"/>
      <c r="IP28" s="43"/>
    </row>
    <row r="29" spans="1:15" s="2" customFormat="1" ht="12.75">
      <c r="A29" s="626" t="s">
        <v>213</v>
      </c>
      <c r="B29" s="391" t="s">
        <v>180</v>
      </c>
      <c r="C29" s="374" t="s">
        <v>193</v>
      </c>
      <c r="D29" s="345" t="s">
        <v>55</v>
      </c>
      <c r="E29" s="336" t="s">
        <v>147</v>
      </c>
      <c r="F29" s="389">
        <v>8</v>
      </c>
      <c r="G29" s="331">
        <v>16</v>
      </c>
      <c r="H29" s="639"/>
      <c r="I29" s="346">
        <f aca="true" t="shared" si="2" ref="I29:I87">H29*G29</f>
        <v>0</v>
      </c>
      <c r="M29" s="371"/>
      <c r="N29" s="371"/>
      <c r="O29" s="371"/>
    </row>
    <row r="30" spans="1:15" s="2" customFormat="1" ht="12.75">
      <c r="A30" s="627"/>
      <c r="B30" s="391" t="s">
        <v>181</v>
      </c>
      <c r="C30" s="374" t="s">
        <v>194</v>
      </c>
      <c r="D30" s="345" t="s">
        <v>55</v>
      </c>
      <c r="E30" s="336" t="s">
        <v>147</v>
      </c>
      <c r="F30" s="389">
        <v>8</v>
      </c>
      <c r="G30" s="331">
        <v>16</v>
      </c>
      <c r="H30" s="639"/>
      <c r="I30" s="346">
        <f t="shared" si="2"/>
        <v>0</v>
      </c>
      <c r="M30" s="371"/>
      <c r="N30" s="371"/>
      <c r="O30" s="371"/>
    </row>
    <row r="31" spans="1:15" s="2" customFormat="1" ht="12.75">
      <c r="A31" s="627"/>
      <c r="B31" s="391" t="s">
        <v>182</v>
      </c>
      <c r="C31" s="374" t="s">
        <v>195</v>
      </c>
      <c r="D31" s="345" t="s">
        <v>55</v>
      </c>
      <c r="E31" s="336" t="s">
        <v>147</v>
      </c>
      <c r="F31" s="389">
        <v>8</v>
      </c>
      <c r="G31" s="331">
        <v>24</v>
      </c>
      <c r="H31" s="639"/>
      <c r="I31" s="346">
        <f t="shared" si="2"/>
        <v>0</v>
      </c>
      <c r="M31" s="371"/>
      <c r="N31" s="371"/>
      <c r="O31" s="371"/>
    </row>
    <row r="32" spans="1:15" s="2" customFormat="1" ht="12.75">
      <c r="A32" s="627"/>
      <c r="B32" s="373" t="s">
        <v>259</v>
      </c>
      <c r="C32" s="374" t="s">
        <v>196</v>
      </c>
      <c r="D32" s="345" t="s">
        <v>55</v>
      </c>
      <c r="E32" s="336" t="s">
        <v>147</v>
      </c>
      <c r="F32" s="389">
        <v>9</v>
      </c>
      <c r="G32" s="331">
        <v>24</v>
      </c>
      <c r="H32" s="639"/>
      <c r="I32" s="346">
        <f t="shared" si="2"/>
        <v>0</v>
      </c>
      <c r="M32" s="371"/>
      <c r="N32" s="371"/>
      <c r="O32" s="371"/>
    </row>
    <row r="33" spans="1:15" s="2" customFormat="1" ht="12.75">
      <c r="A33" s="627"/>
      <c r="B33" s="391" t="s">
        <v>183</v>
      </c>
      <c r="C33" s="374" t="s">
        <v>197</v>
      </c>
      <c r="D33" s="345" t="s">
        <v>55</v>
      </c>
      <c r="E33" s="336" t="s">
        <v>147</v>
      </c>
      <c r="F33" s="389">
        <v>4</v>
      </c>
      <c r="G33" s="331">
        <v>40</v>
      </c>
      <c r="H33" s="639"/>
      <c r="I33" s="346">
        <f t="shared" si="2"/>
        <v>0</v>
      </c>
      <c r="M33" s="371"/>
      <c r="N33" s="371"/>
      <c r="O33" s="371"/>
    </row>
    <row r="34" spans="1:15" s="2" customFormat="1" ht="12.75">
      <c r="A34" s="627"/>
      <c r="B34" s="391" t="s">
        <v>184</v>
      </c>
      <c r="C34" s="374" t="s">
        <v>198</v>
      </c>
      <c r="D34" s="345" t="s">
        <v>55</v>
      </c>
      <c r="E34" s="336" t="s">
        <v>147</v>
      </c>
      <c r="F34" s="389">
        <v>7</v>
      </c>
      <c r="G34" s="331">
        <v>24</v>
      </c>
      <c r="H34" s="639"/>
      <c r="I34" s="346">
        <f t="shared" si="2"/>
        <v>0</v>
      </c>
      <c r="M34" s="371"/>
      <c r="N34" s="371"/>
      <c r="O34" s="371"/>
    </row>
    <row r="35" spans="1:15" s="2" customFormat="1" ht="12.75">
      <c r="A35" s="627"/>
      <c r="B35" s="391" t="s">
        <v>185</v>
      </c>
      <c r="C35" s="374" t="s">
        <v>199</v>
      </c>
      <c r="D35" s="345" t="s">
        <v>55</v>
      </c>
      <c r="E35" s="336" t="s">
        <v>147</v>
      </c>
      <c r="F35" s="389">
        <v>5</v>
      </c>
      <c r="G35" s="331">
        <v>16</v>
      </c>
      <c r="H35" s="639"/>
      <c r="I35" s="346">
        <f t="shared" si="2"/>
        <v>0</v>
      </c>
      <c r="M35" s="371"/>
      <c r="N35" s="371"/>
      <c r="O35" s="371"/>
    </row>
    <row r="36" spans="1:15" s="2" customFormat="1" ht="12.75">
      <c r="A36" s="627"/>
      <c r="B36" s="391" t="s">
        <v>186</v>
      </c>
      <c r="C36" s="374" t="s">
        <v>200</v>
      </c>
      <c r="D36" s="345" t="s">
        <v>55</v>
      </c>
      <c r="E36" s="336" t="s">
        <v>147</v>
      </c>
      <c r="F36" s="389">
        <v>5</v>
      </c>
      <c r="G36" s="331">
        <v>8</v>
      </c>
      <c r="H36" s="639"/>
      <c r="I36" s="346">
        <f t="shared" si="2"/>
        <v>0</v>
      </c>
      <c r="M36" s="371"/>
      <c r="N36" s="371"/>
      <c r="O36" s="371"/>
    </row>
    <row r="37" spans="1:15" s="2" customFormat="1" ht="12.75">
      <c r="A37" s="627"/>
      <c r="B37" s="373" t="s">
        <v>260</v>
      </c>
      <c r="C37" s="374" t="s">
        <v>201</v>
      </c>
      <c r="D37" s="345" t="s">
        <v>55</v>
      </c>
      <c r="E37" s="336" t="s">
        <v>147</v>
      </c>
      <c r="F37" s="389">
        <v>8</v>
      </c>
      <c r="G37" s="331">
        <v>40</v>
      </c>
      <c r="H37" s="639"/>
      <c r="I37" s="346">
        <f t="shared" si="2"/>
        <v>0</v>
      </c>
      <c r="M37" s="371"/>
      <c r="N37" s="371"/>
      <c r="O37" s="371"/>
    </row>
    <row r="38" spans="1:15" s="2" customFormat="1" ht="12.75">
      <c r="A38" s="627"/>
      <c r="B38" s="391" t="s">
        <v>293</v>
      </c>
      <c r="C38" s="374" t="s">
        <v>202</v>
      </c>
      <c r="D38" s="345" t="s">
        <v>55</v>
      </c>
      <c r="E38" s="336" t="s">
        <v>147</v>
      </c>
      <c r="F38" s="389">
        <v>8</v>
      </c>
      <c r="G38" s="331">
        <v>64</v>
      </c>
      <c r="H38" s="639"/>
      <c r="I38" s="346">
        <f t="shared" si="2"/>
        <v>0</v>
      </c>
      <c r="M38" s="371"/>
      <c r="N38" s="371"/>
      <c r="O38" s="371"/>
    </row>
    <row r="39" spans="1:15" s="2" customFormat="1" ht="12.75">
      <c r="A39" s="627"/>
      <c r="B39" s="391" t="s">
        <v>187</v>
      </c>
      <c r="C39" s="374" t="s">
        <v>203</v>
      </c>
      <c r="D39" s="345" t="s">
        <v>55</v>
      </c>
      <c r="E39" s="336" t="s">
        <v>147</v>
      </c>
      <c r="F39" s="389">
        <v>8</v>
      </c>
      <c r="G39" s="331">
        <v>40</v>
      </c>
      <c r="H39" s="639"/>
      <c r="I39" s="346">
        <f t="shared" si="2"/>
        <v>0</v>
      </c>
      <c r="M39" s="371"/>
      <c r="N39" s="371"/>
      <c r="O39" s="371"/>
    </row>
    <row r="40" spans="1:15" s="2" customFormat="1" ht="12.75">
      <c r="A40" s="627"/>
      <c r="B40" s="391" t="s">
        <v>188</v>
      </c>
      <c r="C40" s="374" t="s">
        <v>204</v>
      </c>
      <c r="D40" s="345" t="s">
        <v>55</v>
      </c>
      <c r="E40" s="336" t="s">
        <v>147</v>
      </c>
      <c r="F40" s="390">
        <v>7</v>
      </c>
      <c r="G40" s="331">
        <v>40</v>
      </c>
      <c r="H40" s="639"/>
      <c r="I40" s="346">
        <f t="shared" si="2"/>
        <v>0</v>
      </c>
      <c r="M40" s="371"/>
      <c r="N40" s="371"/>
      <c r="O40" s="371"/>
    </row>
    <row r="41" spans="1:15" s="2" customFormat="1" ht="12.75">
      <c r="A41" s="627"/>
      <c r="B41" s="373" t="s">
        <v>261</v>
      </c>
      <c r="C41" s="374" t="s">
        <v>205</v>
      </c>
      <c r="D41" s="345" t="s">
        <v>55</v>
      </c>
      <c r="E41" s="336" t="s">
        <v>147</v>
      </c>
      <c r="F41" s="390">
        <v>9</v>
      </c>
      <c r="G41" s="331">
        <v>24</v>
      </c>
      <c r="H41" s="639"/>
      <c r="I41" s="346">
        <f t="shared" si="2"/>
        <v>0</v>
      </c>
      <c r="M41" s="371"/>
      <c r="N41" s="371"/>
      <c r="O41" s="371"/>
    </row>
    <row r="42" spans="1:15" s="2" customFormat="1" ht="12.75">
      <c r="A42" s="627"/>
      <c r="B42" s="373" t="s">
        <v>262</v>
      </c>
      <c r="C42" s="374" t="s">
        <v>206</v>
      </c>
      <c r="D42" s="345" t="s">
        <v>55</v>
      </c>
      <c r="E42" s="336" t="s">
        <v>147</v>
      </c>
      <c r="F42" s="390" t="s">
        <v>256</v>
      </c>
      <c r="G42" s="331">
        <v>40</v>
      </c>
      <c r="H42" s="639"/>
      <c r="I42" s="346">
        <f t="shared" si="2"/>
        <v>0</v>
      </c>
      <c r="M42" s="371"/>
      <c r="N42" s="371"/>
      <c r="O42" s="371"/>
    </row>
    <row r="43" spans="1:15" s="2" customFormat="1" ht="12.75">
      <c r="A43" s="627"/>
      <c r="B43" s="391" t="s">
        <v>189</v>
      </c>
      <c r="C43" s="374" t="s">
        <v>207</v>
      </c>
      <c r="D43" s="345" t="s">
        <v>55</v>
      </c>
      <c r="E43" s="336" t="s">
        <v>147</v>
      </c>
      <c r="F43" s="390">
        <v>7</v>
      </c>
      <c r="G43" s="331">
        <v>24</v>
      </c>
      <c r="H43" s="639"/>
      <c r="I43" s="346">
        <f t="shared" si="2"/>
        <v>0</v>
      </c>
      <c r="M43" s="371"/>
      <c r="N43" s="371"/>
      <c r="O43" s="371"/>
    </row>
    <row r="44" spans="1:15" s="2" customFormat="1" ht="12.75">
      <c r="A44" s="627"/>
      <c r="B44" s="373" t="s">
        <v>271</v>
      </c>
      <c r="C44" s="372" t="s">
        <v>208</v>
      </c>
      <c r="D44" s="385" t="s">
        <v>234</v>
      </c>
      <c r="E44" s="336" t="s">
        <v>258</v>
      </c>
      <c r="F44" s="336" t="s">
        <v>24</v>
      </c>
      <c r="G44" s="331">
        <v>40</v>
      </c>
      <c r="H44" s="640"/>
      <c r="I44" s="346">
        <f t="shared" si="2"/>
        <v>0</v>
      </c>
      <c r="M44" s="371"/>
      <c r="N44" s="371"/>
      <c r="O44" s="371"/>
    </row>
    <row r="45" spans="1:250" ht="12.75">
      <c r="A45" s="627"/>
      <c r="B45" s="373" t="s">
        <v>272</v>
      </c>
      <c r="C45" s="372" t="s">
        <v>208</v>
      </c>
      <c r="D45" s="385" t="s">
        <v>234</v>
      </c>
      <c r="E45" s="336" t="s">
        <v>258</v>
      </c>
      <c r="F45" s="336" t="s">
        <v>24</v>
      </c>
      <c r="G45" s="331">
        <v>40</v>
      </c>
      <c r="H45" s="640"/>
      <c r="I45" s="346">
        <f t="shared" si="2"/>
        <v>0</v>
      </c>
      <c r="J45" s="57"/>
      <c r="IP45" s="43"/>
    </row>
    <row r="46" spans="1:250" ht="12.75">
      <c r="A46" s="627"/>
      <c r="B46" s="373" t="s">
        <v>273</v>
      </c>
      <c r="C46" s="372" t="s">
        <v>208</v>
      </c>
      <c r="D46" s="385" t="s">
        <v>236</v>
      </c>
      <c r="E46" s="336" t="s">
        <v>258</v>
      </c>
      <c r="F46" s="336" t="s">
        <v>24</v>
      </c>
      <c r="G46" s="331">
        <v>40</v>
      </c>
      <c r="H46" s="641"/>
      <c r="I46" s="346">
        <f t="shared" si="2"/>
        <v>0</v>
      </c>
      <c r="J46" s="57"/>
      <c r="IP46" s="43"/>
    </row>
    <row r="47" spans="1:250" ht="12.75">
      <c r="A47" s="627"/>
      <c r="B47" s="391" t="s">
        <v>192</v>
      </c>
      <c r="C47" s="372" t="s">
        <v>210</v>
      </c>
      <c r="D47" s="385" t="s">
        <v>237</v>
      </c>
      <c r="E47" s="336" t="s">
        <v>257</v>
      </c>
      <c r="F47" s="336" t="s">
        <v>24</v>
      </c>
      <c r="G47" s="331">
        <v>160</v>
      </c>
      <c r="H47" s="641"/>
      <c r="I47" s="346">
        <f t="shared" si="2"/>
        <v>0</v>
      </c>
      <c r="J47" s="57"/>
      <c r="IP47" s="43"/>
    </row>
    <row r="48" spans="1:250" ht="12.75">
      <c r="A48" s="627"/>
      <c r="B48" s="391" t="s">
        <v>190</v>
      </c>
      <c r="C48" s="372" t="s">
        <v>211</v>
      </c>
      <c r="D48" s="385" t="s">
        <v>235</v>
      </c>
      <c r="E48" s="336" t="s">
        <v>258</v>
      </c>
      <c r="F48" s="336" t="s">
        <v>24</v>
      </c>
      <c r="G48" s="331">
        <v>80</v>
      </c>
      <c r="H48" s="641"/>
      <c r="I48" s="346">
        <f t="shared" si="2"/>
        <v>0</v>
      </c>
      <c r="J48" s="57"/>
      <c r="IP48" s="43"/>
    </row>
    <row r="49" spans="1:250" ht="12.75">
      <c r="A49" s="627"/>
      <c r="B49" s="373" t="s">
        <v>268</v>
      </c>
      <c r="C49" s="372" t="s">
        <v>211</v>
      </c>
      <c r="D49" s="385" t="s">
        <v>235</v>
      </c>
      <c r="E49" s="336" t="s">
        <v>257</v>
      </c>
      <c r="F49" s="336" t="s">
        <v>24</v>
      </c>
      <c r="G49" s="331">
        <v>160</v>
      </c>
      <c r="H49" s="641"/>
      <c r="I49" s="346">
        <f t="shared" si="2"/>
        <v>0</v>
      </c>
      <c r="J49" s="57"/>
      <c r="IP49" s="43"/>
    </row>
    <row r="50" spans="1:250" ht="12.75">
      <c r="A50" s="627"/>
      <c r="B50" s="391" t="s">
        <v>191</v>
      </c>
      <c r="C50" s="372" t="s">
        <v>212</v>
      </c>
      <c r="D50" s="385" t="s">
        <v>238</v>
      </c>
      <c r="E50" s="336" t="s">
        <v>258</v>
      </c>
      <c r="F50" s="336" t="s">
        <v>24</v>
      </c>
      <c r="G50" s="331">
        <v>80</v>
      </c>
      <c r="H50" s="641"/>
      <c r="I50" s="346">
        <f t="shared" si="2"/>
        <v>0</v>
      </c>
      <c r="J50" s="57"/>
      <c r="IP50" s="43"/>
    </row>
    <row r="51" spans="1:250" ht="12.75">
      <c r="A51" s="628"/>
      <c r="B51" s="373" t="s">
        <v>267</v>
      </c>
      <c r="C51" s="372" t="s">
        <v>212</v>
      </c>
      <c r="D51" s="385" t="s">
        <v>238</v>
      </c>
      <c r="E51" s="336" t="s">
        <v>257</v>
      </c>
      <c r="F51" s="336" t="s">
        <v>24</v>
      </c>
      <c r="G51" s="331">
        <v>160</v>
      </c>
      <c r="H51" s="641"/>
      <c r="I51" s="346">
        <f t="shared" si="2"/>
        <v>0</v>
      </c>
      <c r="J51" s="57"/>
      <c r="IP51" s="43"/>
    </row>
    <row r="52" spans="1:250" ht="15.75">
      <c r="A52" s="273" t="s">
        <v>170</v>
      </c>
      <c r="B52" s="316" t="s">
        <v>33</v>
      </c>
      <c r="C52" s="316" t="s">
        <v>34</v>
      </c>
      <c r="D52" s="379" t="s">
        <v>35</v>
      </c>
      <c r="E52" s="275" t="s">
        <v>145</v>
      </c>
      <c r="F52" s="275" t="s">
        <v>146</v>
      </c>
      <c r="G52" s="317" t="s">
        <v>36</v>
      </c>
      <c r="H52" s="317" t="s">
        <v>37</v>
      </c>
      <c r="I52" s="317" t="s">
        <v>32</v>
      </c>
      <c r="J52" s="57"/>
      <c r="IP52" s="43"/>
    </row>
    <row r="53" spans="1:250" ht="12.75">
      <c r="A53" s="626" t="s">
        <v>214</v>
      </c>
      <c r="B53" s="373" t="s">
        <v>266</v>
      </c>
      <c r="C53" s="374" t="s">
        <v>215</v>
      </c>
      <c r="D53" s="336" t="s">
        <v>55</v>
      </c>
      <c r="E53" s="336" t="s">
        <v>147</v>
      </c>
      <c r="F53" s="389">
        <v>5</v>
      </c>
      <c r="G53" s="389">
        <v>4</v>
      </c>
      <c r="H53" s="639"/>
      <c r="I53" s="346">
        <f t="shared" si="2"/>
        <v>0</v>
      </c>
      <c r="J53" s="57"/>
      <c r="IP53" s="43"/>
    </row>
    <row r="54" spans="1:250" ht="12.75">
      <c r="A54" s="627"/>
      <c r="B54" s="373" t="s">
        <v>265</v>
      </c>
      <c r="C54" s="374" t="s">
        <v>216</v>
      </c>
      <c r="D54" s="336" t="s">
        <v>55</v>
      </c>
      <c r="E54" s="336" t="s">
        <v>147</v>
      </c>
      <c r="F54" s="389">
        <v>4</v>
      </c>
      <c r="G54" s="389">
        <v>4</v>
      </c>
      <c r="H54" s="639"/>
      <c r="I54" s="346">
        <f t="shared" si="2"/>
        <v>0</v>
      </c>
      <c r="J54" s="57"/>
      <c r="IP54" s="43"/>
    </row>
    <row r="55" spans="1:250" ht="12.75">
      <c r="A55" s="627"/>
      <c r="B55" s="391" t="s">
        <v>180</v>
      </c>
      <c r="C55" s="374" t="s">
        <v>193</v>
      </c>
      <c r="D55" s="336" t="s">
        <v>55</v>
      </c>
      <c r="E55" s="336" t="s">
        <v>147</v>
      </c>
      <c r="F55" s="389">
        <v>8</v>
      </c>
      <c r="G55" s="389">
        <v>12</v>
      </c>
      <c r="H55" s="639"/>
      <c r="I55" s="346">
        <f t="shared" si="2"/>
        <v>0</v>
      </c>
      <c r="J55" s="57"/>
      <c r="IP55" s="43"/>
    </row>
    <row r="56" spans="1:250" ht="12.75">
      <c r="A56" s="627"/>
      <c r="B56" s="373" t="s">
        <v>264</v>
      </c>
      <c r="C56" s="374" t="s">
        <v>217</v>
      </c>
      <c r="D56" s="336" t="s">
        <v>55</v>
      </c>
      <c r="E56" s="336" t="s">
        <v>147</v>
      </c>
      <c r="F56" s="389">
        <v>6</v>
      </c>
      <c r="G56" s="389">
        <v>16</v>
      </c>
      <c r="H56" s="639"/>
      <c r="I56" s="346">
        <f t="shared" si="2"/>
        <v>0</v>
      </c>
      <c r="J56" s="57"/>
      <c r="IP56" s="43"/>
    </row>
    <row r="57" spans="1:250" ht="12.75">
      <c r="A57" s="627"/>
      <c r="B57" s="373" t="s">
        <v>263</v>
      </c>
      <c r="C57" s="374" t="s">
        <v>218</v>
      </c>
      <c r="D57" s="336" t="s">
        <v>155</v>
      </c>
      <c r="E57" s="336" t="s">
        <v>147</v>
      </c>
      <c r="F57" s="389">
        <v>6</v>
      </c>
      <c r="G57" s="389">
        <v>12</v>
      </c>
      <c r="H57" s="639"/>
      <c r="I57" s="346">
        <f t="shared" si="2"/>
        <v>0</v>
      </c>
      <c r="J57" s="57"/>
      <c r="IP57" s="43"/>
    </row>
    <row r="58" spans="1:250" ht="12.75">
      <c r="A58" s="627"/>
      <c r="B58" s="373" t="s">
        <v>274</v>
      </c>
      <c r="C58" s="375" t="s">
        <v>219</v>
      </c>
      <c r="D58" s="336" t="s">
        <v>55</v>
      </c>
      <c r="E58" s="336" t="s">
        <v>147</v>
      </c>
      <c r="F58" s="389">
        <v>6</v>
      </c>
      <c r="G58" s="392">
        <v>12</v>
      </c>
      <c r="H58" s="639"/>
      <c r="I58" s="346">
        <f t="shared" si="2"/>
        <v>0</v>
      </c>
      <c r="J58" s="57"/>
      <c r="IP58" s="43"/>
    </row>
    <row r="59" spans="1:250" ht="12.75">
      <c r="A59" s="627"/>
      <c r="B59" s="373" t="s">
        <v>275</v>
      </c>
      <c r="C59" s="374" t="s">
        <v>220</v>
      </c>
      <c r="D59" s="336" t="s">
        <v>239</v>
      </c>
      <c r="E59" s="336" t="s">
        <v>147</v>
      </c>
      <c r="F59" s="389">
        <v>3</v>
      </c>
      <c r="G59" s="389">
        <v>8</v>
      </c>
      <c r="H59" s="639"/>
      <c r="I59" s="346">
        <f t="shared" si="2"/>
        <v>0</v>
      </c>
      <c r="J59" s="57"/>
      <c r="IP59" s="43"/>
    </row>
    <row r="60" spans="1:250" ht="12.75">
      <c r="A60" s="627"/>
      <c r="B60" s="373" t="s">
        <v>276</v>
      </c>
      <c r="C60" s="374" t="s">
        <v>221</v>
      </c>
      <c r="D60" s="336" t="s">
        <v>55</v>
      </c>
      <c r="E60" s="336" t="s">
        <v>147</v>
      </c>
      <c r="F60" s="389">
        <v>6</v>
      </c>
      <c r="G60" s="389">
        <v>8</v>
      </c>
      <c r="H60" s="639"/>
      <c r="I60" s="346">
        <f t="shared" si="2"/>
        <v>0</v>
      </c>
      <c r="J60" s="57"/>
      <c r="IP60" s="43"/>
    </row>
    <row r="61" spans="1:250" ht="12.75">
      <c r="A61" s="627"/>
      <c r="B61" s="373" t="s">
        <v>277</v>
      </c>
      <c r="C61" s="374" t="s">
        <v>222</v>
      </c>
      <c r="D61" s="336" t="s">
        <v>55</v>
      </c>
      <c r="E61" s="336" t="s">
        <v>147</v>
      </c>
      <c r="F61" s="389">
        <v>5</v>
      </c>
      <c r="G61" s="389">
        <v>4</v>
      </c>
      <c r="H61" s="639"/>
      <c r="I61" s="346">
        <f t="shared" si="2"/>
        <v>0</v>
      </c>
      <c r="J61" s="57"/>
      <c r="IP61" s="43"/>
    </row>
    <row r="62" spans="1:250" ht="12.75">
      <c r="A62" s="627"/>
      <c r="B62" s="373" t="s">
        <v>278</v>
      </c>
      <c r="C62" s="374" t="s">
        <v>223</v>
      </c>
      <c r="D62" s="336" t="s">
        <v>55</v>
      </c>
      <c r="E62" s="336" t="s">
        <v>147</v>
      </c>
      <c r="F62" s="389">
        <v>9</v>
      </c>
      <c r="G62" s="389">
        <v>4</v>
      </c>
      <c r="H62" s="639"/>
      <c r="I62" s="346">
        <f t="shared" si="2"/>
        <v>0</v>
      </c>
      <c r="J62" s="57"/>
      <c r="IP62" s="43"/>
    </row>
    <row r="63" spans="1:250" ht="12.75">
      <c r="A63" s="627"/>
      <c r="B63" s="373" t="s">
        <v>279</v>
      </c>
      <c r="C63" s="374" t="s">
        <v>223</v>
      </c>
      <c r="D63" s="336" t="s">
        <v>55</v>
      </c>
      <c r="E63" s="336" t="s">
        <v>147</v>
      </c>
      <c r="F63" s="389">
        <v>11</v>
      </c>
      <c r="G63" s="389">
        <v>20</v>
      </c>
      <c r="H63" s="639"/>
      <c r="I63" s="346">
        <f t="shared" si="2"/>
        <v>0</v>
      </c>
      <c r="J63" s="57"/>
      <c r="IP63" s="43"/>
    </row>
    <row r="64" spans="1:250" ht="12.75">
      <c r="A64" s="627"/>
      <c r="B64" s="373" t="s">
        <v>280</v>
      </c>
      <c r="C64" s="374" t="s">
        <v>224</v>
      </c>
      <c r="D64" s="336" t="s">
        <v>55</v>
      </c>
      <c r="E64" s="336" t="s">
        <v>147</v>
      </c>
      <c r="F64" s="389">
        <v>8</v>
      </c>
      <c r="G64" s="389">
        <v>16</v>
      </c>
      <c r="H64" s="639"/>
      <c r="I64" s="346">
        <f t="shared" si="2"/>
        <v>0</v>
      </c>
      <c r="J64" s="57"/>
      <c r="IP64" s="43"/>
    </row>
    <row r="65" spans="1:250" ht="12.75">
      <c r="A65" s="627"/>
      <c r="B65" s="373" t="s">
        <v>281</v>
      </c>
      <c r="C65" s="374" t="s">
        <v>225</v>
      </c>
      <c r="D65" s="336" t="s">
        <v>55</v>
      </c>
      <c r="E65" s="336" t="s">
        <v>147</v>
      </c>
      <c r="F65" s="389">
        <v>5</v>
      </c>
      <c r="G65" s="389">
        <v>4</v>
      </c>
      <c r="H65" s="639"/>
      <c r="I65" s="346">
        <f t="shared" si="2"/>
        <v>0</v>
      </c>
      <c r="J65" s="57"/>
      <c r="IP65" s="43"/>
    </row>
    <row r="66" spans="1:250" ht="12.75">
      <c r="A66" s="627"/>
      <c r="B66" s="373" t="s">
        <v>282</v>
      </c>
      <c r="C66" s="374" t="s">
        <v>226</v>
      </c>
      <c r="D66" s="336" t="s">
        <v>55</v>
      </c>
      <c r="E66" s="336" t="s">
        <v>147</v>
      </c>
      <c r="F66" s="389">
        <v>11</v>
      </c>
      <c r="G66" s="389">
        <v>24</v>
      </c>
      <c r="H66" s="639"/>
      <c r="I66" s="346">
        <f t="shared" si="2"/>
        <v>0</v>
      </c>
      <c r="J66" s="57"/>
      <c r="IP66" s="43"/>
    </row>
    <row r="67" spans="1:250" ht="12.75">
      <c r="A67" s="627"/>
      <c r="B67" s="373" t="s">
        <v>283</v>
      </c>
      <c r="C67" s="374" t="s">
        <v>226</v>
      </c>
      <c r="D67" s="336" t="s">
        <v>55</v>
      </c>
      <c r="E67" s="336" t="s">
        <v>147</v>
      </c>
      <c r="F67" s="389">
        <v>11</v>
      </c>
      <c r="G67" s="389">
        <v>16</v>
      </c>
      <c r="H67" s="639"/>
      <c r="I67" s="346">
        <f t="shared" si="2"/>
        <v>0</v>
      </c>
      <c r="J67" s="57"/>
      <c r="IP67" s="43"/>
    </row>
    <row r="68" spans="1:250" ht="12.75">
      <c r="A68" s="627"/>
      <c r="B68" s="373" t="s">
        <v>284</v>
      </c>
      <c r="C68" s="374" t="s">
        <v>227</v>
      </c>
      <c r="D68" s="336" t="s">
        <v>55</v>
      </c>
      <c r="E68" s="336" t="s">
        <v>147</v>
      </c>
      <c r="F68" s="389">
        <v>12</v>
      </c>
      <c r="G68" s="389">
        <v>14</v>
      </c>
      <c r="H68" s="639"/>
      <c r="I68" s="346">
        <f t="shared" si="2"/>
        <v>0</v>
      </c>
      <c r="J68" s="57"/>
      <c r="IP68" s="43"/>
    </row>
    <row r="69" spans="1:250" ht="12.75">
      <c r="A69" s="627"/>
      <c r="B69" s="373" t="s">
        <v>285</v>
      </c>
      <c r="C69" s="374" t="s">
        <v>228</v>
      </c>
      <c r="D69" s="336" t="s">
        <v>55</v>
      </c>
      <c r="E69" s="336" t="s">
        <v>147</v>
      </c>
      <c r="F69" s="389">
        <v>9</v>
      </c>
      <c r="G69" s="389">
        <v>14</v>
      </c>
      <c r="H69" s="639"/>
      <c r="I69" s="346">
        <f t="shared" si="2"/>
        <v>0</v>
      </c>
      <c r="J69" s="57"/>
      <c r="IP69" s="43"/>
    </row>
    <row r="70" spans="1:250" ht="12.75">
      <c r="A70" s="627"/>
      <c r="B70" s="344" t="s">
        <v>286</v>
      </c>
      <c r="C70" s="374" t="s">
        <v>229</v>
      </c>
      <c r="D70" s="336" t="s">
        <v>55</v>
      </c>
      <c r="E70" s="336" t="s">
        <v>147</v>
      </c>
      <c r="F70" s="390">
        <v>6</v>
      </c>
      <c r="G70" s="389">
        <v>13</v>
      </c>
      <c r="H70" s="639"/>
      <c r="I70" s="346">
        <f t="shared" si="2"/>
        <v>0</v>
      </c>
      <c r="J70" s="57"/>
      <c r="IP70" s="43"/>
    </row>
    <row r="71" spans="1:250" ht="12.75">
      <c r="A71" s="627"/>
      <c r="B71" s="373" t="s">
        <v>287</v>
      </c>
      <c r="C71" s="372" t="s">
        <v>230</v>
      </c>
      <c r="D71" s="336" t="s">
        <v>240</v>
      </c>
      <c r="E71" s="336" t="s">
        <v>258</v>
      </c>
      <c r="F71" s="286" t="s">
        <v>24</v>
      </c>
      <c r="G71" s="280">
        <v>50</v>
      </c>
      <c r="H71" s="641"/>
      <c r="I71" s="346">
        <f t="shared" si="2"/>
        <v>0</v>
      </c>
      <c r="J71" s="57"/>
      <c r="IP71" s="43"/>
    </row>
    <row r="72" spans="1:250" ht="12.75">
      <c r="A72" s="627"/>
      <c r="B72" s="373" t="s">
        <v>288</v>
      </c>
      <c r="C72" s="372" t="s">
        <v>231</v>
      </c>
      <c r="D72" s="336" t="s">
        <v>240</v>
      </c>
      <c r="E72" s="336" t="s">
        <v>258</v>
      </c>
      <c r="F72" s="286" t="s">
        <v>24</v>
      </c>
      <c r="G72" s="280">
        <v>50</v>
      </c>
      <c r="H72" s="641"/>
      <c r="I72" s="346">
        <f t="shared" si="2"/>
        <v>0</v>
      </c>
      <c r="J72" s="57"/>
      <c r="IP72" s="43"/>
    </row>
    <row r="73" spans="1:250" ht="12.75">
      <c r="A73" s="627"/>
      <c r="B73" s="373" t="s">
        <v>289</v>
      </c>
      <c r="C73" s="372" t="s">
        <v>232</v>
      </c>
      <c r="D73" s="336" t="s">
        <v>240</v>
      </c>
      <c r="E73" s="336" t="s">
        <v>258</v>
      </c>
      <c r="F73" s="286" t="s">
        <v>24</v>
      </c>
      <c r="G73" s="280">
        <v>50</v>
      </c>
      <c r="H73" s="641"/>
      <c r="I73" s="346">
        <f t="shared" si="2"/>
        <v>0</v>
      </c>
      <c r="J73" s="57"/>
      <c r="IP73" s="43"/>
    </row>
    <row r="74" spans="1:250" ht="12.75">
      <c r="A74" s="627"/>
      <c r="B74" s="373" t="s">
        <v>270</v>
      </c>
      <c r="C74" s="372" t="s">
        <v>209</v>
      </c>
      <c r="D74" s="385" t="s">
        <v>234</v>
      </c>
      <c r="E74" s="336" t="s">
        <v>257</v>
      </c>
      <c r="F74" s="286" t="s">
        <v>24</v>
      </c>
      <c r="G74" s="280">
        <v>100</v>
      </c>
      <c r="H74" s="641"/>
      <c r="I74" s="346">
        <f t="shared" si="2"/>
        <v>0</v>
      </c>
      <c r="J74" s="57"/>
      <c r="IP74" s="43"/>
    </row>
    <row r="75" spans="1:250" ht="12.75">
      <c r="A75" s="627"/>
      <c r="B75" s="373" t="s">
        <v>269</v>
      </c>
      <c r="C75" s="372" t="s">
        <v>233</v>
      </c>
      <c r="D75" s="385" t="s">
        <v>234</v>
      </c>
      <c r="E75" s="336" t="s">
        <v>257</v>
      </c>
      <c r="F75" s="286" t="s">
        <v>24</v>
      </c>
      <c r="G75" s="280">
        <v>100</v>
      </c>
      <c r="H75" s="641"/>
      <c r="I75" s="346">
        <f t="shared" si="2"/>
        <v>0</v>
      </c>
      <c r="J75" s="57"/>
      <c r="IP75" s="43"/>
    </row>
    <row r="76" spans="1:250" ht="12.75">
      <c r="A76" s="628"/>
      <c r="B76" s="391" t="s">
        <v>190</v>
      </c>
      <c r="C76" s="372" t="s">
        <v>211</v>
      </c>
      <c r="D76" s="385" t="s">
        <v>235</v>
      </c>
      <c r="E76" s="336" t="s">
        <v>257</v>
      </c>
      <c r="F76" s="286" t="s">
        <v>24</v>
      </c>
      <c r="G76" s="280">
        <v>100</v>
      </c>
      <c r="H76" s="641"/>
      <c r="I76" s="346">
        <f t="shared" si="2"/>
        <v>0</v>
      </c>
      <c r="J76" s="57"/>
      <c r="IP76" s="43"/>
    </row>
    <row r="77" spans="1:250" ht="15.75">
      <c r="A77" s="273" t="s">
        <v>170</v>
      </c>
      <c r="B77" s="316" t="s">
        <v>33</v>
      </c>
      <c r="C77" s="316" t="s">
        <v>34</v>
      </c>
      <c r="D77" s="379" t="s">
        <v>35</v>
      </c>
      <c r="E77" s="275" t="s">
        <v>145</v>
      </c>
      <c r="F77" s="275" t="s">
        <v>146</v>
      </c>
      <c r="G77" s="317" t="s">
        <v>36</v>
      </c>
      <c r="H77" s="317" t="s">
        <v>37</v>
      </c>
      <c r="I77" s="317" t="s">
        <v>32</v>
      </c>
      <c r="J77" s="57"/>
      <c r="IP77" s="43"/>
    </row>
    <row r="78" spans="1:250" ht="12.75">
      <c r="A78" s="626" t="s">
        <v>243</v>
      </c>
      <c r="B78" s="391" t="s">
        <v>242</v>
      </c>
      <c r="C78" s="372" t="s">
        <v>244</v>
      </c>
      <c r="D78" s="385" t="s">
        <v>234</v>
      </c>
      <c r="E78" s="336" t="s">
        <v>257</v>
      </c>
      <c r="F78" s="286" t="s">
        <v>24</v>
      </c>
      <c r="G78" s="280">
        <v>150</v>
      </c>
      <c r="H78" s="641"/>
      <c r="I78" s="346">
        <f t="shared" si="2"/>
        <v>0</v>
      </c>
      <c r="J78" s="57"/>
      <c r="IP78" s="43"/>
    </row>
    <row r="79" spans="1:250" ht="12.75">
      <c r="A79" s="627"/>
      <c r="B79" s="391" t="s">
        <v>191</v>
      </c>
      <c r="C79" s="372" t="s">
        <v>212</v>
      </c>
      <c r="D79" s="385" t="s">
        <v>234</v>
      </c>
      <c r="E79" s="336" t="s">
        <v>257</v>
      </c>
      <c r="F79" s="286" t="s">
        <v>24</v>
      </c>
      <c r="G79" s="280">
        <v>150</v>
      </c>
      <c r="H79" s="641"/>
      <c r="I79" s="346">
        <f t="shared" si="2"/>
        <v>0</v>
      </c>
      <c r="J79" s="57"/>
      <c r="IP79" s="43"/>
    </row>
    <row r="80" spans="1:250" ht="12.75">
      <c r="A80" s="627"/>
      <c r="B80" s="373" t="s">
        <v>267</v>
      </c>
      <c r="C80" s="372" t="s">
        <v>212</v>
      </c>
      <c r="D80" s="385" t="s">
        <v>234</v>
      </c>
      <c r="E80" s="336" t="s">
        <v>257</v>
      </c>
      <c r="F80" s="286" t="s">
        <v>24</v>
      </c>
      <c r="G80" s="280">
        <v>150</v>
      </c>
      <c r="H80" s="641"/>
      <c r="I80" s="346">
        <f t="shared" si="2"/>
        <v>0</v>
      </c>
      <c r="J80" s="57"/>
      <c r="IP80" s="43"/>
    </row>
    <row r="81" spans="1:250" ht="12.75">
      <c r="A81" s="627"/>
      <c r="B81" s="391" t="s">
        <v>190</v>
      </c>
      <c r="C81" s="372" t="s">
        <v>211</v>
      </c>
      <c r="D81" s="385" t="s">
        <v>234</v>
      </c>
      <c r="E81" s="336" t="s">
        <v>257</v>
      </c>
      <c r="F81" s="286" t="s">
        <v>24</v>
      </c>
      <c r="G81" s="280">
        <v>100</v>
      </c>
      <c r="H81" s="641"/>
      <c r="I81" s="346">
        <f t="shared" si="2"/>
        <v>0</v>
      </c>
      <c r="J81" s="57"/>
      <c r="IP81" s="43"/>
    </row>
    <row r="82" spans="1:250" ht="12.75">
      <c r="A82" s="628"/>
      <c r="B82" s="373" t="s">
        <v>268</v>
      </c>
      <c r="C82" s="372" t="s">
        <v>211</v>
      </c>
      <c r="D82" s="385" t="s">
        <v>234</v>
      </c>
      <c r="E82" s="336" t="s">
        <v>257</v>
      </c>
      <c r="F82" s="286" t="s">
        <v>24</v>
      </c>
      <c r="G82" s="280">
        <v>100</v>
      </c>
      <c r="H82" s="641"/>
      <c r="I82" s="346">
        <f t="shared" si="2"/>
        <v>0</v>
      </c>
      <c r="J82" s="57"/>
      <c r="IP82" s="43"/>
    </row>
    <row r="83" spans="1:250" ht="12.75">
      <c r="A83" s="626" t="s">
        <v>247</v>
      </c>
      <c r="B83" s="391" t="s">
        <v>245</v>
      </c>
      <c r="C83" s="372" t="s">
        <v>248</v>
      </c>
      <c r="D83" s="345" t="s">
        <v>255</v>
      </c>
      <c r="E83" s="336" t="s">
        <v>257</v>
      </c>
      <c r="F83" s="286" t="s">
        <v>24</v>
      </c>
      <c r="G83" s="280">
        <v>60</v>
      </c>
      <c r="H83" s="641"/>
      <c r="I83" s="346">
        <f t="shared" si="2"/>
        <v>0</v>
      </c>
      <c r="J83" s="57"/>
      <c r="IP83" s="43"/>
    </row>
    <row r="84" spans="1:250" ht="12.75">
      <c r="A84" s="627"/>
      <c r="B84" s="391" t="s">
        <v>246</v>
      </c>
      <c r="C84" s="372" t="s">
        <v>233</v>
      </c>
      <c r="D84" s="385" t="s">
        <v>234</v>
      </c>
      <c r="E84" s="336" t="s">
        <v>257</v>
      </c>
      <c r="F84" s="286" t="s">
        <v>24</v>
      </c>
      <c r="G84" s="280">
        <v>90</v>
      </c>
      <c r="H84" s="641"/>
      <c r="I84" s="346">
        <f t="shared" si="2"/>
        <v>0</v>
      </c>
      <c r="J84" s="57"/>
      <c r="IP84" s="43"/>
    </row>
    <row r="85" spans="1:250" ht="12.75">
      <c r="A85" s="627"/>
      <c r="B85" s="373" t="s">
        <v>290</v>
      </c>
      <c r="C85" s="372" t="s">
        <v>233</v>
      </c>
      <c r="D85" s="385" t="s">
        <v>234</v>
      </c>
      <c r="E85" s="336" t="s">
        <v>257</v>
      </c>
      <c r="F85" s="286" t="s">
        <v>24</v>
      </c>
      <c r="G85" s="280">
        <v>90</v>
      </c>
      <c r="H85" s="641"/>
      <c r="I85" s="346">
        <f t="shared" si="2"/>
        <v>0</v>
      </c>
      <c r="J85" s="57"/>
      <c r="IP85" s="43"/>
    </row>
    <row r="86" spans="1:250" ht="12.75">
      <c r="A86" s="627"/>
      <c r="B86" s="373" t="s">
        <v>270</v>
      </c>
      <c r="C86" s="372" t="s">
        <v>233</v>
      </c>
      <c r="D86" s="385" t="s">
        <v>234</v>
      </c>
      <c r="E86" s="336" t="s">
        <v>257</v>
      </c>
      <c r="F86" s="286" t="s">
        <v>24</v>
      </c>
      <c r="G86" s="280">
        <v>90</v>
      </c>
      <c r="H86" s="641"/>
      <c r="I86" s="346">
        <f t="shared" si="2"/>
        <v>0</v>
      </c>
      <c r="J86" s="57"/>
      <c r="IP86" s="43"/>
    </row>
    <row r="87" spans="1:250" ht="12.75">
      <c r="A87" s="628"/>
      <c r="B87" s="373" t="s">
        <v>269</v>
      </c>
      <c r="C87" s="372" t="s">
        <v>233</v>
      </c>
      <c r="D87" s="385" t="s">
        <v>234</v>
      </c>
      <c r="E87" s="336" t="s">
        <v>257</v>
      </c>
      <c r="F87" s="286" t="s">
        <v>24</v>
      </c>
      <c r="G87" s="280">
        <v>90</v>
      </c>
      <c r="H87" s="641"/>
      <c r="I87" s="346">
        <f t="shared" si="2"/>
        <v>0</v>
      </c>
      <c r="J87" s="57"/>
      <c r="IP87" s="43"/>
    </row>
    <row r="88" spans="2:250" ht="12.75">
      <c r="B88" s="46" t="s">
        <v>49</v>
      </c>
      <c r="C88" s="288"/>
      <c r="D88" s="354"/>
      <c r="E88" s="289"/>
      <c r="F88" s="289"/>
      <c r="G88" s="290">
        <f>SUM(G29:G87)</f>
        <v>2925</v>
      </c>
      <c r="H88" s="291"/>
      <c r="I88" s="318">
        <f>SUM(I29:I87)</f>
        <v>0</v>
      </c>
      <c r="J88" s="57"/>
      <c r="IP88" s="43"/>
    </row>
    <row r="89" spans="2:9" ht="9" customHeight="1">
      <c r="B89" s="287"/>
      <c r="C89" s="288"/>
      <c r="D89" s="354"/>
      <c r="E89" s="289"/>
      <c r="F89" s="289"/>
      <c r="G89" s="290"/>
      <c r="H89" s="291"/>
      <c r="I89" s="50"/>
    </row>
    <row r="90" spans="1:9" ht="12.75">
      <c r="A90" s="292" t="s">
        <v>57</v>
      </c>
      <c r="B90" s="53" t="s">
        <v>291</v>
      </c>
      <c r="C90" s="293"/>
      <c r="D90" s="380"/>
      <c r="E90" s="294"/>
      <c r="F90" s="294"/>
      <c r="G90" s="295"/>
      <c r="H90" s="294"/>
      <c r="I90" s="294"/>
    </row>
    <row r="91" spans="1:9" ht="12.75">
      <c r="A91" s="296"/>
      <c r="B91" s="53" t="s">
        <v>179</v>
      </c>
      <c r="C91" s="293"/>
      <c r="D91" s="380"/>
      <c r="E91" s="294"/>
      <c r="F91" s="294"/>
      <c r="G91" s="295"/>
      <c r="H91" s="294"/>
      <c r="I91" s="294"/>
    </row>
    <row r="92" spans="1:9" ht="13.5" customHeight="1">
      <c r="A92" s="292"/>
      <c r="B92" s="625" t="s">
        <v>58</v>
      </c>
      <c r="C92" s="625"/>
      <c r="D92" s="381"/>
      <c r="E92" s="297"/>
      <c r="F92" s="297"/>
      <c r="G92" s="298"/>
      <c r="H92" s="297"/>
      <c r="I92" s="297"/>
    </row>
    <row r="93" spans="1:9" ht="12.75">
      <c r="A93" s="292"/>
      <c r="B93" s="319" t="s">
        <v>59</v>
      </c>
      <c r="C93" s="365"/>
      <c r="D93" s="381"/>
      <c r="E93" s="297"/>
      <c r="F93" s="297"/>
      <c r="G93" s="298"/>
      <c r="H93" s="297"/>
      <c r="I93" s="297"/>
    </row>
    <row r="94" ht="12.75">
      <c r="B94" s="370" t="s">
        <v>241</v>
      </c>
    </row>
  </sheetData>
  <sheetProtection selectLockedCells="1" selectUnlockedCells="1"/>
  <mergeCells count="5">
    <mergeCell ref="B92:C92"/>
    <mergeCell ref="A29:A51"/>
    <mergeCell ref="A53:A76"/>
    <mergeCell ref="A78:A82"/>
    <mergeCell ref="A83:A8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rowBreaks count="3" manualBreakCount="3">
    <brk id="26" max="16383" man="1"/>
    <brk id="51" max="16383" man="1"/>
    <brk id="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6"/>
  <sheetViews>
    <sheetView view="pageBreakPreview" zoomScale="110" zoomScaleSheetLayoutView="110" workbookViewId="0" topLeftCell="A19">
      <selection activeCell="H24" sqref="H24:H32"/>
    </sheetView>
  </sheetViews>
  <sheetFormatPr defaultColWidth="9.140625" defaultRowHeight="12.75"/>
  <cols>
    <col min="1" max="1" width="19.421875" style="120" customWidth="1"/>
    <col min="2" max="2" width="4.140625" style="75" customWidth="1"/>
    <col min="3" max="3" width="9.7109375" style="120" customWidth="1"/>
    <col min="4" max="4" width="56.7109375" style="147" customWidth="1"/>
    <col min="5" max="5" width="13.57421875" style="122" customWidth="1"/>
    <col min="6" max="6" width="10.7109375" style="120" customWidth="1"/>
    <col min="7" max="7" width="8.57421875" style="123" customWidth="1"/>
    <col min="8" max="8" width="10.7109375" style="124" customWidth="1"/>
    <col min="9" max="9" width="14.421875" style="75" customWidth="1"/>
    <col min="10" max="10" width="22.421875" style="114" customWidth="1"/>
    <col min="11" max="11" width="12.7109375" style="74" bestFit="1" customWidth="1"/>
    <col min="12" max="12" width="9.140625" style="76" customWidth="1"/>
    <col min="13" max="16384" width="9.140625" style="75" customWidth="1"/>
  </cols>
  <sheetData>
    <row r="1" spans="1:20" s="21" customFormat="1" ht="18.4" customHeight="1">
      <c r="A1" s="237" t="s">
        <v>60</v>
      </c>
      <c r="B1" s="58"/>
      <c r="C1" s="58"/>
      <c r="D1" s="59"/>
      <c r="E1" s="60"/>
      <c r="F1" s="61"/>
      <c r="G1" s="62"/>
      <c r="H1" s="63"/>
      <c r="I1" s="63"/>
      <c r="J1" s="64"/>
      <c r="K1" s="65"/>
      <c r="L1" s="66"/>
      <c r="M1" s="4"/>
      <c r="N1" s="4"/>
      <c r="O1" s="4"/>
      <c r="P1" s="4"/>
      <c r="R1" s="22"/>
      <c r="S1" s="22"/>
      <c r="T1" s="22"/>
    </row>
    <row r="2" spans="2:20" s="21" customFormat="1" ht="8.25" customHeight="1">
      <c r="B2" s="67"/>
      <c r="C2" s="68"/>
      <c r="D2" s="69"/>
      <c r="E2" s="70"/>
      <c r="F2" s="71"/>
      <c r="G2" s="72"/>
      <c r="J2" s="73"/>
      <c r="K2" s="74"/>
      <c r="L2" s="76"/>
      <c r="M2" s="75"/>
      <c r="N2" s="75"/>
      <c r="O2" s="75"/>
      <c r="P2" s="75"/>
      <c r="R2" s="22"/>
      <c r="S2" s="22"/>
      <c r="T2" s="22"/>
    </row>
    <row r="3" spans="1:10" ht="13.5">
      <c r="A3" s="84"/>
      <c r="B3" s="85"/>
      <c r="C3" s="86" t="s">
        <v>61</v>
      </c>
      <c r="D3" s="87"/>
      <c r="E3" s="88"/>
      <c r="F3" s="89"/>
      <c r="G3" s="90"/>
      <c r="H3" s="91"/>
      <c r="I3" s="92"/>
      <c r="J3" s="93"/>
    </row>
    <row r="4" spans="1:10" ht="25.5">
      <c r="A4" s="99" t="s">
        <v>62</v>
      </c>
      <c r="B4" s="100" t="s">
        <v>63</v>
      </c>
      <c r="C4" s="101" t="s">
        <v>64</v>
      </c>
      <c r="D4" s="102" t="s">
        <v>65</v>
      </c>
      <c r="E4" s="103" t="s">
        <v>102</v>
      </c>
      <c r="F4" s="100" t="s">
        <v>66</v>
      </c>
      <c r="G4" s="104" t="s">
        <v>28</v>
      </c>
      <c r="H4" s="105" t="s">
        <v>67</v>
      </c>
      <c r="I4" s="106" t="s">
        <v>68</v>
      </c>
      <c r="J4" s="107"/>
    </row>
    <row r="5" spans="1:12" s="403" customFormat="1" ht="12.75">
      <c r="A5" s="395" t="s">
        <v>69</v>
      </c>
      <c r="B5" s="396">
        <v>1</v>
      </c>
      <c r="C5" s="395" t="s">
        <v>70</v>
      </c>
      <c r="D5" s="110" t="s">
        <v>71</v>
      </c>
      <c r="E5" s="397"/>
      <c r="F5" s="395" t="s">
        <v>72</v>
      </c>
      <c r="G5" s="398">
        <f>BILANCE!B4</f>
        <v>41</v>
      </c>
      <c r="H5" s="629"/>
      <c r="I5" s="399">
        <f aca="true" t="shared" si="0" ref="I5:I21">H5*G5</f>
        <v>0</v>
      </c>
      <c r="J5" s="400"/>
      <c r="K5" s="401"/>
      <c r="L5" s="402"/>
    </row>
    <row r="6" spans="1:12" s="410" customFormat="1" ht="38.25">
      <c r="A6" s="404" t="s">
        <v>295</v>
      </c>
      <c r="B6" s="396">
        <v>2</v>
      </c>
      <c r="C6" s="396" t="s">
        <v>413</v>
      </c>
      <c r="D6" s="116" t="s">
        <v>414</v>
      </c>
      <c r="E6" s="405" t="s">
        <v>428</v>
      </c>
      <c r="F6" s="396" t="s">
        <v>72</v>
      </c>
      <c r="G6" s="406">
        <v>15</v>
      </c>
      <c r="H6" s="629"/>
      <c r="I6" s="399">
        <f t="shared" si="0"/>
        <v>0</v>
      </c>
      <c r="J6" s="407"/>
      <c r="K6" s="408"/>
      <c r="L6" s="409"/>
    </row>
    <row r="7" spans="1:12" s="410" customFormat="1" ht="38.25">
      <c r="A7" s="404" t="s">
        <v>69</v>
      </c>
      <c r="B7" s="396">
        <v>3</v>
      </c>
      <c r="C7" s="396" t="s">
        <v>24</v>
      </c>
      <c r="D7" s="508" t="s">
        <v>415</v>
      </c>
      <c r="E7" s="405" t="s">
        <v>412</v>
      </c>
      <c r="F7" s="396" t="s">
        <v>72</v>
      </c>
      <c r="G7" s="406">
        <v>26</v>
      </c>
      <c r="H7" s="629"/>
      <c r="I7" s="399">
        <f t="shared" si="0"/>
        <v>0</v>
      </c>
      <c r="J7" s="407"/>
      <c r="K7" s="408"/>
      <c r="L7" s="409"/>
    </row>
    <row r="8" spans="1:12" s="410" customFormat="1" ht="12.75">
      <c r="A8" s="396" t="s">
        <v>69</v>
      </c>
      <c r="B8" s="396">
        <v>4</v>
      </c>
      <c r="C8" s="396" t="s">
        <v>70</v>
      </c>
      <c r="D8" s="116" t="s">
        <v>73</v>
      </c>
      <c r="E8" s="405" t="s">
        <v>74</v>
      </c>
      <c r="F8" s="396" t="s">
        <v>72</v>
      </c>
      <c r="G8" s="406">
        <f>G5</f>
        <v>41</v>
      </c>
      <c r="H8" s="629"/>
      <c r="I8" s="399">
        <f t="shared" si="0"/>
        <v>0</v>
      </c>
      <c r="J8" s="407"/>
      <c r="K8" s="408"/>
      <c r="L8" s="409"/>
    </row>
    <row r="9" spans="1:12" s="410" customFormat="1" ht="25.5">
      <c r="A9" s="404" t="s">
        <v>295</v>
      </c>
      <c r="B9" s="396">
        <v>5</v>
      </c>
      <c r="C9" s="396" t="s">
        <v>75</v>
      </c>
      <c r="D9" s="116" t="s">
        <v>76</v>
      </c>
      <c r="E9" s="405"/>
      <c r="F9" s="396" t="s">
        <v>72</v>
      </c>
      <c r="G9" s="406">
        <f>G5</f>
        <v>41</v>
      </c>
      <c r="H9" s="629"/>
      <c r="I9" s="399">
        <f t="shared" si="0"/>
        <v>0</v>
      </c>
      <c r="J9" s="407"/>
      <c r="K9" s="408"/>
      <c r="L9" s="409"/>
    </row>
    <row r="10" spans="1:12" s="410" customFormat="1" ht="25.5">
      <c r="A10" s="404" t="s">
        <v>295</v>
      </c>
      <c r="B10" s="396">
        <v>6</v>
      </c>
      <c r="C10" s="396" t="s">
        <v>296</v>
      </c>
      <c r="D10" s="116" t="s">
        <v>297</v>
      </c>
      <c r="E10" s="405" t="s">
        <v>77</v>
      </c>
      <c r="F10" s="396" t="s">
        <v>30</v>
      </c>
      <c r="G10" s="411">
        <f>G9*0.0001</f>
        <v>0.0041</v>
      </c>
      <c r="H10" s="629"/>
      <c r="I10" s="399">
        <f t="shared" si="0"/>
        <v>0</v>
      </c>
      <c r="J10" s="407"/>
      <c r="K10" s="408"/>
      <c r="L10" s="409"/>
    </row>
    <row r="11" spans="1:12" s="410" customFormat="1" ht="25.5">
      <c r="A11" s="404" t="s">
        <v>295</v>
      </c>
      <c r="B11" s="396">
        <v>7</v>
      </c>
      <c r="C11" s="396" t="s">
        <v>78</v>
      </c>
      <c r="D11" s="116" t="s">
        <v>79</v>
      </c>
      <c r="E11" s="405" t="s">
        <v>80</v>
      </c>
      <c r="F11" s="396" t="s">
        <v>72</v>
      </c>
      <c r="G11" s="406">
        <f>G5-G12</f>
        <v>35</v>
      </c>
      <c r="H11" s="629"/>
      <c r="I11" s="399">
        <f t="shared" si="0"/>
        <v>0</v>
      </c>
      <c r="J11" s="407"/>
      <c r="K11" s="408"/>
      <c r="L11" s="409"/>
    </row>
    <row r="12" spans="1:12" s="410" customFormat="1" ht="25.5">
      <c r="A12" s="404" t="s">
        <v>295</v>
      </c>
      <c r="B12" s="396">
        <v>8</v>
      </c>
      <c r="C12" s="396" t="s">
        <v>81</v>
      </c>
      <c r="D12" s="116" t="s">
        <v>82</v>
      </c>
      <c r="E12" s="405" t="s">
        <v>298</v>
      </c>
      <c r="F12" s="396" t="s">
        <v>72</v>
      </c>
      <c r="G12" s="406">
        <f>ROSTLINY!G4</f>
        <v>6</v>
      </c>
      <c r="H12" s="629"/>
      <c r="I12" s="399">
        <f t="shared" si="0"/>
        <v>0</v>
      </c>
      <c r="J12" s="407"/>
      <c r="K12" s="408"/>
      <c r="L12" s="409"/>
    </row>
    <row r="13" spans="1:12" s="410" customFormat="1" ht="25.5">
      <c r="A13" s="404" t="s">
        <v>295</v>
      </c>
      <c r="B13" s="396">
        <v>9</v>
      </c>
      <c r="C13" s="396" t="s">
        <v>299</v>
      </c>
      <c r="D13" s="116" t="s">
        <v>300</v>
      </c>
      <c r="E13" s="405" t="s">
        <v>80</v>
      </c>
      <c r="F13" s="396" t="s">
        <v>83</v>
      </c>
      <c r="G13" s="406">
        <f>G11*0.5</f>
        <v>17.5</v>
      </c>
      <c r="H13" s="629"/>
      <c r="I13" s="399">
        <f t="shared" si="0"/>
        <v>0</v>
      </c>
      <c r="J13" s="407"/>
      <c r="K13" s="408"/>
      <c r="L13" s="409"/>
    </row>
    <row r="14" spans="1:12" s="410" customFormat="1" ht="38.25">
      <c r="A14" s="404" t="s">
        <v>295</v>
      </c>
      <c r="B14" s="396">
        <v>10</v>
      </c>
      <c r="C14" s="396" t="s">
        <v>84</v>
      </c>
      <c r="D14" s="116" t="s">
        <v>313</v>
      </c>
      <c r="E14" s="405"/>
      <c r="F14" s="396" t="s">
        <v>72</v>
      </c>
      <c r="G14" s="406">
        <f>G5</f>
        <v>41</v>
      </c>
      <c r="H14" s="629"/>
      <c r="I14" s="399">
        <f t="shared" si="0"/>
        <v>0</v>
      </c>
      <c r="J14" s="407"/>
      <c r="K14" s="408"/>
      <c r="L14" s="409"/>
    </row>
    <row r="15" spans="1:12" s="410" customFormat="1" ht="38.25">
      <c r="A15" s="404" t="s">
        <v>295</v>
      </c>
      <c r="B15" s="396">
        <v>11</v>
      </c>
      <c r="C15" s="396" t="s">
        <v>85</v>
      </c>
      <c r="D15" s="116" t="s">
        <v>86</v>
      </c>
      <c r="E15" s="405"/>
      <c r="F15" s="396" t="s">
        <v>72</v>
      </c>
      <c r="G15" s="406">
        <f>G5</f>
        <v>41</v>
      </c>
      <c r="H15" s="629"/>
      <c r="I15" s="399">
        <f t="shared" si="0"/>
        <v>0</v>
      </c>
      <c r="J15" s="407"/>
      <c r="K15" s="408"/>
      <c r="L15" s="409"/>
    </row>
    <row r="16" spans="1:9" s="412" customFormat="1" ht="25.5">
      <c r="A16" s="404" t="s">
        <v>295</v>
      </c>
      <c r="B16" s="396">
        <v>12</v>
      </c>
      <c r="C16" s="396" t="s">
        <v>303</v>
      </c>
      <c r="D16" s="116" t="s">
        <v>396</v>
      </c>
      <c r="E16" s="405" t="s">
        <v>301</v>
      </c>
      <c r="F16" s="396" t="s">
        <v>72</v>
      </c>
      <c r="G16" s="406">
        <f>G5-G12</f>
        <v>35</v>
      </c>
      <c r="H16" s="629"/>
      <c r="I16" s="399">
        <f t="shared" si="0"/>
        <v>0</v>
      </c>
    </row>
    <row r="17" spans="1:12" s="410" customFormat="1" ht="25.5">
      <c r="A17" s="404" t="s">
        <v>295</v>
      </c>
      <c r="B17" s="396">
        <v>13</v>
      </c>
      <c r="C17" s="396" t="s">
        <v>87</v>
      </c>
      <c r="D17" s="116" t="s">
        <v>88</v>
      </c>
      <c r="E17" s="405" t="s">
        <v>304</v>
      </c>
      <c r="F17" s="396" t="s">
        <v>83</v>
      </c>
      <c r="G17" s="406">
        <f>G5</f>
        <v>41</v>
      </c>
      <c r="H17" s="629"/>
      <c r="I17" s="399">
        <f t="shared" si="0"/>
        <v>0</v>
      </c>
      <c r="J17" s="407"/>
      <c r="K17" s="408"/>
      <c r="L17" s="409"/>
    </row>
    <row r="18" spans="1:12" s="410" customFormat="1" ht="25.5">
      <c r="A18" s="404" t="s">
        <v>295</v>
      </c>
      <c r="B18" s="396">
        <v>14</v>
      </c>
      <c r="C18" s="396" t="s">
        <v>89</v>
      </c>
      <c r="D18" s="116" t="s">
        <v>327</v>
      </c>
      <c r="E18" s="405"/>
      <c r="F18" s="396" t="s">
        <v>30</v>
      </c>
      <c r="G18" s="406">
        <f>G28*0.5+G25*1.5+G26</f>
        <v>274.44</v>
      </c>
      <c r="H18" s="629"/>
      <c r="I18" s="399">
        <f t="shared" si="0"/>
        <v>0</v>
      </c>
      <c r="J18" s="407"/>
      <c r="K18" s="408"/>
      <c r="L18" s="409"/>
    </row>
    <row r="19" spans="1:12" s="410" customFormat="1" ht="25.5">
      <c r="A19" s="404" t="s">
        <v>295</v>
      </c>
      <c r="B19" s="396">
        <v>15</v>
      </c>
      <c r="C19" s="413" t="s">
        <v>90</v>
      </c>
      <c r="D19" s="117" t="s">
        <v>91</v>
      </c>
      <c r="E19" s="405" t="s">
        <v>70</v>
      </c>
      <c r="F19" s="396" t="s">
        <v>29</v>
      </c>
      <c r="G19" s="414">
        <f>G5*0.07</f>
        <v>2.87</v>
      </c>
      <c r="H19" s="630"/>
      <c r="I19" s="399">
        <f t="shared" si="0"/>
        <v>0</v>
      </c>
      <c r="J19" s="415"/>
      <c r="K19" s="408"/>
      <c r="L19" s="409"/>
    </row>
    <row r="20" spans="1:12" s="410" customFormat="1" ht="25.5">
      <c r="A20" s="404" t="s">
        <v>295</v>
      </c>
      <c r="B20" s="396">
        <v>16</v>
      </c>
      <c r="C20" s="413" t="s">
        <v>305</v>
      </c>
      <c r="D20" s="117" t="s">
        <v>397</v>
      </c>
      <c r="E20" s="405" t="s">
        <v>70</v>
      </c>
      <c r="F20" s="396" t="s">
        <v>29</v>
      </c>
      <c r="G20" s="414">
        <f>G6*0.07</f>
        <v>1.05</v>
      </c>
      <c r="H20" s="630"/>
      <c r="I20" s="399">
        <f t="shared" si="0"/>
        <v>0</v>
      </c>
      <c r="J20" s="415"/>
      <c r="K20" s="408"/>
      <c r="L20" s="409"/>
    </row>
    <row r="21" spans="1:9" s="403" customFormat="1" ht="12.75">
      <c r="A21" s="395" t="s">
        <v>69</v>
      </c>
      <c r="B21" s="396">
        <v>17</v>
      </c>
      <c r="C21" s="413" t="s">
        <v>70</v>
      </c>
      <c r="D21" s="117" t="s">
        <v>307</v>
      </c>
      <c r="E21" s="405" t="s">
        <v>70</v>
      </c>
      <c r="F21" s="396" t="s">
        <v>30</v>
      </c>
      <c r="G21" s="414">
        <v>2</v>
      </c>
      <c r="H21" s="630"/>
      <c r="I21" s="399">
        <f t="shared" si="0"/>
        <v>0</v>
      </c>
    </row>
    <row r="22" spans="1:12" s="403" customFormat="1" ht="12.75">
      <c r="A22" s="416"/>
      <c r="B22" s="417"/>
      <c r="C22" s="418" t="s">
        <v>92</v>
      </c>
      <c r="D22" s="127"/>
      <c r="E22" s="419"/>
      <c r="F22" s="416"/>
      <c r="G22" s="420"/>
      <c r="H22" s="421"/>
      <c r="I22" s="421"/>
      <c r="J22" s="422"/>
      <c r="K22" s="401"/>
      <c r="L22" s="402"/>
    </row>
    <row r="23" spans="1:12" s="403" customFormat="1" ht="25.5">
      <c r="A23" s="423" t="s">
        <v>62</v>
      </c>
      <c r="B23" s="424" t="s">
        <v>63</v>
      </c>
      <c r="C23" s="425" t="s">
        <v>64</v>
      </c>
      <c r="D23" s="102" t="s">
        <v>65</v>
      </c>
      <c r="E23" s="426" t="s">
        <v>93</v>
      </c>
      <c r="F23" s="424" t="s">
        <v>66</v>
      </c>
      <c r="G23" s="427" t="s">
        <v>28</v>
      </c>
      <c r="H23" s="428" t="s">
        <v>67</v>
      </c>
      <c r="I23" s="429" t="s">
        <v>68</v>
      </c>
      <c r="J23" s="430"/>
      <c r="K23" s="401"/>
      <c r="L23" s="402"/>
    </row>
    <row r="24" spans="1:12" s="410" customFormat="1" ht="12.75">
      <c r="A24" s="396" t="s">
        <v>70</v>
      </c>
      <c r="B24" s="396">
        <v>18</v>
      </c>
      <c r="C24" s="404" t="s">
        <v>70</v>
      </c>
      <c r="D24" s="132" t="s">
        <v>308</v>
      </c>
      <c r="E24" s="405" t="s">
        <v>94</v>
      </c>
      <c r="F24" s="396" t="s">
        <v>72</v>
      </c>
      <c r="G24" s="431">
        <f>G5*10</f>
        <v>410</v>
      </c>
      <c r="H24" s="630"/>
      <c r="I24" s="399">
        <f aca="true" t="shared" si="1" ref="I24:I32">H24*G24</f>
        <v>0</v>
      </c>
      <c r="J24" s="415"/>
      <c r="K24" s="408"/>
      <c r="L24" s="409"/>
    </row>
    <row r="25" spans="1:12" s="410" customFormat="1" ht="25.5">
      <c r="A25" s="396" t="s">
        <v>70</v>
      </c>
      <c r="B25" s="396">
        <v>19</v>
      </c>
      <c r="C25" s="404" t="s">
        <v>70</v>
      </c>
      <c r="D25" s="132" t="s">
        <v>312</v>
      </c>
      <c r="E25" s="405" t="s">
        <v>429</v>
      </c>
      <c r="F25" s="396" t="s">
        <v>95</v>
      </c>
      <c r="G25" s="431">
        <f>(17*0.4)+(25*1.3)</f>
        <v>39.3</v>
      </c>
      <c r="H25" s="630"/>
      <c r="I25" s="399">
        <f t="shared" si="1"/>
        <v>0</v>
      </c>
      <c r="J25" s="432"/>
      <c r="K25" s="408"/>
      <c r="L25" s="409"/>
    </row>
    <row r="26" spans="1:12" s="410" customFormat="1" ht="25.5">
      <c r="A26" s="396"/>
      <c r="B26" s="396">
        <v>20</v>
      </c>
      <c r="C26" s="404"/>
      <c r="D26" s="516" t="s">
        <v>422</v>
      </c>
      <c r="E26" s="405" t="s">
        <v>430</v>
      </c>
      <c r="F26" s="396" t="s">
        <v>30</v>
      </c>
      <c r="G26" s="431">
        <f>(0.2*1.6*17)+(1.6*5.2*25)</f>
        <v>213.44</v>
      </c>
      <c r="H26" s="630"/>
      <c r="I26" s="399">
        <f t="shared" si="1"/>
        <v>0</v>
      </c>
      <c r="J26" s="432"/>
      <c r="K26" s="408"/>
      <c r="L26" s="409"/>
    </row>
    <row r="27" spans="1:12" s="410" customFormat="1" ht="12.75">
      <c r="A27" s="396" t="s">
        <v>70</v>
      </c>
      <c r="B27" s="396">
        <v>21</v>
      </c>
      <c r="C27" s="404" t="s">
        <v>70</v>
      </c>
      <c r="D27" s="132" t="s">
        <v>96</v>
      </c>
      <c r="E27" s="405" t="s">
        <v>74</v>
      </c>
      <c r="F27" s="396" t="s">
        <v>97</v>
      </c>
      <c r="G27" s="431">
        <f>G5*0.2</f>
        <v>8.200000000000001</v>
      </c>
      <c r="H27" s="630"/>
      <c r="I27" s="399">
        <f t="shared" si="1"/>
        <v>0</v>
      </c>
      <c r="J27" s="415"/>
      <c r="K27" s="408"/>
      <c r="L27" s="409"/>
    </row>
    <row r="28" spans="1:12" s="410" customFormat="1" ht="15">
      <c r="A28" s="396" t="s">
        <v>70</v>
      </c>
      <c r="B28" s="396">
        <v>22</v>
      </c>
      <c r="C28" s="404" t="s">
        <v>70</v>
      </c>
      <c r="D28" s="132" t="s">
        <v>309</v>
      </c>
      <c r="E28" s="405" t="s">
        <v>376</v>
      </c>
      <c r="F28" s="396" t="s">
        <v>95</v>
      </c>
      <c r="G28" s="431">
        <f>G5*0.1</f>
        <v>4.1000000000000005</v>
      </c>
      <c r="H28" s="630"/>
      <c r="I28" s="399">
        <f t="shared" si="1"/>
        <v>0</v>
      </c>
      <c r="J28" s="415"/>
      <c r="K28" s="408"/>
      <c r="L28" s="409"/>
    </row>
    <row r="29" spans="1:12" s="410" customFormat="1" ht="12.75">
      <c r="A29" s="396" t="s">
        <v>70</v>
      </c>
      <c r="B29" s="396">
        <v>23</v>
      </c>
      <c r="C29" s="404" t="s">
        <v>70</v>
      </c>
      <c r="D29" s="516" t="s">
        <v>423</v>
      </c>
      <c r="E29" s="405"/>
      <c r="F29" s="396" t="s">
        <v>72</v>
      </c>
      <c r="G29" s="431">
        <f>G11*3+G12</f>
        <v>111</v>
      </c>
      <c r="H29" s="630"/>
      <c r="I29" s="399">
        <f t="shared" si="1"/>
        <v>0</v>
      </c>
      <c r="J29" s="415"/>
      <c r="K29" s="408"/>
      <c r="L29" s="409"/>
    </row>
    <row r="30" spans="1:12" s="410" customFormat="1" ht="12.75">
      <c r="A30" s="396" t="s">
        <v>70</v>
      </c>
      <c r="B30" s="396">
        <v>24</v>
      </c>
      <c r="C30" s="404" t="s">
        <v>70</v>
      </c>
      <c r="D30" s="132" t="s">
        <v>98</v>
      </c>
      <c r="E30" s="405"/>
      <c r="F30" s="396" t="s">
        <v>99</v>
      </c>
      <c r="G30" s="431">
        <f>G5</f>
        <v>41</v>
      </c>
      <c r="H30" s="630"/>
      <c r="I30" s="399">
        <f t="shared" si="1"/>
        <v>0</v>
      </c>
      <c r="J30" s="415"/>
      <c r="K30" s="408"/>
      <c r="L30" s="409"/>
    </row>
    <row r="31" spans="1:12" s="410" customFormat="1" ht="15">
      <c r="A31" s="396" t="s">
        <v>70</v>
      </c>
      <c r="B31" s="396">
        <v>25</v>
      </c>
      <c r="C31" s="404" t="s">
        <v>70</v>
      </c>
      <c r="D31" s="132" t="s">
        <v>100</v>
      </c>
      <c r="E31" s="405"/>
      <c r="F31" s="396" t="s">
        <v>83</v>
      </c>
      <c r="G31" s="431">
        <f>G13</f>
        <v>17.5</v>
      </c>
      <c r="H31" s="630"/>
      <c r="I31" s="399">
        <f t="shared" si="1"/>
        <v>0</v>
      </c>
      <c r="J31" s="415"/>
      <c r="K31" s="408"/>
      <c r="L31" s="409"/>
    </row>
    <row r="32" spans="1:12" s="410" customFormat="1" ht="15">
      <c r="A32" s="396" t="s">
        <v>70</v>
      </c>
      <c r="B32" s="396">
        <v>26</v>
      </c>
      <c r="C32" s="404" t="s">
        <v>70</v>
      </c>
      <c r="D32" s="132" t="s">
        <v>310</v>
      </c>
      <c r="E32" s="405" t="s">
        <v>311</v>
      </c>
      <c r="F32" s="396" t="s">
        <v>95</v>
      </c>
      <c r="G32" s="431">
        <f>G19</f>
        <v>2.87</v>
      </c>
      <c r="H32" s="630"/>
      <c r="I32" s="399">
        <f t="shared" si="1"/>
        <v>0</v>
      </c>
      <c r="J32" s="415"/>
      <c r="K32" s="408"/>
      <c r="L32" s="409"/>
    </row>
    <row r="33" spans="1:12" s="410" customFormat="1" ht="26.25" thickBot="1">
      <c r="A33" s="396" t="s">
        <v>70</v>
      </c>
      <c r="B33" s="396">
        <v>27</v>
      </c>
      <c r="C33" s="404" t="s">
        <v>70</v>
      </c>
      <c r="D33" s="516" t="s">
        <v>425</v>
      </c>
      <c r="E33" s="405"/>
      <c r="F33" s="396" t="s">
        <v>99</v>
      </c>
      <c r="G33" s="431" t="s">
        <v>24</v>
      </c>
      <c r="H33" s="399">
        <f>ROSTLINY!I12</f>
        <v>0</v>
      </c>
      <c r="I33" s="399">
        <f>H33</f>
        <v>0</v>
      </c>
      <c r="J33" s="415"/>
      <c r="K33" s="408"/>
      <c r="L33" s="409"/>
    </row>
    <row r="34" spans="1:12" s="139" customFormat="1" ht="18" customHeight="1" thickBot="1">
      <c r="A34" s="238"/>
      <c r="B34" s="242"/>
      <c r="C34" s="243"/>
      <c r="D34" s="239" t="s">
        <v>294</v>
      </c>
      <c r="E34" s="240"/>
      <c r="F34" s="244"/>
      <c r="G34" s="245"/>
      <c r="H34" s="243"/>
      <c r="I34" s="241">
        <f>SUM(I5:I33)</f>
        <v>0</v>
      </c>
      <c r="J34" s="137"/>
      <c r="K34" s="138"/>
      <c r="L34" s="140"/>
    </row>
    <row r="35" spans="1:12" s="139" customFormat="1" ht="12" customHeight="1">
      <c r="A35" s="7"/>
      <c r="B35" s="141"/>
      <c r="C35" s="334"/>
      <c r="D35" s="142"/>
      <c r="E35" s="143"/>
      <c r="F35" s="144"/>
      <c r="G35" s="145"/>
      <c r="H35" s="7"/>
      <c r="I35" s="6"/>
      <c r="J35" s="137"/>
      <c r="K35" s="146"/>
      <c r="L35" s="140"/>
    </row>
    <row r="36" spans="7:9" ht="12.75">
      <c r="G36" s="124"/>
      <c r="I36" s="133"/>
    </row>
  </sheetData>
  <sheetProtection selectLockedCells="1" selectUnlockedCells="1"/>
  <printOptions/>
  <pageMargins left="0.7874015748031497" right="0.7874015748031497" top="0.6692913385826772" bottom="0.5118110236220472" header="0.5118110236220472" footer="0.5118110236220472"/>
  <pageSetup fitToHeight="0" fitToWidth="1" horizontalDpi="600" verticalDpi="600" orientation="landscape" paperSize="9" scale="86" r:id="rId1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38A1-24BB-4F80-8DCA-4D4E5CED2DD0}">
  <sheetPr>
    <pageSetUpPr fitToPage="1"/>
  </sheetPr>
  <dimension ref="A1:P30"/>
  <sheetViews>
    <sheetView view="pageBreakPreview" zoomScale="110" zoomScaleSheetLayoutView="110" workbookViewId="0" topLeftCell="A19">
      <selection activeCell="F12" sqref="F12"/>
    </sheetView>
  </sheetViews>
  <sheetFormatPr defaultColWidth="9.140625" defaultRowHeight="12.75"/>
  <cols>
    <col min="1" max="1" width="8.140625" style="120" customWidth="1"/>
    <col min="2" max="2" width="4.140625" style="75" customWidth="1"/>
    <col min="3" max="3" width="9.7109375" style="120" customWidth="1"/>
    <col min="4" max="4" width="56.7109375" style="147" customWidth="1"/>
    <col min="5" max="5" width="13.57421875" style="122" customWidth="1"/>
    <col min="6" max="6" width="10.7109375" style="120" customWidth="1"/>
    <col min="7" max="7" width="8.57421875" style="123" customWidth="1"/>
    <col min="8" max="8" width="10.7109375" style="124" customWidth="1"/>
    <col min="9" max="9" width="14.421875" style="75" customWidth="1"/>
    <col min="10" max="10" width="9.140625" style="76" customWidth="1"/>
    <col min="11" max="16384" width="9.140625" style="75" customWidth="1"/>
  </cols>
  <sheetData>
    <row r="1" spans="1:16" s="21" customFormat="1" ht="18.4" customHeight="1">
      <c r="A1" s="237" t="s">
        <v>101</v>
      </c>
      <c r="B1" s="58"/>
      <c r="C1" s="58"/>
      <c r="D1" s="59"/>
      <c r="E1" s="60"/>
      <c r="F1" s="61"/>
      <c r="G1" s="62"/>
      <c r="H1" s="63"/>
      <c r="I1" s="63"/>
      <c r="J1" s="66"/>
      <c r="K1" s="4"/>
      <c r="L1" s="4"/>
      <c r="N1" s="22"/>
      <c r="O1" s="22"/>
      <c r="P1" s="22"/>
    </row>
    <row r="2" spans="2:16" s="21" customFormat="1" ht="8.25" customHeight="1">
      <c r="B2" s="67"/>
      <c r="C2" s="68"/>
      <c r="D2" s="69"/>
      <c r="E2" s="70"/>
      <c r="F2" s="71"/>
      <c r="G2" s="72"/>
      <c r="J2" s="76"/>
      <c r="K2" s="75"/>
      <c r="L2" s="75"/>
      <c r="N2" s="22"/>
      <c r="O2" s="22"/>
      <c r="P2" s="22"/>
    </row>
    <row r="3" spans="1:10" s="4" customFormat="1" ht="13.5">
      <c r="A3" s="84"/>
      <c r="B3" s="134"/>
      <c r="C3" s="86" t="s">
        <v>61</v>
      </c>
      <c r="D3" s="87"/>
      <c r="E3" s="88"/>
      <c r="F3" s="89"/>
      <c r="G3" s="90"/>
      <c r="H3" s="91"/>
      <c r="I3" s="92"/>
      <c r="J3" s="66"/>
    </row>
    <row r="4" spans="1:10" s="4" customFormat="1" ht="25.5">
      <c r="A4" s="99" t="s">
        <v>62</v>
      </c>
      <c r="B4" s="100" t="s">
        <v>63</v>
      </c>
      <c r="C4" s="101" t="s">
        <v>64</v>
      </c>
      <c r="D4" s="102" t="s">
        <v>65</v>
      </c>
      <c r="E4" s="103" t="s">
        <v>102</v>
      </c>
      <c r="F4" s="100" t="s">
        <v>66</v>
      </c>
      <c r="G4" s="104" t="s">
        <v>28</v>
      </c>
      <c r="H4" s="105" t="s">
        <v>67</v>
      </c>
      <c r="I4" s="106" t="s">
        <v>68</v>
      </c>
      <c r="J4" s="66"/>
    </row>
    <row r="5" spans="1:9" ht="15.75">
      <c r="A5" s="108" t="s">
        <v>69</v>
      </c>
      <c r="B5" s="108">
        <v>1</v>
      </c>
      <c r="C5" s="108" t="s">
        <v>70</v>
      </c>
      <c r="D5" s="110" t="s">
        <v>333</v>
      </c>
      <c r="E5" s="111"/>
      <c r="F5" s="109" t="s">
        <v>83</v>
      </c>
      <c r="G5" s="112">
        <f>BILANCE!D5</f>
        <v>287</v>
      </c>
      <c r="H5" s="632"/>
      <c r="I5" s="113">
        <f aca="true" t="shared" si="0" ref="I5:I15">H5*G5</f>
        <v>0</v>
      </c>
    </row>
    <row r="6" spans="1:10" s="410" customFormat="1" ht="51">
      <c r="A6" s="404" t="s">
        <v>295</v>
      </c>
      <c r="B6" s="395">
        <v>2</v>
      </c>
      <c r="C6" s="396" t="s">
        <v>314</v>
      </c>
      <c r="D6" s="508" t="s">
        <v>315</v>
      </c>
      <c r="E6" s="405" t="s">
        <v>103</v>
      </c>
      <c r="F6" s="396" t="s">
        <v>83</v>
      </c>
      <c r="G6" s="406">
        <f>G5*2</f>
        <v>574</v>
      </c>
      <c r="H6" s="629"/>
      <c r="I6" s="399">
        <f t="shared" si="0"/>
        <v>0</v>
      </c>
      <c r="J6" s="409"/>
    </row>
    <row r="7" spans="1:9" s="412" customFormat="1" ht="89.25">
      <c r="A7" s="404" t="s">
        <v>295</v>
      </c>
      <c r="B7" s="395">
        <v>3</v>
      </c>
      <c r="C7" s="396" t="s">
        <v>110</v>
      </c>
      <c r="D7" s="433" t="s">
        <v>424</v>
      </c>
      <c r="E7" s="588" t="s">
        <v>433</v>
      </c>
      <c r="F7" s="396" t="s">
        <v>83</v>
      </c>
      <c r="G7" s="406">
        <f>G5</f>
        <v>287</v>
      </c>
      <c r="H7" s="629"/>
      <c r="I7" s="399">
        <f t="shared" si="0"/>
        <v>0</v>
      </c>
    </row>
    <row r="8" spans="1:11" s="410" customFormat="1" ht="76.5">
      <c r="A8" s="404" t="s">
        <v>295</v>
      </c>
      <c r="B8" s="395">
        <v>4</v>
      </c>
      <c r="C8" s="396" t="s">
        <v>104</v>
      </c>
      <c r="D8" s="508" t="s">
        <v>105</v>
      </c>
      <c r="E8" s="588" t="s">
        <v>431</v>
      </c>
      <c r="F8" s="396" t="s">
        <v>83</v>
      </c>
      <c r="G8" s="406">
        <f>G5</f>
        <v>287</v>
      </c>
      <c r="H8" s="629"/>
      <c r="I8" s="399">
        <f t="shared" si="0"/>
        <v>0</v>
      </c>
      <c r="K8" s="409"/>
    </row>
    <row r="9" spans="1:12" s="410" customFormat="1" ht="25.5">
      <c r="A9" s="404" t="s">
        <v>295</v>
      </c>
      <c r="B9" s="501">
        <v>5</v>
      </c>
      <c r="C9" s="396" t="s">
        <v>319</v>
      </c>
      <c r="D9" s="116" t="s">
        <v>399</v>
      </c>
      <c r="E9" s="405" t="s">
        <v>334</v>
      </c>
      <c r="F9" s="396" t="s">
        <v>30</v>
      </c>
      <c r="G9" s="411">
        <f>G8*0.03</f>
        <v>8.61</v>
      </c>
      <c r="H9" s="629"/>
      <c r="I9" s="399">
        <f t="shared" si="0"/>
        <v>0</v>
      </c>
      <c r="J9" s="407"/>
      <c r="K9" s="408"/>
      <c r="L9" s="409"/>
    </row>
    <row r="10" spans="1:10" s="4" customFormat="1" ht="38.25">
      <c r="A10" s="333" t="s">
        <v>295</v>
      </c>
      <c r="B10" s="501">
        <v>7</v>
      </c>
      <c r="C10" s="109" t="s">
        <v>336</v>
      </c>
      <c r="D10" s="116" t="s">
        <v>335</v>
      </c>
      <c r="E10" s="118"/>
      <c r="F10" s="109" t="s">
        <v>72</v>
      </c>
      <c r="G10" s="135">
        <f>BILANCE!B5</f>
        <v>1292</v>
      </c>
      <c r="H10" s="632"/>
      <c r="I10" s="113">
        <f aca="true" t="shared" si="1" ref="I10">H10*G10</f>
        <v>0</v>
      </c>
      <c r="J10" s="66"/>
    </row>
    <row r="11" spans="1:10" s="4" customFormat="1" ht="25.5">
      <c r="A11" s="333" t="s">
        <v>295</v>
      </c>
      <c r="B11" s="501">
        <v>8</v>
      </c>
      <c r="C11" s="109" t="s">
        <v>106</v>
      </c>
      <c r="D11" s="116" t="s">
        <v>107</v>
      </c>
      <c r="E11" s="118" t="s">
        <v>337</v>
      </c>
      <c r="F11" s="109" t="s">
        <v>72</v>
      </c>
      <c r="G11" s="135">
        <f>BILANCE!B5</f>
        <v>1292</v>
      </c>
      <c r="H11" s="632"/>
      <c r="I11" s="113">
        <f t="shared" si="0"/>
        <v>0</v>
      </c>
      <c r="J11" s="66"/>
    </row>
    <row r="12" spans="1:12" s="410" customFormat="1" ht="25.5">
      <c r="A12" s="404" t="s">
        <v>295</v>
      </c>
      <c r="B12" s="501">
        <v>9</v>
      </c>
      <c r="C12" s="396" t="s">
        <v>296</v>
      </c>
      <c r="D12" s="116" t="s">
        <v>297</v>
      </c>
      <c r="E12" s="405" t="s">
        <v>77</v>
      </c>
      <c r="F12" s="396" t="s">
        <v>30</v>
      </c>
      <c r="G12" s="411">
        <f>ROSTLINY!G25*0.0001</f>
        <v>0.1292</v>
      </c>
      <c r="H12" s="629"/>
      <c r="I12" s="399">
        <f t="shared" si="0"/>
        <v>0</v>
      </c>
      <c r="J12" s="407"/>
      <c r="K12" s="408"/>
      <c r="L12" s="409"/>
    </row>
    <row r="13" spans="1:10" s="4" customFormat="1" ht="25.5">
      <c r="A13" s="404" t="s">
        <v>302</v>
      </c>
      <c r="B13" s="501">
        <v>10</v>
      </c>
      <c r="C13" s="109" t="s">
        <v>323</v>
      </c>
      <c r="D13" s="433" t="s">
        <v>324</v>
      </c>
      <c r="E13" s="118"/>
      <c r="F13" s="109" t="s">
        <v>136</v>
      </c>
      <c r="G13" s="135">
        <f>G5</f>
        <v>287</v>
      </c>
      <c r="H13" s="632"/>
      <c r="I13" s="113">
        <f t="shared" si="0"/>
        <v>0</v>
      </c>
      <c r="J13" s="66"/>
    </row>
    <row r="14" spans="1:9" s="412" customFormat="1" ht="25.5">
      <c r="A14" s="404" t="s">
        <v>295</v>
      </c>
      <c r="B14" s="501">
        <v>11</v>
      </c>
      <c r="C14" s="396" t="s">
        <v>325</v>
      </c>
      <c r="D14" s="433" t="s">
        <v>326</v>
      </c>
      <c r="E14" s="405" t="s">
        <v>301</v>
      </c>
      <c r="F14" s="396" t="s">
        <v>72</v>
      </c>
      <c r="G14" s="406">
        <f>VÝSADBA_KEŘŮ!G10</f>
        <v>1292</v>
      </c>
      <c r="H14" s="629"/>
      <c r="I14" s="399">
        <f t="shared" si="0"/>
        <v>0</v>
      </c>
    </row>
    <row r="15" spans="1:10" s="4" customFormat="1" ht="25.5">
      <c r="A15" s="404" t="s">
        <v>295</v>
      </c>
      <c r="B15" s="501">
        <v>13</v>
      </c>
      <c r="C15" s="396" t="s">
        <v>89</v>
      </c>
      <c r="D15" s="116" t="s">
        <v>327</v>
      </c>
      <c r="E15" s="405"/>
      <c r="F15" s="396" t="s">
        <v>30</v>
      </c>
      <c r="G15" s="135">
        <f>(G25*0.5)+(G24)+(G8*0.1*2)</f>
        <v>80.36000000000001</v>
      </c>
      <c r="H15" s="632"/>
      <c r="I15" s="113">
        <f t="shared" si="0"/>
        <v>0</v>
      </c>
      <c r="J15" s="66"/>
    </row>
    <row r="16" spans="1:12" s="410" customFormat="1" ht="25.5">
      <c r="A16" s="404" t="s">
        <v>295</v>
      </c>
      <c r="B16" s="501">
        <v>14</v>
      </c>
      <c r="C16" s="396" t="s">
        <v>87</v>
      </c>
      <c r="D16" s="116" t="s">
        <v>88</v>
      </c>
      <c r="E16" s="405" t="s">
        <v>330</v>
      </c>
      <c r="F16" s="396" t="s">
        <v>83</v>
      </c>
      <c r="G16" s="406">
        <f>G5</f>
        <v>287</v>
      </c>
      <c r="H16" s="629"/>
      <c r="I16" s="399">
        <f>H16*G16</f>
        <v>0</v>
      </c>
      <c r="J16" s="407"/>
      <c r="K16" s="408"/>
      <c r="L16" s="409"/>
    </row>
    <row r="17" spans="1:12" s="410" customFormat="1" ht="25.5">
      <c r="A17" s="404" t="s">
        <v>295</v>
      </c>
      <c r="B17" s="501">
        <v>15</v>
      </c>
      <c r="C17" s="413" t="s">
        <v>90</v>
      </c>
      <c r="D17" s="117" t="s">
        <v>91</v>
      </c>
      <c r="E17" s="405" t="s">
        <v>70</v>
      </c>
      <c r="F17" s="396" t="s">
        <v>29</v>
      </c>
      <c r="G17" s="414">
        <f>G5*0.02</f>
        <v>5.74</v>
      </c>
      <c r="H17" s="630"/>
      <c r="I17" s="399">
        <f>H17*G17</f>
        <v>0</v>
      </c>
      <c r="J17" s="415"/>
      <c r="K17" s="408"/>
      <c r="L17" s="409"/>
    </row>
    <row r="18" spans="1:12" s="410" customFormat="1" ht="25.5">
      <c r="A18" s="404" t="s">
        <v>295</v>
      </c>
      <c r="B18" s="501">
        <v>16</v>
      </c>
      <c r="C18" s="413" t="s">
        <v>305</v>
      </c>
      <c r="D18" s="117" t="s">
        <v>306</v>
      </c>
      <c r="E18" s="405" t="s">
        <v>70</v>
      </c>
      <c r="F18" s="396" t="s">
        <v>29</v>
      </c>
      <c r="G18" s="414">
        <f>G17</f>
        <v>5.74</v>
      </c>
      <c r="H18" s="630"/>
      <c r="I18" s="399">
        <f>H18*G18</f>
        <v>0</v>
      </c>
      <c r="J18" s="415"/>
      <c r="K18" s="408"/>
      <c r="L18" s="409"/>
    </row>
    <row r="19" spans="1:9" s="403" customFormat="1" ht="12.75">
      <c r="A19" s="395" t="s">
        <v>69</v>
      </c>
      <c r="B19" s="108">
        <v>17</v>
      </c>
      <c r="C19" s="413" t="s">
        <v>70</v>
      </c>
      <c r="D19" s="117" t="s">
        <v>329</v>
      </c>
      <c r="E19" s="405"/>
      <c r="F19" s="396" t="s">
        <v>30</v>
      </c>
      <c r="G19" s="414">
        <v>1</v>
      </c>
      <c r="H19" s="630"/>
      <c r="I19" s="399">
        <f>H19*G19</f>
        <v>0</v>
      </c>
    </row>
    <row r="20" spans="1:10" s="4" customFormat="1" ht="13.5">
      <c r="A20" s="84"/>
      <c r="B20" s="136"/>
      <c r="C20" s="86" t="s">
        <v>92</v>
      </c>
      <c r="D20" s="127"/>
      <c r="E20" s="128"/>
      <c r="F20" s="84"/>
      <c r="G20" s="129"/>
      <c r="H20" s="130"/>
      <c r="I20" s="130"/>
      <c r="J20" s="66"/>
    </row>
    <row r="21" spans="1:10" s="4" customFormat="1" ht="25.5">
      <c r="A21" s="99" t="s">
        <v>62</v>
      </c>
      <c r="B21" s="100" t="s">
        <v>63</v>
      </c>
      <c r="C21" s="101" t="s">
        <v>64</v>
      </c>
      <c r="D21" s="102" t="s">
        <v>65</v>
      </c>
      <c r="E21" s="103" t="s">
        <v>93</v>
      </c>
      <c r="F21" s="100" t="s">
        <v>66</v>
      </c>
      <c r="G21" s="104" t="s">
        <v>28</v>
      </c>
      <c r="H21" s="105" t="s">
        <v>67</v>
      </c>
      <c r="I21" s="106" t="s">
        <v>68</v>
      </c>
      <c r="J21" s="66"/>
    </row>
    <row r="22" spans="1:10" s="4" customFormat="1" ht="12.75">
      <c r="A22" s="109" t="s">
        <v>24</v>
      </c>
      <c r="B22" s="109">
        <v>18</v>
      </c>
      <c r="C22" s="333" t="s">
        <v>70</v>
      </c>
      <c r="D22" s="132" t="s">
        <v>331</v>
      </c>
      <c r="E22" s="118" t="s">
        <v>322</v>
      </c>
      <c r="F22" s="109" t="s">
        <v>72</v>
      </c>
      <c r="G22" s="135">
        <f>G11</f>
        <v>1292</v>
      </c>
      <c r="H22" s="631"/>
      <c r="I22" s="113">
        <f>H22*G22</f>
        <v>0</v>
      </c>
      <c r="J22" s="66"/>
    </row>
    <row r="23" spans="1:10" s="4" customFormat="1" ht="15.75">
      <c r="A23" s="109" t="s">
        <v>24</v>
      </c>
      <c r="B23" s="502">
        <v>19</v>
      </c>
      <c r="C23" s="333" t="s">
        <v>70</v>
      </c>
      <c r="D23" s="132" t="s">
        <v>310</v>
      </c>
      <c r="E23" s="118" t="s">
        <v>426</v>
      </c>
      <c r="F23" s="109" t="s">
        <v>95</v>
      </c>
      <c r="G23" s="394">
        <f>G17</f>
        <v>5.74</v>
      </c>
      <c r="H23" s="631"/>
      <c r="I23" s="113">
        <f>H23*G23</f>
        <v>0</v>
      </c>
      <c r="J23" s="66"/>
    </row>
    <row r="24" spans="1:10" s="4" customFormat="1" ht="12.75">
      <c r="A24" s="109" t="s">
        <v>24</v>
      </c>
      <c r="B24" s="502">
        <v>20</v>
      </c>
      <c r="C24" s="333" t="s">
        <v>70</v>
      </c>
      <c r="D24" s="132" t="s">
        <v>320</v>
      </c>
      <c r="E24" s="118" t="s">
        <v>321</v>
      </c>
      <c r="F24" s="109" t="s">
        <v>30</v>
      </c>
      <c r="G24" s="394">
        <f>G9</f>
        <v>8.61</v>
      </c>
      <c r="H24" s="631"/>
      <c r="I24" s="113">
        <f>H24*G24</f>
        <v>0</v>
      </c>
      <c r="J24" s="66"/>
    </row>
    <row r="25" spans="1:10" s="4" customFormat="1" ht="15.75">
      <c r="A25" s="109" t="s">
        <v>24</v>
      </c>
      <c r="B25" s="502">
        <v>21</v>
      </c>
      <c r="C25" s="333" t="s">
        <v>70</v>
      </c>
      <c r="D25" s="132" t="s">
        <v>309</v>
      </c>
      <c r="E25" s="118" t="s">
        <v>328</v>
      </c>
      <c r="F25" s="109" t="s">
        <v>95</v>
      </c>
      <c r="G25" s="394">
        <f>G16*0.1</f>
        <v>28.700000000000003</v>
      </c>
      <c r="H25" s="631"/>
      <c r="I25" s="113">
        <f>H25*G25</f>
        <v>0</v>
      </c>
      <c r="J25" s="66"/>
    </row>
    <row r="26" spans="1:10" s="4" customFormat="1" ht="12.75">
      <c r="A26" s="109" t="s">
        <v>24</v>
      </c>
      <c r="B26" s="502">
        <v>22</v>
      </c>
      <c r="C26" s="333" t="s">
        <v>70</v>
      </c>
      <c r="D26" s="132" t="s">
        <v>332</v>
      </c>
      <c r="E26" s="118" t="s">
        <v>108</v>
      </c>
      <c r="F26" s="109" t="s">
        <v>109</v>
      </c>
      <c r="G26" s="394">
        <f>G6/10000*6</f>
        <v>0.3444</v>
      </c>
      <c r="H26" s="631"/>
      <c r="I26" s="113">
        <f>H26*G26</f>
        <v>0</v>
      </c>
      <c r="J26" s="66"/>
    </row>
    <row r="27" spans="1:10" s="4" customFormat="1" ht="26.25" thickBot="1">
      <c r="A27" s="109" t="s">
        <v>24</v>
      </c>
      <c r="B27" s="502">
        <v>23</v>
      </c>
      <c r="C27" s="333" t="s">
        <v>70</v>
      </c>
      <c r="D27" s="132" t="s">
        <v>425</v>
      </c>
      <c r="E27" s="118"/>
      <c r="F27" s="109" t="s">
        <v>99</v>
      </c>
      <c r="G27" s="135"/>
      <c r="H27" s="113">
        <f>ROSTLINY!I25</f>
        <v>0</v>
      </c>
      <c r="I27" s="113">
        <f>H27</f>
        <v>0</v>
      </c>
      <c r="J27" s="66"/>
    </row>
    <row r="28" spans="1:10" s="139" customFormat="1" ht="17.45" customHeight="1" thickBot="1">
      <c r="A28" s="238"/>
      <c r="B28" s="242"/>
      <c r="C28" s="243"/>
      <c r="D28" s="239" t="s">
        <v>294</v>
      </c>
      <c r="E28" s="240"/>
      <c r="F28" s="244"/>
      <c r="G28" s="245"/>
      <c r="H28" s="243"/>
      <c r="I28" s="241">
        <f>SUM(I5:I27)</f>
        <v>0</v>
      </c>
      <c r="J28" s="140"/>
    </row>
    <row r="29" spans="1:10" s="139" customFormat="1" ht="12" customHeight="1">
      <c r="A29" s="7"/>
      <c r="B29" s="141"/>
      <c r="C29" s="334"/>
      <c r="D29" s="142"/>
      <c r="E29" s="143"/>
      <c r="F29" s="144"/>
      <c r="G29" s="145"/>
      <c r="H29" s="7"/>
      <c r="I29" s="6"/>
      <c r="J29" s="140"/>
    </row>
    <row r="30" spans="7:9" ht="12.75">
      <c r="G30" s="124"/>
      <c r="I30" s="133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96" r:id="rId1"/>
  <rowBreaks count="2" manualBreakCount="2">
    <brk id="14" max="16383" man="1"/>
    <brk id="30" max="16383" man="1"/>
  </rowBreaks>
  <colBreaks count="1" manualBreakCount="1">
    <brk id="3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8"/>
  <sheetViews>
    <sheetView tabSelected="1" view="pageBreakPreview" zoomScale="110" zoomScaleSheetLayoutView="110" workbookViewId="0" topLeftCell="A1">
      <selection activeCell="N9" sqref="N9"/>
    </sheetView>
  </sheetViews>
  <sheetFormatPr defaultColWidth="9.140625" defaultRowHeight="12.75"/>
  <cols>
    <col min="1" max="1" width="10.8515625" style="2" customWidth="1"/>
    <col min="2" max="2" width="5.28125" style="2" customWidth="1"/>
    <col min="3" max="3" width="9.8515625" style="2" customWidth="1"/>
    <col min="4" max="4" width="65.421875" style="2" customWidth="1"/>
    <col min="5" max="5" width="15.7109375" style="2" customWidth="1"/>
    <col min="6" max="8" width="10.7109375" style="2" customWidth="1"/>
    <col min="9" max="9" width="15.28125" style="2" customWidth="1"/>
    <col min="10" max="16384" width="9.140625" style="2" customWidth="1"/>
  </cols>
  <sheetData>
    <row r="1" spans="1:9" ht="16.5">
      <c r="A1" s="250" t="s">
        <v>177</v>
      </c>
      <c r="B1" s="235"/>
      <c r="C1" s="251"/>
      <c r="D1" s="252"/>
      <c r="E1" s="253"/>
      <c r="F1" s="254"/>
      <c r="G1" s="255"/>
      <c r="H1" s="256"/>
      <c r="I1" s="256"/>
    </row>
    <row r="2" spans="1:9" ht="13.5">
      <c r="A2" s="21"/>
      <c r="B2" s="67"/>
      <c r="C2" s="68"/>
      <c r="D2" s="69"/>
      <c r="E2" s="257"/>
      <c r="F2" s="71"/>
      <c r="G2" s="72"/>
      <c r="H2" s="21"/>
      <c r="I2" s="21"/>
    </row>
    <row r="3" spans="1:9" ht="13.5">
      <c r="A3" s="84"/>
      <c r="B3" s="85"/>
      <c r="C3" s="86" t="s">
        <v>61</v>
      </c>
      <c r="D3" s="87"/>
      <c r="E3" s="258"/>
      <c r="F3" s="89"/>
      <c r="G3" s="90"/>
      <c r="H3" s="91"/>
      <c r="I3" s="92"/>
    </row>
    <row r="4" spans="1:9" ht="13.5">
      <c r="A4" s="99" t="s">
        <v>62</v>
      </c>
      <c r="B4" s="100" t="s">
        <v>63</v>
      </c>
      <c r="C4" s="101" t="s">
        <v>64</v>
      </c>
      <c r="D4" s="102" t="s">
        <v>65</v>
      </c>
      <c r="E4" s="259" t="s">
        <v>102</v>
      </c>
      <c r="F4" s="100" t="s">
        <v>66</v>
      </c>
      <c r="G4" s="104" t="s">
        <v>28</v>
      </c>
      <c r="H4" s="105" t="s">
        <v>67</v>
      </c>
      <c r="I4" s="106" t="s">
        <v>68</v>
      </c>
    </row>
    <row r="5" spans="1:10" s="4" customFormat="1" ht="15.75">
      <c r="A5" s="109" t="s">
        <v>69</v>
      </c>
      <c r="B5" s="109">
        <v>1</v>
      </c>
      <c r="C5" s="109" t="s">
        <v>70</v>
      </c>
      <c r="D5" s="433" t="s">
        <v>333</v>
      </c>
      <c r="E5" s="118"/>
      <c r="F5" s="109" t="s">
        <v>83</v>
      </c>
      <c r="G5" s="135">
        <f>BILANCE!D6</f>
        <v>118</v>
      </c>
      <c r="H5" s="632"/>
      <c r="I5" s="113">
        <f aca="true" t="shared" si="0" ref="I5:I10">H5*G5</f>
        <v>0</v>
      </c>
      <c r="J5" s="66"/>
    </row>
    <row r="6" spans="1:10" s="410" customFormat="1" ht="51">
      <c r="A6" s="404" t="s">
        <v>295</v>
      </c>
      <c r="B6" s="396">
        <v>2</v>
      </c>
      <c r="C6" s="396" t="s">
        <v>314</v>
      </c>
      <c r="D6" s="508" t="s">
        <v>315</v>
      </c>
      <c r="E6" s="405" t="s">
        <v>103</v>
      </c>
      <c r="F6" s="396" t="s">
        <v>83</v>
      </c>
      <c r="G6" s="406">
        <f>G5*2</f>
        <v>236</v>
      </c>
      <c r="H6" s="629"/>
      <c r="I6" s="399">
        <f t="shared" si="0"/>
        <v>0</v>
      </c>
      <c r="J6" s="409"/>
    </row>
    <row r="7" spans="1:9" s="412" customFormat="1" ht="40.5" customHeight="1">
      <c r="A7" s="404" t="s">
        <v>295</v>
      </c>
      <c r="B7" s="396">
        <v>3</v>
      </c>
      <c r="C7" s="396" t="s">
        <v>110</v>
      </c>
      <c r="D7" s="433" t="s">
        <v>398</v>
      </c>
      <c r="E7" s="588" t="s">
        <v>432</v>
      </c>
      <c r="F7" s="396" t="s">
        <v>83</v>
      </c>
      <c r="G7" s="406">
        <f>G5</f>
        <v>118</v>
      </c>
      <c r="H7" s="629"/>
      <c r="I7" s="399">
        <f t="shared" si="0"/>
        <v>0</v>
      </c>
    </row>
    <row r="8" spans="1:11" s="410" customFormat="1" ht="54.75" customHeight="1">
      <c r="A8" s="404" t="s">
        <v>295</v>
      </c>
      <c r="B8" s="396">
        <v>4</v>
      </c>
      <c r="C8" s="396" t="s">
        <v>104</v>
      </c>
      <c r="D8" s="508" t="s">
        <v>105</v>
      </c>
      <c r="E8" s="588" t="s">
        <v>431</v>
      </c>
      <c r="F8" s="396" t="s">
        <v>83</v>
      </c>
      <c r="G8" s="406">
        <f>G5</f>
        <v>118</v>
      </c>
      <c r="H8" s="629"/>
      <c r="I8" s="399">
        <f t="shared" si="0"/>
        <v>0</v>
      </c>
      <c r="K8" s="409"/>
    </row>
    <row r="9" spans="1:12" s="410" customFormat="1" ht="25.5">
      <c r="A9" s="404" t="s">
        <v>295</v>
      </c>
      <c r="B9" s="502">
        <v>5</v>
      </c>
      <c r="C9" s="396" t="s">
        <v>319</v>
      </c>
      <c r="D9" s="116" t="s">
        <v>399</v>
      </c>
      <c r="E9" s="405" t="s">
        <v>334</v>
      </c>
      <c r="F9" s="396" t="s">
        <v>30</v>
      </c>
      <c r="G9" s="411">
        <f>G5*0.03</f>
        <v>3.54</v>
      </c>
      <c r="H9" s="629"/>
      <c r="I9" s="399">
        <f t="shared" si="0"/>
        <v>0</v>
      </c>
      <c r="J9" s="407"/>
      <c r="K9" s="408"/>
      <c r="L9" s="409"/>
    </row>
    <row r="10" spans="1:10" s="4" customFormat="1" ht="25.5">
      <c r="A10" s="333" t="s">
        <v>295</v>
      </c>
      <c r="B10" s="502">
        <v>6</v>
      </c>
      <c r="C10" s="109" t="s">
        <v>317</v>
      </c>
      <c r="D10" s="116" t="s">
        <v>318</v>
      </c>
      <c r="E10" s="118"/>
      <c r="F10" s="109" t="s">
        <v>72</v>
      </c>
      <c r="G10" s="135">
        <f>BILANCE!B6</f>
        <v>645</v>
      </c>
      <c r="H10" s="632"/>
      <c r="I10" s="113">
        <f t="shared" si="0"/>
        <v>0</v>
      </c>
      <c r="J10" s="66"/>
    </row>
    <row r="11" spans="1:9" s="1" customFormat="1" ht="25.5">
      <c r="A11" s="333" t="s">
        <v>295</v>
      </c>
      <c r="B11" s="502">
        <v>7</v>
      </c>
      <c r="C11" s="109" t="s">
        <v>111</v>
      </c>
      <c r="D11" s="433" t="s">
        <v>112</v>
      </c>
      <c r="E11" s="260"/>
      <c r="F11" s="109" t="s">
        <v>72</v>
      </c>
      <c r="G11" s="135">
        <f>BILANCE!B6</f>
        <v>645</v>
      </c>
      <c r="H11" s="632"/>
      <c r="I11" s="113">
        <f aca="true" t="shared" si="1" ref="I11:I15">H11*G11</f>
        <v>0</v>
      </c>
    </row>
    <row r="12" spans="1:9" s="1" customFormat="1" ht="25.5">
      <c r="A12" s="333" t="s">
        <v>295</v>
      </c>
      <c r="B12" s="502">
        <v>8</v>
      </c>
      <c r="C12" s="109" t="s">
        <v>342</v>
      </c>
      <c r="D12" s="433" t="s">
        <v>343</v>
      </c>
      <c r="E12" s="260"/>
      <c r="F12" s="109" t="s">
        <v>72</v>
      </c>
      <c r="G12" s="135">
        <f>BILANCE!B7</f>
        <v>2280</v>
      </c>
      <c r="H12" s="632"/>
      <c r="I12" s="113">
        <f aca="true" t="shared" si="2" ref="I12">H12*G12</f>
        <v>0</v>
      </c>
    </row>
    <row r="13" spans="1:9" s="1" customFormat="1" ht="25.5">
      <c r="A13" s="333" t="s">
        <v>295</v>
      </c>
      <c r="B13" s="502">
        <v>9</v>
      </c>
      <c r="C13" s="396" t="s">
        <v>87</v>
      </c>
      <c r="D13" s="116" t="s">
        <v>88</v>
      </c>
      <c r="E13" s="260" t="s">
        <v>338</v>
      </c>
      <c r="F13" s="109" t="s">
        <v>83</v>
      </c>
      <c r="G13" s="135">
        <f>G5</f>
        <v>118</v>
      </c>
      <c r="H13" s="636"/>
      <c r="I13" s="113">
        <f t="shared" si="1"/>
        <v>0</v>
      </c>
    </row>
    <row r="14" spans="1:10" s="4" customFormat="1" ht="25.5">
      <c r="A14" s="404" t="s">
        <v>295</v>
      </c>
      <c r="B14" s="502">
        <v>10</v>
      </c>
      <c r="C14" s="396" t="s">
        <v>89</v>
      </c>
      <c r="D14" s="116" t="s">
        <v>327</v>
      </c>
      <c r="E14" s="405"/>
      <c r="F14" s="396" t="s">
        <v>30</v>
      </c>
      <c r="G14" s="135">
        <f>(G22*1.5)+G21+(G7*0.1*2)</f>
        <v>39.53</v>
      </c>
      <c r="H14" s="632"/>
      <c r="I14" s="113">
        <f t="shared" si="1"/>
        <v>0</v>
      </c>
      <c r="J14" s="66"/>
    </row>
    <row r="15" spans="1:10" s="4" customFormat="1" ht="25.5">
      <c r="A15" s="404" t="s">
        <v>295</v>
      </c>
      <c r="B15" s="502">
        <v>11</v>
      </c>
      <c r="C15" s="396" t="s">
        <v>339</v>
      </c>
      <c r="D15" s="116" t="s">
        <v>340</v>
      </c>
      <c r="E15" s="405"/>
      <c r="F15" s="109" t="s">
        <v>83</v>
      </c>
      <c r="G15" s="135">
        <f>G5</f>
        <v>118</v>
      </c>
      <c r="H15" s="632"/>
      <c r="I15" s="113">
        <f t="shared" si="1"/>
        <v>0</v>
      </c>
      <c r="J15" s="66"/>
    </row>
    <row r="16" spans="1:12" s="410" customFormat="1" ht="25.5">
      <c r="A16" s="404" t="s">
        <v>295</v>
      </c>
      <c r="B16" s="502">
        <v>12</v>
      </c>
      <c r="C16" s="413" t="s">
        <v>90</v>
      </c>
      <c r="D16" s="117" t="s">
        <v>91</v>
      </c>
      <c r="E16" s="405" t="s">
        <v>70</v>
      </c>
      <c r="F16" s="396" t="s">
        <v>29</v>
      </c>
      <c r="G16" s="414">
        <f>G7*0.02</f>
        <v>2.36</v>
      </c>
      <c r="H16" s="630"/>
      <c r="I16" s="399">
        <f>H16*G16</f>
        <v>0</v>
      </c>
      <c r="J16" s="415"/>
      <c r="K16" s="408"/>
      <c r="L16" s="409"/>
    </row>
    <row r="17" spans="1:12" s="410" customFormat="1" ht="25.5">
      <c r="A17" s="404" t="s">
        <v>295</v>
      </c>
      <c r="B17" s="502">
        <v>13</v>
      </c>
      <c r="C17" s="413" t="s">
        <v>305</v>
      </c>
      <c r="D17" s="117" t="s">
        <v>306</v>
      </c>
      <c r="E17" s="405" t="s">
        <v>70</v>
      </c>
      <c r="F17" s="396" t="s">
        <v>29</v>
      </c>
      <c r="G17" s="414">
        <f>G16</f>
        <v>2.36</v>
      </c>
      <c r="H17" s="630"/>
      <c r="I17" s="399">
        <f>H17*G17</f>
        <v>0</v>
      </c>
      <c r="J17" s="415"/>
      <c r="K17" s="408"/>
      <c r="L17" s="409"/>
    </row>
    <row r="18" spans="1:9" s="403" customFormat="1" ht="12.75">
      <c r="A18" s="395" t="s">
        <v>69</v>
      </c>
      <c r="B18" s="502">
        <v>14</v>
      </c>
      <c r="C18" s="413" t="s">
        <v>70</v>
      </c>
      <c r="D18" s="117" t="s">
        <v>329</v>
      </c>
      <c r="E18" s="405"/>
      <c r="F18" s="396" t="s">
        <v>30</v>
      </c>
      <c r="G18" s="414">
        <v>0.5</v>
      </c>
      <c r="H18" s="630"/>
      <c r="I18" s="399">
        <f>H18*G18</f>
        <v>0</v>
      </c>
    </row>
    <row r="19" spans="1:9" ht="13.5">
      <c r="A19" s="84"/>
      <c r="B19" s="126"/>
      <c r="C19" s="86" t="s">
        <v>92</v>
      </c>
      <c r="D19" s="127"/>
      <c r="E19" s="262"/>
      <c r="F19" s="84"/>
      <c r="G19" s="129"/>
      <c r="H19" s="130"/>
      <c r="I19" s="130"/>
    </row>
    <row r="20" spans="1:9" ht="13.5">
      <c r="A20" s="99" t="s">
        <v>62</v>
      </c>
      <c r="B20" s="100" t="s">
        <v>63</v>
      </c>
      <c r="C20" s="101" t="s">
        <v>64</v>
      </c>
      <c r="D20" s="102" t="s">
        <v>65</v>
      </c>
      <c r="E20" s="259" t="s">
        <v>93</v>
      </c>
      <c r="F20" s="100" t="s">
        <v>66</v>
      </c>
      <c r="G20" s="104" t="s">
        <v>28</v>
      </c>
      <c r="H20" s="105" t="s">
        <v>67</v>
      </c>
      <c r="I20" s="106" t="s">
        <v>68</v>
      </c>
    </row>
    <row r="21" spans="1:10" s="4" customFormat="1" ht="12.75">
      <c r="A21" s="109" t="s">
        <v>24</v>
      </c>
      <c r="B21" s="109">
        <v>15</v>
      </c>
      <c r="C21" s="333" t="s">
        <v>70</v>
      </c>
      <c r="D21" s="132" t="s">
        <v>320</v>
      </c>
      <c r="E21" s="118" t="s">
        <v>321</v>
      </c>
      <c r="F21" s="109" t="s">
        <v>30</v>
      </c>
      <c r="G21" s="394">
        <f>G5*0.03</f>
        <v>3.54</v>
      </c>
      <c r="H21" s="631"/>
      <c r="I21" s="113">
        <f>H21*G21</f>
        <v>0</v>
      </c>
      <c r="J21" s="66"/>
    </row>
    <row r="22" spans="1:9" s="1" customFormat="1" ht="15.75">
      <c r="A22" s="502" t="s">
        <v>24</v>
      </c>
      <c r="B22" s="502">
        <v>16</v>
      </c>
      <c r="C22" s="333" t="s">
        <v>70</v>
      </c>
      <c r="D22" s="132" t="s">
        <v>341</v>
      </c>
      <c r="E22" s="260" t="s">
        <v>330</v>
      </c>
      <c r="F22" s="109" t="s">
        <v>95</v>
      </c>
      <c r="G22" s="394">
        <f>G5*0.07</f>
        <v>8.260000000000002</v>
      </c>
      <c r="H22" s="631"/>
      <c r="I22" s="113">
        <f>H22*G22</f>
        <v>0</v>
      </c>
    </row>
    <row r="23" spans="1:12" s="4" customFormat="1" ht="15.75">
      <c r="A23" s="502" t="s">
        <v>24</v>
      </c>
      <c r="B23" s="502">
        <v>17</v>
      </c>
      <c r="C23" s="333" t="s">
        <v>70</v>
      </c>
      <c r="D23" s="132" t="s">
        <v>310</v>
      </c>
      <c r="E23" s="118" t="s">
        <v>426</v>
      </c>
      <c r="F23" s="109" t="s">
        <v>95</v>
      </c>
      <c r="G23" s="394">
        <f>G16</f>
        <v>2.36</v>
      </c>
      <c r="H23" s="631"/>
      <c r="I23" s="113">
        <f>H23*G23</f>
        <v>0</v>
      </c>
      <c r="J23" s="119"/>
      <c r="K23" s="65"/>
      <c r="L23" s="66"/>
    </row>
    <row r="24" spans="1:9" s="1" customFormat="1" ht="24.6" customHeight="1" thickBot="1">
      <c r="A24" s="502" t="s">
        <v>24</v>
      </c>
      <c r="B24" s="502">
        <v>18</v>
      </c>
      <c r="C24" s="434" t="s">
        <v>70</v>
      </c>
      <c r="D24" s="516" t="s">
        <v>425</v>
      </c>
      <c r="E24" s="260"/>
      <c r="F24" s="109" t="s">
        <v>99</v>
      </c>
      <c r="G24" s="394">
        <v>1</v>
      </c>
      <c r="H24" s="113">
        <f>ROSTLINY!I88</f>
        <v>0</v>
      </c>
      <c r="I24" s="113">
        <f>H24*G24</f>
        <v>0</v>
      </c>
    </row>
    <row r="25" spans="1:9" ht="17.45" customHeight="1" thickBot="1">
      <c r="A25" s="238"/>
      <c r="B25" s="242"/>
      <c r="C25" s="243"/>
      <c r="D25" s="239" t="s">
        <v>294</v>
      </c>
      <c r="E25" s="240"/>
      <c r="F25" s="244"/>
      <c r="G25" s="245"/>
      <c r="H25" s="243"/>
      <c r="I25" s="241">
        <f>SUM(I5:I24)</f>
        <v>0</v>
      </c>
    </row>
    <row r="26" spans="1:9" ht="16.5">
      <c r="A26" s="7"/>
      <c r="B26" s="141"/>
      <c r="C26" s="7"/>
      <c r="D26" s="142"/>
      <c r="E26" s="264"/>
      <c r="F26" s="144"/>
      <c r="G26" s="145"/>
      <c r="H26" s="7"/>
      <c r="I26" s="6"/>
    </row>
    <row r="27" spans="1:9" ht="13.5">
      <c r="A27" s="120"/>
      <c r="B27" s="75"/>
      <c r="C27" s="120"/>
      <c r="D27" s="147"/>
      <c r="E27" s="261"/>
      <c r="F27" s="120"/>
      <c r="G27" s="123"/>
      <c r="H27" s="124"/>
      <c r="I27" s="75"/>
    </row>
    <row r="28" spans="1:9" ht="12.75">
      <c r="A28" s="265"/>
      <c r="B28" s="266"/>
      <c r="C28" s="267"/>
      <c r="D28" s="268"/>
      <c r="E28" s="269"/>
      <c r="F28" s="268"/>
      <c r="G28" s="268"/>
      <c r="H28" s="270"/>
      <c r="I28" s="271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2"/>
  <sheetViews>
    <sheetView view="pageBreakPreview" zoomScale="110" zoomScaleSheetLayoutView="110" workbookViewId="0" topLeftCell="A1">
      <selection activeCell="H16" sqref="H16:H17"/>
    </sheetView>
  </sheetViews>
  <sheetFormatPr defaultColWidth="9.140625" defaultRowHeight="12.75"/>
  <cols>
    <col min="1" max="1" width="13.00390625" style="120" customWidth="1"/>
    <col min="2" max="2" width="5.28125" style="75" customWidth="1"/>
    <col min="3" max="3" width="9.8515625" style="120" customWidth="1"/>
    <col min="4" max="4" width="58.421875" style="147" customWidth="1"/>
    <col min="5" max="5" width="15.7109375" style="261" customWidth="1"/>
    <col min="6" max="6" width="10.7109375" style="120" customWidth="1"/>
    <col min="7" max="7" width="10.7109375" style="123" customWidth="1"/>
    <col min="8" max="8" width="10.7109375" style="124" customWidth="1"/>
    <col min="9" max="9" width="15.8515625" style="75" customWidth="1"/>
    <col min="10" max="16384" width="9.140625" style="75" customWidth="1"/>
  </cols>
  <sheetData>
    <row r="1" spans="1:9" ht="21.75" customHeight="1">
      <c r="A1" s="299" t="s">
        <v>354</v>
      </c>
      <c r="B1" s="299"/>
      <c r="C1" s="300"/>
      <c r="D1" s="301"/>
      <c r="E1" s="302"/>
      <c r="F1" s="303"/>
      <c r="G1" s="304"/>
      <c r="H1" s="305"/>
      <c r="I1" s="306"/>
    </row>
    <row r="2" spans="1:9" ht="13.15" customHeight="1">
      <c r="A2" s="4"/>
      <c r="B2" s="307"/>
      <c r="C2" s="159"/>
      <c r="D2" s="95"/>
      <c r="E2" s="263"/>
      <c r="F2" s="94"/>
      <c r="G2" s="96"/>
      <c r="H2" s="97"/>
      <c r="I2" s="98"/>
    </row>
    <row r="3" spans="1:9" ht="13.5">
      <c r="A3" s="84"/>
      <c r="B3" s="85"/>
      <c r="C3" s="86" t="s">
        <v>61</v>
      </c>
      <c r="D3" s="87"/>
      <c r="E3" s="258"/>
      <c r="F3" s="89"/>
      <c r="G3" s="90"/>
      <c r="H3" s="91"/>
      <c r="I3" s="92"/>
    </row>
    <row r="4" spans="1:9" ht="12.75">
      <c r="A4" s="482" t="s">
        <v>62</v>
      </c>
      <c r="B4" s="481" t="s">
        <v>63</v>
      </c>
      <c r="C4" s="480" t="s">
        <v>64</v>
      </c>
      <c r="D4" s="479" t="s">
        <v>65</v>
      </c>
      <c r="E4" s="478" t="s">
        <v>102</v>
      </c>
      <c r="F4" s="481" t="s">
        <v>66</v>
      </c>
      <c r="G4" s="477" t="s">
        <v>28</v>
      </c>
      <c r="H4" s="476" t="s">
        <v>67</v>
      </c>
      <c r="I4" s="451" t="s">
        <v>68</v>
      </c>
    </row>
    <row r="5" spans="1:9" s="403" customFormat="1" ht="25.5">
      <c r="A5" s="437" t="s">
        <v>295</v>
      </c>
      <c r="B5" s="438">
        <v>1</v>
      </c>
      <c r="C5" s="439" t="s">
        <v>344</v>
      </c>
      <c r="D5" s="440" t="s">
        <v>345</v>
      </c>
      <c r="E5" s="441" t="s">
        <v>367</v>
      </c>
      <c r="F5" s="447" t="s">
        <v>83</v>
      </c>
      <c r="G5" s="442">
        <f>BILANCE!D8</f>
        <v>206</v>
      </c>
      <c r="H5" s="633"/>
      <c r="I5" s="443">
        <f>H5*G5</f>
        <v>0</v>
      </c>
    </row>
    <row r="6" spans="1:9" s="403" customFormat="1" ht="25.5">
      <c r="A6" s="437" t="s">
        <v>69</v>
      </c>
      <c r="B6" s="438">
        <v>2</v>
      </c>
      <c r="C6" s="439" t="s">
        <v>24</v>
      </c>
      <c r="D6" s="440" t="s">
        <v>347</v>
      </c>
      <c r="E6" s="441" t="s">
        <v>368</v>
      </c>
      <c r="F6" s="447" t="s">
        <v>83</v>
      </c>
      <c r="G6" s="442">
        <f>BILANCE!D9</f>
        <v>94</v>
      </c>
      <c r="H6" s="633"/>
      <c r="I6" s="443">
        <f aca="true" t="shared" si="0" ref="I6:I13">H6*G6</f>
        <v>0</v>
      </c>
    </row>
    <row r="7" spans="1:9" s="403" customFormat="1" ht="25.5">
      <c r="A7" s="437" t="s">
        <v>295</v>
      </c>
      <c r="B7" s="438">
        <v>3</v>
      </c>
      <c r="C7" s="439" t="s">
        <v>348</v>
      </c>
      <c r="D7" s="440" t="s">
        <v>349</v>
      </c>
      <c r="E7" s="441"/>
      <c r="F7" s="447" t="s">
        <v>83</v>
      </c>
      <c r="G7" s="442">
        <f>G5+G6+1640</f>
        <v>1940</v>
      </c>
      <c r="H7" s="633"/>
      <c r="I7" s="443">
        <f t="shared" si="0"/>
        <v>0</v>
      </c>
    </row>
    <row r="8" spans="1:12" s="403" customFormat="1" ht="25.5">
      <c r="A8" s="437" t="s">
        <v>295</v>
      </c>
      <c r="B8" s="438">
        <v>4</v>
      </c>
      <c r="C8" s="439" t="s">
        <v>365</v>
      </c>
      <c r="D8" s="444" t="s">
        <v>366</v>
      </c>
      <c r="E8" s="445" t="s">
        <v>363</v>
      </c>
      <c r="F8" s="438" t="s">
        <v>122</v>
      </c>
      <c r="G8" s="446">
        <f>G7*3</f>
        <v>5820</v>
      </c>
      <c r="H8" s="633"/>
      <c r="I8" s="443">
        <f t="shared" si="0"/>
        <v>0</v>
      </c>
      <c r="J8" s="448"/>
      <c r="K8" s="408"/>
      <c r="L8" s="409"/>
    </row>
    <row r="9" spans="1:12" s="403" customFormat="1" ht="25.5">
      <c r="A9" s="437" t="s">
        <v>69</v>
      </c>
      <c r="B9" s="438">
        <v>5</v>
      </c>
      <c r="C9" s="556" t="s">
        <v>24</v>
      </c>
      <c r="D9" s="557" t="s">
        <v>400</v>
      </c>
      <c r="E9" s="558"/>
      <c r="F9" s="559" t="s">
        <v>371</v>
      </c>
      <c r="G9" s="560">
        <v>2</v>
      </c>
      <c r="H9" s="634"/>
      <c r="I9" s="443">
        <f t="shared" si="0"/>
        <v>0</v>
      </c>
      <c r="J9" s="483"/>
      <c r="K9" s="483"/>
      <c r="L9" s="483"/>
    </row>
    <row r="10" spans="1:12" s="403" customFormat="1" ht="36" customHeight="1">
      <c r="A10" s="447" t="s">
        <v>69</v>
      </c>
      <c r="B10" s="438">
        <v>6</v>
      </c>
      <c r="C10" s="447" t="s">
        <v>364</v>
      </c>
      <c r="D10" s="444" t="s">
        <v>350</v>
      </c>
      <c r="E10" s="562" t="s">
        <v>351</v>
      </c>
      <c r="F10" s="438" t="s">
        <v>30</v>
      </c>
      <c r="G10" s="563">
        <f>G17/1000</f>
        <v>0.04335</v>
      </c>
      <c r="H10" s="633"/>
      <c r="I10" s="443">
        <f t="shared" si="0"/>
        <v>0</v>
      </c>
      <c r="J10" s="448"/>
      <c r="K10" s="408"/>
      <c r="L10" s="409"/>
    </row>
    <row r="11" spans="1:9" s="403" customFormat="1" ht="38.25">
      <c r="A11" s="437" t="s">
        <v>295</v>
      </c>
      <c r="B11" s="438">
        <v>7</v>
      </c>
      <c r="C11" s="437" t="s">
        <v>114</v>
      </c>
      <c r="D11" s="444" t="s">
        <v>115</v>
      </c>
      <c r="E11" s="441" t="s">
        <v>346</v>
      </c>
      <c r="F11" s="447" t="s">
        <v>83</v>
      </c>
      <c r="G11" s="442">
        <f>G6+1640</f>
        <v>1734</v>
      </c>
      <c r="H11" s="633"/>
      <c r="I11" s="443">
        <f t="shared" si="0"/>
        <v>0</v>
      </c>
    </row>
    <row r="12" spans="1:12" s="403" customFormat="1" ht="51">
      <c r="A12" s="437" t="s">
        <v>295</v>
      </c>
      <c r="B12" s="438">
        <v>8</v>
      </c>
      <c r="C12" s="439" t="s">
        <v>360</v>
      </c>
      <c r="D12" s="444" t="s">
        <v>361</v>
      </c>
      <c r="E12" s="445" t="s">
        <v>362</v>
      </c>
      <c r="F12" s="438" t="s">
        <v>122</v>
      </c>
      <c r="G12" s="446">
        <f>G7*2</f>
        <v>3880</v>
      </c>
      <c r="H12" s="633"/>
      <c r="I12" s="443">
        <f t="shared" si="0"/>
        <v>0</v>
      </c>
      <c r="J12" s="448"/>
      <c r="K12" s="408"/>
      <c r="L12" s="409"/>
    </row>
    <row r="13" spans="1:9" s="403" customFormat="1" ht="12.75">
      <c r="A13" s="447" t="s">
        <v>69</v>
      </c>
      <c r="B13" s="438">
        <v>10</v>
      </c>
      <c r="C13" s="439" t="s">
        <v>70</v>
      </c>
      <c r="D13" s="564" t="s">
        <v>113</v>
      </c>
      <c r="E13" s="445" t="s">
        <v>70</v>
      </c>
      <c r="F13" s="438" t="s">
        <v>30</v>
      </c>
      <c r="G13" s="446">
        <v>4</v>
      </c>
      <c r="H13" s="635"/>
      <c r="I13" s="443">
        <f t="shared" si="0"/>
        <v>0</v>
      </c>
    </row>
    <row r="14" spans="1:9" ht="13.5">
      <c r="A14" s="84"/>
      <c r="B14" s="126"/>
      <c r="C14" s="86" t="s">
        <v>92</v>
      </c>
      <c r="D14" s="127"/>
      <c r="E14" s="262"/>
      <c r="F14" s="84"/>
      <c r="G14" s="129"/>
      <c r="H14" s="130"/>
      <c r="I14" s="130"/>
    </row>
    <row r="15" spans="1:9" ht="12.75">
      <c r="A15" s="482" t="s">
        <v>62</v>
      </c>
      <c r="B15" s="481" t="s">
        <v>63</v>
      </c>
      <c r="C15" s="480" t="s">
        <v>64</v>
      </c>
      <c r="D15" s="479" t="s">
        <v>65</v>
      </c>
      <c r="E15" s="478" t="s">
        <v>93</v>
      </c>
      <c r="F15" s="481" t="s">
        <v>66</v>
      </c>
      <c r="G15" s="477" t="s">
        <v>28</v>
      </c>
      <c r="H15" s="476" t="s">
        <v>67</v>
      </c>
      <c r="I15" s="451" t="s">
        <v>68</v>
      </c>
    </row>
    <row r="16" spans="1:9" ht="12.75">
      <c r="A16" s="559" t="s">
        <v>70</v>
      </c>
      <c r="B16" s="559">
        <v>11</v>
      </c>
      <c r="C16" s="559" t="s">
        <v>70</v>
      </c>
      <c r="D16" s="444" t="s">
        <v>359</v>
      </c>
      <c r="E16" s="558" t="s">
        <v>116</v>
      </c>
      <c r="F16" s="559" t="s">
        <v>97</v>
      </c>
      <c r="G16" s="573">
        <f>0.03*G11</f>
        <v>52.019999999999996</v>
      </c>
      <c r="H16" s="634"/>
      <c r="I16" s="561">
        <f>H16*G16</f>
        <v>0</v>
      </c>
    </row>
    <row r="17" spans="1:12" s="450" customFormat="1" ht="25.5">
      <c r="A17" s="559" t="s">
        <v>70</v>
      </c>
      <c r="B17" s="559">
        <v>12</v>
      </c>
      <c r="C17" s="559" t="s">
        <v>70</v>
      </c>
      <c r="D17" s="444" t="s">
        <v>352</v>
      </c>
      <c r="E17" s="558" t="s">
        <v>353</v>
      </c>
      <c r="F17" s="559" t="s">
        <v>97</v>
      </c>
      <c r="G17" s="573">
        <f>G11*0.025</f>
        <v>43.35</v>
      </c>
      <c r="H17" s="634"/>
      <c r="I17" s="561">
        <f>H17*G17</f>
        <v>0</v>
      </c>
      <c r="J17" s="453"/>
      <c r="K17" s="453"/>
      <c r="L17" s="453"/>
    </row>
    <row r="18" spans="1:9" s="139" customFormat="1" ht="18" customHeight="1" thickBot="1">
      <c r="A18" s="565"/>
      <c r="B18" s="566"/>
      <c r="C18" s="567"/>
      <c r="D18" s="568" t="s">
        <v>31</v>
      </c>
      <c r="E18" s="569"/>
      <c r="F18" s="570"/>
      <c r="G18" s="571"/>
      <c r="H18" s="567"/>
      <c r="I18" s="572">
        <f>SUM(I5:I17)</f>
        <v>0</v>
      </c>
    </row>
    <row r="20" spans="1:8" s="271" customFormat="1" ht="12.75">
      <c r="A20" s="265"/>
      <c r="B20" s="266"/>
      <c r="C20" s="267"/>
      <c r="D20" s="268"/>
      <c r="E20" s="269"/>
      <c r="F20" s="268"/>
      <c r="G20" s="268"/>
      <c r="H20" s="270"/>
    </row>
    <row r="21" spans="1:9" s="139" customFormat="1" ht="26.65" customHeight="1">
      <c r="A21" s="7"/>
      <c r="B21" s="141"/>
      <c r="C21" s="7"/>
      <c r="D21" s="142"/>
      <c r="E21" s="264"/>
      <c r="F21" s="144"/>
      <c r="G21" s="145"/>
      <c r="H21" s="7"/>
      <c r="I21" s="6"/>
    </row>
    <row r="22" spans="2:3" ht="12.75">
      <c r="B22" s="217"/>
      <c r="C22" s="217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strnadel</cp:lastModifiedBy>
  <cp:lastPrinted>2019-06-03T06:12:43Z</cp:lastPrinted>
  <dcterms:created xsi:type="dcterms:W3CDTF">2013-07-10T09:14:33Z</dcterms:created>
  <dcterms:modified xsi:type="dcterms:W3CDTF">2019-06-06T05:55:39Z</dcterms:modified>
  <cp:category/>
  <cp:version/>
  <cp:contentType/>
  <cp:contentStatus/>
</cp:coreProperties>
</file>