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035" windowHeight="8955" activeTab="0"/>
  </bookViews>
  <sheets>
    <sheet name="Rekapitulace stavby" sheetId="1" r:id="rId1"/>
    <sheet name="01.1 - Soupis prací - Sta..." sheetId="2" r:id="rId2"/>
    <sheet name="VON.01 - Soupis prací - V..." sheetId="3" r:id="rId3"/>
    <sheet name="Pokyny pro vyplnění" sheetId="4" r:id="rId4"/>
  </sheets>
  <definedNames>
    <definedName name="_xlnm.Print_Titles" localSheetId="1">'01.1 - Soupis prací - Sta...'!$76:$76</definedName>
    <definedName name="_xlnm.Print_Titles" localSheetId="0">'Rekapitulace stavby'!$48:$48</definedName>
    <definedName name="_xlnm.Print_Titles" localSheetId="2">'VON.01 - Soupis prací - V...'!$73:$73</definedName>
    <definedName name="_xlnm.Print_Area" localSheetId="1">'01.1 - Soupis prací - Sta...'!$C$4:$P$34,'01.1 - Soupis prací - Sta...'!$C$40:$Q$59,'01.1 - Soupis prací - Sta...'!$C$65:$R$89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stavby'!$D$4:$AO$32,'Rekapitulace stavby'!$C$38:$AQ$55</definedName>
    <definedName name="_xlnm.Print_Area" localSheetId="2">'VON.01 - Soupis prací - V...'!$C$4:$P$34,'VON.01 - Soupis prací - V...'!$C$40:$Q$56,'VON.01 - Soupis prací - V...'!$C$62:$R$77</definedName>
  </definedNames>
  <calcPr fullCalcOnLoad="1"/>
</workbook>
</file>

<file path=xl/sharedStrings.xml><?xml version="1.0" encoding="utf-8"?>
<sst xmlns="http://schemas.openxmlformats.org/spreadsheetml/2006/main" count="932" uniqueCount="333">
  <si>
    <t>Export VZ</t>
  </si>
  <si>
    <t>List obsahuje:</t>
  </si>
  <si>
    <t>2.0</t>
  </si>
  <si>
    <t>False</t>
  </si>
  <si>
    <t>{EDD846CD-2ED3-43BE-96C5-567779D97137}</t>
  </si>
  <si>
    <t>optimalizováno pro tisk sestav ve formátu A4 - na výšku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</si>
  <si>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</si>
  <si>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</si>
  <si>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</si>
  <si>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</si>
  <si>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</si>
  <si>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</si>
  <si>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</si>
  <si>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</si>
  <si>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1704022-2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</si>
  <si>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</si>
  <si>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</si>
  <si>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0,1</t>
  </si>
  <si>
    <t>KSO:</t>
  </si>
  <si>
    <t>827 13</t>
  </si>
  <si>
    <t>CC-CZ:</t>
  </si>
  <si>
    <t>1</t>
  </si>
  <si>
    <t>Místo:</t>
  </si>
  <si>
    <t xml:space="preserve"> </t>
  </si>
  <si>
    <t>Datum:</t>
  </si>
  <si>
    <t>11.04.2017</t>
  </si>
  <si>
    <t>10</t>
  </si>
  <si>
    <t>100</t>
  </si>
  <si>
    <t>Zadavatel:</t>
  </si>
  <si>
    <t>IČ:</t>
  </si>
  <si>
    <t>Město Třinec</t>
  </si>
  <si>
    <t>DIČ:</t>
  </si>
  <si>
    <t>Uchazeč:</t>
  </si>
  <si>
    <t>Vyplň údaj</t>
  </si>
  <si>
    <t>Projektant:</t>
  </si>
  <si>
    <t>Věra Sližová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</si>
  <si>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</si>
  <si>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</si>
  <si>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</si>
  <si>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</si>
  <si>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</si>
  <si>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</si>
  <si>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</si>
  <si>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</si>
  <si>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</si>
  <si>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</si>
  <si>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</si>
  <si>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</si>
  <si>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</si>
  <si>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</si>
  <si>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</si>
  <si>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</si>
  <si>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</si>
  <si>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</si>
  <si>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</si>
  <si>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</si>
  <si>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</si>
  <si>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</si>
  <si>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</si>
  <si>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</si>
  <si>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</si>
  <si>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</si>
  <si>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</si>
  <si>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</si>
  <si>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</si>
  <si>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</si>
  <si>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</si>
  <si>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</si>
  <si>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</si>
  <si>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</si>
  <si>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</si>
  <si>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</si>
  <si>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</si>
  <si>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</si>
  <si>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</si>
  <si>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Stavební část po provedení přípojek</t>
  </si>
  <si>
    <t>STA</t>
  </si>
  <si>
    <t>{C214C0D4-B5F8-4377-AB40-E79723C732FC}</t>
  </si>
  <si>
    <t>2</t>
  </si>
  <si>
    <t>01.1</t>
  </si>
  <si>
    <t>Soupis prací - Stavební část po provedení přípojek</t>
  </si>
  <si>
    <t>Soupis</t>
  </si>
  <si>
    <t>{8FCD57C2-C54E-4F8B-BC05-2CB6408E0FB1}</t>
  </si>
  <si>
    <t>VON</t>
  </si>
  <si>
    <t>Vedlejší a ostatní náklady</t>
  </si>
  <si>
    <t>{0F6127C4-8B85-4B25-B500-E8D14FA7990A}</t>
  </si>
  <si>
    <t>VON.01</t>
  </si>
  <si>
    <t>Soupis prací - Vedlejší a ostatní náklady</t>
  </si>
  <si>
    <t>{24ABFB9B-367A-4901-8B02-1E324B964EB8}</t>
  </si>
  <si>
    <t>Zpět na list:</t>
  </si>
  <si>
    <t>KRYCÍ LIST SOUPISU</t>
  </si>
  <si>
    <t>Objekt:</t>
  </si>
  <si>
    <t>01 - Stavební část po provedení přípojek</t>
  </si>
  <si>
    <t>Soupis:</t>
  </si>
  <si>
    <t>01.1 - Soupis prací - Stavební část po provedení přípojek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</si>
  <si>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</si>
  <si>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</si>
  <si>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</si>
  <si>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</si>
  <si>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</si>
  <si>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</si>
  <si>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</si>
  <si>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</t>
  </si>
  <si>
    <t xml:space="preserve">    9 - Ostatní konstrukce a práce-bourání</t>
  </si>
  <si>
    <t xml:space="preserve">      99 - Přesuny hmot a sutí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</si>
  <si>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</si>
  <si>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</si>
  <si>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</si>
  <si>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</si>
  <si>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</si>
  <si>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</si>
  <si>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</si>
  <si>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</si>
  <si>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</si>
  <si>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</si>
  <si>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</si>
  <si>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</si>
  <si>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</si>
  <si>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</si>
  <si>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</si>
  <si>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</si>
  <si>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</si>
  <si>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m2</t>
  </si>
  <si>
    <t>4</t>
  </si>
  <si>
    <t>113154123</t>
  </si>
  <si>
    <t>Frézování živičného krytu tl 50 mm pruh š 1 m pl do 500 m2 bez překážek v trase</t>
  </si>
  <si>
    <t>-1762498133</t>
  </si>
  <si>
    <t>3</t>
  </si>
  <si>
    <t>m</t>
  </si>
  <si>
    <t>5</t>
  </si>
  <si>
    <t>573211111</t>
  </si>
  <si>
    <t>Postřik živičný spojovací z asfaltu v množství do 0,70 kg/m2</t>
  </si>
  <si>
    <t>602046579</t>
  </si>
  <si>
    <t>6</t>
  </si>
  <si>
    <t>577144211</t>
  </si>
  <si>
    <t>Asfaltový beton vrstva obrusná ACO 11 (ABS) tř. II tl 50 mm š do 3 m z nemodifikovaného asfaltu</t>
  </si>
  <si>
    <t>2036349538</t>
  </si>
  <si>
    <t>7</t>
  </si>
  <si>
    <t>919735112</t>
  </si>
  <si>
    <t>Řezání stávajícího živičného krytu hl do 100 mm</t>
  </si>
  <si>
    <t>-1390072783</t>
  </si>
  <si>
    <t>9</t>
  </si>
  <si>
    <t>997221551</t>
  </si>
  <si>
    <t>Vodorovná doprava suti ze sypkých materiálů do 1 km</t>
  </si>
  <si>
    <t>t</t>
  </si>
  <si>
    <t>-349248648</t>
  </si>
  <si>
    <t>997221559</t>
  </si>
  <si>
    <t>Příplatek ZKD 1 km u vodorovné dopravy suti ze sypkých materiálů</t>
  </si>
  <si>
    <t>1625744152</t>
  </si>
  <si>
    <t>11</t>
  </si>
  <si>
    <t>997221845</t>
  </si>
  <si>
    <t>Poplatek za uložení odpadu z asfaltových povrchů na skládce (skládkovné)</t>
  </si>
  <si>
    <t>-195651893</t>
  </si>
  <si>
    <t>VON - Vedlejší a ostatní náklady</t>
  </si>
  <si>
    <t>VON.01 - Soupis prací - Vedlejší a ostatní náklady</t>
  </si>
  <si>
    <t>Ve výkazu uvedené vedlejší a ostatní náklady jsou pouze fakultativním výčtem nákladů, které se mohou na předmětné stavbě vyskytnout. Skutečné náklady stanoví konkrétní dodavatel stavby podle své kalkulace a podle konkrétních podmínek a technologie provádění.
Jedná se o náklady, které se vztahují na stavbu jako celek a nelze je zahrnout do jednotlivých položek stavebních prací.</t>
  </si>
  <si>
    <t>VRN - Vedlejší rozpočtové náklady</t>
  </si>
  <si>
    <t xml:space="preserve">    VRN3 - Zařízení staveniště</t>
  </si>
  <si>
    <t>030001000</t>
  </si>
  <si>
    <t>soubor</t>
  </si>
  <si>
    <t>1024</t>
  </si>
  <si>
    <t>1633040965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</si>
  <si>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</si>
  <si>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</si>
  <si>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</si>
  <si>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</si>
  <si>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</si>
  <si>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</si>
  <si>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</si>
  <si>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</si>
  <si>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</si>
  <si>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</si>
  <si>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</si>
  <si>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</si>
  <si>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</si>
  <si>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</si>
  <si>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</si>
  <si>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</si>
  <si>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</si>
  <si>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</si>
  <si>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</si>
  <si>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</si>
  <si>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</si>
  <si>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</si>
  <si>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</si>
  <si>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</si>
  <si>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</si>
  <si>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</si>
  <si>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</si>
  <si>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</si>
  <si>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</si>
  <si>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</si>
  <si>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</si>
  <si>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</si>
  <si>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</si>
  <si>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</si>
  <si>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</si>
  <si>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</si>
  <si>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</si>
  <si>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</si>
  <si>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</si>
  <si>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</si>
  <si>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</si>
  <si>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</si>
  <si>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</si>
  <si>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</si>
  <si>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</si>
  <si>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</si>
  <si>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</si>
  <si>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</si>
  <si>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</si>
  <si>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</si>
  <si>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</si>
  <si>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</si>
  <si>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</si>
  <si>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</si>
  <si>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</si>
  <si>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</si>
  <si>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</si>
  <si>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</si>
  <si>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</si>
  <si>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</si>
  <si>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</si>
  <si>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</si>
  <si>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</si>
  <si>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</si>
  <si>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</si>
  <si>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</si>
  <si>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</si>
  <si>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</si>
  <si>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</si>
  <si>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</si>
  <si>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</si>
  <si>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</si>
  <si>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</si>
  <si>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</si>
  <si>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</si>
  <si>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</si>
  <si>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</si>
  <si>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</si>
  <si>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</si>
  <si>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</si>
  <si>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</si>
  <si>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</si>
  <si>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</si>
  <si>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</si>
  <si>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</si>
  <si>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</si>
  <si>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</si>
  <si>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</si>
  <si>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</si>
  <si>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</si>
  <si>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</si>
  <si>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</si>
  <si>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</si>
  <si>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</si>
  <si>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</si>
  <si>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</si>
  <si>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</si>
  <si>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</si>
  <si>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</si>
  <si>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</si>
  <si>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</si>
  <si>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</si>
  <si>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</si>
  <si>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</si>
  <si>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</si>
  <si>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</si>
  <si>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</si>
  <si>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</si>
  <si>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</si>
  <si>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</si>
  <si>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</si>
  <si>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</si>
  <si>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</si>
  <si>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</si>
  <si>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</si>
  <si>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</si>
  <si>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</si>
  <si>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</si>
  <si>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</si>
  <si>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</si>
  <si>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</si>
  <si>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</si>
  <si>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</si>
  <si>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</si>
  <si>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</si>
  <si>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</si>
  <si>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</si>
  <si>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</si>
  <si>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</si>
  <si>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</si>
  <si>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</si>
  <si>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</si>
  <si>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</si>
  <si>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</si>
  <si>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</si>
  <si>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</si>
  <si>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</si>
  <si>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</si>
  <si>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</si>
  <si>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</si>
  <si>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</si>
  <si>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</si>
  <si>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</si>
  <si>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</si>
  <si>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</si>
  <si>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</si>
  <si>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</si>
  <si>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</si>
  <si>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</si>
  <si>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</si>
  <si>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</si>
  <si>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</si>
  <si>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</si>
  <si>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</si>
  <si>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</si>
  <si>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</si>
  <si>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</si>
  <si>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</si>
  <si>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</si>
  <si>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</si>
  <si>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</si>
  <si>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</si>
  <si>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</si>
  <si>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</si>
  <si>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</si>
  <si>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</si>
  <si>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</si>
  <si>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</si>
  <si>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</si>
  <si>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Zařízení staveniště, dopravní značení</t>
  </si>
  <si>
    <t>Vodovodu Guty od čp. 87 - prodloužení - oprava komunikace parc.č.1873/1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</si>
</sst>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9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i/>
      <sz val="9"/>
      <name val="Trebuchet MS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8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 applyProtection="1">
      <alignment horizontal="left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29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30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30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13" xfId="0" applyFont="1" applyBorder="1" applyAlignment="1">
      <alignment horizontal="left" vertical="center"/>
    </xf>
    <xf numFmtId="164" fontId="23" fillId="0" borderId="30" xfId="0" applyNumberFormat="1" applyFont="1" applyBorder="1" applyAlignment="1" applyProtection="1">
      <alignment horizontal="righ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3" fillId="0" borderId="31" xfId="0" applyNumberFormat="1" applyFont="1" applyBorder="1" applyAlignment="1" applyProtection="1">
      <alignment horizontal="right" vertical="center"/>
      <protection/>
    </xf>
    <xf numFmtId="164" fontId="23" fillId="0" borderId="32" xfId="0" applyNumberFormat="1" applyFont="1" applyBorder="1" applyAlignment="1" applyProtection="1">
      <alignment horizontal="right" vertical="center"/>
      <protection/>
    </xf>
    <xf numFmtId="167" fontId="23" fillId="0" borderId="32" xfId="0" applyNumberFormat="1" applyFont="1" applyBorder="1" applyAlignment="1" applyProtection="1">
      <alignment horizontal="right" vertical="center"/>
      <protection/>
    </xf>
    <xf numFmtId="164" fontId="23" fillId="0" borderId="3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top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7" fontId="25" fillId="0" borderId="22" xfId="0" applyNumberFormat="1" applyFont="1" applyBorder="1" applyAlignment="1" applyProtection="1">
      <alignment horizontal="right"/>
      <protection/>
    </xf>
    <xf numFmtId="167" fontId="25" fillId="0" borderId="23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7" fillId="0" borderId="13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27" fillId="0" borderId="13" xfId="0" applyFont="1" applyBorder="1" applyAlignment="1">
      <alignment horizontal="left"/>
    </xf>
    <xf numFmtId="0" fontId="27" fillId="0" borderId="30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24" xfId="0" applyNumberFormat="1" applyFont="1" applyBorder="1" applyAlignment="1" applyProtection="1">
      <alignment horizontal="right"/>
      <protection/>
    </xf>
    <xf numFmtId="0" fontId="27" fillId="0" borderId="0" xfId="0" applyFont="1" applyAlignment="1">
      <alignment horizontal="left"/>
    </xf>
    <xf numFmtId="164" fontId="27" fillId="0" borderId="0" xfId="0" applyNumberFormat="1" applyFont="1" applyAlignment="1">
      <alignment horizontal="right" vertical="center"/>
    </xf>
    <xf numFmtId="0" fontId="22" fillId="0" borderId="0" xfId="0" applyFont="1" applyAlignment="1" applyProtection="1">
      <alignment horizontal="left"/>
      <protection/>
    </xf>
    <xf numFmtId="0" fontId="0" fillId="0" borderId="34" xfId="0" applyFont="1" applyBorder="1" applyAlignment="1" applyProtection="1">
      <alignment horizontal="center" vertical="center"/>
      <protection/>
    </xf>
    <xf numFmtId="49" fontId="0" fillId="0" borderId="34" xfId="0" applyNumberFormat="1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168" fontId="0" fillId="0" borderId="34" xfId="0" applyNumberFormat="1" applyFont="1" applyBorder="1" applyAlignment="1" applyProtection="1">
      <alignment horizontal="right" vertical="center"/>
      <protection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51" fillId="33" borderId="0" xfId="36" applyFill="1" applyAlignment="1">
      <alignment horizontal="left" vertical="top"/>
    </xf>
    <xf numFmtId="0" fontId="67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8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1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1" xfId="0" applyFont="1" applyBorder="1" applyAlignment="1">
      <alignment horizontal="left"/>
    </xf>
    <xf numFmtId="0" fontId="16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5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/>
      <protection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left" vertical="top"/>
    </xf>
    <xf numFmtId="164" fontId="22" fillId="0" borderId="0" xfId="0" applyNumberFormat="1" applyFont="1" applyAlignment="1" applyProtection="1">
      <alignment horizontal="righ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7" fillId="35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left" vertical="center"/>
      <protection/>
    </xf>
    <xf numFmtId="164" fontId="24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164" fontId="0" fillId="34" borderId="34" xfId="0" applyNumberFormat="1" applyFont="1" applyFill="1" applyBorder="1" applyAlignment="1">
      <alignment horizontal="right" vertical="center"/>
    </xf>
    <xf numFmtId="0" fontId="0" fillId="0" borderId="34" xfId="0" applyBorder="1" applyAlignment="1" applyProtection="1">
      <alignment horizontal="left" vertical="center"/>
      <protection/>
    </xf>
    <xf numFmtId="164" fontId="0" fillId="0" borderId="34" xfId="0" applyNumberFormat="1" applyFont="1" applyBorder="1" applyAlignment="1" applyProtection="1">
      <alignment horizontal="right" vertical="center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0" fillId="35" borderId="27" xfId="0" applyFill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164" fontId="22" fillId="0" borderId="0" xfId="0" applyNumberFormat="1" applyFont="1" applyAlignment="1" applyProtection="1">
      <alignment horizontal="right"/>
      <protection/>
    </xf>
    <xf numFmtId="0" fontId="27" fillId="0" borderId="0" xfId="0" applyFont="1" applyAlignment="1" applyProtection="1">
      <alignment horizontal="left"/>
      <protection/>
    </xf>
    <xf numFmtId="0" fontId="68" fillId="33" borderId="0" xfId="36" applyFont="1" applyFill="1" applyAlignment="1" applyProtection="1">
      <alignment horizontal="center" vertical="center"/>
      <protection/>
    </xf>
    <xf numFmtId="164" fontId="14" fillId="0" borderId="0" xfId="0" applyNumberFormat="1" applyFont="1" applyAlignment="1" applyProtection="1">
      <alignment horizontal="right"/>
      <protection/>
    </xf>
    <xf numFmtId="164" fontId="2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19" fillId="0" borderId="41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F144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826A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A4EF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D:\KROSplusData\System\Temp\radF144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D:\KROSplusData\System\Temp\rad826A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D:\KROSplusData\System\Temp\radA4EF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IV5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W18" sqref="W18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40" t="s">
        <v>0</v>
      </c>
      <c r="B1" s="141"/>
      <c r="C1" s="141"/>
      <c r="D1" s="142" t="s">
        <v>1</v>
      </c>
      <c r="E1" s="141"/>
      <c r="F1" s="141"/>
      <c r="G1" s="141"/>
      <c r="H1" s="141"/>
      <c r="I1" s="141"/>
      <c r="J1" s="141"/>
      <c r="K1" s="143" t="s">
        <v>162</v>
      </c>
      <c r="L1" s="143"/>
      <c r="M1" s="143"/>
      <c r="N1" s="143"/>
      <c r="O1" s="143"/>
      <c r="P1" s="143"/>
      <c r="Q1" s="143"/>
      <c r="R1" s="143"/>
      <c r="S1" s="143"/>
      <c r="T1" s="141"/>
      <c r="U1" s="141"/>
      <c r="V1" s="141"/>
      <c r="W1" s="143" t="s">
        <v>163</v>
      </c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38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20" t="s">
        <v>5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58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222" t="s">
        <v>9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4"/>
      <c r="AS4" s="13" t="s">
        <v>10</v>
      </c>
      <c r="BE4" s="14" t="s">
        <v>11</v>
      </c>
      <c r="BS4" s="6" t="s">
        <v>12</v>
      </c>
    </row>
    <row r="5" spans="2:71" s="2" customFormat="1" ht="15" customHeight="1">
      <c r="B5" s="10"/>
      <c r="C5" s="11"/>
      <c r="D5" s="15" t="s">
        <v>13</v>
      </c>
      <c r="E5" s="11"/>
      <c r="F5" s="11"/>
      <c r="G5" s="11"/>
      <c r="H5" s="11"/>
      <c r="I5" s="11"/>
      <c r="J5" s="11"/>
      <c r="K5" s="228" t="s">
        <v>14</v>
      </c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11"/>
      <c r="AQ5" s="12"/>
      <c r="BE5" s="225" t="s">
        <v>15</v>
      </c>
      <c r="BS5" s="6" t="s">
        <v>6</v>
      </c>
    </row>
    <row r="6" spans="2:71" s="2" customFormat="1" ht="37.5" customHeight="1">
      <c r="B6" s="10"/>
      <c r="C6" s="11"/>
      <c r="D6" s="17" t="s">
        <v>16</v>
      </c>
      <c r="E6" s="11"/>
      <c r="F6" s="11"/>
      <c r="G6" s="11"/>
      <c r="H6" s="11"/>
      <c r="I6" s="11"/>
      <c r="J6" s="11"/>
      <c r="K6" s="229" t="s">
        <v>332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11"/>
      <c r="AQ6" s="12"/>
      <c r="BE6" s="221"/>
      <c r="BS6" s="6" t="s">
        <v>17</v>
      </c>
    </row>
    <row r="7" spans="2:71" s="2" customFormat="1" ht="15" customHeight="1">
      <c r="B7" s="10"/>
      <c r="C7" s="11"/>
      <c r="D7" s="18" t="s">
        <v>18</v>
      </c>
      <c r="E7" s="11"/>
      <c r="F7" s="11"/>
      <c r="G7" s="11"/>
      <c r="H7" s="11"/>
      <c r="I7" s="11"/>
      <c r="J7" s="11"/>
      <c r="K7" s="16" t="s">
        <v>19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20</v>
      </c>
      <c r="AL7" s="11"/>
      <c r="AM7" s="11"/>
      <c r="AN7" s="16"/>
      <c r="AO7" s="11"/>
      <c r="AP7" s="11"/>
      <c r="AQ7" s="12"/>
      <c r="BE7" s="221"/>
      <c r="BS7" s="6" t="s">
        <v>21</v>
      </c>
    </row>
    <row r="8" spans="2:71" s="2" customFormat="1" ht="15" customHeight="1">
      <c r="B8" s="10"/>
      <c r="C8" s="11"/>
      <c r="D8" s="18" t="s">
        <v>22</v>
      </c>
      <c r="E8" s="11"/>
      <c r="F8" s="11"/>
      <c r="G8" s="11"/>
      <c r="H8" s="11"/>
      <c r="I8" s="11"/>
      <c r="J8" s="11"/>
      <c r="K8" s="16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24</v>
      </c>
      <c r="AL8" s="11"/>
      <c r="AM8" s="11"/>
      <c r="AN8" s="19" t="s">
        <v>25</v>
      </c>
      <c r="AO8" s="11"/>
      <c r="AP8" s="11"/>
      <c r="AQ8" s="12"/>
      <c r="BE8" s="221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221"/>
      <c r="BS9" s="6" t="s">
        <v>27</v>
      </c>
    </row>
    <row r="10" spans="2:71" s="2" customFormat="1" ht="15" customHeight="1">
      <c r="B10" s="10"/>
      <c r="C10" s="11"/>
      <c r="D10" s="18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29</v>
      </c>
      <c r="AL10" s="11"/>
      <c r="AM10" s="11"/>
      <c r="AN10" s="16"/>
      <c r="AO10" s="11"/>
      <c r="AP10" s="11"/>
      <c r="AQ10" s="12"/>
      <c r="BE10" s="221"/>
      <c r="BS10" s="6" t="s">
        <v>17</v>
      </c>
    </row>
    <row r="11" spans="2:71" s="2" customFormat="1" ht="19.5" customHeight="1">
      <c r="B11" s="10"/>
      <c r="C11" s="11"/>
      <c r="D11" s="11"/>
      <c r="E11" s="16" t="s">
        <v>30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31</v>
      </c>
      <c r="AL11" s="11"/>
      <c r="AM11" s="11"/>
      <c r="AN11" s="16"/>
      <c r="AO11" s="11"/>
      <c r="AP11" s="11"/>
      <c r="AQ11" s="12"/>
      <c r="BE11" s="221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221"/>
      <c r="BS12" s="6" t="s">
        <v>17</v>
      </c>
    </row>
    <row r="13" spans="2:71" s="2" customFormat="1" ht="15" customHeight="1">
      <c r="B13" s="10"/>
      <c r="C13" s="11"/>
      <c r="D13" s="18" t="s">
        <v>32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29</v>
      </c>
      <c r="AL13" s="11"/>
      <c r="AM13" s="11"/>
      <c r="AN13" s="20" t="s">
        <v>33</v>
      </c>
      <c r="AO13" s="11"/>
      <c r="AP13" s="11"/>
      <c r="AQ13" s="12"/>
      <c r="BE13" s="221"/>
      <c r="BS13" s="6" t="s">
        <v>17</v>
      </c>
    </row>
    <row r="14" spans="2:71" s="2" customFormat="1" ht="15.75" customHeight="1">
      <c r="B14" s="10"/>
      <c r="C14" s="11"/>
      <c r="D14" s="11"/>
      <c r="E14" s="230" t="s">
        <v>33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18" t="s">
        <v>31</v>
      </c>
      <c r="AL14" s="11"/>
      <c r="AM14" s="11"/>
      <c r="AN14" s="20" t="s">
        <v>33</v>
      </c>
      <c r="AO14" s="11"/>
      <c r="AP14" s="11"/>
      <c r="AQ14" s="12"/>
      <c r="BE14" s="221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221"/>
      <c r="BS15" s="6" t="s">
        <v>3</v>
      </c>
    </row>
    <row r="16" spans="2:71" s="2" customFormat="1" ht="15" customHeight="1">
      <c r="B16" s="10"/>
      <c r="C16" s="11"/>
      <c r="D16" s="18" t="s">
        <v>34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29</v>
      </c>
      <c r="AL16" s="11"/>
      <c r="AM16" s="11"/>
      <c r="AN16" s="16"/>
      <c r="AO16" s="11"/>
      <c r="AP16" s="11"/>
      <c r="AQ16" s="12"/>
      <c r="BE16" s="221"/>
      <c r="BS16" s="6" t="s">
        <v>3</v>
      </c>
    </row>
    <row r="17" spans="2:71" s="2" customFormat="1" ht="19.5" customHeight="1">
      <c r="B17" s="10"/>
      <c r="C17" s="11"/>
      <c r="D17" s="11"/>
      <c r="E17" s="16" t="s">
        <v>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31</v>
      </c>
      <c r="AL17" s="11"/>
      <c r="AM17" s="11"/>
      <c r="AN17" s="16"/>
      <c r="AO17" s="11"/>
      <c r="AP17" s="11"/>
      <c r="AQ17" s="12"/>
      <c r="BE17" s="221"/>
      <c r="BS17" s="6" t="s">
        <v>36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221"/>
      <c r="BS18" s="6" t="s">
        <v>6</v>
      </c>
    </row>
    <row r="19" spans="2:71" s="2" customFormat="1" ht="15" customHeight="1">
      <c r="B19" s="10"/>
      <c r="C19" s="11"/>
      <c r="D19" s="18" t="s">
        <v>37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BE19" s="221"/>
      <c r="BS19" s="6" t="s">
        <v>17</v>
      </c>
    </row>
    <row r="20" spans="2:71" s="2" customFormat="1" ht="15.75" customHeight="1">
      <c r="B20" s="10"/>
      <c r="C20" s="11"/>
      <c r="D20" s="11"/>
      <c r="E20" s="231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11"/>
      <c r="AP20" s="11"/>
      <c r="AQ20" s="12"/>
      <c r="BE20" s="221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221"/>
    </row>
    <row r="22" spans="2:57" s="2" customFormat="1" ht="7.5" customHeight="1">
      <c r="B22" s="10"/>
      <c r="C22" s="1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1"/>
      <c r="AQ22" s="12"/>
      <c r="BE22" s="221"/>
    </row>
    <row r="23" spans="2:57" s="6" customFormat="1" ht="27" customHeight="1">
      <c r="B23" s="22"/>
      <c r="C23" s="23"/>
      <c r="D23" s="24" t="s">
        <v>38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32">
        <f>ROUNDUP($AG$50,2)</f>
        <v>0</v>
      </c>
      <c r="AL23" s="233"/>
      <c r="AM23" s="233"/>
      <c r="AN23" s="233"/>
      <c r="AO23" s="233"/>
      <c r="AP23" s="23"/>
      <c r="AQ23" s="26"/>
      <c r="BE23" s="226"/>
    </row>
    <row r="24" spans="2:57" s="6" customFormat="1" ht="7.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6"/>
      <c r="BE24" s="226"/>
    </row>
    <row r="25" spans="2:57" s="6" customFormat="1" ht="15" customHeight="1">
      <c r="B25" s="27"/>
      <c r="C25" s="28"/>
      <c r="D25" s="28" t="s">
        <v>39</v>
      </c>
      <c r="E25" s="28"/>
      <c r="F25" s="28" t="s">
        <v>40</v>
      </c>
      <c r="G25" s="28"/>
      <c r="H25" s="28"/>
      <c r="I25" s="28"/>
      <c r="J25" s="28"/>
      <c r="K25" s="28"/>
      <c r="L25" s="234">
        <v>0.21</v>
      </c>
      <c r="M25" s="235"/>
      <c r="N25" s="235"/>
      <c r="O25" s="235"/>
      <c r="P25" s="28"/>
      <c r="Q25" s="28"/>
      <c r="R25" s="28"/>
      <c r="S25" s="28"/>
      <c r="T25" s="30" t="s">
        <v>41</v>
      </c>
      <c r="U25" s="28"/>
      <c r="V25" s="28"/>
      <c r="W25" s="236">
        <f>ROUNDUP($AZ$50,2)</f>
        <v>0</v>
      </c>
      <c r="X25" s="235"/>
      <c r="Y25" s="235"/>
      <c r="Z25" s="235"/>
      <c r="AA25" s="235"/>
      <c r="AB25" s="235"/>
      <c r="AC25" s="235"/>
      <c r="AD25" s="235"/>
      <c r="AE25" s="235"/>
      <c r="AF25" s="28"/>
      <c r="AG25" s="28"/>
      <c r="AH25" s="28"/>
      <c r="AI25" s="28"/>
      <c r="AJ25" s="28"/>
      <c r="AK25" s="236">
        <f>ROUNDUP($AV$50,1)</f>
        <v>0</v>
      </c>
      <c r="AL25" s="235"/>
      <c r="AM25" s="235"/>
      <c r="AN25" s="235"/>
      <c r="AO25" s="235"/>
      <c r="AP25" s="28"/>
      <c r="AQ25" s="31"/>
      <c r="BE25" s="227"/>
    </row>
    <row r="26" spans="2:57" s="6" customFormat="1" ht="15" customHeight="1">
      <c r="B26" s="27"/>
      <c r="C26" s="28"/>
      <c r="D26" s="28"/>
      <c r="E26" s="28"/>
      <c r="F26" s="28" t="s">
        <v>42</v>
      </c>
      <c r="G26" s="28"/>
      <c r="H26" s="28"/>
      <c r="I26" s="28"/>
      <c r="J26" s="28"/>
      <c r="K26" s="28"/>
      <c r="L26" s="234">
        <v>0.15</v>
      </c>
      <c r="M26" s="235"/>
      <c r="N26" s="235"/>
      <c r="O26" s="235"/>
      <c r="P26" s="28"/>
      <c r="Q26" s="28"/>
      <c r="R26" s="28"/>
      <c r="S26" s="28"/>
      <c r="T26" s="30" t="s">
        <v>41</v>
      </c>
      <c r="U26" s="28"/>
      <c r="V26" s="28"/>
      <c r="W26" s="236">
        <f>ROUNDUP($BA$50,2)</f>
        <v>0</v>
      </c>
      <c r="X26" s="235"/>
      <c r="Y26" s="235"/>
      <c r="Z26" s="235"/>
      <c r="AA26" s="235"/>
      <c r="AB26" s="235"/>
      <c r="AC26" s="235"/>
      <c r="AD26" s="235"/>
      <c r="AE26" s="235"/>
      <c r="AF26" s="28"/>
      <c r="AG26" s="28"/>
      <c r="AH26" s="28"/>
      <c r="AI26" s="28"/>
      <c r="AJ26" s="28"/>
      <c r="AK26" s="236">
        <f>ROUNDUP($AW$50,1)</f>
        <v>0</v>
      </c>
      <c r="AL26" s="235"/>
      <c r="AM26" s="235"/>
      <c r="AN26" s="235"/>
      <c r="AO26" s="235"/>
      <c r="AP26" s="28"/>
      <c r="AQ26" s="31"/>
      <c r="BE26" s="227"/>
    </row>
    <row r="27" spans="2:57" s="6" customFormat="1" ht="15" customHeight="1" hidden="1">
      <c r="B27" s="27"/>
      <c r="C27" s="28"/>
      <c r="D27" s="28"/>
      <c r="E27" s="28"/>
      <c r="F27" s="28" t="s">
        <v>43</v>
      </c>
      <c r="G27" s="28"/>
      <c r="H27" s="28"/>
      <c r="I27" s="28"/>
      <c r="J27" s="28"/>
      <c r="K27" s="28"/>
      <c r="L27" s="234">
        <v>0.21</v>
      </c>
      <c r="M27" s="235"/>
      <c r="N27" s="235"/>
      <c r="O27" s="235"/>
      <c r="P27" s="28"/>
      <c r="Q27" s="28"/>
      <c r="R27" s="28"/>
      <c r="S27" s="28"/>
      <c r="T27" s="30" t="s">
        <v>41</v>
      </c>
      <c r="U27" s="28"/>
      <c r="V27" s="28"/>
      <c r="W27" s="236">
        <f>ROUNDUP($BB$50,2)</f>
        <v>0</v>
      </c>
      <c r="X27" s="235"/>
      <c r="Y27" s="235"/>
      <c r="Z27" s="235"/>
      <c r="AA27" s="235"/>
      <c r="AB27" s="235"/>
      <c r="AC27" s="235"/>
      <c r="AD27" s="235"/>
      <c r="AE27" s="235"/>
      <c r="AF27" s="28"/>
      <c r="AG27" s="28"/>
      <c r="AH27" s="28"/>
      <c r="AI27" s="28"/>
      <c r="AJ27" s="28"/>
      <c r="AK27" s="236">
        <v>0</v>
      </c>
      <c r="AL27" s="235"/>
      <c r="AM27" s="235"/>
      <c r="AN27" s="235"/>
      <c r="AO27" s="235"/>
      <c r="AP27" s="28"/>
      <c r="AQ27" s="31"/>
      <c r="BE27" s="227"/>
    </row>
    <row r="28" spans="2:57" s="6" customFormat="1" ht="15" customHeight="1" hidden="1">
      <c r="B28" s="27"/>
      <c r="C28" s="28"/>
      <c r="D28" s="28"/>
      <c r="E28" s="28"/>
      <c r="F28" s="28" t="s">
        <v>44</v>
      </c>
      <c r="G28" s="28"/>
      <c r="H28" s="28"/>
      <c r="I28" s="28"/>
      <c r="J28" s="28"/>
      <c r="K28" s="28"/>
      <c r="L28" s="234">
        <v>0.15</v>
      </c>
      <c r="M28" s="235"/>
      <c r="N28" s="235"/>
      <c r="O28" s="235"/>
      <c r="P28" s="28"/>
      <c r="Q28" s="28"/>
      <c r="R28" s="28"/>
      <c r="S28" s="28"/>
      <c r="T28" s="30" t="s">
        <v>41</v>
      </c>
      <c r="U28" s="28"/>
      <c r="V28" s="28"/>
      <c r="W28" s="236">
        <f>ROUNDUP($BC$50,2)</f>
        <v>0</v>
      </c>
      <c r="X28" s="235"/>
      <c r="Y28" s="235"/>
      <c r="Z28" s="235"/>
      <c r="AA28" s="235"/>
      <c r="AB28" s="235"/>
      <c r="AC28" s="235"/>
      <c r="AD28" s="235"/>
      <c r="AE28" s="235"/>
      <c r="AF28" s="28"/>
      <c r="AG28" s="28"/>
      <c r="AH28" s="28"/>
      <c r="AI28" s="28"/>
      <c r="AJ28" s="28"/>
      <c r="AK28" s="236">
        <v>0</v>
      </c>
      <c r="AL28" s="235"/>
      <c r="AM28" s="235"/>
      <c r="AN28" s="235"/>
      <c r="AO28" s="235"/>
      <c r="AP28" s="28"/>
      <c r="AQ28" s="31"/>
      <c r="BE28" s="227"/>
    </row>
    <row r="29" spans="2:57" s="6" customFormat="1" ht="15" customHeight="1" hidden="1">
      <c r="B29" s="27"/>
      <c r="C29" s="28"/>
      <c r="D29" s="28"/>
      <c r="E29" s="28"/>
      <c r="F29" s="28" t="s">
        <v>45</v>
      </c>
      <c r="G29" s="28"/>
      <c r="H29" s="28"/>
      <c r="I29" s="28"/>
      <c r="J29" s="28"/>
      <c r="K29" s="28"/>
      <c r="L29" s="234">
        <v>0</v>
      </c>
      <c r="M29" s="235"/>
      <c r="N29" s="235"/>
      <c r="O29" s="235"/>
      <c r="P29" s="28"/>
      <c r="Q29" s="28"/>
      <c r="R29" s="28"/>
      <c r="S29" s="28"/>
      <c r="T29" s="30" t="s">
        <v>41</v>
      </c>
      <c r="U29" s="28"/>
      <c r="V29" s="28"/>
      <c r="W29" s="236">
        <f>ROUNDUP($BD$50,2)</f>
        <v>0</v>
      </c>
      <c r="X29" s="235"/>
      <c r="Y29" s="235"/>
      <c r="Z29" s="235"/>
      <c r="AA29" s="235"/>
      <c r="AB29" s="235"/>
      <c r="AC29" s="235"/>
      <c r="AD29" s="235"/>
      <c r="AE29" s="235"/>
      <c r="AF29" s="28"/>
      <c r="AG29" s="28"/>
      <c r="AH29" s="28"/>
      <c r="AI29" s="28"/>
      <c r="AJ29" s="28"/>
      <c r="AK29" s="236">
        <v>0</v>
      </c>
      <c r="AL29" s="235"/>
      <c r="AM29" s="235"/>
      <c r="AN29" s="235"/>
      <c r="AO29" s="235"/>
      <c r="AP29" s="28"/>
      <c r="AQ29" s="31"/>
      <c r="BE29" s="227"/>
    </row>
    <row r="30" spans="2:57" s="6" customFormat="1" ht="7.5" customHeight="1"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6"/>
      <c r="BE30" s="226"/>
    </row>
    <row r="31" spans="2:57" s="6" customFormat="1" ht="27" customHeight="1">
      <c r="B31" s="22"/>
      <c r="C31" s="32"/>
      <c r="D31" s="33" t="s">
        <v>46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 t="s">
        <v>47</v>
      </c>
      <c r="U31" s="34"/>
      <c r="V31" s="34"/>
      <c r="W31" s="34"/>
      <c r="X31" s="241" t="s">
        <v>48</v>
      </c>
      <c r="Y31" s="242"/>
      <c r="Z31" s="242"/>
      <c r="AA31" s="242"/>
      <c r="AB31" s="242"/>
      <c r="AC31" s="34"/>
      <c r="AD31" s="34"/>
      <c r="AE31" s="34"/>
      <c r="AF31" s="34"/>
      <c r="AG31" s="34"/>
      <c r="AH31" s="34"/>
      <c r="AI31" s="34"/>
      <c r="AJ31" s="34"/>
      <c r="AK31" s="243">
        <f>ROUNDUP(SUM($AK$23:$AK$29),2)</f>
        <v>0</v>
      </c>
      <c r="AL31" s="242"/>
      <c r="AM31" s="242"/>
      <c r="AN31" s="242"/>
      <c r="AO31" s="244"/>
      <c r="AP31" s="32"/>
      <c r="AQ31" s="36"/>
      <c r="BE31" s="226"/>
    </row>
    <row r="32" spans="2:57" s="6" customFormat="1" ht="7.5" customHeight="1"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6"/>
      <c r="BE32" s="226"/>
    </row>
    <row r="33" spans="2:43" s="6" customFormat="1" ht="7.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9"/>
    </row>
    <row r="37" spans="2:44" s="6" customFormat="1" ht="7.5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2"/>
    </row>
    <row r="38" spans="2:44" s="6" customFormat="1" ht="37.5" customHeight="1">
      <c r="B38" s="22"/>
      <c r="C38" s="222" t="s">
        <v>49</v>
      </c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42"/>
    </row>
    <row r="39" spans="2:44" s="6" customFormat="1" ht="7.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42"/>
    </row>
    <row r="40" spans="2:44" s="43" customFormat="1" ht="15" customHeight="1">
      <c r="B40" s="44"/>
      <c r="C40" s="18" t="s">
        <v>13</v>
      </c>
      <c r="D40" s="16"/>
      <c r="E40" s="16"/>
      <c r="F40" s="16"/>
      <c r="G40" s="16"/>
      <c r="H40" s="16"/>
      <c r="I40" s="16"/>
      <c r="J40" s="16"/>
      <c r="K40" s="16"/>
      <c r="L40" s="16" t="str">
        <f>$K$5</f>
        <v>1704022-2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45"/>
    </row>
    <row r="41" spans="2:44" s="46" customFormat="1" ht="37.5" customHeight="1">
      <c r="B41" s="47"/>
      <c r="C41" s="48" t="s">
        <v>16</v>
      </c>
      <c r="D41" s="48"/>
      <c r="E41" s="48"/>
      <c r="F41" s="48"/>
      <c r="G41" s="48"/>
      <c r="H41" s="48"/>
      <c r="I41" s="48"/>
      <c r="J41" s="48"/>
      <c r="K41" s="48"/>
      <c r="L41" s="246" t="str">
        <f>$K$6</f>
        <v>Vodovodu Guty od čp. 87 - prodloužení - oprava komunikace parc.č.1873/1</v>
      </c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48"/>
      <c r="AQ41" s="48"/>
      <c r="AR41" s="49"/>
    </row>
    <row r="42" spans="2:44" s="6" customFormat="1" ht="7.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42"/>
    </row>
    <row r="43" spans="2:44" s="6" customFormat="1" ht="15.75" customHeight="1">
      <c r="B43" s="22"/>
      <c r="C43" s="18" t="s">
        <v>22</v>
      </c>
      <c r="D43" s="23"/>
      <c r="E43" s="23"/>
      <c r="F43" s="23"/>
      <c r="G43" s="23"/>
      <c r="H43" s="23"/>
      <c r="I43" s="23"/>
      <c r="J43" s="23"/>
      <c r="K43" s="23"/>
      <c r="L43" s="50" t="str">
        <f>IF($K$8="","",$K$8)</f>
        <v> </v>
      </c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18" t="s">
        <v>24</v>
      </c>
      <c r="AJ43" s="23"/>
      <c r="AK43" s="23"/>
      <c r="AL43" s="23"/>
      <c r="AM43" s="248" t="str">
        <f>IF($AN$8="","",$AN$8)</f>
        <v>11.04.2017</v>
      </c>
      <c r="AN43" s="245"/>
      <c r="AO43" s="23"/>
      <c r="AP43" s="23"/>
      <c r="AQ43" s="23"/>
      <c r="AR43" s="42"/>
    </row>
    <row r="44" spans="2:44" s="6" customFormat="1" ht="7.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42"/>
    </row>
    <row r="45" spans="2:56" s="6" customFormat="1" ht="18.75" customHeight="1">
      <c r="B45" s="22"/>
      <c r="C45" s="18" t="s">
        <v>28</v>
      </c>
      <c r="D45" s="23"/>
      <c r="E45" s="23"/>
      <c r="F45" s="23"/>
      <c r="G45" s="23"/>
      <c r="H45" s="23"/>
      <c r="I45" s="23"/>
      <c r="J45" s="23"/>
      <c r="K45" s="23"/>
      <c r="L45" s="16" t="str">
        <f>IF($E$11="","",$E$11)</f>
        <v>Město Třinec</v>
      </c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18" t="s">
        <v>34</v>
      </c>
      <c r="AJ45" s="23"/>
      <c r="AK45" s="23"/>
      <c r="AL45" s="23"/>
      <c r="AM45" s="228" t="str">
        <f>IF($E$17="","",$E$17)</f>
        <v>Věra Sližová</v>
      </c>
      <c r="AN45" s="245"/>
      <c r="AO45" s="245"/>
      <c r="AP45" s="245"/>
      <c r="AQ45" s="23"/>
      <c r="AR45" s="42"/>
      <c r="AS45" s="251" t="s">
        <v>50</v>
      </c>
      <c r="AT45" s="252"/>
      <c r="AU45" s="51"/>
      <c r="AV45" s="51"/>
      <c r="AW45" s="51"/>
      <c r="AX45" s="51"/>
      <c r="AY45" s="51"/>
      <c r="AZ45" s="51"/>
      <c r="BA45" s="51"/>
      <c r="BB45" s="51"/>
      <c r="BC45" s="51"/>
      <c r="BD45" s="52"/>
    </row>
    <row r="46" spans="2:56" s="6" customFormat="1" ht="15.75" customHeight="1">
      <c r="B46" s="22"/>
      <c r="C46" s="18" t="s">
        <v>32</v>
      </c>
      <c r="D46" s="23"/>
      <c r="E46" s="23"/>
      <c r="F46" s="23"/>
      <c r="G46" s="23"/>
      <c r="H46" s="23"/>
      <c r="I46" s="23"/>
      <c r="J46" s="23"/>
      <c r="K46" s="23"/>
      <c r="L46" s="16">
        <f>IF($E$14="Vyplň údaj","",$E$14)</f>
      </c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42"/>
      <c r="AS46" s="253"/>
      <c r="AT46" s="226"/>
      <c r="BD46" s="53"/>
    </row>
    <row r="47" spans="2:56" s="6" customFormat="1" ht="12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42"/>
      <c r="AS47" s="254"/>
      <c r="AT47" s="245"/>
      <c r="AU47" s="23"/>
      <c r="AV47" s="23"/>
      <c r="AW47" s="23"/>
      <c r="AX47" s="23"/>
      <c r="AY47" s="23"/>
      <c r="AZ47" s="23"/>
      <c r="BA47" s="23"/>
      <c r="BB47" s="23"/>
      <c r="BC47" s="23"/>
      <c r="BD47" s="54"/>
    </row>
    <row r="48" spans="2:57" s="6" customFormat="1" ht="30" customHeight="1">
      <c r="B48" s="22"/>
      <c r="C48" s="255" t="s">
        <v>51</v>
      </c>
      <c r="D48" s="242"/>
      <c r="E48" s="242"/>
      <c r="F48" s="242"/>
      <c r="G48" s="242"/>
      <c r="H48" s="34"/>
      <c r="I48" s="256" t="s">
        <v>52</v>
      </c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57" t="s">
        <v>53</v>
      </c>
      <c r="AH48" s="242"/>
      <c r="AI48" s="242"/>
      <c r="AJ48" s="242"/>
      <c r="AK48" s="242"/>
      <c r="AL48" s="242"/>
      <c r="AM48" s="242"/>
      <c r="AN48" s="256" t="s">
        <v>54</v>
      </c>
      <c r="AO48" s="242"/>
      <c r="AP48" s="242"/>
      <c r="AQ48" s="55" t="s">
        <v>55</v>
      </c>
      <c r="AR48" s="42"/>
      <c r="AS48" s="56" t="s">
        <v>56</v>
      </c>
      <c r="AT48" s="57" t="s">
        <v>57</v>
      </c>
      <c r="AU48" s="57" t="s">
        <v>58</v>
      </c>
      <c r="AV48" s="57" t="s">
        <v>59</v>
      </c>
      <c r="AW48" s="57" t="s">
        <v>60</v>
      </c>
      <c r="AX48" s="57" t="s">
        <v>61</v>
      </c>
      <c r="AY48" s="57" t="s">
        <v>62</v>
      </c>
      <c r="AZ48" s="57" t="s">
        <v>63</v>
      </c>
      <c r="BA48" s="57" t="s">
        <v>64</v>
      </c>
      <c r="BB48" s="57" t="s">
        <v>65</v>
      </c>
      <c r="BC48" s="57" t="s">
        <v>66</v>
      </c>
      <c r="BD48" s="58" t="s">
        <v>67</v>
      </c>
      <c r="BE48" s="59"/>
    </row>
    <row r="49" spans="2:56" s="6" customFormat="1" ht="12" customHeight="1"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42"/>
      <c r="AS49" s="60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2"/>
    </row>
    <row r="50" spans="2:90" s="46" customFormat="1" ht="33" customHeight="1">
      <c r="B50" s="47"/>
      <c r="C50" s="63" t="s">
        <v>68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260">
        <f>ROUNDUP($AG$51+$AG$53,2)</f>
        <v>0</v>
      </c>
      <c r="AH50" s="261"/>
      <c r="AI50" s="261"/>
      <c r="AJ50" s="261"/>
      <c r="AK50" s="261"/>
      <c r="AL50" s="261"/>
      <c r="AM50" s="261"/>
      <c r="AN50" s="260">
        <f>ROUNDUP(SUM($AG$50,$AT$50),2)</f>
        <v>0</v>
      </c>
      <c r="AO50" s="261"/>
      <c r="AP50" s="261"/>
      <c r="AQ50" s="64"/>
      <c r="AR50" s="49"/>
      <c r="AS50" s="65">
        <f>ROUNDUP($AS$51+$AS$53,2)</f>
        <v>0</v>
      </c>
      <c r="AT50" s="66">
        <f>ROUNDUP(SUM($AV$50:$AW$50),1)</f>
        <v>0</v>
      </c>
      <c r="AU50" s="67">
        <f>ROUNDUP($AU$51+$AU$53,5)</f>
        <v>0</v>
      </c>
      <c r="AV50" s="66">
        <f>ROUNDUP($AZ$50*$L$25,2)</f>
        <v>0</v>
      </c>
      <c r="AW50" s="66">
        <f>ROUNDUP($BA$50*$L$26,2)</f>
        <v>0</v>
      </c>
      <c r="AX50" s="66">
        <f>ROUNDUP($BB$50*$L$25,2)</f>
        <v>0</v>
      </c>
      <c r="AY50" s="66">
        <f>ROUNDUP($BC$50*$L$26,2)</f>
        <v>0</v>
      </c>
      <c r="AZ50" s="66">
        <f>ROUNDUP($AZ$51+$AZ$53,2)</f>
        <v>0</v>
      </c>
      <c r="BA50" s="66">
        <f>ROUNDUP($BA$51+$BA$53,2)</f>
        <v>0</v>
      </c>
      <c r="BB50" s="66">
        <f>ROUNDUP($BB$51+$BB$53,2)</f>
        <v>0</v>
      </c>
      <c r="BC50" s="66">
        <f>ROUNDUP($BC$51+$BC$53,2)</f>
        <v>0</v>
      </c>
      <c r="BD50" s="68">
        <f>ROUNDUP($BD$51+$BD$53,2)</f>
        <v>0</v>
      </c>
      <c r="BS50" s="46" t="s">
        <v>69</v>
      </c>
      <c r="BT50" s="46" t="s">
        <v>70</v>
      </c>
      <c r="BU50" s="69" t="s">
        <v>71</v>
      </c>
      <c r="BV50" s="46" t="s">
        <v>72</v>
      </c>
      <c r="BW50" s="46" t="s">
        <v>4</v>
      </c>
      <c r="BX50" s="46" t="s">
        <v>73</v>
      </c>
      <c r="CL50" s="46" t="s">
        <v>19</v>
      </c>
    </row>
    <row r="51" spans="2:91" s="70" customFormat="1" ht="28.5" customHeight="1">
      <c r="B51" s="71"/>
      <c r="C51" s="72"/>
      <c r="D51" s="239" t="s">
        <v>74</v>
      </c>
      <c r="E51" s="240"/>
      <c r="F51" s="240"/>
      <c r="G51" s="240"/>
      <c r="H51" s="240"/>
      <c r="I51" s="72"/>
      <c r="J51" s="239" t="s">
        <v>75</v>
      </c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37">
        <f>ROUNDUP($AG$52,2)</f>
        <v>0</v>
      </c>
      <c r="AH51" s="238"/>
      <c r="AI51" s="238"/>
      <c r="AJ51" s="238"/>
      <c r="AK51" s="238"/>
      <c r="AL51" s="238"/>
      <c r="AM51" s="238"/>
      <c r="AN51" s="237">
        <f>ROUNDUP(SUM($AG$51,$AT$51),2)</f>
        <v>0</v>
      </c>
      <c r="AO51" s="238"/>
      <c r="AP51" s="238"/>
      <c r="AQ51" s="73" t="s">
        <v>76</v>
      </c>
      <c r="AR51" s="74"/>
      <c r="AS51" s="75">
        <f>ROUNDUP($AS$52,2)</f>
        <v>0</v>
      </c>
      <c r="AT51" s="76">
        <f>ROUNDUP(SUM($AV$51:$AW$51),1)</f>
        <v>0</v>
      </c>
      <c r="AU51" s="77">
        <f>ROUNDUP($AU$52,5)</f>
        <v>0</v>
      </c>
      <c r="AV51" s="76">
        <f>ROUNDUP($AZ$51*$L$25,2)</f>
        <v>0</v>
      </c>
      <c r="AW51" s="76">
        <f>ROUNDUP($BA$51*$L$26,2)</f>
        <v>0</v>
      </c>
      <c r="AX51" s="76">
        <f>ROUNDUP($BB$51*$L$25,2)</f>
        <v>0</v>
      </c>
      <c r="AY51" s="76">
        <f>ROUNDUP($BC$51*$L$26,2)</f>
        <v>0</v>
      </c>
      <c r="AZ51" s="76">
        <f>ROUNDUP($AZ$52,2)</f>
        <v>0</v>
      </c>
      <c r="BA51" s="76">
        <f>ROUNDUP($BA$52,2)</f>
        <v>0</v>
      </c>
      <c r="BB51" s="76">
        <f>ROUNDUP($BB$52,2)</f>
        <v>0</v>
      </c>
      <c r="BC51" s="76">
        <f>ROUNDUP($BC$52,2)</f>
        <v>0</v>
      </c>
      <c r="BD51" s="78">
        <f>ROUNDUP($BD$52,2)</f>
        <v>0</v>
      </c>
      <c r="BS51" s="70" t="s">
        <v>69</v>
      </c>
      <c r="BT51" s="70" t="s">
        <v>21</v>
      </c>
      <c r="BU51" s="70" t="s">
        <v>71</v>
      </c>
      <c r="BV51" s="70" t="s">
        <v>72</v>
      </c>
      <c r="BW51" s="70" t="s">
        <v>77</v>
      </c>
      <c r="BX51" s="70" t="s">
        <v>4</v>
      </c>
      <c r="CM51" s="70" t="s">
        <v>78</v>
      </c>
    </row>
    <row r="52" spans="1:76" s="79" customFormat="1" ht="23.25" customHeight="1">
      <c r="A52" s="139" t="s">
        <v>164</v>
      </c>
      <c r="B52" s="80"/>
      <c r="C52" s="81"/>
      <c r="D52" s="81"/>
      <c r="E52" s="249" t="s">
        <v>79</v>
      </c>
      <c r="F52" s="250"/>
      <c r="G52" s="250"/>
      <c r="H52" s="250"/>
      <c r="I52" s="250"/>
      <c r="J52" s="81"/>
      <c r="K52" s="249" t="s">
        <v>80</v>
      </c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9">
        <f>'01.1 - Soupis prací - Sta...'!$M$26</f>
        <v>0</v>
      </c>
      <c r="AH52" s="250"/>
      <c r="AI52" s="250"/>
      <c r="AJ52" s="250"/>
      <c r="AK52" s="250"/>
      <c r="AL52" s="250"/>
      <c r="AM52" s="250"/>
      <c r="AN52" s="259">
        <f>ROUNDUP(SUM($AG$52,$AT$52),2)</f>
        <v>0</v>
      </c>
      <c r="AO52" s="250"/>
      <c r="AP52" s="250"/>
      <c r="AQ52" s="82" t="s">
        <v>81</v>
      </c>
      <c r="AR52" s="83"/>
      <c r="AS52" s="84">
        <v>0</v>
      </c>
      <c r="AT52" s="85">
        <f>ROUNDUP(SUM($AV$52:$AW$52),1)</f>
        <v>0</v>
      </c>
      <c r="AU52" s="86">
        <f>'01.1 - Soupis prací - Sta...'!$W$77</f>
        <v>0</v>
      </c>
      <c r="AV52" s="85">
        <f>'01.1 - Soupis prací - Sta...'!$M$28</f>
        <v>0</v>
      </c>
      <c r="AW52" s="85">
        <f>'01.1 - Soupis prací - Sta...'!$M$29</f>
        <v>0</v>
      </c>
      <c r="AX52" s="85">
        <f>'01.1 - Soupis prací - Sta...'!$M$30</f>
        <v>0</v>
      </c>
      <c r="AY52" s="85">
        <f>'01.1 - Soupis prací - Sta...'!$M$31</f>
        <v>0</v>
      </c>
      <c r="AZ52" s="85">
        <f>'01.1 - Soupis prací - Sta...'!$H$28</f>
        <v>0</v>
      </c>
      <c r="BA52" s="85">
        <f>'01.1 - Soupis prací - Sta...'!$H$29</f>
        <v>0</v>
      </c>
      <c r="BB52" s="85">
        <f>'01.1 - Soupis prací - Sta...'!$H$30</f>
        <v>0</v>
      </c>
      <c r="BC52" s="85">
        <f>'01.1 - Soupis prací - Sta...'!$H$31</f>
        <v>0</v>
      </c>
      <c r="BD52" s="87">
        <f>'01.1 - Soupis prací - Sta...'!$H$32</f>
        <v>0</v>
      </c>
      <c r="BT52" s="79" t="s">
        <v>78</v>
      </c>
      <c r="BV52" s="79" t="s">
        <v>72</v>
      </c>
      <c r="BW52" s="79" t="s">
        <v>82</v>
      </c>
      <c r="BX52" s="79" t="s">
        <v>77</v>
      </c>
    </row>
    <row r="53" spans="2:91" s="70" customFormat="1" ht="28.5" customHeight="1">
      <c r="B53" s="71"/>
      <c r="C53" s="72"/>
      <c r="D53" s="239" t="s">
        <v>83</v>
      </c>
      <c r="E53" s="240"/>
      <c r="F53" s="240"/>
      <c r="G53" s="240"/>
      <c r="H53" s="240"/>
      <c r="I53" s="72"/>
      <c r="J53" s="239" t="s">
        <v>84</v>
      </c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37">
        <f>ROUNDUP($AG$54,2)</f>
        <v>0</v>
      </c>
      <c r="AH53" s="238"/>
      <c r="AI53" s="238"/>
      <c r="AJ53" s="238"/>
      <c r="AK53" s="238"/>
      <c r="AL53" s="238"/>
      <c r="AM53" s="238"/>
      <c r="AN53" s="237">
        <f>ROUNDUP(SUM($AG$53,$AT$53),2)</f>
        <v>0</v>
      </c>
      <c r="AO53" s="238"/>
      <c r="AP53" s="238"/>
      <c r="AQ53" s="73" t="s">
        <v>83</v>
      </c>
      <c r="AR53" s="74"/>
      <c r="AS53" s="75">
        <f>ROUNDUP($AS$54,2)</f>
        <v>0</v>
      </c>
      <c r="AT53" s="76">
        <f>ROUNDUP(SUM($AV$53:$AW$53),1)</f>
        <v>0</v>
      </c>
      <c r="AU53" s="77">
        <f>ROUNDUP($AU$54,5)</f>
        <v>0</v>
      </c>
      <c r="AV53" s="76">
        <f>ROUNDUP($AZ$53*$L$25,2)</f>
        <v>0</v>
      </c>
      <c r="AW53" s="76">
        <f>ROUNDUP($BA$53*$L$26,2)</f>
        <v>0</v>
      </c>
      <c r="AX53" s="76">
        <f>ROUNDUP($BB$53*$L$25,2)</f>
        <v>0</v>
      </c>
      <c r="AY53" s="76">
        <f>ROUNDUP($BC$53*$L$26,2)</f>
        <v>0</v>
      </c>
      <c r="AZ53" s="76">
        <f>ROUNDUP($AZ$54,2)</f>
        <v>0</v>
      </c>
      <c r="BA53" s="76">
        <f>ROUNDUP($BA$54,2)</f>
        <v>0</v>
      </c>
      <c r="BB53" s="76">
        <f>ROUNDUP($BB$54,2)</f>
        <v>0</v>
      </c>
      <c r="BC53" s="76">
        <f>ROUNDUP($BC$54,2)</f>
        <v>0</v>
      </c>
      <c r="BD53" s="78">
        <f>ROUNDUP($BD$54,2)</f>
        <v>0</v>
      </c>
      <c r="BS53" s="70" t="s">
        <v>69</v>
      </c>
      <c r="BT53" s="70" t="s">
        <v>21</v>
      </c>
      <c r="BU53" s="70" t="s">
        <v>71</v>
      </c>
      <c r="BV53" s="70" t="s">
        <v>72</v>
      </c>
      <c r="BW53" s="70" t="s">
        <v>85</v>
      </c>
      <c r="BX53" s="70" t="s">
        <v>4</v>
      </c>
      <c r="CM53" s="70" t="s">
        <v>78</v>
      </c>
    </row>
    <row r="54" spans="1:76" s="79" customFormat="1" ht="23.25" customHeight="1">
      <c r="A54" s="139" t="s">
        <v>164</v>
      </c>
      <c r="B54" s="80"/>
      <c r="C54" s="81"/>
      <c r="D54" s="81"/>
      <c r="E54" s="249" t="s">
        <v>86</v>
      </c>
      <c r="F54" s="250"/>
      <c r="G54" s="250"/>
      <c r="H54" s="250"/>
      <c r="I54" s="250"/>
      <c r="J54" s="81"/>
      <c r="K54" s="249" t="s">
        <v>87</v>
      </c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9">
        <f>'VON.01 - Soupis prací - V...'!$M$26</f>
        <v>0</v>
      </c>
      <c r="AH54" s="250"/>
      <c r="AI54" s="250"/>
      <c r="AJ54" s="250"/>
      <c r="AK54" s="250"/>
      <c r="AL54" s="250"/>
      <c r="AM54" s="250"/>
      <c r="AN54" s="259">
        <f>ROUNDUP(SUM($AG$54,$AT$54),2)</f>
        <v>0</v>
      </c>
      <c r="AO54" s="250"/>
      <c r="AP54" s="250"/>
      <c r="AQ54" s="82" t="s">
        <v>81</v>
      </c>
      <c r="AR54" s="83"/>
      <c r="AS54" s="88">
        <v>0</v>
      </c>
      <c r="AT54" s="89">
        <f>ROUNDUP(SUM($AV$54:$AW$54),1)</f>
        <v>0</v>
      </c>
      <c r="AU54" s="90">
        <f>'VON.01 - Soupis prací - V...'!$W$74</f>
        <v>0</v>
      </c>
      <c r="AV54" s="89">
        <f>'VON.01 - Soupis prací - V...'!$M$28</f>
        <v>0</v>
      </c>
      <c r="AW54" s="89">
        <f>'VON.01 - Soupis prací - V...'!$M$29</f>
        <v>0</v>
      </c>
      <c r="AX54" s="89">
        <f>'VON.01 - Soupis prací - V...'!$M$30</f>
        <v>0</v>
      </c>
      <c r="AY54" s="89">
        <f>'VON.01 - Soupis prací - V...'!$M$31</f>
        <v>0</v>
      </c>
      <c r="AZ54" s="89">
        <f>'VON.01 - Soupis prací - V...'!$H$28</f>
        <v>0</v>
      </c>
      <c r="BA54" s="89">
        <f>'VON.01 - Soupis prací - V...'!$H$29</f>
        <v>0</v>
      </c>
      <c r="BB54" s="89">
        <f>'VON.01 - Soupis prací - V...'!$H$30</f>
        <v>0</v>
      </c>
      <c r="BC54" s="89">
        <f>'VON.01 - Soupis prací - V...'!$H$31</f>
        <v>0</v>
      </c>
      <c r="BD54" s="91">
        <f>'VON.01 - Soupis prací - V...'!$H$32</f>
        <v>0</v>
      </c>
      <c r="BT54" s="79" t="s">
        <v>78</v>
      </c>
      <c r="BV54" s="79" t="s">
        <v>72</v>
      </c>
      <c r="BW54" s="79" t="s">
        <v>88</v>
      </c>
      <c r="BX54" s="79" t="s">
        <v>85</v>
      </c>
    </row>
    <row r="55" spans="2:44" s="6" customFormat="1" ht="30.75" customHeight="1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42"/>
    </row>
    <row r="56" spans="2:44" s="6" customFormat="1" ht="7.5" customHeight="1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42"/>
    </row>
  </sheetData>
  <sheetProtection formatColumns="0" formatRows="0" sort="0" autoFilter="0"/>
  <mergeCells count="53">
    <mergeCell ref="AR2:BE2"/>
    <mergeCell ref="AN54:AP54"/>
    <mergeCell ref="AG54:AM54"/>
    <mergeCell ref="E54:I54"/>
    <mergeCell ref="K54:AF54"/>
    <mergeCell ref="AG50:AM50"/>
    <mergeCell ref="AN50:AP50"/>
    <mergeCell ref="AN52:AP52"/>
    <mergeCell ref="AG52:AM52"/>
    <mergeCell ref="E52:I52"/>
    <mergeCell ref="K52:AF52"/>
    <mergeCell ref="AN53:AP53"/>
    <mergeCell ref="AG53:AM53"/>
    <mergeCell ref="D53:H53"/>
    <mergeCell ref="J53:AF53"/>
    <mergeCell ref="AS45:AT47"/>
    <mergeCell ref="C48:G48"/>
    <mergeCell ref="I48:AF48"/>
    <mergeCell ref="AG48:AM48"/>
    <mergeCell ref="AN48:AP48"/>
    <mergeCell ref="AN51:AP51"/>
    <mergeCell ref="AG51:AM51"/>
    <mergeCell ref="D51:H51"/>
    <mergeCell ref="J51:AF51"/>
    <mergeCell ref="X31:AB31"/>
    <mergeCell ref="AK31:AO31"/>
    <mergeCell ref="C38:AQ38"/>
    <mergeCell ref="L41:AO41"/>
    <mergeCell ref="AM43:AN43"/>
    <mergeCell ref="AM45:AP45"/>
    <mergeCell ref="L28:O28"/>
    <mergeCell ref="W28:AE28"/>
    <mergeCell ref="AK28:AO28"/>
    <mergeCell ref="L29:O29"/>
    <mergeCell ref="W29:AE29"/>
    <mergeCell ref="AK29:AO29"/>
    <mergeCell ref="AK25:AO25"/>
    <mergeCell ref="L26:O26"/>
    <mergeCell ref="W26:AE26"/>
    <mergeCell ref="AK26:AO26"/>
    <mergeCell ref="L27:O27"/>
    <mergeCell ref="W27:AE27"/>
    <mergeCell ref="AK27:AO27"/>
    <mergeCell ref="C2:AQ2"/>
    <mergeCell ref="C4:AQ4"/>
    <mergeCell ref="BE5:BE32"/>
    <mergeCell ref="K5:AO5"/>
    <mergeCell ref="K6:AO6"/>
    <mergeCell ref="E14:AJ14"/>
    <mergeCell ref="E20:AN20"/>
    <mergeCell ref="AK23:AO23"/>
    <mergeCell ref="L25:O25"/>
    <mergeCell ref="W25:AE25"/>
  </mergeCells>
  <hyperlinks>
    <hyperlink ref="K1:S1" location="C2" tooltip="Rekapitulace stavby" display="1) Rekapitulace stavby"/>
    <hyperlink ref="W1:AI1" location="C50" tooltip="Rekapitulace objektů stavby a soupisů prací" display="2) Rekapitulace objektů stavby a soupisů prací"/>
    <hyperlink ref="A52" location="'01.1 - Soupis prací - Sta...'!C2" tooltip="01.1 - Soupis prací - Sta..." display="/"/>
    <hyperlink ref="A54" location="'VON.01 - Soupis prací - V...'!C2" tooltip="VON.01 - Soupis prací - V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90"/>
  <sheetViews>
    <sheetView showGridLines="0" zoomScalePageLayoutView="0" workbookViewId="0" topLeftCell="A1">
      <pane ySplit="1" topLeftCell="A73" activePane="bottomLeft" state="frozen"/>
      <selection pane="topLeft" activeCell="A1" sqref="A1"/>
      <selection pane="bottomLeft" activeCell="L89" sqref="L89:M8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44"/>
      <c r="B1" s="141"/>
      <c r="C1" s="141"/>
      <c r="D1" s="142" t="s">
        <v>1</v>
      </c>
      <c r="E1" s="141"/>
      <c r="F1" s="143" t="s">
        <v>165</v>
      </c>
      <c r="G1" s="143"/>
      <c r="H1" s="278" t="s">
        <v>166</v>
      </c>
      <c r="I1" s="278"/>
      <c r="J1" s="278"/>
      <c r="K1" s="278"/>
      <c r="L1" s="143" t="s">
        <v>167</v>
      </c>
      <c r="M1" s="143"/>
      <c r="N1" s="141"/>
      <c r="O1" s="142" t="s">
        <v>89</v>
      </c>
      <c r="P1" s="141"/>
      <c r="Q1" s="141"/>
      <c r="R1" s="141"/>
      <c r="S1" s="143" t="s">
        <v>168</v>
      </c>
      <c r="T1" s="143"/>
      <c r="U1" s="144"/>
      <c r="V1" s="14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20" t="s">
        <v>5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58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78</v>
      </c>
    </row>
    <row r="4" spans="2:46" s="2" customFormat="1" ht="37.5" customHeight="1">
      <c r="B4" s="10"/>
      <c r="C4" s="222" t="s">
        <v>90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4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30.75" customHeight="1">
      <c r="B6" s="10"/>
      <c r="C6" s="11"/>
      <c r="D6" s="18" t="s">
        <v>16</v>
      </c>
      <c r="E6" s="11"/>
      <c r="F6" s="262" t="str">
        <f>'Rekapitulace stavby'!$K$6</f>
        <v>Vodovodu Guty od čp. 87 - prodloužení - oprava komunikace parc.č.1873/1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12"/>
    </row>
    <row r="7" spans="2:18" s="2" customFormat="1" ht="30.75" customHeight="1">
      <c r="B7" s="10"/>
      <c r="C7" s="11"/>
      <c r="D7" s="18" t="s">
        <v>91</v>
      </c>
      <c r="E7" s="11"/>
      <c r="F7" s="262" t="s">
        <v>92</v>
      </c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12"/>
    </row>
    <row r="8" spans="2:18" s="6" customFormat="1" ht="37.5" customHeight="1">
      <c r="B8" s="22"/>
      <c r="C8" s="23"/>
      <c r="D8" s="48" t="s">
        <v>93</v>
      </c>
      <c r="E8" s="23"/>
      <c r="F8" s="246" t="s">
        <v>94</v>
      </c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6"/>
    </row>
    <row r="9" spans="2:18" s="6" customFormat="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6"/>
    </row>
    <row r="10" spans="2:18" s="6" customFormat="1" ht="15" customHeight="1">
      <c r="B10" s="22"/>
      <c r="C10" s="23"/>
      <c r="D10" s="18" t="s">
        <v>18</v>
      </c>
      <c r="E10" s="23"/>
      <c r="F10" s="16"/>
      <c r="G10" s="23"/>
      <c r="H10" s="23"/>
      <c r="I10" s="23"/>
      <c r="J10" s="23"/>
      <c r="K10" s="23"/>
      <c r="L10" s="23"/>
      <c r="M10" s="18" t="s">
        <v>20</v>
      </c>
      <c r="N10" s="23"/>
      <c r="O10" s="16"/>
      <c r="P10" s="23"/>
      <c r="Q10" s="23"/>
      <c r="R10" s="26"/>
    </row>
    <row r="11" spans="2:18" s="6" customFormat="1" ht="15" customHeight="1">
      <c r="B11" s="22"/>
      <c r="C11" s="23"/>
      <c r="D11" s="18" t="s">
        <v>22</v>
      </c>
      <c r="E11" s="23"/>
      <c r="F11" s="16" t="s">
        <v>23</v>
      </c>
      <c r="G11" s="23"/>
      <c r="H11" s="23"/>
      <c r="I11" s="23"/>
      <c r="J11" s="23"/>
      <c r="K11" s="23"/>
      <c r="L11" s="23"/>
      <c r="M11" s="18" t="s">
        <v>24</v>
      </c>
      <c r="N11" s="23"/>
      <c r="O11" s="248" t="str">
        <f>'Rekapitulace stavby'!$AN$8</f>
        <v>11.04.2017</v>
      </c>
      <c r="P11" s="245"/>
      <c r="Q11" s="23"/>
      <c r="R11" s="26"/>
    </row>
    <row r="12" spans="2:18" s="6" customFormat="1" ht="12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6"/>
    </row>
    <row r="13" spans="2:18" s="6" customFormat="1" ht="15" customHeight="1">
      <c r="B13" s="22"/>
      <c r="C13" s="23"/>
      <c r="D13" s="18" t="s">
        <v>28</v>
      </c>
      <c r="E13" s="23"/>
      <c r="F13" s="23"/>
      <c r="G13" s="23"/>
      <c r="H13" s="23"/>
      <c r="I13" s="23"/>
      <c r="J13" s="23"/>
      <c r="K13" s="23"/>
      <c r="L13" s="23"/>
      <c r="M13" s="18" t="s">
        <v>29</v>
      </c>
      <c r="N13" s="23"/>
      <c r="O13" s="228"/>
      <c r="P13" s="245"/>
      <c r="Q13" s="23"/>
      <c r="R13" s="26"/>
    </row>
    <row r="14" spans="2:18" s="6" customFormat="1" ht="18.75" customHeight="1">
      <c r="B14" s="22"/>
      <c r="C14" s="23"/>
      <c r="D14" s="23"/>
      <c r="E14" s="16" t="s">
        <v>30</v>
      </c>
      <c r="F14" s="23"/>
      <c r="G14" s="23"/>
      <c r="H14" s="23"/>
      <c r="I14" s="23"/>
      <c r="J14" s="23"/>
      <c r="K14" s="23"/>
      <c r="L14" s="23"/>
      <c r="M14" s="18" t="s">
        <v>31</v>
      </c>
      <c r="N14" s="23"/>
      <c r="O14" s="228"/>
      <c r="P14" s="245"/>
      <c r="Q14" s="23"/>
      <c r="R14" s="26"/>
    </row>
    <row r="15" spans="2:18" s="6" customFormat="1" ht="7.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6"/>
    </row>
    <row r="16" spans="2:18" s="6" customFormat="1" ht="15" customHeight="1">
      <c r="B16" s="22"/>
      <c r="C16" s="23"/>
      <c r="D16" s="18" t="s">
        <v>32</v>
      </c>
      <c r="E16" s="23"/>
      <c r="F16" s="23"/>
      <c r="G16" s="23"/>
      <c r="H16" s="23"/>
      <c r="I16" s="23"/>
      <c r="J16" s="23"/>
      <c r="K16" s="23"/>
      <c r="L16" s="23"/>
      <c r="M16" s="18" t="s">
        <v>29</v>
      </c>
      <c r="N16" s="23"/>
      <c r="O16" s="228" t="str">
        <f>IF('Rekapitulace stavby'!$AN$13="","",'Rekapitulace stavby'!$AN$13)</f>
        <v>Vyplň údaj</v>
      </c>
      <c r="P16" s="245"/>
      <c r="Q16" s="23"/>
      <c r="R16" s="26"/>
    </row>
    <row r="17" spans="2:18" s="6" customFormat="1" ht="18.75" customHeight="1">
      <c r="B17" s="22"/>
      <c r="C17" s="23"/>
      <c r="D17" s="23"/>
      <c r="E17" s="16" t="str">
        <f>IF('Rekapitulace stavby'!$E$14="","",'Rekapitulace stavby'!$E$14)</f>
        <v>Vyplň údaj</v>
      </c>
      <c r="F17" s="23"/>
      <c r="G17" s="23"/>
      <c r="H17" s="23"/>
      <c r="I17" s="23"/>
      <c r="J17" s="23"/>
      <c r="K17" s="23"/>
      <c r="L17" s="23"/>
      <c r="M17" s="18" t="s">
        <v>31</v>
      </c>
      <c r="N17" s="23"/>
      <c r="O17" s="228" t="str">
        <f>IF('Rekapitulace stavby'!$AN$14="","",'Rekapitulace stavby'!$AN$14)</f>
        <v>Vyplň údaj</v>
      </c>
      <c r="P17" s="245"/>
      <c r="Q17" s="23"/>
      <c r="R17" s="26"/>
    </row>
    <row r="18" spans="2:18" s="6" customFormat="1" ht="7.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6"/>
    </row>
    <row r="19" spans="2:18" s="6" customFormat="1" ht="15" customHeight="1">
      <c r="B19" s="22"/>
      <c r="C19" s="23"/>
      <c r="D19" s="18" t="s">
        <v>34</v>
      </c>
      <c r="E19" s="23"/>
      <c r="F19" s="23"/>
      <c r="G19" s="23"/>
      <c r="H19" s="23"/>
      <c r="I19" s="23"/>
      <c r="J19" s="23"/>
      <c r="K19" s="23"/>
      <c r="L19" s="23"/>
      <c r="M19" s="18" t="s">
        <v>29</v>
      </c>
      <c r="N19" s="23"/>
      <c r="O19" s="228"/>
      <c r="P19" s="245"/>
      <c r="Q19" s="23"/>
      <c r="R19" s="26"/>
    </row>
    <row r="20" spans="2:18" s="6" customFormat="1" ht="18.75" customHeight="1">
      <c r="B20" s="22"/>
      <c r="C20" s="23"/>
      <c r="D20" s="23"/>
      <c r="E20" s="16" t="s">
        <v>35</v>
      </c>
      <c r="F20" s="23"/>
      <c r="G20" s="23"/>
      <c r="H20" s="23"/>
      <c r="I20" s="23"/>
      <c r="J20" s="23"/>
      <c r="K20" s="23"/>
      <c r="L20" s="23"/>
      <c r="M20" s="18" t="s">
        <v>31</v>
      </c>
      <c r="N20" s="23"/>
      <c r="O20" s="228"/>
      <c r="P20" s="245"/>
      <c r="Q20" s="23"/>
      <c r="R20" s="26"/>
    </row>
    <row r="21" spans="2:18" s="6" customFormat="1" ht="7.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6"/>
    </row>
    <row r="22" spans="2:18" s="6" customFormat="1" ht="15" customHeight="1">
      <c r="B22" s="22"/>
      <c r="C22" s="23"/>
      <c r="D22" s="18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6"/>
    </row>
    <row r="23" spans="2:18" s="92" customFormat="1" ht="15.75" customHeight="1">
      <c r="B23" s="93"/>
      <c r="C23" s="94"/>
      <c r="D23" s="94"/>
      <c r="E23" s="231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94"/>
      <c r="R23" s="95"/>
    </row>
    <row r="24" spans="2:18" s="6" customFormat="1" ht="7.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6"/>
    </row>
    <row r="25" spans="2:18" s="6" customFormat="1" ht="7.5" customHeight="1">
      <c r="B25" s="22"/>
      <c r="C25" s="23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23"/>
      <c r="R25" s="26"/>
    </row>
    <row r="26" spans="2:18" s="6" customFormat="1" ht="26.25" customHeight="1">
      <c r="B26" s="22"/>
      <c r="C26" s="23"/>
      <c r="D26" s="96" t="s">
        <v>38</v>
      </c>
      <c r="E26" s="23"/>
      <c r="F26" s="23"/>
      <c r="G26" s="23"/>
      <c r="H26" s="23"/>
      <c r="I26" s="23"/>
      <c r="J26" s="23"/>
      <c r="K26" s="23"/>
      <c r="L26" s="23"/>
      <c r="M26" s="260">
        <f>ROUNDUP($N$77,2)</f>
        <v>0</v>
      </c>
      <c r="N26" s="245"/>
      <c r="O26" s="245"/>
      <c r="P26" s="245"/>
      <c r="Q26" s="23"/>
      <c r="R26" s="26"/>
    </row>
    <row r="27" spans="2:18" s="6" customFormat="1" ht="7.5" customHeight="1">
      <c r="B27" s="22"/>
      <c r="C27" s="23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23"/>
      <c r="R27" s="26"/>
    </row>
    <row r="28" spans="2:18" s="6" customFormat="1" ht="15" customHeight="1">
      <c r="B28" s="22"/>
      <c r="C28" s="23"/>
      <c r="D28" s="28" t="s">
        <v>39</v>
      </c>
      <c r="E28" s="28" t="s">
        <v>40</v>
      </c>
      <c r="F28" s="29">
        <v>0.21</v>
      </c>
      <c r="G28" s="97" t="s">
        <v>41</v>
      </c>
      <c r="H28" s="264">
        <f>SUM($BE$77:$BE$89)</f>
        <v>0</v>
      </c>
      <c r="I28" s="245"/>
      <c r="J28" s="245"/>
      <c r="K28" s="23"/>
      <c r="L28" s="23"/>
      <c r="M28" s="264">
        <f>SUM($BE$77:$BE$89)*$F$28</f>
        <v>0</v>
      </c>
      <c r="N28" s="245"/>
      <c r="O28" s="245"/>
      <c r="P28" s="245"/>
      <c r="Q28" s="23"/>
      <c r="R28" s="26"/>
    </row>
    <row r="29" spans="2:18" s="6" customFormat="1" ht="15" customHeight="1">
      <c r="B29" s="22"/>
      <c r="C29" s="23"/>
      <c r="D29" s="23"/>
      <c r="E29" s="28" t="s">
        <v>42</v>
      </c>
      <c r="F29" s="29">
        <v>0.15</v>
      </c>
      <c r="G29" s="97" t="s">
        <v>41</v>
      </c>
      <c r="H29" s="264">
        <f>SUM($BF$77:$BF$89)</f>
        <v>0</v>
      </c>
      <c r="I29" s="245"/>
      <c r="J29" s="245"/>
      <c r="K29" s="23"/>
      <c r="L29" s="23"/>
      <c r="M29" s="264">
        <f>SUM($BF$77:$BF$89)*$F$29</f>
        <v>0</v>
      </c>
      <c r="N29" s="245"/>
      <c r="O29" s="245"/>
      <c r="P29" s="245"/>
      <c r="Q29" s="23"/>
      <c r="R29" s="26"/>
    </row>
    <row r="30" spans="2:18" s="6" customFormat="1" ht="15" customHeight="1" hidden="1">
      <c r="B30" s="22"/>
      <c r="C30" s="23"/>
      <c r="D30" s="23"/>
      <c r="E30" s="28" t="s">
        <v>43</v>
      </c>
      <c r="F30" s="29">
        <v>0.21</v>
      </c>
      <c r="G30" s="97" t="s">
        <v>41</v>
      </c>
      <c r="H30" s="264">
        <f>SUM($BG$77:$BG$89)</f>
        <v>0</v>
      </c>
      <c r="I30" s="245"/>
      <c r="J30" s="245"/>
      <c r="K30" s="23"/>
      <c r="L30" s="23"/>
      <c r="M30" s="264">
        <v>0</v>
      </c>
      <c r="N30" s="245"/>
      <c r="O30" s="245"/>
      <c r="P30" s="245"/>
      <c r="Q30" s="23"/>
      <c r="R30" s="26"/>
    </row>
    <row r="31" spans="2:18" s="6" customFormat="1" ht="15" customHeight="1" hidden="1">
      <c r="B31" s="22"/>
      <c r="C31" s="23"/>
      <c r="D31" s="23"/>
      <c r="E31" s="28" t="s">
        <v>44</v>
      </c>
      <c r="F31" s="29">
        <v>0.15</v>
      </c>
      <c r="G31" s="97" t="s">
        <v>41</v>
      </c>
      <c r="H31" s="264">
        <f>SUM($BH$77:$BH$89)</f>
        <v>0</v>
      </c>
      <c r="I31" s="245"/>
      <c r="J31" s="245"/>
      <c r="K31" s="23"/>
      <c r="L31" s="23"/>
      <c r="M31" s="264">
        <v>0</v>
      </c>
      <c r="N31" s="245"/>
      <c r="O31" s="245"/>
      <c r="P31" s="245"/>
      <c r="Q31" s="23"/>
      <c r="R31" s="26"/>
    </row>
    <row r="32" spans="2:18" s="6" customFormat="1" ht="15" customHeight="1" hidden="1">
      <c r="B32" s="22"/>
      <c r="C32" s="23"/>
      <c r="D32" s="23"/>
      <c r="E32" s="28" t="s">
        <v>45</v>
      </c>
      <c r="F32" s="29">
        <v>0</v>
      </c>
      <c r="G32" s="97" t="s">
        <v>41</v>
      </c>
      <c r="H32" s="264">
        <f>SUM($BI$77:$BI$89)</f>
        <v>0</v>
      </c>
      <c r="I32" s="245"/>
      <c r="J32" s="245"/>
      <c r="K32" s="23"/>
      <c r="L32" s="23"/>
      <c r="M32" s="264">
        <v>0</v>
      </c>
      <c r="N32" s="245"/>
      <c r="O32" s="245"/>
      <c r="P32" s="245"/>
      <c r="Q32" s="23"/>
      <c r="R32" s="26"/>
    </row>
    <row r="33" spans="2:18" s="6" customFormat="1" ht="7.5" customHeight="1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6"/>
    </row>
    <row r="34" spans="2:18" s="6" customFormat="1" ht="26.25" customHeight="1">
      <c r="B34" s="22"/>
      <c r="C34" s="32"/>
      <c r="D34" s="33" t="s">
        <v>46</v>
      </c>
      <c r="E34" s="34"/>
      <c r="F34" s="34"/>
      <c r="G34" s="98" t="s">
        <v>47</v>
      </c>
      <c r="H34" s="35" t="s">
        <v>48</v>
      </c>
      <c r="I34" s="34"/>
      <c r="J34" s="34"/>
      <c r="K34" s="34"/>
      <c r="L34" s="243">
        <f>ROUNDUP(SUM($M$26:$M$32),2)</f>
        <v>0</v>
      </c>
      <c r="M34" s="242"/>
      <c r="N34" s="242"/>
      <c r="O34" s="242"/>
      <c r="P34" s="244"/>
      <c r="Q34" s="32"/>
      <c r="R34" s="36"/>
    </row>
    <row r="35" spans="2:18" s="6" customFormat="1" ht="15" customHeight="1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9"/>
    </row>
    <row r="39" spans="2:18" s="6" customFormat="1" ht="7.5" customHeight="1">
      <c r="B39" s="99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1"/>
    </row>
    <row r="40" spans="2:21" s="6" customFormat="1" ht="37.5" customHeight="1">
      <c r="B40" s="22"/>
      <c r="C40" s="222" t="s">
        <v>95</v>
      </c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65"/>
      <c r="T40" s="23"/>
      <c r="U40" s="23"/>
    </row>
    <row r="41" spans="2:21" s="6" customFormat="1" ht="7.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6"/>
      <c r="T41" s="23"/>
      <c r="U41" s="23"/>
    </row>
    <row r="42" spans="2:21" s="6" customFormat="1" ht="30.75" customHeight="1">
      <c r="B42" s="22"/>
      <c r="C42" s="18" t="s">
        <v>16</v>
      </c>
      <c r="D42" s="23"/>
      <c r="E42" s="23"/>
      <c r="F42" s="262" t="str">
        <f>$F$6</f>
        <v>Vodovodu Guty od čp. 87 - prodloužení - oprava komunikace parc.č.1873/1</v>
      </c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6"/>
      <c r="T42" s="23"/>
      <c r="U42" s="23"/>
    </row>
    <row r="43" spans="2:21" s="2" customFormat="1" ht="30.75" customHeight="1">
      <c r="B43" s="10"/>
      <c r="C43" s="18" t="s">
        <v>91</v>
      </c>
      <c r="D43" s="11"/>
      <c r="E43" s="11"/>
      <c r="F43" s="262" t="s">
        <v>92</v>
      </c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12"/>
      <c r="T43" s="11"/>
      <c r="U43" s="11"/>
    </row>
    <row r="44" spans="2:21" s="6" customFormat="1" ht="37.5" customHeight="1">
      <c r="B44" s="22"/>
      <c r="C44" s="48" t="s">
        <v>93</v>
      </c>
      <c r="D44" s="23"/>
      <c r="E44" s="23"/>
      <c r="F44" s="246" t="str">
        <f>$F$8</f>
        <v>01.1 - Soupis prací - Stavební část po provedení přípojek</v>
      </c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6"/>
      <c r="T44" s="23"/>
      <c r="U44" s="23"/>
    </row>
    <row r="45" spans="2:21" s="6" customFormat="1" ht="7.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6"/>
      <c r="T45" s="23"/>
      <c r="U45" s="23"/>
    </row>
    <row r="46" spans="2:21" s="6" customFormat="1" ht="18.75" customHeight="1">
      <c r="B46" s="22"/>
      <c r="C46" s="18" t="s">
        <v>22</v>
      </c>
      <c r="D46" s="23"/>
      <c r="E46" s="23"/>
      <c r="F46" s="16" t="str">
        <f>$F$11</f>
        <v> </v>
      </c>
      <c r="G46" s="23"/>
      <c r="H46" s="23"/>
      <c r="I46" s="23"/>
      <c r="J46" s="23"/>
      <c r="K46" s="18" t="s">
        <v>24</v>
      </c>
      <c r="L46" s="23"/>
      <c r="M46" s="248" t="str">
        <f>IF($O$11="","",$O$11)</f>
        <v>11.04.2017</v>
      </c>
      <c r="N46" s="245"/>
      <c r="O46" s="245"/>
      <c r="P46" s="245"/>
      <c r="Q46" s="23"/>
      <c r="R46" s="26"/>
      <c r="T46" s="23"/>
      <c r="U46" s="23"/>
    </row>
    <row r="47" spans="2:21" s="6" customFormat="1" ht="7.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6"/>
      <c r="T47" s="23"/>
      <c r="U47" s="23"/>
    </row>
    <row r="48" spans="2:21" s="6" customFormat="1" ht="15.75" customHeight="1">
      <c r="B48" s="22"/>
      <c r="C48" s="18" t="s">
        <v>28</v>
      </c>
      <c r="D48" s="23"/>
      <c r="E48" s="23"/>
      <c r="F48" s="16" t="str">
        <f>$E$14</f>
        <v>Město Třinec</v>
      </c>
      <c r="G48" s="23"/>
      <c r="H48" s="23"/>
      <c r="I48" s="23"/>
      <c r="J48" s="23"/>
      <c r="K48" s="18" t="s">
        <v>34</v>
      </c>
      <c r="L48" s="23"/>
      <c r="M48" s="228" t="str">
        <f>$E$20</f>
        <v>Věra Sližová</v>
      </c>
      <c r="N48" s="245"/>
      <c r="O48" s="245"/>
      <c r="P48" s="245"/>
      <c r="Q48" s="245"/>
      <c r="R48" s="26"/>
      <c r="T48" s="23"/>
      <c r="U48" s="23"/>
    </row>
    <row r="49" spans="2:21" s="6" customFormat="1" ht="15" customHeight="1">
      <c r="B49" s="22"/>
      <c r="C49" s="18" t="s">
        <v>32</v>
      </c>
      <c r="D49" s="23"/>
      <c r="E49" s="23"/>
      <c r="F49" s="16" t="str">
        <f>IF($E$17="","",$E$17)</f>
        <v>Vyplň údaj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6"/>
      <c r="T49" s="23"/>
      <c r="U49" s="23"/>
    </row>
    <row r="50" spans="2:21" s="6" customFormat="1" ht="11.25" customHeight="1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6"/>
      <c r="T50" s="23"/>
      <c r="U50" s="23"/>
    </row>
    <row r="51" spans="2:21" s="6" customFormat="1" ht="30" customHeight="1">
      <c r="B51" s="22"/>
      <c r="C51" s="266" t="s">
        <v>96</v>
      </c>
      <c r="D51" s="267"/>
      <c r="E51" s="267"/>
      <c r="F51" s="267"/>
      <c r="G51" s="267"/>
      <c r="H51" s="32"/>
      <c r="I51" s="32"/>
      <c r="J51" s="32"/>
      <c r="K51" s="32"/>
      <c r="L51" s="32"/>
      <c r="M51" s="32"/>
      <c r="N51" s="266" t="s">
        <v>97</v>
      </c>
      <c r="O51" s="267"/>
      <c r="P51" s="267"/>
      <c r="Q51" s="267"/>
      <c r="R51" s="36"/>
      <c r="T51" s="23"/>
      <c r="U51" s="23"/>
    </row>
    <row r="52" spans="2:21" s="6" customFormat="1" ht="11.25" customHeight="1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6"/>
      <c r="T52" s="23"/>
      <c r="U52" s="23"/>
    </row>
    <row r="53" spans="2:47" s="6" customFormat="1" ht="30" customHeight="1">
      <c r="B53" s="22"/>
      <c r="C53" s="63" t="s">
        <v>98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60">
        <f>ROUNDUP($N$77,2)</f>
        <v>0</v>
      </c>
      <c r="O53" s="245"/>
      <c r="P53" s="245"/>
      <c r="Q53" s="245"/>
      <c r="R53" s="26"/>
      <c r="T53" s="23"/>
      <c r="U53" s="23"/>
      <c r="AU53" s="6" t="s">
        <v>99</v>
      </c>
    </row>
    <row r="54" spans="2:21" s="69" customFormat="1" ht="25.5" customHeight="1">
      <c r="B54" s="102"/>
      <c r="C54" s="103"/>
      <c r="D54" s="103" t="s">
        <v>100</v>
      </c>
      <c r="E54" s="103"/>
      <c r="F54" s="103"/>
      <c r="G54" s="103"/>
      <c r="H54" s="103"/>
      <c r="I54" s="103"/>
      <c r="J54" s="103"/>
      <c r="K54" s="103"/>
      <c r="L54" s="103"/>
      <c r="M54" s="103"/>
      <c r="N54" s="268">
        <f>ROUNDUP($N$78,2)</f>
        <v>0</v>
      </c>
      <c r="O54" s="269"/>
      <c r="P54" s="269"/>
      <c r="Q54" s="269"/>
      <c r="R54" s="104"/>
      <c r="T54" s="103"/>
      <c r="U54" s="103"/>
    </row>
    <row r="55" spans="2:21" s="79" customFormat="1" ht="21" customHeight="1">
      <c r="B55" s="105"/>
      <c r="C55" s="81"/>
      <c r="D55" s="81" t="s">
        <v>101</v>
      </c>
      <c r="E55" s="81"/>
      <c r="F55" s="81"/>
      <c r="G55" s="81"/>
      <c r="H55" s="81"/>
      <c r="I55" s="81"/>
      <c r="J55" s="81"/>
      <c r="K55" s="81"/>
      <c r="L55" s="81"/>
      <c r="M55" s="81"/>
      <c r="N55" s="259">
        <f>ROUNDUP($N$79,2)</f>
        <v>0</v>
      </c>
      <c r="O55" s="250"/>
      <c r="P55" s="250"/>
      <c r="Q55" s="250"/>
      <c r="R55" s="106"/>
      <c r="T55" s="81"/>
      <c r="U55" s="81"/>
    </row>
    <row r="56" spans="2:21" s="79" customFormat="1" ht="21" customHeight="1">
      <c r="B56" s="105"/>
      <c r="C56" s="81"/>
      <c r="D56" s="81" t="s">
        <v>102</v>
      </c>
      <c r="E56" s="81"/>
      <c r="F56" s="81"/>
      <c r="G56" s="81"/>
      <c r="H56" s="81"/>
      <c r="I56" s="81"/>
      <c r="J56" s="81"/>
      <c r="K56" s="81"/>
      <c r="L56" s="81"/>
      <c r="M56" s="81"/>
      <c r="N56" s="259">
        <f>ROUNDUP($N$81,2)</f>
        <v>0</v>
      </c>
      <c r="O56" s="250"/>
      <c r="P56" s="250"/>
      <c r="Q56" s="250"/>
      <c r="R56" s="106"/>
      <c r="T56" s="81"/>
      <c r="U56" s="81"/>
    </row>
    <row r="57" spans="2:21" s="79" customFormat="1" ht="21" customHeight="1">
      <c r="B57" s="105"/>
      <c r="C57" s="81"/>
      <c r="D57" s="81" t="s">
        <v>103</v>
      </c>
      <c r="E57" s="81"/>
      <c r="F57" s="81"/>
      <c r="G57" s="81"/>
      <c r="H57" s="81"/>
      <c r="I57" s="81"/>
      <c r="J57" s="81"/>
      <c r="K57" s="81"/>
      <c r="L57" s="81"/>
      <c r="M57" s="81"/>
      <c r="N57" s="259">
        <f>ROUNDUP($N$84,2)</f>
        <v>0</v>
      </c>
      <c r="O57" s="250"/>
      <c r="P57" s="250"/>
      <c r="Q57" s="250"/>
      <c r="R57" s="106"/>
      <c r="T57" s="81"/>
      <c r="U57" s="81"/>
    </row>
    <row r="58" spans="2:21" s="79" customFormat="1" ht="15.75" customHeight="1">
      <c r="B58" s="105"/>
      <c r="C58" s="81"/>
      <c r="D58" s="81" t="s">
        <v>104</v>
      </c>
      <c r="E58" s="81"/>
      <c r="F58" s="81"/>
      <c r="G58" s="81"/>
      <c r="H58" s="81"/>
      <c r="I58" s="81"/>
      <c r="J58" s="81"/>
      <c r="K58" s="81"/>
      <c r="L58" s="81"/>
      <c r="M58" s="81"/>
      <c r="N58" s="259">
        <f>ROUNDUP($N$86,2)</f>
        <v>0</v>
      </c>
      <c r="O58" s="250"/>
      <c r="P58" s="250"/>
      <c r="Q58" s="250"/>
      <c r="R58" s="106"/>
      <c r="T58" s="81"/>
      <c r="U58" s="81"/>
    </row>
    <row r="59" spans="2:21" s="6" customFormat="1" ht="22.5" customHeight="1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6"/>
      <c r="T59" s="23"/>
      <c r="U59" s="23"/>
    </row>
    <row r="60" spans="2:21" s="6" customFormat="1" ht="7.5" customHeight="1"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9"/>
      <c r="T60" s="23"/>
      <c r="U60" s="23"/>
    </row>
    <row r="64" spans="2:19" s="6" customFormat="1" ht="7.5" customHeight="1"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2"/>
    </row>
    <row r="65" spans="2:19" s="6" customFormat="1" ht="37.5" customHeight="1">
      <c r="B65" s="22"/>
      <c r="C65" s="222" t="s">
        <v>105</v>
      </c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42"/>
    </row>
    <row r="66" spans="2:19" s="6" customFormat="1" ht="7.5" customHeight="1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42"/>
    </row>
    <row r="67" spans="2:19" s="6" customFormat="1" ht="30.75" customHeight="1">
      <c r="B67" s="22"/>
      <c r="C67" s="18" t="s">
        <v>16</v>
      </c>
      <c r="D67" s="23"/>
      <c r="E67" s="23"/>
      <c r="F67" s="262" t="str">
        <f>$F$6</f>
        <v>Vodovodu Guty od čp. 87 - prodloužení - oprava komunikace parc.č.1873/1</v>
      </c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3"/>
      <c r="S67" s="42"/>
    </row>
    <row r="68" spans="2:19" s="2" customFormat="1" ht="30.75" customHeight="1">
      <c r="B68" s="10"/>
      <c r="C68" s="18" t="s">
        <v>91</v>
      </c>
      <c r="D68" s="11"/>
      <c r="E68" s="11"/>
      <c r="F68" s="262" t="s">
        <v>92</v>
      </c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11"/>
      <c r="S68" s="107"/>
    </row>
    <row r="69" spans="2:19" s="6" customFormat="1" ht="37.5" customHeight="1">
      <c r="B69" s="22"/>
      <c r="C69" s="48" t="s">
        <v>93</v>
      </c>
      <c r="D69" s="23"/>
      <c r="E69" s="23"/>
      <c r="F69" s="246" t="str">
        <f>$F$8</f>
        <v>01.1 - Soupis prací - Stavební část po provedení přípojek</v>
      </c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3"/>
      <c r="S69" s="42"/>
    </row>
    <row r="70" spans="2:19" s="6" customFormat="1" ht="7.5" customHeight="1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42"/>
    </row>
    <row r="71" spans="2:19" s="6" customFormat="1" ht="18.75" customHeight="1">
      <c r="B71" s="22"/>
      <c r="C71" s="18" t="s">
        <v>22</v>
      </c>
      <c r="D71" s="23"/>
      <c r="E71" s="23"/>
      <c r="F71" s="16" t="str">
        <f>$F$11</f>
        <v> </v>
      </c>
      <c r="G71" s="23"/>
      <c r="H71" s="23"/>
      <c r="I71" s="23"/>
      <c r="J71" s="23"/>
      <c r="K71" s="18" t="s">
        <v>24</v>
      </c>
      <c r="L71" s="23"/>
      <c r="M71" s="248" t="str">
        <f>IF($O$11="","",$O$11)</f>
        <v>11.04.2017</v>
      </c>
      <c r="N71" s="245"/>
      <c r="O71" s="245"/>
      <c r="P71" s="245"/>
      <c r="Q71" s="23"/>
      <c r="R71" s="23"/>
      <c r="S71" s="42"/>
    </row>
    <row r="72" spans="2:19" s="6" customFormat="1" ht="7.5" customHeight="1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42"/>
    </row>
    <row r="73" spans="2:19" s="6" customFormat="1" ht="15.75" customHeight="1">
      <c r="B73" s="22"/>
      <c r="C73" s="18" t="s">
        <v>28</v>
      </c>
      <c r="D73" s="23"/>
      <c r="E73" s="23"/>
      <c r="F73" s="16" t="str">
        <f>$E$14</f>
        <v>Město Třinec</v>
      </c>
      <c r="G73" s="23"/>
      <c r="H73" s="23"/>
      <c r="I73" s="23"/>
      <c r="J73" s="23"/>
      <c r="K73" s="18" t="s">
        <v>34</v>
      </c>
      <c r="L73" s="23"/>
      <c r="M73" s="228" t="str">
        <f>$E$20</f>
        <v>Věra Sližová</v>
      </c>
      <c r="N73" s="245"/>
      <c r="O73" s="245"/>
      <c r="P73" s="245"/>
      <c r="Q73" s="245"/>
      <c r="R73" s="23"/>
      <c r="S73" s="42"/>
    </row>
    <row r="74" spans="2:19" s="6" customFormat="1" ht="15" customHeight="1">
      <c r="B74" s="22"/>
      <c r="C74" s="18" t="s">
        <v>32</v>
      </c>
      <c r="D74" s="23"/>
      <c r="E74" s="23"/>
      <c r="F74" s="16" t="str">
        <f>IF($E$17="","",$E$17)</f>
        <v>Vyplň údaj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42"/>
    </row>
    <row r="75" spans="2:19" s="6" customFormat="1" ht="11.25" customHeight="1"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42"/>
    </row>
    <row r="76" spans="2:27" s="108" customFormat="1" ht="30" customHeight="1">
      <c r="B76" s="109"/>
      <c r="C76" s="110" t="s">
        <v>106</v>
      </c>
      <c r="D76" s="111" t="s">
        <v>55</v>
      </c>
      <c r="E76" s="111" t="s">
        <v>51</v>
      </c>
      <c r="F76" s="273" t="s">
        <v>107</v>
      </c>
      <c r="G76" s="274"/>
      <c r="H76" s="274"/>
      <c r="I76" s="274"/>
      <c r="J76" s="111" t="s">
        <v>108</v>
      </c>
      <c r="K76" s="111" t="s">
        <v>109</v>
      </c>
      <c r="L76" s="273" t="s">
        <v>110</v>
      </c>
      <c r="M76" s="274"/>
      <c r="N76" s="273" t="s">
        <v>111</v>
      </c>
      <c r="O76" s="274"/>
      <c r="P76" s="274"/>
      <c r="Q76" s="274"/>
      <c r="R76" s="112" t="s">
        <v>112</v>
      </c>
      <c r="S76" s="113"/>
      <c r="T76" s="56" t="s">
        <v>113</v>
      </c>
      <c r="U76" s="57" t="s">
        <v>39</v>
      </c>
      <c r="V76" s="57" t="s">
        <v>114</v>
      </c>
      <c r="W76" s="57" t="s">
        <v>115</v>
      </c>
      <c r="X76" s="57" t="s">
        <v>116</v>
      </c>
      <c r="Y76" s="57" t="s">
        <v>117</v>
      </c>
      <c r="Z76" s="57" t="s">
        <v>118</v>
      </c>
      <c r="AA76" s="58" t="s">
        <v>119</v>
      </c>
    </row>
    <row r="77" spans="2:63" s="6" customFormat="1" ht="30" customHeight="1">
      <c r="B77" s="22"/>
      <c r="C77" s="63" t="s">
        <v>98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79">
        <f>$BK$77</f>
        <v>0</v>
      </c>
      <c r="O77" s="245"/>
      <c r="P77" s="245"/>
      <c r="Q77" s="245"/>
      <c r="R77" s="23"/>
      <c r="S77" s="42"/>
      <c r="T77" s="60"/>
      <c r="U77" s="61"/>
      <c r="V77" s="61"/>
      <c r="W77" s="114">
        <f>$W$78</f>
        <v>0</v>
      </c>
      <c r="X77" s="61"/>
      <c r="Y77" s="114">
        <f>$Y$78</f>
        <v>0.528</v>
      </c>
      <c r="Z77" s="61"/>
      <c r="AA77" s="115">
        <f>$AA$78</f>
        <v>102.4</v>
      </c>
      <c r="AT77" s="6" t="s">
        <v>69</v>
      </c>
      <c r="AU77" s="6" t="s">
        <v>99</v>
      </c>
      <c r="BK77" s="116">
        <f>$BK$78</f>
        <v>0</v>
      </c>
    </row>
    <row r="78" spans="2:63" s="117" customFormat="1" ht="37.5" customHeight="1">
      <c r="B78" s="118"/>
      <c r="C78" s="119"/>
      <c r="D78" s="120" t="s">
        <v>100</v>
      </c>
      <c r="E78" s="119"/>
      <c r="F78" s="119"/>
      <c r="G78" s="119"/>
      <c r="H78" s="119"/>
      <c r="I78" s="119"/>
      <c r="J78" s="119"/>
      <c r="K78" s="119"/>
      <c r="L78" s="119"/>
      <c r="M78" s="119"/>
      <c r="N78" s="280">
        <f>$BK$78</f>
        <v>0</v>
      </c>
      <c r="O78" s="277"/>
      <c r="P78" s="277"/>
      <c r="Q78" s="277"/>
      <c r="R78" s="119"/>
      <c r="S78" s="121"/>
      <c r="T78" s="122"/>
      <c r="U78" s="119"/>
      <c r="V78" s="119"/>
      <c r="W78" s="123">
        <f>$W$79+$W$81+$W$84</f>
        <v>0</v>
      </c>
      <c r="X78" s="119"/>
      <c r="Y78" s="123">
        <f>$Y$79+$Y$81+$Y$84</f>
        <v>0.528</v>
      </c>
      <c r="Z78" s="119"/>
      <c r="AA78" s="124">
        <f>$AA$79+$AA$81+$AA$84</f>
        <v>102.4</v>
      </c>
      <c r="AR78" s="125" t="s">
        <v>21</v>
      </c>
      <c r="AT78" s="125" t="s">
        <v>69</v>
      </c>
      <c r="AU78" s="125" t="s">
        <v>70</v>
      </c>
      <c r="AY78" s="125" t="s">
        <v>120</v>
      </c>
      <c r="BK78" s="126">
        <f>$BK$79+$BK$81+$BK$84</f>
        <v>0</v>
      </c>
    </row>
    <row r="79" spans="2:63" s="117" customFormat="1" ht="21" customHeight="1">
      <c r="B79" s="118"/>
      <c r="C79" s="119"/>
      <c r="D79" s="127" t="s">
        <v>101</v>
      </c>
      <c r="E79" s="119"/>
      <c r="F79" s="119"/>
      <c r="G79" s="119"/>
      <c r="H79" s="119"/>
      <c r="I79" s="119"/>
      <c r="J79" s="119"/>
      <c r="K79" s="119"/>
      <c r="L79" s="119"/>
      <c r="M79" s="119"/>
      <c r="N79" s="276">
        <f>$BK$79</f>
        <v>0</v>
      </c>
      <c r="O79" s="277"/>
      <c r="P79" s="277"/>
      <c r="Q79" s="277"/>
      <c r="R79" s="119"/>
      <c r="S79" s="121"/>
      <c r="T79" s="122"/>
      <c r="U79" s="119"/>
      <c r="V79" s="119"/>
      <c r="W79" s="123">
        <f>SUM($W$80:$W$80)</f>
        <v>0</v>
      </c>
      <c r="X79" s="119"/>
      <c r="Y79" s="123">
        <f>SUM($Y$80:$Y$80)</f>
        <v>0.04</v>
      </c>
      <c r="Z79" s="119"/>
      <c r="AA79" s="124">
        <f>SUM($AA$80:$AA$80)</f>
        <v>102.4</v>
      </c>
      <c r="AR79" s="125" t="s">
        <v>21</v>
      </c>
      <c r="AT79" s="125" t="s">
        <v>69</v>
      </c>
      <c r="AU79" s="125" t="s">
        <v>21</v>
      </c>
      <c r="AY79" s="125" t="s">
        <v>120</v>
      </c>
      <c r="BK79" s="126">
        <f>SUM($BK$80:$BK$80)</f>
        <v>0</v>
      </c>
    </row>
    <row r="80" spans="2:65" s="6" customFormat="1" ht="27" customHeight="1">
      <c r="B80" s="22"/>
      <c r="C80" s="128" t="s">
        <v>78</v>
      </c>
      <c r="D80" s="128" t="s">
        <v>121</v>
      </c>
      <c r="E80" s="129" t="s">
        <v>124</v>
      </c>
      <c r="F80" s="275" t="s">
        <v>125</v>
      </c>
      <c r="G80" s="271"/>
      <c r="H80" s="271"/>
      <c r="I80" s="271"/>
      <c r="J80" s="131" t="s">
        <v>122</v>
      </c>
      <c r="K80" s="132">
        <v>800</v>
      </c>
      <c r="L80" s="270"/>
      <c r="M80" s="271"/>
      <c r="N80" s="272">
        <f>ROUND($L$80*$K$80,2)</f>
        <v>0</v>
      </c>
      <c r="O80" s="271"/>
      <c r="P80" s="271"/>
      <c r="Q80" s="271"/>
      <c r="R80" s="130"/>
      <c r="S80" s="42"/>
      <c r="T80" s="133"/>
      <c r="U80" s="134" t="s">
        <v>40</v>
      </c>
      <c r="V80" s="23"/>
      <c r="W80" s="23"/>
      <c r="X80" s="135">
        <v>5E-05</v>
      </c>
      <c r="Y80" s="135">
        <f>$X$80*$K$80</f>
        <v>0.04</v>
      </c>
      <c r="Z80" s="135">
        <v>0.128</v>
      </c>
      <c r="AA80" s="136">
        <f>$Z$80*$K$80</f>
        <v>102.4</v>
      </c>
      <c r="AR80" s="92" t="s">
        <v>123</v>
      </c>
      <c r="AT80" s="92" t="s">
        <v>121</v>
      </c>
      <c r="AU80" s="92" t="s">
        <v>78</v>
      </c>
      <c r="AY80" s="6" t="s">
        <v>120</v>
      </c>
      <c r="BE80" s="137">
        <f>IF($U$80="základní",$N$80,0)</f>
        <v>0</v>
      </c>
      <c r="BF80" s="137">
        <f>IF($U$80="snížená",$N$80,0)</f>
        <v>0</v>
      </c>
      <c r="BG80" s="137">
        <f>IF($U$80="zákl. přenesená",$N$80,0)</f>
        <v>0</v>
      </c>
      <c r="BH80" s="137">
        <f>IF($U$80="sníž. přenesená",$N$80,0)</f>
        <v>0</v>
      </c>
      <c r="BI80" s="137">
        <f>IF($U$80="nulová",$N$80,0)</f>
        <v>0</v>
      </c>
      <c r="BJ80" s="92" t="s">
        <v>21</v>
      </c>
      <c r="BK80" s="137">
        <f>ROUND($L$80*$K$80,2)</f>
        <v>0</v>
      </c>
      <c r="BL80" s="92" t="s">
        <v>123</v>
      </c>
      <c r="BM80" s="92" t="s">
        <v>126</v>
      </c>
    </row>
    <row r="81" spans="2:63" s="117" customFormat="1" ht="30.75" customHeight="1">
      <c r="B81" s="118"/>
      <c r="C81" s="119"/>
      <c r="D81" s="127" t="s">
        <v>102</v>
      </c>
      <c r="E81" s="119"/>
      <c r="F81" s="119"/>
      <c r="G81" s="119"/>
      <c r="H81" s="119"/>
      <c r="I81" s="119"/>
      <c r="J81" s="119"/>
      <c r="K81" s="119"/>
      <c r="L81" s="119"/>
      <c r="M81" s="119"/>
      <c r="N81" s="276">
        <f>$BK$81</f>
        <v>0</v>
      </c>
      <c r="O81" s="277"/>
      <c r="P81" s="277"/>
      <c r="Q81" s="277"/>
      <c r="R81" s="119"/>
      <c r="S81" s="121"/>
      <c r="T81" s="122"/>
      <c r="U81" s="119"/>
      <c r="V81" s="119"/>
      <c r="W81" s="123">
        <f>SUM($W$82:$W$83)</f>
        <v>0</v>
      </c>
      <c r="X81" s="119"/>
      <c r="Y81" s="123">
        <f>SUM($Y$82:$Y$83)</f>
        <v>0.488</v>
      </c>
      <c r="Z81" s="119"/>
      <c r="AA81" s="124">
        <f>SUM($AA$82:$AA$83)</f>
        <v>0</v>
      </c>
      <c r="AR81" s="125" t="s">
        <v>21</v>
      </c>
      <c r="AT81" s="125" t="s">
        <v>69</v>
      </c>
      <c r="AU81" s="125" t="s">
        <v>21</v>
      </c>
      <c r="AY81" s="125" t="s">
        <v>120</v>
      </c>
      <c r="BK81" s="126">
        <f>SUM($BK$82:$BK$83)</f>
        <v>0</v>
      </c>
    </row>
    <row r="82" spans="2:65" s="6" customFormat="1" ht="27" customHeight="1">
      <c r="B82" s="22"/>
      <c r="C82" s="128" t="s">
        <v>129</v>
      </c>
      <c r="D82" s="128" t="s">
        <v>121</v>
      </c>
      <c r="E82" s="129" t="s">
        <v>130</v>
      </c>
      <c r="F82" s="275" t="s">
        <v>131</v>
      </c>
      <c r="G82" s="271"/>
      <c r="H82" s="271"/>
      <c r="I82" s="271"/>
      <c r="J82" s="131" t="s">
        <v>122</v>
      </c>
      <c r="K82" s="132">
        <v>800</v>
      </c>
      <c r="L82" s="270"/>
      <c r="M82" s="271"/>
      <c r="N82" s="272">
        <f>ROUND($L$82*$K$82,2)</f>
        <v>0</v>
      </c>
      <c r="O82" s="271"/>
      <c r="P82" s="271"/>
      <c r="Q82" s="271"/>
      <c r="R82" s="130"/>
      <c r="S82" s="42"/>
      <c r="T82" s="133"/>
      <c r="U82" s="134" t="s">
        <v>40</v>
      </c>
      <c r="V82" s="23"/>
      <c r="W82" s="23"/>
      <c r="X82" s="135">
        <v>0.00061</v>
      </c>
      <c r="Y82" s="135">
        <f>$X$82*$K$82</f>
        <v>0.488</v>
      </c>
      <c r="Z82" s="135">
        <v>0</v>
      </c>
      <c r="AA82" s="136">
        <f>$Z$82*$K$82</f>
        <v>0</v>
      </c>
      <c r="AR82" s="92" t="s">
        <v>123</v>
      </c>
      <c r="AT82" s="92" t="s">
        <v>121</v>
      </c>
      <c r="AU82" s="92" t="s">
        <v>78</v>
      </c>
      <c r="AY82" s="6" t="s">
        <v>120</v>
      </c>
      <c r="BE82" s="137">
        <f>IF($U$82="základní",$N$82,0)</f>
        <v>0</v>
      </c>
      <c r="BF82" s="137">
        <f>IF($U$82="snížená",$N$82,0)</f>
        <v>0</v>
      </c>
      <c r="BG82" s="137">
        <f>IF($U$82="zákl. přenesená",$N$82,0)</f>
        <v>0</v>
      </c>
      <c r="BH82" s="137">
        <f>IF($U$82="sníž. přenesená",$N$82,0)</f>
        <v>0</v>
      </c>
      <c r="BI82" s="137">
        <f>IF($U$82="nulová",$N$82,0)</f>
        <v>0</v>
      </c>
      <c r="BJ82" s="92" t="s">
        <v>21</v>
      </c>
      <c r="BK82" s="137">
        <f>ROUND($L$82*$K$82,2)</f>
        <v>0</v>
      </c>
      <c r="BL82" s="92" t="s">
        <v>123</v>
      </c>
      <c r="BM82" s="92" t="s">
        <v>132</v>
      </c>
    </row>
    <row r="83" spans="2:65" s="6" customFormat="1" ht="27" customHeight="1">
      <c r="B83" s="22"/>
      <c r="C83" s="128" t="s">
        <v>133</v>
      </c>
      <c r="D83" s="128" t="s">
        <v>121</v>
      </c>
      <c r="E83" s="129" t="s">
        <v>134</v>
      </c>
      <c r="F83" s="275" t="s">
        <v>135</v>
      </c>
      <c r="G83" s="271"/>
      <c r="H83" s="271"/>
      <c r="I83" s="271"/>
      <c r="J83" s="131" t="s">
        <v>122</v>
      </c>
      <c r="K83" s="132">
        <v>800</v>
      </c>
      <c r="L83" s="270"/>
      <c r="M83" s="271"/>
      <c r="N83" s="272">
        <f>ROUND($L$83*$K$83,2)</f>
        <v>0</v>
      </c>
      <c r="O83" s="271"/>
      <c r="P83" s="271"/>
      <c r="Q83" s="271"/>
      <c r="R83" s="130"/>
      <c r="S83" s="42"/>
      <c r="T83" s="133"/>
      <c r="U83" s="134" t="s">
        <v>40</v>
      </c>
      <c r="V83" s="23"/>
      <c r="W83" s="23"/>
      <c r="X83" s="135">
        <v>0</v>
      </c>
      <c r="Y83" s="135">
        <f>$X$83*$K$83</f>
        <v>0</v>
      </c>
      <c r="Z83" s="135">
        <v>0</v>
      </c>
      <c r="AA83" s="136">
        <f>$Z$83*$K$83</f>
        <v>0</v>
      </c>
      <c r="AR83" s="92" t="s">
        <v>123</v>
      </c>
      <c r="AT83" s="92" t="s">
        <v>121</v>
      </c>
      <c r="AU83" s="92" t="s">
        <v>78</v>
      </c>
      <c r="AY83" s="6" t="s">
        <v>120</v>
      </c>
      <c r="BE83" s="137">
        <f>IF($U$83="základní",$N$83,0)</f>
        <v>0</v>
      </c>
      <c r="BF83" s="137">
        <f>IF($U$83="snížená",$N$83,0)</f>
        <v>0</v>
      </c>
      <c r="BG83" s="137">
        <f>IF($U$83="zákl. přenesená",$N$83,0)</f>
        <v>0</v>
      </c>
      <c r="BH83" s="137">
        <f>IF($U$83="sníž. přenesená",$N$83,0)</f>
        <v>0</v>
      </c>
      <c r="BI83" s="137">
        <f>IF($U$83="nulová",$N$83,0)</f>
        <v>0</v>
      </c>
      <c r="BJ83" s="92" t="s">
        <v>21</v>
      </c>
      <c r="BK83" s="137">
        <f>ROUND($L$83*$K$83,2)</f>
        <v>0</v>
      </c>
      <c r="BL83" s="92" t="s">
        <v>123</v>
      </c>
      <c r="BM83" s="92" t="s">
        <v>136</v>
      </c>
    </row>
    <row r="84" spans="2:63" s="117" customFormat="1" ht="30.75" customHeight="1">
      <c r="B84" s="118"/>
      <c r="C84" s="119"/>
      <c r="D84" s="127" t="s">
        <v>103</v>
      </c>
      <c r="E84" s="119"/>
      <c r="F84" s="119"/>
      <c r="G84" s="119"/>
      <c r="H84" s="119"/>
      <c r="I84" s="119"/>
      <c r="J84" s="119"/>
      <c r="K84" s="119"/>
      <c r="L84" s="119"/>
      <c r="M84" s="119"/>
      <c r="N84" s="276">
        <f>$BK$84</f>
        <v>0</v>
      </c>
      <c r="O84" s="277"/>
      <c r="P84" s="277"/>
      <c r="Q84" s="277"/>
      <c r="R84" s="119"/>
      <c r="S84" s="121"/>
      <c r="T84" s="122"/>
      <c r="U84" s="119"/>
      <c r="V84" s="119"/>
      <c r="W84" s="123">
        <f>$W$85+SUM($W$86:$W$86)</f>
        <v>0</v>
      </c>
      <c r="X84" s="119"/>
      <c r="Y84" s="123">
        <f>$Y$85+SUM($Y$86:$Y$86)</f>
        <v>0</v>
      </c>
      <c r="Z84" s="119"/>
      <c r="AA84" s="124">
        <f>$AA$85+SUM($AA$86:$AA$86)</f>
        <v>0</v>
      </c>
      <c r="AR84" s="125" t="s">
        <v>21</v>
      </c>
      <c r="AT84" s="125" t="s">
        <v>69</v>
      </c>
      <c r="AU84" s="125" t="s">
        <v>21</v>
      </c>
      <c r="AY84" s="125" t="s">
        <v>120</v>
      </c>
      <c r="BK84" s="126">
        <f>$BK$85+SUM($BK$86:$BK$86)</f>
        <v>0</v>
      </c>
    </row>
    <row r="85" spans="2:65" s="6" customFormat="1" ht="15.75" customHeight="1">
      <c r="B85" s="22"/>
      <c r="C85" s="128" t="s">
        <v>137</v>
      </c>
      <c r="D85" s="128" t="s">
        <v>121</v>
      </c>
      <c r="E85" s="129" t="s">
        <v>138</v>
      </c>
      <c r="F85" s="275" t="s">
        <v>139</v>
      </c>
      <c r="G85" s="271"/>
      <c r="H85" s="271"/>
      <c r="I85" s="271"/>
      <c r="J85" s="131" t="s">
        <v>128</v>
      </c>
      <c r="K85" s="132">
        <v>6</v>
      </c>
      <c r="L85" s="270"/>
      <c r="M85" s="271"/>
      <c r="N85" s="272">
        <f>ROUND($L$85*$K$85,2)</f>
        <v>0</v>
      </c>
      <c r="O85" s="271"/>
      <c r="P85" s="271"/>
      <c r="Q85" s="271"/>
      <c r="R85" s="130"/>
      <c r="S85" s="42"/>
      <c r="T85" s="133"/>
      <c r="U85" s="134" t="s">
        <v>40</v>
      </c>
      <c r="V85" s="23"/>
      <c r="W85" s="23"/>
      <c r="X85" s="135">
        <v>0</v>
      </c>
      <c r="Y85" s="135">
        <f>$X$85*$K$85</f>
        <v>0</v>
      </c>
      <c r="Z85" s="135">
        <v>0</v>
      </c>
      <c r="AA85" s="136">
        <f>$Z$85*$K$85</f>
        <v>0</v>
      </c>
      <c r="AR85" s="92" t="s">
        <v>123</v>
      </c>
      <c r="AT85" s="92" t="s">
        <v>121</v>
      </c>
      <c r="AU85" s="92" t="s">
        <v>78</v>
      </c>
      <c r="AY85" s="6" t="s">
        <v>120</v>
      </c>
      <c r="BE85" s="137">
        <f>IF($U$85="základní",$N$85,0)</f>
        <v>0</v>
      </c>
      <c r="BF85" s="137">
        <f>IF($U$85="snížená",$N$85,0)</f>
        <v>0</v>
      </c>
      <c r="BG85" s="137">
        <f>IF($U$85="zákl. přenesená",$N$85,0)</f>
        <v>0</v>
      </c>
      <c r="BH85" s="137">
        <f>IF($U$85="sníž. přenesená",$N$85,0)</f>
        <v>0</v>
      </c>
      <c r="BI85" s="137">
        <f>IF($U$85="nulová",$N$85,0)</f>
        <v>0</v>
      </c>
      <c r="BJ85" s="92" t="s">
        <v>21</v>
      </c>
      <c r="BK85" s="137">
        <f>ROUND($L$85*$K$85,2)</f>
        <v>0</v>
      </c>
      <c r="BL85" s="92" t="s">
        <v>123</v>
      </c>
      <c r="BM85" s="92" t="s">
        <v>140</v>
      </c>
    </row>
    <row r="86" spans="2:63" s="117" customFormat="1" ht="23.25" customHeight="1">
      <c r="B86" s="118"/>
      <c r="C86" s="119"/>
      <c r="D86" s="127" t="s">
        <v>104</v>
      </c>
      <c r="E86" s="119"/>
      <c r="F86" s="119"/>
      <c r="G86" s="119"/>
      <c r="H86" s="119"/>
      <c r="I86" s="119"/>
      <c r="J86" s="119"/>
      <c r="K86" s="119"/>
      <c r="L86" s="119"/>
      <c r="M86" s="119"/>
      <c r="N86" s="276">
        <f>$BK$86</f>
        <v>0</v>
      </c>
      <c r="O86" s="277"/>
      <c r="P86" s="277"/>
      <c r="Q86" s="277"/>
      <c r="R86" s="119"/>
      <c r="S86" s="121"/>
      <c r="T86" s="122"/>
      <c r="U86" s="119"/>
      <c r="V86" s="119"/>
      <c r="W86" s="123">
        <f>SUM($W$87:$W$89)</f>
        <v>0</v>
      </c>
      <c r="X86" s="119"/>
      <c r="Y86" s="123">
        <f>SUM($Y$87:$Y$89)</f>
        <v>0</v>
      </c>
      <c r="Z86" s="119"/>
      <c r="AA86" s="124">
        <f>SUM($AA$87:$AA$89)</f>
        <v>0</v>
      </c>
      <c r="AR86" s="125" t="s">
        <v>21</v>
      </c>
      <c r="AT86" s="125" t="s">
        <v>69</v>
      </c>
      <c r="AU86" s="125" t="s">
        <v>78</v>
      </c>
      <c r="AY86" s="125" t="s">
        <v>120</v>
      </c>
      <c r="BK86" s="126">
        <f>SUM($BK$87:$BK$89)</f>
        <v>0</v>
      </c>
    </row>
    <row r="87" spans="2:65" s="6" customFormat="1" ht="27" customHeight="1">
      <c r="B87" s="22"/>
      <c r="C87" s="128" t="s">
        <v>141</v>
      </c>
      <c r="D87" s="128" t="s">
        <v>121</v>
      </c>
      <c r="E87" s="129" t="s">
        <v>142</v>
      </c>
      <c r="F87" s="275" t="s">
        <v>143</v>
      </c>
      <c r="G87" s="271"/>
      <c r="H87" s="271"/>
      <c r="I87" s="271"/>
      <c r="J87" s="131" t="s">
        <v>144</v>
      </c>
      <c r="K87" s="132">
        <v>102.4</v>
      </c>
      <c r="L87" s="270"/>
      <c r="M87" s="271"/>
      <c r="N87" s="272">
        <f>ROUND($L$87*$K$87,2)</f>
        <v>0</v>
      </c>
      <c r="O87" s="271"/>
      <c r="P87" s="271"/>
      <c r="Q87" s="271"/>
      <c r="R87" s="130"/>
      <c r="S87" s="42"/>
      <c r="T87" s="133"/>
      <c r="U87" s="134" t="s">
        <v>40</v>
      </c>
      <c r="V87" s="23"/>
      <c r="W87" s="23"/>
      <c r="X87" s="135">
        <v>0</v>
      </c>
      <c r="Y87" s="135">
        <f>$X$87*$K$87</f>
        <v>0</v>
      </c>
      <c r="Z87" s="135">
        <v>0</v>
      </c>
      <c r="AA87" s="136">
        <f>$Z$87*$K$87</f>
        <v>0</v>
      </c>
      <c r="AR87" s="92" t="s">
        <v>123</v>
      </c>
      <c r="AT87" s="92" t="s">
        <v>121</v>
      </c>
      <c r="AU87" s="92" t="s">
        <v>127</v>
      </c>
      <c r="AY87" s="6" t="s">
        <v>120</v>
      </c>
      <c r="BE87" s="137">
        <f>IF($U$87="základní",$N$87,0)</f>
        <v>0</v>
      </c>
      <c r="BF87" s="137">
        <f>IF($U$87="snížená",$N$87,0)</f>
        <v>0</v>
      </c>
      <c r="BG87" s="137">
        <f>IF($U$87="zákl. přenesená",$N$87,0)</f>
        <v>0</v>
      </c>
      <c r="BH87" s="137">
        <f>IF($U$87="sníž. přenesená",$N$87,0)</f>
        <v>0</v>
      </c>
      <c r="BI87" s="137">
        <f>IF($U$87="nulová",$N$87,0)</f>
        <v>0</v>
      </c>
      <c r="BJ87" s="92" t="s">
        <v>21</v>
      </c>
      <c r="BK87" s="137">
        <f>ROUND($L$87*$K$87,2)</f>
        <v>0</v>
      </c>
      <c r="BL87" s="92" t="s">
        <v>123</v>
      </c>
      <c r="BM87" s="92" t="s">
        <v>145</v>
      </c>
    </row>
    <row r="88" spans="2:65" s="6" customFormat="1" ht="27" customHeight="1">
      <c r="B88" s="22"/>
      <c r="C88" s="128" t="s">
        <v>26</v>
      </c>
      <c r="D88" s="128" t="s">
        <v>121</v>
      </c>
      <c r="E88" s="129" t="s">
        <v>146</v>
      </c>
      <c r="F88" s="275" t="s">
        <v>147</v>
      </c>
      <c r="G88" s="271"/>
      <c r="H88" s="271"/>
      <c r="I88" s="271"/>
      <c r="J88" s="131" t="s">
        <v>144</v>
      </c>
      <c r="K88" s="132">
        <v>1024</v>
      </c>
      <c r="L88" s="270"/>
      <c r="M88" s="271"/>
      <c r="N88" s="272">
        <f>ROUND($L$88*$K$88,2)</f>
        <v>0</v>
      </c>
      <c r="O88" s="271"/>
      <c r="P88" s="271"/>
      <c r="Q88" s="271"/>
      <c r="R88" s="130"/>
      <c r="S88" s="42"/>
      <c r="T88" s="133"/>
      <c r="U88" s="134" t="s">
        <v>40</v>
      </c>
      <c r="V88" s="23"/>
      <c r="W88" s="23"/>
      <c r="X88" s="135">
        <v>0</v>
      </c>
      <c r="Y88" s="135">
        <f>$X$88*$K$88</f>
        <v>0</v>
      </c>
      <c r="Z88" s="135">
        <v>0</v>
      </c>
      <c r="AA88" s="136">
        <f>$Z$88*$K$88</f>
        <v>0</v>
      </c>
      <c r="AR88" s="92" t="s">
        <v>123</v>
      </c>
      <c r="AT88" s="92" t="s">
        <v>121</v>
      </c>
      <c r="AU88" s="92" t="s">
        <v>127</v>
      </c>
      <c r="AY88" s="6" t="s">
        <v>120</v>
      </c>
      <c r="BE88" s="137">
        <f>IF($U$88="základní",$N$88,0)</f>
        <v>0</v>
      </c>
      <c r="BF88" s="137">
        <f>IF($U$88="snížená",$N$88,0)</f>
        <v>0</v>
      </c>
      <c r="BG88" s="137">
        <f>IF($U$88="zákl. přenesená",$N$88,0)</f>
        <v>0</v>
      </c>
      <c r="BH88" s="137">
        <f>IF($U$88="sníž. přenesená",$N$88,0)</f>
        <v>0</v>
      </c>
      <c r="BI88" s="137">
        <f>IF($U$88="nulová",$N$88,0)</f>
        <v>0</v>
      </c>
      <c r="BJ88" s="92" t="s">
        <v>21</v>
      </c>
      <c r="BK88" s="137">
        <f>ROUND($L$88*$K$88,2)</f>
        <v>0</v>
      </c>
      <c r="BL88" s="92" t="s">
        <v>123</v>
      </c>
      <c r="BM88" s="92" t="s">
        <v>148</v>
      </c>
    </row>
    <row r="89" spans="2:65" s="6" customFormat="1" ht="27" customHeight="1">
      <c r="B89" s="22"/>
      <c r="C89" s="128" t="s">
        <v>149</v>
      </c>
      <c r="D89" s="128" t="s">
        <v>121</v>
      </c>
      <c r="E89" s="129" t="s">
        <v>150</v>
      </c>
      <c r="F89" s="275" t="s">
        <v>151</v>
      </c>
      <c r="G89" s="271"/>
      <c r="H89" s="271"/>
      <c r="I89" s="271"/>
      <c r="J89" s="131" t="s">
        <v>144</v>
      </c>
      <c r="K89" s="132">
        <v>102.4</v>
      </c>
      <c r="L89" s="270"/>
      <c r="M89" s="271"/>
      <c r="N89" s="272">
        <f>ROUND($L$89*$K$89,2)</f>
        <v>0</v>
      </c>
      <c r="O89" s="271"/>
      <c r="P89" s="271"/>
      <c r="Q89" s="271"/>
      <c r="R89" s="130"/>
      <c r="S89" s="42"/>
      <c r="T89" s="133"/>
      <c r="U89" s="134" t="s">
        <v>40</v>
      </c>
      <c r="V89" s="23"/>
      <c r="W89" s="23"/>
      <c r="X89" s="135">
        <v>0</v>
      </c>
      <c r="Y89" s="135">
        <f>$X$89*$K$89</f>
        <v>0</v>
      </c>
      <c r="Z89" s="135">
        <v>0</v>
      </c>
      <c r="AA89" s="136">
        <f>$Z$89*$K$89</f>
        <v>0</v>
      </c>
      <c r="AR89" s="92" t="s">
        <v>123</v>
      </c>
      <c r="AT89" s="92" t="s">
        <v>121</v>
      </c>
      <c r="AU89" s="92" t="s">
        <v>127</v>
      </c>
      <c r="AY89" s="6" t="s">
        <v>120</v>
      </c>
      <c r="BE89" s="137">
        <f>IF($U$89="základní",$N$89,0)</f>
        <v>0</v>
      </c>
      <c r="BF89" s="137">
        <f>IF($U$89="snížená",$N$89,0)</f>
        <v>0</v>
      </c>
      <c r="BG89" s="137">
        <f>IF($U$89="zákl. přenesená",$N$89,0)</f>
        <v>0</v>
      </c>
      <c r="BH89" s="137">
        <f>IF($U$89="sníž. přenesená",$N$89,0)</f>
        <v>0</v>
      </c>
      <c r="BI89" s="137">
        <f>IF($U$89="nulová",$N$89,0)</f>
        <v>0</v>
      </c>
      <c r="BJ89" s="92" t="s">
        <v>21</v>
      </c>
      <c r="BK89" s="137">
        <f>ROUND($L$89*$K$89,2)</f>
        <v>0</v>
      </c>
      <c r="BL89" s="92" t="s">
        <v>123</v>
      </c>
      <c r="BM89" s="92" t="s">
        <v>152</v>
      </c>
    </row>
    <row r="90" spans="2:19" s="6" customFormat="1" ht="7.5" customHeight="1"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42"/>
    </row>
    <row r="91" s="2" customFormat="1" ht="14.25" customHeight="1"/>
  </sheetData>
  <sheetProtection formatColumns="0" formatRows="0" sort="0" autoFilter="0"/>
  <mergeCells count="77">
    <mergeCell ref="N86:Q86"/>
    <mergeCell ref="F89:I89"/>
    <mergeCell ref="L89:M89"/>
    <mergeCell ref="H1:K1"/>
    <mergeCell ref="S2:AC2"/>
    <mergeCell ref="N77:Q77"/>
    <mergeCell ref="N78:Q78"/>
    <mergeCell ref="N79:Q79"/>
    <mergeCell ref="N81:Q81"/>
    <mergeCell ref="F80:I80"/>
    <mergeCell ref="F87:I87"/>
    <mergeCell ref="L87:M87"/>
    <mergeCell ref="N87:Q87"/>
    <mergeCell ref="N89:Q89"/>
    <mergeCell ref="F88:I88"/>
    <mergeCell ref="L88:M88"/>
    <mergeCell ref="N88:Q88"/>
    <mergeCell ref="F85:I85"/>
    <mergeCell ref="L85:M85"/>
    <mergeCell ref="N85:Q85"/>
    <mergeCell ref="F82:I82"/>
    <mergeCell ref="L82:M82"/>
    <mergeCell ref="N82:Q82"/>
    <mergeCell ref="F83:I83"/>
    <mergeCell ref="L83:M83"/>
    <mergeCell ref="N83:Q83"/>
    <mergeCell ref="N84:Q84"/>
    <mergeCell ref="L80:M80"/>
    <mergeCell ref="N80:Q80"/>
    <mergeCell ref="F69:Q69"/>
    <mergeCell ref="M71:P71"/>
    <mergeCell ref="M73:Q73"/>
    <mergeCell ref="F76:I76"/>
    <mergeCell ref="L76:M76"/>
    <mergeCell ref="N76:Q76"/>
    <mergeCell ref="N56:Q56"/>
    <mergeCell ref="N57:Q57"/>
    <mergeCell ref="N58:Q58"/>
    <mergeCell ref="C65:R65"/>
    <mergeCell ref="F67:Q67"/>
    <mergeCell ref="F68:Q68"/>
    <mergeCell ref="M48:Q48"/>
    <mergeCell ref="C51:G51"/>
    <mergeCell ref="N51:Q51"/>
    <mergeCell ref="N53:Q53"/>
    <mergeCell ref="N54:Q54"/>
    <mergeCell ref="N55:Q55"/>
    <mergeCell ref="L34:P34"/>
    <mergeCell ref="C40:R40"/>
    <mergeCell ref="F42:Q42"/>
    <mergeCell ref="F43:Q43"/>
    <mergeCell ref="F44:Q44"/>
    <mergeCell ref="M46:P46"/>
    <mergeCell ref="H30:J30"/>
    <mergeCell ref="M30:P30"/>
    <mergeCell ref="H31:J31"/>
    <mergeCell ref="M31:P31"/>
    <mergeCell ref="H32:J32"/>
    <mergeCell ref="M32:P32"/>
    <mergeCell ref="E23:P23"/>
    <mergeCell ref="M26:P26"/>
    <mergeCell ref="H28:J28"/>
    <mergeCell ref="M28:P28"/>
    <mergeCell ref="H29:J29"/>
    <mergeCell ref="M29:P29"/>
    <mergeCell ref="O13:P13"/>
    <mergeCell ref="O14:P14"/>
    <mergeCell ref="O16:P16"/>
    <mergeCell ref="O17:P17"/>
    <mergeCell ref="O19:P19"/>
    <mergeCell ref="O20:P20"/>
    <mergeCell ref="C2:R2"/>
    <mergeCell ref="C4:R4"/>
    <mergeCell ref="F6:Q6"/>
    <mergeCell ref="F7:Q7"/>
    <mergeCell ref="F8:Q8"/>
    <mergeCell ref="O11:P11"/>
  </mergeCells>
  <hyperlinks>
    <hyperlink ref="F1:G1" location="C2" tooltip="Krycí list soupisu" display="1) Krycí list soupisu"/>
    <hyperlink ref="H1:K1" location="C51" tooltip="Rekapitulace" display="2) Rekapitulace"/>
    <hyperlink ref="L1:M1" location="C76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4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IV78"/>
  <sheetViews>
    <sheetView showGridLines="0" zoomScalePageLayoutView="0" workbookViewId="0" topLeftCell="A1">
      <pane ySplit="1" topLeftCell="A54" activePane="bottomLeft" state="frozen"/>
      <selection pane="topLeft" activeCell="A1" sqref="A1"/>
      <selection pane="bottomLeft" activeCell="L78" sqref="L7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44"/>
      <c r="B1" s="141"/>
      <c r="C1" s="141"/>
      <c r="D1" s="142" t="s">
        <v>1</v>
      </c>
      <c r="E1" s="141"/>
      <c r="F1" s="143" t="s">
        <v>165</v>
      </c>
      <c r="G1" s="143"/>
      <c r="H1" s="278" t="s">
        <v>166</v>
      </c>
      <c r="I1" s="278"/>
      <c r="J1" s="278"/>
      <c r="K1" s="278"/>
      <c r="L1" s="143" t="s">
        <v>167</v>
      </c>
      <c r="M1" s="143"/>
      <c r="N1" s="141"/>
      <c r="O1" s="142" t="s">
        <v>89</v>
      </c>
      <c r="P1" s="141"/>
      <c r="Q1" s="141"/>
      <c r="R1" s="141"/>
      <c r="S1" s="143" t="s">
        <v>168</v>
      </c>
      <c r="T1" s="143"/>
      <c r="U1" s="144"/>
      <c r="V1" s="14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20" t="s">
        <v>5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58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T2" s="2" t="s">
        <v>88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78</v>
      </c>
    </row>
    <row r="4" spans="2:46" s="2" customFormat="1" ht="37.5" customHeight="1">
      <c r="B4" s="10"/>
      <c r="C4" s="222" t="s">
        <v>90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4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30.75" customHeight="1">
      <c r="B6" s="10"/>
      <c r="C6" s="11"/>
      <c r="D6" s="18" t="s">
        <v>16</v>
      </c>
      <c r="E6" s="11"/>
      <c r="F6" s="262" t="str">
        <f>'Rekapitulace stavby'!$K$6</f>
        <v>Vodovodu Guty od čp. 87 - prodloužení - oprava komunikace parc.č.1873/1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12"/>
    </row>
    <row r="7" spans="2:18" s="2" customFormat="1" ht="30.75" customHeight="1">
      <c r="B7" s="10"/>
      <c r="C7" s="11"/>
      <c r="D7" s="18" t="s">
        <v>91</v>
      </c>
      <c r="E7" s="11"/>
      <c r="F7" s="262" t="s">
        <v>153</v>
      </c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12"/>
    </row>
    <row r="8" spans="2:18" s="6" customFormat="1" ht="37.5" customHeight="1">
      <c r="B8" s="22"/>
      <c r="C8" s="23"/>
      <c r="D8" s="48" t="s">
        <v>93</v>
      </c>
      <c r="E8" s="23"/>
      <c r="F8" s="246" t="s">
        <v>154</v>
      </c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6"/>
    </row>
    <row r="9" spans="2:18" s="6" customFormat="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6"/>
    </row>
    <row r="10" spans="2:18" s="6" customFormat="1" ht="15" customHeight="1">
      <c r="B10" s="22"/>
      <c r="C10" s="23"/>
      <c r="D10" s="18" t="s">
        <v>18</v>
      </c>
      <c r="E10" s="23"/>
      <c r="F10" s="16"/>
      <c r="G10" s="23"/>
      <c r="H10" s="23"/>
      <c r="I10" s="23"/>
      <c r="J10" s="23"/>
      <c r="K10" s="23"/>
      <c r="L10" s="23"/>
      <c r="M10" s="18" t="s">
        <v>20</v>
      </c>
      <c r="N10" s="23"/>
      <c r="O10" s="16"/>
      <c r="P10" s="23"/>
      <c r="Q10" s="23"/>
      <c r="R10" s="26"/>
    </row>
    <row r="11" spans="2:18" s="6" customFormat="1" ht="15" customHeight="1">
      <c r="B11" s="22"/>
      <c r="C11" s="23"/>
      <c r="D11" s="18" t="s">
        <v>22</v>
      </c>
      <c r="E11" s="23"/>
      <c r="F11" s="16" t="s">
        <v>23</v>
      </c>
      <c r="G11" s="23"/>
      <c r="H11" s="23"/>
      <c r="I11" s="23"/>
      <c r="J11" s="23"/>
      <c r="K11" s="23"/>
      <c r="L11" s="23"/>
      <c r="M11" s="18" t="s">
        <v>24</v>
      </c>
      <c r="N11" s="23"/>
      <c r="O11" s="248" t="str">
        <f>'Rekapitulace stavby'!$AN$8</f>
        <v>11.04.2017</v>
      </c>
      <c r="P11" s="245"/>
      <c r="Q11" s="23"/>
      <c r="R11" s="26"/>
    </row>
    <row r="12" spans="2:18" s="6" customFormat="1" ht="12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6"/>
    </row>
    <row r="13" spans="2:18" s="6" customFormat="1" ht="15" customHeight="1">
      <c r="B13" s="22"/>
      <c r="C13" s="23"/>
      <c r="D13" s="18" t="s">
        <v>28</v>
      </c>
      <c r="E13" s="23"/>
      <c r="F13" s="23"/>
      <c r="G13" s="23"/>
      <c r="H13" s="23"/>
      <c r="I13" s="23"/>
      <c r="J13" s="23"/>
      <c r="K13" s="23"/>
      <c r="L13" s="23"/>
      <c r="M13" s="18" t="s">
        <v>29</v>
      </c>
      <c r="N13" s="23"/>
      <c r="O13" s="228"/>
      <c r="P13" s="245"/>
      <c r="Q13" s="23"/>
      <c r="R13" s="26"/>
    </row>
    <row r="14" spans="2:18" s="6" customFormat="1" ht="18.75" customHeight="1">
      <c r="B14" s="22"/>
      <c r="C14" s="23"/>
      <c r="D14" s="23"/>
      <c r="E14" s="16" t="s">
        <v>30</v>
      </c>
      <c r="F14" s="23"/>
      <c r="G14" s="23"/>
      <c r="H14" s="23"/>
      <c r="I14" s="23"/>
      <c r="J14" s="23"/>
      <c r="K14" s="23"/>
      <c r="L14" s="23"/>
      <c r="M14" s="18" t="s">
        <v>31</v>
      </c>
      <c r="N14" s="23"/>
      <c r="O14" s="228"/>
      <c r="P14" s="245"/>
      <c r="Q14" s="23"/>
      <c r="R14" s="26"/>
    </row>
    <row r="15" spans="2:18" s="6" customFormat="1" ht="7.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6"/>
    </row>
    <row r="16" spans="2:18" s="6" customFormat="1" ht="15" customHeight="1">
      <c r="B16" s="22"/>
      <c r="C16" s="23"/>
      <c r="D16" s="18" t="s">
        <v>32</v>
      </c>
      <c r="E16" s="23"/>
      <c r="F16" s="23"/>
      <c r="G16" s="23"/>
      <c r="H16" s="23"/>
      <c r="I16" s="23"/>
      <c r="J16" s="23"/>
      <c r="K16" s="23"/>
      <c r="L16" s="23"/>
      <c r="M16" s="18" t="s">
        <v>29</v>
      </c>
      <c r="N16" s="23"/>
      <c r="O16" s="228" t="str">
        <f>IF('Rekapitulace stavby'!$AN$13="","",'Rekapitulace stavby'!$AN$13)</f>
        <v>Vyplň údaj</v>
      </c>
      <c r="P16" s="245"/>
      <c r="Q16" s="23"/>
      <c r="R16" s="26"/>
    </row>
    <row r="17" spans="2:18" s="6" customFormat="1" ht="18.75" customHeight="1">
      <c r="B17" s="22"/>
      <c r="C17" s="23"/>
      <c r="D17" s="23"/>
      <c r="E17" s="16" t="str">
        <f>IF('Rekapitulace stavby'!$E$14="","",'Rekapitulace stavby'!$E$14)</f>
        <v>Vyplň údaj</v>
      </c>
      <c r="F17" s="23"/>
      <c r="G17" s="23"/>
      <c r="H17" s="23"/>
      <c r="I17" s="23"/>
      <c r="J17" s="23"/>
      <c r="K17" s="23"/>
      <c r="L17" s="23"/>
      <c r="M17" s="18" t="s">
        <v>31</v>
      </c>
      <c r="N17" s="23"/>
      <c r="O17" s="228" t="str">
        <f>IF('Rekapitulace stavby'!$AN$14="","",'Rekapitulace stavby'!$AN$14)</f>
        <v>Vyplň údaj</v>
      </c>
      <c r="P17" s="245"/>
      <c r="Q17" s="23"/>
      <c r="R17" s="26"/>
    </row>
    <row r="18" spans="2:18" s="6" customFormat="1" ht="7.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6"/>
    </row>
    <row r="19" spans="2:18" s="6" customFormat="1" ht="15" customHeight="1">
      <c r="B19" s="22"/>
      <c r="C19" s="23"/>
      <c r="D19" s="18" t="s">
        <v>34</v>
      </c>
      <c r="E19" s="23"/>
      <c r="F19" s="23"/>
      <c r="G19" s="23"/>
      <c r="H19" s="23"/>
      <c r="I19" s="23"/>
      <c r="J19" s="23"/>
      <c r="K19" s="23"/>
      <c r="L19" s="23"/>
      <c r="M19" s="18" t="s">
        <v>29</v>
      </c>
      <c r="N19" s="23"/>
      <c r="O19" s="228"/>
      <c r="P19" s="245"/>
      <c r="Q19" s="23"/>
      <c r="R19" s="26"/>
    </row>
    <row r="20" spans="2:18" s="6" customFormat="1" ht="18.75" customHeight="1">
      <c r="B20" s="22"/>
      <c r="C20" s="23"/>
      <c r="D20" s="23"/>
      <c r="E20" s="16" t="s">
        <v>35</v>
      </c>
      <c r="F20" s="23"/>
      <c r="G20" s="23"/>
      <c r="H20" s="23"/>
      <c r="I20" s="23"/>
      <c r="J20" s="23"/>
      <c r="K20" s="23"/>
      <c r="L20" s="23"/>
      <c r="M20" s="18" t="s">
        <v>31</v>
      </c>
      <c r="N20" s="23"/>
      <c r="O20" s="228"/>
      <c r="P20" s="245"/>
      <c r="Q20" s="23"/>
      <c r="R20" s="26"/>
    </row>
    <row r="21" spans="2:18" s="6" customFormat="1" ht="7.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6"/>
    </row>
    <row r="22" spans="2:18" s="6" customFormat="1" ht="15" customHeight="1">
      <c r="B22" s="22"/>
      <c r="C22" s="23"/>
      <c r="D22" s="18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6"/>
    </row>
    <row r="23" spans="2:18" s="92" customFormat="1" ht="99.75" customHeight="1">
      <c r="B23" s="93"/>
      <c r="C23" s="94"/>
      <c r="D23" s="94"/>
      <c r="E23" s="231" t="s">
        <v>155</v>
      </c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94"/>
      <c r="R23" s="95"/>
    </row>
    <row r="24" spans="2:18" s="6" customFormat="1" ht="7.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6"/>
    </row>
    <row r="25" spans="2:18" s="6" customFormat="1" ht="7.5" customHeight="1">
      <c r="B25" s="22"/>
      <c r="C25" s="23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23"/>
      <c r="R25" s="26"/>
    </row>
    <row r="26" spans="2:18" s="6" customFormat="1" ht="26.25" customHeight="1">
      <c r="B26" s="22"/>
      <c r="C26" s="23"/>
      <c r="D26" s="96" t="s">
        <v>38</v>
      </c>
      <c r="E26" s="23"/>
      <c r="F26" s="23"/>
      <c r="G26" s="23"/>
      <c r="H26" s="23"/>
      <c r="I26" s="23"/>
      <c r="J26" s="23"/>
      <c r="K26" s="23"/>
      <c r="L26" s="23"/>
      <c r="M26" s="260">
        <f>ROUNDUP($N$74,2)</f>
        <v>0</v>
      </c>
      <c r="N26" s="245"/>
      <c r="O26" s="245"/>
      <c r="P26" s="245"/>
      <c r="Q26" s="23"/>
      <c r="R26" s="26"/>
    </row>
    <row r="27" spans="2:18" s="6" customFormat="1" ht="7.5" customHeight="1">
      <c r="B27" s="22"/>
      <c r="C27" s="23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23"/>
      <c r="R27" s="26"/>
    </row>
    <row r="28" spans="2:18" s="6" customFormat="1" ht="15" customHeight="1">
      <c r="B28" s="22"/>
      <c r="C28" s="23"/>
      <c r="D28" s="28" t="s">
        <v>39</v>
      </c>
      <c r="E28" s="28" t="s">
        <v>40</v>
      </c>
      <c r="F28" s="29">
        <v>0.21</v>
      </c>
      <c r="G28" s="97" t="s">
        <v>41</v>
      </c>
      <c r="H28" s="264">
        <f>SUM($BE$74:$BE$77)</f>
        <v>0</v>
      </c>
      <c r="I28" s="245"/>
      <c r="J28" s="245"/>
      <c r="K28" s="23"/>
      <c r="L28" s="23"/>
      <c r="M28" s="264">
        <f>SUM($BE$74:$BE$77)*$F$28</f>
        <v>0</v>
      </c>
      <c r="N28" s="245"/>
      <c r="O28" s="245"/>
      <c r="P28" s="245"/>
      <c r="Q28" s="23"/>
      <c r="R28" s="26"/>
    </row>
    <row r="29" spans="2:18" s="6" customFormat="1" ht="15" customHeight="1">
      <c r="B29" s="22"/>
      <c r="C29" s="23"/>
      <c r="D29" s="23"/>
      <c r="E29" s="28" t="s">
        <v>42</v>
      </c>
      <c r="F29" s="29">
        <v>0.15</v>
      </c>
      <c r="G29" s="97" t="s">
        <v>41</v>
      </c>
      <c r="H29" s="264">
        <f>SUM($BF$74:$BF$77)</f>
        <v>0</v>
      </c>
      <c r="I29" s="245"/>
      <c r="J29" s="245"/>
      <c r="K29" s="23"/>
      <c r="L29" s="23"/>
      <c r="M29" s="264">
        <f>SUM($BF$74:$BF$77)*$F$29</f>
        <v>0</v>
      </c>
      <c r="N29" s="245"/>
      <c r="O29" s="245"/>
      <c r="P29" s="245"/>
      <c r="Q29" s="23"/>
      <c r="R29" s="26"/>
    </row>
    <row r="30" spans="2:18" s="6" customFormat="1" ht="15" customHeight="1" hidden="1">
      <c r="B30" s="22"/>
      <c r="C30" s="23"/>
      <c r="D30" s="23"/>
      <c r="E30" s="28" t="s">
        <v>43</v>
      </c>
      <c r="F30" s="29">
        <v>0.21</v>
      </c>
      <c r="G30" s="97" t="s">
        <v>41</v>
      </c>
      <c r="H30" s="264">
        <f>SUM($BG$74:$BG$77)</f>
        <v>0</v>
      </c>
      <c r="I30" s="245"/>
      <c r="J30" s="245"/>
      <c r="K30" s="23"/>
      <c r="L30" s="23"/>
      <c r="M30" s="264">
        <v>0</v>
      </c>
      <c r="N30" s="245"/>
      <c r="O30" s="245"/>
      <c r="P30" s="245"/>
      <c r="Q30" s="23"/>
      <c r="R30" s="26"/>
    </row>
    <row r="31" spans="2:18" s="6" customFormat="1" ht="15" customHeight="1" hidden="1">
      <c r="B31" s="22"/>
      <c r="C31" s="23"/>
      <c r="D31" s="23"/>
      <c r="E31" s="28" t="s">
        <v>44</v>
      </c>
      <c r="F31" s="29">
        <v>0.15</v>
      </c>
      <c r="G31" s="97" t="s">
        <v>41</v>
      </c>
      <c r="H31" s="264">
        <f>SUM($BH$74:$BH$77)</f>
        <v>0</v>
      </c>
      <c r="I31" s="245"/>
      <c r="J31" s="245"/>
      <c r="K31" s="23"/>
      <c r="L31" s="23"/>
      <c r="M31" s="264">
        <v>0</v>
      </c>
      <c r="N31" s="245"/>
      <c r="O31" s="245"/>
      <c r="P31" s="245"/>
      <c r="Q31" s="23"/>
      <c r="R31" s="26"/>
    </row>
    <row r="32" spans="2:18" s="6" customFormat="1" ht="15" customHeight="1" hidden="1">
      <c r="B32" s="22"/>
      <c r="C32" s="23"/>
      <c r="D32" s="23"/>
      <c r="E32" s="28" t="s">
        <v>45</v>
      </c>
      <c r="F32" s="29">
        <v>0</v>
      </c>
      <c r="G32" s="97" t="s">
        <v>41</v>
      </c>
      <c r="H32" s="264">
        <f>SUM($BI$74:$BI$77)</f>
        <v>0</v>
      </c>
      <c r="I32" s="245"/>
      <c r="J32" s="245"/>
      <c r="K32" s="23"/>
      <c r="L32" s="23"/>
      <c r="M32" s="264">
        <v>0</v>
      </c>
      <c r="N32" s="245"/>
      <c r="O32" s="245"/>
      <c r="P32" s="245"/>
      <c r="Q32" s="23"/>
      <c r="R32" s="26"/>
    </row>
    <row r="33" spans="2:18" s="6" customFormat="1" ht="7.5" customHeight="1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6"/>
    </row>
    <row r="34" spans="2:18" s="6" customFormat="1" ht="26.25" customHeight="1">
      <c r="B34" s="22"/>
      <c r="C34" s="32"/>
      <c r="D34" s="33" t="s">
        <v>46</v>
      </c>
      <c r="E34" s="34"/>
      <c r="F34" s="34"/>
      <c r="G34" s="98" t="s">
        <v>47</v>
      </c>
      <c r="H34" s="35" t="s">
        <v>48</v>
      </c>
      <c r="I34" s="34"/>
      <c r="J34" s="34"/>
      <c r="K34" s="34"/>
      <c r="L34" s="243">
        <f>ROUNDUP(SUM($M$26:$M$32),2)</f>
        <v>0</v>
      </c>
      <c r="M34" s="242"/>
      <c r="N34" s="242"/>
      <c r="O34" s="242"/>
      <c r="P34" s="244"/>
      <c r="Q34" s="32"/>
      <c r="R34" s="36"/>
    </row>
    <row r="35" spans="2:18" s="6" customFormat="1" ht="15" customHeight="1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9"/>
    </row>
    <row r="39" spans="2:18" s="6" customFormat="1" ht="7.5" customHeight="1">
      <c r="B39" s="99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1"/>
    </row>
    <row r="40" spans="2:21" s="6" customFormat="1" ht="37.5" customHeight="1">
      <c r="B40" s="22"/>
      <c r="C40" s="222" t="s">
        <v>95</v>
      </c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65"/>
      <c r="T40" s="23"/>
      <c r="U40" s="23"/>
    </row>
    <row r="41" spans="2:21" s="6" customFormat="1" ht="7.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6"/>
      <c r="T41" s="23"/>
      <c r="U41" s="23"/>
    </row>
    <row r="42" spans="2:21" s="6" customFormat="1" ht="30.75" customHeight="1">
      <c r="B42" s="22"/>
      <c r="C42" s="18" t="s">
        <v>16</v>
      </c>
      <c r="D42" s="23"/>
      <c r="E42" s="23"/>
      <c r="F42" s="262" t="str">
        <f>$F$6</f>
        <v>Vodovodu Guty od čp. 87 - prodloužení - oprava komunikace parc.č.1873/1</v>
      </c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6"/>
      <c r="T42" s="23"/>
      <c r="U42" s="23"/>
    </row>
    <row r="43" spans="2:21" s="2" customFormat="1" ht="30.75" customHeight="1">
      <c r="B43" s="10"/>
      <c r="C43" s="18" t="s">
        <v>91</v>
      </c>
      <c r="D43" s="11"/>
      <c r="E43" s="11"/>
      <c r="F43" s="262" t="s">
        <v>153</v>
      </c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12"/>
      <c r="T43" s="11"/>
      <c r="U43" s="11"/>
    </row>
    <row r="44" spans="2:21" s="6" customFormat="1" ht="37.5" customHeight="1">
      <c r="B44" s="22"/>
      <c r="C44" s="48" t="s">
        <v>93</v>
      </c>
      <c r="D44" s="23"/>
      <c r="E44" s="23"/>
      <c r="F44" s="246" t="str">
        <f>$F$8</f>
        <v>VON.01 - Soupis prací - Vedlejší a ostatní náklady</v>
      </c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6"/>
      <c r="T44" s="23"/>
      <c r="U44" s="23"/>
    </row>
    <row r="45" spans="2:21" s="6" customFormat="1" ht="7.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6"/>
      <c r="T45" s="23"/>
      <c r="U45" s="23"/>
    </row>
    <row r="46" spans="2:21" s="6" customFormat="1" ht="18.75" customHeight="1">
      <c r="B46" s="22"/>
      <c r="C46" s="18" t="s">
        <v>22</v>
      </c>
      <c r="D46" s="23"/>
      <c r="E46" s="23"/>
      <c r="F46" s="16" t="str">
        <f>$F$11</f>
        <v> </v>
      </c>
      <c r="G46" s="23"/>
      <c r="H46" s="23"/>
      <c r="I46" s="23"/>
      <c r="J46" s="23"/>
      <c r="K46" s="18" t="s">
        <v>24</v>
      </c>
      <c r="L46" s="23"/>
      <c r="M46" s="248" t="str">
        <f>IF($O$11="","",$O$11)</f>
        <v>11.04.2017</v>
      </c>
      <c r="N46" s="245"/>
      <c r="O46" s="245"/>
      <c r="P46" s="245"/>
      <c r="Q46" s="23"/>
      <c r="R46" s="26"/>
      <c r="T46" s="23"/>
      <c r="U46" s="23"/>
    </row>
    <row r="47" spans="2:21" s="6" customFormat="1" ht="7.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6"/>
      <c r="T47" s="23"/>
      <c r="U47" s="23"/>
    </row>
    <row r="48" spans="2:21" s="6" customFormat="1" ht="15.75" customHeight="1">
      <c r="B48" s="22"/>
      <c r="C48" s="18" t="s">
        <v>28</v>
      </c>
      <c r="D48" s="23"/>
      <c r="E48" s="23"/>
      <c r="F48" s="16" t="str">
        <f>$E$14</f>
        <v>Město Třinec</v>
      </c>
      <c r="G48" s="23"/>
      <c r="H48" s="23"/>
      <c r="I48" s="23"/>
      <c r="J48" s="23"/>
      <c r="K48" s="18" t="s">
        <v>34</v>
      </c>
      <c r="L48" s="23"/>
      <c r="M48" s="228" t="str">
        <f>$E$20</f>
        <v>Věra Sližová</v>
      </c>
      <c r="N48" s="245"/>
      <c r="O48" s="245"/>
      <c r="P48" s="245"/>
      <c r="Q48" s="245"/>
      <c r="R48" s="26"/>
      <c r="T48" s="23"/>
      <c r="U48" s="23"/>
    </row>
    <row r="49" spans="2:21" s="6" customFormat="1" ht="15" customHeight="1">
      <c r="B49" s="22"/>
      <c r="C49" s="18" t="s">
        <v>32</v>
      </c>
      <c r="D49" s="23"/>
      <c r="E49" s="23"/>
      <c r="F49" s="16" t="str">
        <f>IF($E$17="","",$E$17)</f>
        <v>Vyplň údaj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6"/>
      <c r="T49" s="23"/>
      <c r="U49" s="23"/>
    </row>
    <row r="50" spans="2:21" s="6" customFormat="1" ht="11.25" customHeight="1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6"/>
      <c r="T50" s="23"/>
      <c r="U50" s="23"/>
    </row>
    <row r="51" spans="2:21" s="6" customFormat="1" ht="30" customHeight="1">
      <c r="B51" s="22"/>
      <c r="C51" s="266" t="s">
        <v>96</v>
      </c>
      <c r="D51" s="267"/>
      <c r="E51" s="267"/>
      <c r="F51" s="267"/>
      <c r="G51" s="267"/>
      <c r="H51" s="32"/>
      <c r="I51" s="32"/>
      <c r="J51" s="32"/>
      <c r="K51" s="32"/>
      <c r="L51" s="32"/>
      <c r="M51" s="32"/>
      <c r="N51" s="266" t="s">
        <v>97</v>
      </c>
      <c r="O51" s="267"/>
      <c r="P51" s="267"/>
      <c r="Q51" s="267"/>
      <c r="R51" s="36"/>
      <c r="T51" s="23"/>
      <c r="U51" s="23"/>
    </row>
    <row r="52" spans="2:21" s="6" customFormat="1" ht="11.25" customHeight="1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6"/>
      <c r="T52" s="23"/>
      <c r="U52" s="23"/>
    </row>
    <row r="53" spans="2:47" s="6" customFormat="1" ht="30" customHeight="1">
      <c r="B53" s="22"/>
      <c r="C53" s="63" t="s">
        <v>98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60">
        <f>ROUNDUP($N$74,2)</f>
        <v>0</v>
      </c>
      <c r="O53" s="245"/>
      <c r="P53" s="245"/>
      <c r="Q53" s="245"/>
      <c r="R53" s="26"/>
      <c r="T53" s="23"/>
      <c r="U53" s="23"/>
      <c r="AU53" s="6" t="s">
        <v>99</v>
      </c>
    </row>
    <row r="54" spans="2:21" s="69" customFormat="1" ht="25.5" customHeight="1">
      <c r="B54" s="102"/>
      <c r="C54" s="103"/>
      <c r="D54" s="103" t="s">
        <v>156</v>
      </c>
      <c r="E54" s="103"/>
      <c r="F54" s="103"/>
      <c r="G54" s="103"/>
      <c r="H54" s="103"/>
      <c r="I54" s="103"/>
      <c r="J54" s="103"/>
      <c r="K54" s="103"/>
      <c r="L54" s="103"/>
      <c r="M54" s="103"/>
      <c r="N54" s="268">
        <f>ROUNDUP($N$75,2)</f>
        <v>0</v>
      </c>
      <c r="O54" s="269"/>
      <c r="P54" s="269"/>
      <c r="Q54" s="269"/>
      <c r="R54" s="104"/>
      <c r="T54" s="103"/>
      <c r="U54" s="103"/>
    </row>
    <row r="55" spans="2:21" s="79" customFormat="1" ht="21" customHeight="1">
      <c r="B55" s="105"/>
      <c r="C55" s="81"/>
      <c r="D55" s="81" t="s">
        <v>157</v>
      </c>
      <c r="E55" s="81"/>
      <c r="F55" s="81"/>
      <c r="G55" s="81"/>
      <c r="H55" s="81"/>
      <c r="I55" s="81"/>
      <c r="J55" s="81"/>
      <c r="K55" s="81"/>
      <c r="L55" s="81"/>
      <c r="M55" s="81"/>
      <c r="N55" s="259">
        <f>ROUNDUP($N$76,2)</f>
        <v>0</v>
      </c>
      <c r="O55" s="250"/>
      <c r="P55" s="250"/>
      <c r="Q55" s="250"/>
      <c r="R55" s="106"/>
      <c r="T55" s="81"/>
      <c r="U55" s="81"/>
    </row>
    <row r="56" spans="2:21" s="6" customFormat="1" ht="22.5" customHeight="1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6"/>
      <c r="T56" s="23"/>
      <c r="U56" s="23"/>
    </row>
    <row r="57" spans="2:21" s="6" customFormat="1" ht="7.5" customHeight="1"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9"/>
      <c r="T57" s="23"/>
      <c r="U57" s="23"/>
    </row>
    <row r="61" spans="2:19" s="6" customFormat="1" ht="7.5" customHeight="1"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2"/>
    </row>
    <row r="62" spans="2:19" s="6" customFormat="1" ht="37.5" customHeight="1">
      <c r="B62" s="22"/>
      <c r="C62" s="222" t="s">
        <v>105</v>
      </c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42"/>
    </row>
    <row r="63" spans="2:19" s="6" customFormat="1" ht="7.5" customHeight="1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42"/>
    </row>
    <row r="64" spans="2:19" s="6" customFormat="1" ht="30.75" customHeight="1">
      <c r="B64" s="22"/>
      <c r="C64" s="18" t="s">
        <v>16</v>
      </c>
      <c r="D64" s="23"/>
      <c r="E64" s="23"/>
      <c r="F64" s="262" t="str">
        <f>$F$6</f>
        <v>Vodovodu Guty od čp. 87 - prodloužení - oprava komunikace parc.č.1873/1</v>
      </c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3"/>
      <c r="S64" s="42"/>
    </row>
    <row r="65" spans="2:19" s="2" customFormat="1" ht="30.75" customHeight="1">
      <c r="B65" s="10"/>
      <c r="C65" s="18" t="s">
        <v>91</v>
      </c>
      <c r="D65" s="11"/>
      <c r="E65" s="11"/>
      <c r="F65" s="262" t="s">
        <v>153</v>
      </c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11"/>
      <c r="S65" s="107"/>
    </row>
    <row r="66" spans="2:19" s="6" customFormat="1" ht="37.5" customHeight="1">
      <c r="B66" s="22"/>
      <c r="C66" s="48" t="s">
        <v>93</v>
      </c>
      <c r="D66" s="23"/>
      <c r="E66" s="23"/>
      <c r="F66" s="246" t="str">
        <f>$F$8</f>
        <v>VON.01 - Soupis prací - Vedlejší a ostatní náklady</v>
      </c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3"/>
      <c r="S66" s="42"/>
    </row>
    <row r="67" spans="2:19" s="6" customFormat="1" ht="7.5" customHeight="1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42"/>
    </row>
    <row r="68" spans="2:19" s="6" customFormat="1" ht="18.75" customHeight="1">
      <c r="B68" s="22"/>
      <c r="C68" s="18" t="s">
        <v>22</v>
      </c>
      <c r="D68" s="23"/>
      <c r="E68" s="23"/>
      <c r="F68" s="16" t="str">
        <f>$F$11</f>
        <v> </v>
      </c>
      <c r="G68" s="23"/>
      <c r="H68" s="23"/>
      <c r="I68" s="23"/>
      <c r="J68" s="23"/>
      <c r="K68" s="18" t="s">
        <v>24</v>
      </c>
      <c r="L68" s="23"/>
      <c r="M68" s="248" t="str">
        <f>IF($O$11="","",$O$11)</f>
        <v>11.04.2017</v>
      </c>
      <c r="N68" s="245"/>
      <c r="O68" s="245"/>
      <c r="P68" s="245"/>
      <c r="Q68" s="23"/>
      <c r="R68" s="23"/>
      <c r="S68" s="42"/>
    </row>
    <row r="69" spans="2:19" s="6" customFormat="1" ht="7.5" customHeight="1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42"/>
    </row>
    <row r="70" spans="2:19" s="6" customFormat="1" ht="15.75" customHeight="1">
      <c r="B70" s="22"/>
      <c r="C70" s="18" t="s">
        <v>28</v>
      </c>
      <c r="D70" s="23"/>
      <c r="E70" s="23"/>
      <c r="F70" s="16" t="str">
        <f>$E$14</f>
        <v>Město Třinec</v>
      </c>
      <c r="G70" s="23"/>
      <c r="H70" s="23"/>
      <c r="I70" s="23"/>
      <c r="J70" s="23"/>
      <c r="K70" s="18" t="s">
        <v>34</v>
      </c>
      <c r="L70" s="23"/>
      <c r="M70" s="228" t="str">
        <f>$E$20</f>
        <v>Věra Sližová</v>
      </c>
      <c r="N70" s="245"/>
      <c r="O70" s="245"/>
      <c r="P70" s="245"/>
      <c r="Q70" s="245"/>
      <c r="R70" s="23"/>
      <c r="S70" s="42"/>
    </row>
    <row r="71" spans="2:19" s="6" customFormat="1" ht="15" customHeight="1">
      <c r="B71" s="22"/>
      <c r="C71" s="18" t="s">
        <v>32</v>
      </c>
      <c r="D71" s="23"/>
      <c r="E71" s="23"/>
      <c r="F71" s="16" t="str">
        <f>IF($E$17="","",$E$17)</f>
        <v>Vyplň údaj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42"/>
    </row>
    <row r="72" spans="2:19" s="6" customFormat="1" ht="11.25" customHeight="1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42"/>
    </row>
    <row r="73" spans="2:27" s="108" customFormat="1" ht="30" customHeight="1">
      <c r="B73" s="109"/>
      <c r="C73" s="110" t="s">
        <v>106</v>
      </c>
      <c r="D73" s="111" t="s">
        <v>55</v>
      </c>
      <c r="E73" s="111" t="s">
        <v>51</v>
      </c>
      <c r="F73" s="273" t="s">
        <v>107</v>
      </c>
      <c r="G73" s="274"/>
      <c r="H73" s="274"/>
      <c r="I73" s="274"/>
      <c r="J73" s="111" t="s">
        <v>108</v>
      </c>
      <c r="K73" s="111" t="s">
        <v>109</v>
      </c>
      <c r="L73" s="273" t="s">
        <v>110</v>
      </c>
      <c r="M73" s="274"/>
      <c r="N73" s="273" t="s">
        <v>111</v>
      </c>
      <c r="O73" s="274"/>
      <c r="P73" s="274"/>
      <c r="Q73" s="274"/>
      <c r="R73" s="112" t="s">
        <v>112</v>
      </c>
      <c r="S73" s="113"/>
      <c r="T73" s="56" t="s">
        <v>113</v>
      </c>
      <c r="U73" s="57" t="s">
        <v>39</v>
      </c>
      <c r="V73" s="57" t="s">
        <v>114</v>
      </c>
      <c r="W73" s="57" t="s">
        <v>115</v>
      </c>
      <c r="X73" s="57" t="s">
        <v>116</v>
      </c>
      <c r="Y73" s="57" t="s">
        <v>117</v>
      </c>
      <c r="Z73" s="57" t="s">
        <v>118</v>
      </c>
      <c r="AA73" s="58" t="s">
        <v>119</v>
      </c>
    </row>
    <row r="74" spans="2:63" s="6" customFormat="1" ht="30" customHeight="1">
      <c r="B74" s="22"/>
      <c r="C74" s="63" t="s">
        <v>98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9">
        <f>$BK$74</f>
        <v>0</v>
      </c>
      <c r="O74" s="245"/>
      <c r="P74" s="245"/>
      <c r="Q74" s="245"/>
      <c r="R74" s="23"/>
      <c r="S74" s="42"/>
      <c r="T74" s="60"/>
      <c r="U74" s="61"/>
      <c r="V74" s="61"/>
      <c r="W74" s="114">
        <f>$W$75</f>
        <v>0</v>
      </c>
      <c r="X74" s="61"/>
      <c r="Y74" s="114">
        <f>$Y$75</f>
        <v>0</v>
      </c>
      <c r="Z74" s="61"/>
      <c r="AA74" s="115">
        <f>$AA$75</f>
        <v>0</v>
      </c>
      <c r="AT74" s="6" t="s">
        <v>69</v>
      </c>
      <c r="AU74" s="6" t="s">
        <v>99</v>
      </c>
      <c r="BK74" s="116">
        <f>$BK$75</f>
        <v>0</v>
      </c>
    </row>
    <row r="75" spans="2:63" s="117" customFormat="1" ht="37.5" customHeight="1">
      <c r="B75" s="118"/>
      <c r="C75" s="119"/>
      <c r="D75" s="120" t="s">
        <v>156</v>
      </c>
      <c r="E75" s="119"/>
      <c r="F75" s="119"/>
      <c r="G75" s="119"/>
      <c r="H75" s="119"/>
      <c r="I75" s="119"/>
      <c r="J75" s="119"/>
      <c r="K75" s="119"/>
      <c r="L75" s="119"/>
      <c r="M75" s="119"/>
      <c r="N75" s="280">
        <f>$BK$75</f>
        <v>0</v>
      </c>
      <c r="O75" s="277"/>
      <c r="P75" s="277"/>
      <c r="Q75" s="277"/>
      <c r="R75" s="119"/>
      <c r="S75" s="121"/>
      <c r="T75" s="122"/>
      <c r="U75" s="119"/>
      <c r="V75" s="119"/>
      <c r="W75" s="123">
        <f>$W$76</f>
        <v>0</v>
      </c>
      <c r="X75" s="119"/>
      <c r="Y75" s="123">
        <f>$Y$76</f>
        <v>0</v>
      </c>
      <c r="Z75" s="119"/>
      <c r="AA75" s="124">
        <f>$AA$76</f>
        <v>0</v>
      </c>
      <c r="AR75" s="125" t="s">
        <v>129</v>
      </c>
      <c r="AT75" s="125" t="s">
        <v>69</v>
      </c>
      <c r="AU75" s="125" t="s">
        <v>70</v>
      </c>
      <c r="AY75" s="125" t="s">
        <v>120</v>
      </c>
      <c r="BK75" s="126">
        <f>$BK$76</f>
        <v>0</v>
      </c>
    </row>
    <row r="76" spans="2:63" s="117" customFormat="1" ht="21" customHeight="1">
      <c r="B76" s="118"/>
      <c r="C76" s="119"/>
      <c r="D76" s="127" t="s">
        <v>157</v>
      </c>
      <c r="E76" s="119"/>
      <c r="F76" s="119"/>
      <c r="G76" s="119"/>
      <c r="H76" s="119"/>
      <c r="I76" s="119"/>
      <c r="J76" s="119"/>
      <c r="K76" s="119"/>
      <c r="L76" s="119"/>
      <c r="M76" s="119"/>
      <c r="N76" s="276">
        <f>$BK$76</f>
        <v>0</v>
      </c>
      <c r="O76" s="277"/>
      <c r="P76" s="277"/>
      <c r="Q76" s="277"/>
      <c r="R76" s="119"/>
      <c r="S76" s="121"/>
      <c r="T76" s="122"/>
      <c r="U76" s="119"/>
      <c r="V76" s="119"/>
      <c r="W76" s="123">
        <f>SUM($W$77:$W$77)</f>
        <v>0</v>
      </c>
      <c r="X76" s="119"/>
      <c r="Y76" s="123">
        <f>SUM($Y$77:$Y$77)</f>
        <v>0</v>
      </c>
      <c r="Z76" s="119"/>
      <c r="AA76" s="124">
        <f>SUM($AA$77:$AA$77)</f>
        <v>0</v>
      </c>
      <c r="AR76" s="125" t="s">
        <v>129</v>
      </c>
      <c r="AT76" s="125" t="s">
        <v>69</v>
      </c>
      <c r="AU76" s="125" t="s">
        <v>21</v>
      </c>
      <c r="AY76" s="125" t="s">
        <v>120</v>
      </c>
      <c r="BK76" s="126">
        <f>SUM($BK$77:$BK$77)</f>
        <v>0</v>
      </c>
    </row>
    <row r="77" spans="2:65" s="6" customFormat="1" ht="23.25" customHeight="1">
      <c r="B77" s="22"/>
      <c r="C77" s="128" t="s">
        <v>21</v>
      </c>
      <c r="D77" s="128" t="s">
        <v>121</v>
      </c>
      <c r="E77" s="129" t="s">
        <v>158</v>
      </c>
      <c r="F77" s="275" t="s">
        <v>331</v>
      </c>
      <c r="G77" s="271"/>
      <c r="H77" s="271"/>
      <c r="I77" s="271"/>
      <c r="J77" s="131" t="s">
        <v>159</v>
      </c>
      <c r="K77" s="132">
        <v>1</v>
      </c>
      <c r="L77" s="270"/>
      <c r="M77" s="271"/>
      <c r="N77" s="272">
        <f>ROUND($L$77*$K$77,2)</f>
        <v>0</v>
      </c>
      <c r="O77" s="271"/>
      <c r="P77" s="271"/>
      <c r="Q77" s="271"/>
      <c r="R77" s="130"/>
      <c r="S77" s="42"/>
      <c r="T77" s="133"/>
      <c r="U77" s="134" t="s">
        <v>40</v>
      </c>
      <c r="V77" s="23"/>
      <c r="W77" s="23"/>
      <c r="X77" s="135">
        <v>0</v>
      </c>
      <c r="Y77" s="135">
        <f>$X$77*$K$77</f>
        <v>0</v>
      </c>
      <c r="Z77" s="135">
        <v>0</v>
      </c>
      <c r="AA77" s="136">
        <f>$Z$77*$K$77</f>
        <v>0</v>
      </c>
      <c r="AR77" s="92" t="s">
        <v>160</v>
      </c>
      <c r="AT77" s="92" t="s">
        <v>121</v>
      </c>
      <c r="AU77" s="92" t="s">
        <v>78</v>
      </c>
      <c r="AY77" s="6" t="s">
        <v>120</v>
      </c>
      <c r="BE77" s="137">
        <f>IF($U$77="základní",$N$77,0)</f>
        <v>0</v>
      </c>
      <c r="BF77" s="137">
        <f>IF($U$77="snížená",$N$77,0)</f>
        <v>0</v>
      </c>
      <c r="BG77" s="137">
        <f>IF($U$77="zákl. přenesená",$N$77,0)</f>
        <v>0</v>
      </c>
      <c r="BH77" s="137">
        <f>IF($U$77="sníž. přenesená",$N$77,0)</f>
        <v>0</v>
      </c>
      <c r="BI77" s="137">
        <f>IF($U$77="nulová",$N$77,0)</f>
        <v>0</v>
      </c>
      <c r="BJ77" s="92" t="s">
        <v>21</v>
      </c>
      <c r="BK77" s="137">
        <f>ROUND($L$77*$K$77,2)</f>
        <v>0</v>
      </c>
      <c r="BL77" s="92" t="s">
        <v>160</v>
      </c>
      <c r="BM77" s="92" t="s">
        <v>161</v>
      </c>
    </row>
    <row r="78" spans="2:19" s="6" customFormat="1" ht="7.5" customHeight="1"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42"/>
    </row>
    <row r="116" s="2" customFormat="1" ht="14.25" customHeight="1"/>
  </sheetData>
  <sheetProtection formatColumns="0" formatRows="0" sort="0" autoFilter="0"/>
  <mergeCells count="53">
    <mergeCell ref="S2:AC2"/>
    <mergeCell ref="N74:Q74"/>
    <mergeCell ref="N75:Q75"/>
    <mergeCell ref="N76:Q76"/>
    <mergeCell ref="F66:Q66"/>
    <mergeCell ref="M68:P68"/>
    <mergeCell ref="M70:Q70"/>
    <mergeCell ref="M48:Q48"/>
    <mergeCell ref="C51:G51"/>
    <mergeCell ref="N51:Q51"/>
    <mergeCell ref="H1:K1"/>
    <mergeCell ref="F73:I73"/>
    <mergeCell ref="L73:M73"/>
    <mergeCell ref="N73:Q73"/>
    <mergeCell ref="F77:I77"/>
    <mergeCell ref="L77:M77"/>
    <mergeCell ref="N77:Q77"/>
    <mergeCell ref="C62:R62"/>
    <mergeCell ref="F64:Q64"/>
    <mergeCell ref="F65:Q65"/>
    <mergeCell ref="N53:Q53"/>
    <mergeCell ref="N54:Q54"/>
    <mergeCell ref="N55:Q55"/>
    <mergeCell ref="L34:P34"/>
    <mergeCell ref="C40:R40"/>
    <mergeCell ref="F42:Q42"/>
    <mergeCell ref="F43:Q43"/>
    <mergeCell ref="F44:Q44"/>
    <mergeCell ref="M46:P46"/>
    <mergeCell ref="H30:J30"/>
    <mergeCell ref="M30:P30"/>
    <mergeCell ref="H31:J31"/>
    <mergeCell ref="M31:P31"/>
    <mergeCell ref="H32:J32"/>
    <mergeCell ref="M32:P32"/>
    <mergeCell ref="E23:P23"/>
    <mergeCell ref="M26:P26"/>
    <mergeCell ref="H28:J28"/>
    <mergeCell ref="M28:P28"/>
    <mergeCell ref="H29:J29"/>
    <mergeCell ref="M29:P29"/>
    <mergeCell ref="O13:P13"/>
    <mergeCell ref="O14:P14"/>
    <mergeCell ref="O16:P16"/>
    <mergeCell ref="O17:P17"/>
    <mergeCell ref="O19:P19"/>
    <mergeCell ref="O20:P20"/>
    <mergeCell ref="C2:R2"/>
    <mergeCell ref="C4:R4"/>
    <mergeCell ref="F6:Q6"/>
    <mergeCell ref="F7:Q7"/>
    <mergeCell ref="F8:Q8"/>
    <mergeCell ref="O11:P11"/>
  </mergeCells>
  <hyperlinks>
    <hyperlink ref="F1:G1" location="C2" tooltip="Krycí list soupisu" display="1) Krycí list soupisu"/>
    <hyperlink ref="H1:K1" location="C51" tooltip="Rekapitulace" display="2) Rekapitulace"/>
    <hyperlink ref="L1:M1" location="C73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4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B2:K207"/>
  <sheetViews>
    <sheetView showGridLines="0" workbookViewId="0" topLeftCell="A1">
      <selection activeCell="D10" sqref="D10:J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45"/>
      <c r="C2" s="146"/>
      <c r="D2" s="146"/>
      <c r="E2" s="146"/>
      <c r="F2" s="146"/>
      <c r="G2" s="146"/>
      <c r="H2" s="146"/>
      <c r="I2" s="146"/>
      <c r="J2" s="146"/>
      <c r="K2" s="147"/>
    </row>
    <row r="3" spans="2:11" s="150" customFormat="1" ht="45" customHeight="1">
      <c r="B3" s="148"/>
      <c r="C3" s="281" t="s">
        <v>169</v>
      </c>
      <c r="D3" s="281"/>
      <c r="E3" s="281"/>
      <c r="F3" s="281"/>
      <c r="G3" s="281"/>
      <c r="H3" s="281"/>
      <c r="I3" s="281"/>
      <c r="J3" s="281"/>
      <c r="K3" s="149"/>
    </row>
    <row r="4" spans="2:11" ht="25.5" customHeight="1">
      <c r="B4" s="151"/>
      <c r="C4" s="282" t="s">
        <v>170</v>
      </c>
      <c r="D4" s="282"/>
      <c r="E4" s="282"/>
      <c r="F4" s="282"/>
      <c r="G4" s="282"/>
      <c r="H4" s="282"/>
      <c r="I4" s="282"/>
      <c r="J4" s="282"/>
      <c r="K4" s="152"/>
    </row>
    <row r="5" spans="2:11" ht="5.25" customHeight="1">
      <c r="B5" s="151"/>
      <c r="C5" s="153"/>
      <c r="D5" s="153"/>
      <c r="E5" s="153"/>
      <c r="F5" s="153"/>
      <c r="G5" s="153"/>
      <c r="H5" s="153"/>
      <c r="I5" s="153"/>
      <c r="J5" s="153"/>
      <c r="K5" s="152"/>
    </row>
    <row r="6" spans="2:11" ht="15" customHeight="1">
      <c r="B6" s="151"/>
      <c r="C6" s="283" t="s">
        <v>171</v>
      </c>
      <c r="D6" s="283"/>
      <c r="E6" s="283"/>
      <c r="F6" s="283"/>
      <c r="G6" s="283"/>
      <c r="H6" s="283"/>
      <c r="I6" s="283"/>
      <c r="J6" s="283"/>
      <c r="K6" s="152"/>
    </row>
    <row r="7" spans="2:11" ht="15" customHeight="1">
      <c r="B7" s="155"/>
      <c r="C7" s="283" t="s">
        <v>172</v>
      </c>
      <c r="D7" s="283"/>
      <c r="E7" s="283"/>
      <c r="F7" s="283"/>
      <c r="G7" s="283"/>
      <c r="H7" s="283"/>
      <c r="I7" s="283"/>
      <c r="J7" s="283"/>
      <c r="K7" s="152"/>
    </row>
    <row r="8" spans="2:11" ht="12.75" customHeight="1">
      <c r="B8" s="155"/>
      <c r="C8" s="154"/>
      <c r="D8" s="154"/>
      <c r="E8" s="154"/>
      <c r="F8" s="154"/>
      <c r="G8" s="154"/>
      <c r="H8" s="154"/>
      <c r="I8" s="154"/>
      <c r="J8" s="154"/>
      <c r="K8" s="152"/>
    </row>
    <row r="9" spans="2:11" ht="15" customHeight="1">
      <c r="B9" s="155"/>
      <c r="C9" s="283" t="s">
        <v>173</v>
      </c>
      <c r="D9" s="283"/>
      <c r="E9" s="283"/>
      <c r="F9" s="283"/>
      <c r="G9" s="283"/>
      <c r="H9" s="283"/>
      <c r="I9" s="283"/>
      <c r="J9" s="283"/>
      <c r="K9" s="152"/>
    </row>
    <row r="10" spans="2:11" ht="15" customHeight="1">
      <c r="B10" s="155"/>
      <c r="C10" s="154"/>
      <c r="D10" s="283" t="s">
        <v>174</v>
      </c>
      <c r="E10" s="283"/>
      <c r="F10" s="283"/>
      <c r="G10" s="283"/>
      <c r="H10" s="283"/>
      <c r="I10" s="283"/>
      <c r="J10" s="283"/>
      <c r="K10" s="152"/>
    </row>
    <row r="11" spans="2:11" ht="15" customHeight="1">
      <c r="B11" s="155"/>
      <c r="C11" s="156"/>
      <c r="D11" s="283" t="s">
        <v>175</v>
      </c>
      <c r="E11" s="283"/>
      <c r="F11" s="283"/>
      <c r="G11" s="283"/>
      <c r="H11" s="283"/>
      <c r="I11" s="283"/>
      <c r="J11" s="283"/>
      <c r="K11" s="152"/>
    </row>
    <row r="12" spans="2:11" ht="12.75" customHeight="1">
      <c r="B12" s="155"/>
      <c r="C12" s="156"/>
      <c r="D12" s="156"/>
      <c r="E12" s="156"/>
      <c r="F12" s="156"/>
      <c r="G12" s="156"/>
      <c r="H12" s="156"/>
      <c r="I12" s="156"/>
      <c r="J12" s="156"/>
      <c r="K12" s="152"/>
    </row>
    <row r="13" spans="2:11" ht="15" customHeight="1">
      <c r="B13" s="155"/>
      <c r="C13" s="156"/>
      <c r="D13" s="283" t="s">
        <v>176</v>
      </c>
      <c r="E13" s="283"/>
      <c r="F13" s="283"/>
      <c r="G13" s="283"/>
      <c r="H13" s="283"/>
      <c r="I13" s="283"/>
      <c r="J13" s="283"/>
      <c r="K13" s="152"/>
    </row>
    <row r="14" spans="2:11" ht="15" customHeight="1">
      <c r="B14" s="155"/>
      <c r="C14" s="156"/>
      <c r="D14" s="283" t="s">
        <v>177</v>
      </c>
      <c r="E14" s="283"/>
      <c r="F14" s="283"/>
      <c r="G14" s="283"/>
      <c r="H14" s="283"/>
      <c r="I14" s="283"/>
      <c r="J14" s="283"/>
      <c r="K14" s="152"/>
    </row>
    <row r="15" spans="2:11" ht="15" customHeight="1">
      <c r="B15" s="155"/>
      <c r="C15" s="156"/>
      <c r="D15" s="283" t="s">
        <v>178</v>
      </c>
      <c r="E15" s="283"/>
      <c r="F15" s="283"/>
      <c r="G15" s="283"/>
      <c r="H15" s="283"/>
      <c r="I15" s="283"/>
      <c r="J15" s="283"/>
      <c r="K15" s="152"/>
    </row>
    <row r="16" spans="2:11" ht="15" customHeight="1">
      <c r="B16" s="155"/>
      <c r="C16" s="156"/>
      <c r="D16" s="156"/>
      <c r="E16" s="157" t="s">
        <v>76</v>
      </c>
      <c r="F16" s="283" t="s">
        <v>179</v>
      </c>
      <c r="G16" s="283"/>
      <c r="H16" s="283"/>
      <c r="I16" s="283"/>
      <c r="J16" s="283"/>
      <c r="K16" s="152"/>
    </row>
    <row r="17" spans="2:11" ht="15" customHeight="1">
      <c r="B17" s="155"/>
      <c r="C17" s="156"/>
      <c r="D17" s="156"/>
      <c r="E17" s="157" t="s">
        <v>180</v>
      </c>
      <c r="F17" s="283" t="s">
        <v>181</v>
      </c>
      <c r="G17" s="283"/>
      <c r="H17" s="283"/>
      <c r="I17" s="283"/>
      <c r="J17" s="283"/>
      <c r="K17" s="152"/>
    </row>
    <row r="18" spans="2:11" ht="15" customHeight="1">
      <c r="B18" s="155"/>
      <c r="C18" s="156"/>
      <c r="D18" s="156"/>
      <c r="E18" s="157" t="s">
        <v>182</v>
      </c>
      <c r="F18" s="283" t="s">
        <v>183</v>
      </c>
      <c r="G18" s="283"/>
      <c r="H18" s="283"/>
      <c r="I18" s="283"/>
      <c r="J18" s="283"/>
      <c r="K18" s="152"/>
    </row>
    <row r="19" spans="2:11" ht="15" customHeight="1">
      <c r="B19" s="155"/>
      <c r="C19" s="156"/>
      <c r="D19" s="156"/>
      <c r="E19" s="157" t="s">
        <v>83</v>
      </c>
      <c r="F19" s="283" t="s">
        <v>84</v>
      </c>
      <c r="G19" s="283"/>
      <c r="H19" s="283"/>
      <c r="I19" s="283"/>
      <c r="J19" s="283"/>
      <c r="K19" s="152"/>
    </row>
    <row r="20" spans="2:11" ht="15" customHeight="1">
      <c r="B20" s="155"/>
      <c r="C20" s="156"/>
      <c r="D20" s="156"/>
      <c r="E20" s="157" t="s">
        <v>184</v>
      </c>
      <c r="F20" s="283" t="s">
        <v>185</v>
      </c>
      <c r="G20" s="283"/>
      <c r="H20" s="283"/>
      <c r="I20" s="283"/>
      <c r="J20" s="283"/>
      <c r="K20" s="152"/>
    </row>
    <row r="21" spans="2:11" ht="15" customHeight="1">
      <c r="B21" s="155"/>
      <c r="C21" s="156"/>
      <c r="D21" s="156"/>
      <c r="E21" s="157" t="s">
        <v>81</v>
      </c>
      <c r="F21" s="283" t="s">
        <v>186</v>
      </c>
      <c r="G21" s="283"/>
      <c r="H21" s="283"/>
      <c r="I21" s="283"/>
      <c r="J21" s="283"/>
      <c r="K21" s="152"/>
    </row>
    <row r="22" spans="2:11" ht="12.75" customHeight="1">
      <c r="B22" s="155"/>
      <c r="C22" s="156"/>
      <c r="D22" s="156"/>
      <c r="E22" s="156"/>
      <c r="F22" s="156"/>
      <c r="G22" s="156"/>
      <c r="H22" s="156"/>
      <c r="I22" s="156"/>
      <c r="J22" s="156"/>
      <c r="K22" s="152"/>
    </row>
    <row r="23" spans="2:11" ht="15" customHeight="1">
      <c r="B23" s="155"/>
      <c r="C23" s="283" t="s">
        <v>187</v>
      </c>
      <c r="D23" s="283"/>
      <c r="E23" s="283"/>
      <c r="F23" s="283"/>
      <c r="G23" s="283"/>
      <c r="H23" s="283"/>
      <c r="I23" s="283"/>
      <c r="J23" s="283"/>
      <c r="K23" s="152"/>
    </row>
    <row r="24" spans="2:11" ht="15" customHeight="1">
      <c r="B24" s="155"/>
      <c r="C24" s="283" t="s">
        <v>188</v>
      </c>
      <c r="D24" s="283"/>
      <c r="E24" s="283"/>
      <c r="F24" s="283"/>
      <c r="G24" s="283"/>
      <c r="H24" s="283"/>
      <c r="I24" s="283"/>
      <c r="J24" s="283"/>
      <c r="K24" s="152"/>
    </row>
    <row r="25" spans="2:11" ht="15" customHeight="1">
      <c r="B25" s="155"/>
      <c r="C25" s="154"/>
      <c r="D25" s="283" t="s">
        <v>189</v>
      </c>
      <c r="E25" s="283"/>
      <c r="F25" s="283"/>
      <c r="G25" s="283"/>
      <c r="H25" s="283"/>
      <c r="I25" s="283"/>
      <c r="J25" s="283"/>
      <c r="K25" s="152"/>
    </row>
    <row r="26" spans="2:11" ht="15" customHeight="1">
      <c r="B26" s="155"/>
      <c r="C26" s="156"/>
      <c r="D26" s="283" t="s">
        <v>190</v>
      </c>
      <c r="E26" s="283"/>
      <c r="F26" s="283"/>
      <c r="G26" s="283"/>
      <c r="H26" s="283"/>
      <c r="I26" s="283"/>
      <c r="J26" s="283"/>
      <c r="K26" s="152"/>
    </row>
    <row r="27" spans="2:11" ht="12.75" customHeight="1">
      <c r="B27" s="155"/>
      <c r="C27" s="156"/>
      <c r="D27" s="156"/>
      <c r="E27" s="156"/>
      <c r="F27" s="156"/>
      <c r="G27" s="156"/>
      <c r="H27" s="156"/>
      <c r="I27" s="156"/>
      <c r="J27" s="156"/>
      <c r="K27" s="152"/>
    </row>
    <row r="28" spans="2:11" ht="15" customHeight="1">
      <c r="B28" s="155"/>
      <c r="C28" s="156"/>
      <c r="D28" s="283" t="s">
        <v>191</v>
      </c>
      <c r="E28" s="283"/>
      <c r="F28" s="283"/>
      <c r="G28" s="283"/>
      <c r="H28" s="283"/>
      <c r="I28" s="283"/>
      <c r="J28" s="283"/>
      <c r="K28" s="152"/>
    </row>
    <row r="29" spans="2:11" ht="15" customHeight="1">
      <c r="B29" s="155"/>
      <c r="C29" s="156"/>
      <c r="D29" s="283" t="s">
        <v>192</v>
      </c>
      <c r="E29" s="283"/>
      <c r="F29" s="283"/>
      <c r="G29" s="283"/>
      <c r="H29" s="283"/>
      <c r="I29" s="283"/>
      <c r="J29" s="283"/>
      <c r="K29" s="152"/>
    </row>
    <row r="30" spans="2:11" ht="12.75" customHeight="1">
      <c r="B30" s="155"/>
      <c r="C30" s="156"/>
      <c r="D30" s="156"/>
      <c r="E30" s="156"/>
      <c r="F30" s="156"/>
      <c r="G30" s="156"/>
      <c r="H30" s="156"/>
      <c r="I30" s="156"/>
      <c r="J30" s="156"/>
      <c r="K30" s="152"/>
    </row>
    <row r="31" spans="2:11" ht="15" customHeight="1">
      <c r="B31" s="155"/>
      <c r="C31" s="156"/>
      <c r="D31" s="283" t="s">
        <v>193</v>
      </c>
      <c r="E31" s="283"/>
      <c r="F31" s="283"/>
      <c r="G31" s="283"/>
      <c r="H31" s="283"/>
      <c r="I31" s="283"/>
      <c r="J31" s="283"/>
      <c r="K31" s="152"/>
    </row>
    <row r="32" spans="2:11" ht="15" customHeight="1">
      <c r="B32" s="155"/>
      <c r="C32" s="156"/>
      <c r="D32" s="283" t="s">
        <v>194</v>
      </c>
      <c r="E32" s="283"/>
      <c r="F32" s="283"/>
      <c r="G32" s="283"/>
      <c r="H32" s="283"/>
      <c r="I32" s="283"/>
      <c r="J32" s="283"/>
      <c r="K32" s="152"/>
    </row>
    <row r="33" spans="2:11" ht="15" customHeight="1">
      <c r="B33" s="155"/>
      <c r="C33" s="156"/>
      <c r="D33" s="283" t="s">
        <v>195</v>
      </c>
      <c r="E33" s="283"/>
      <c r="F33" s="283"/>
      <c r="G33" s="283"/>
      <c r="H33" s="283"/>
      <c r="I33" s="283"/>
      <c r="J33" s="283"/>
      <c r="K33" s="152"/>
    </row>
    <row r="34" spans="2:11" ht="15" customHeight="1">
      <c r="B34" s="155"/>
      <c r="C34" s="156"/>
      <c r="D34" s="154"/>
      <c r="E34" s="158" t="s">
        <v>106</v>
      </c>
      <c r="F34" s="154"/>
      <c r="G34" s="283" t="s">
        <v>196</v>
      </c>
      <c r="H34" s="283"/>
      <c r="I34" s="283"/>
      <c r="J34" s="283"/>
      <c r="K34" s="152"/>
    </row>
    <row r="35" spans="2:11" ht="15" customHeight="1">
      <c r="B35" s="155"/>
      <c r="C35" s="156"/>
      <c r="D35" s="154"/>
      <c r="E35" s="158" t="s">
        <v>197</v>
      </c>
      <c r="F35" s="154"/>
      <c r="G35" s="283" t="s">
        <v>198</v>
      </c>
      <c r="H35" s="283"/>
      <c r="I35" s="283"/>
      <c r="J35" s="283"/>
      <c r="K35" s="152"/>
    </row>
    <row r="36" spans="2:11" ht="15" customHeight="1">
      <c r="B36" s="155"/>
      <c r="C36" s="156"/>
      <c r="D36" s="154"/>
      <c r="E36" s="158" t="s">
        <v>51</v>
      </c>
      <c r="F36" s="154"/>
      <c r="G36" s="283" t="s">
        <v>199</v>
      </c>
      <c r="H36" s="283"/>
      <c r="I36" s="283"/>
      <c r="J36" s="283"/>
      <c r="K36" s="152"/>
    </row>
    <row r="37" spans="2:11" ht="15" customHeight="1">
      <c r="B37" s="155"/>
      <c r="C37" s="156"/>
      <c r="D37" s="154"/>
      <c r="E37" s="158" t="s">
        <v>107</v>
      </c>
      <c r="F37" s="154"/>
      <c r="G37" s="283" t="s">
        <v>200</v>
      </c>
      <c r="H37" s="283"/>
      <c r="I37" s="283"/>
      <c r="J37" s="283"/>
      <c r="K37" s="152"/>
    </row>
    <row r="38" spans="2:11" ht="15" customHeight="1">
      <c r="B38" s="155"/>
      <c r="C38" s="156"/>
      <c r="D38" s="154"/>
      <c r="E38" s="158" t="s">
        <v>108</v>
      </c>
      <c r="F38" s="154"/>
      <c r="G38" s="283" t="s">
        <v>201</v>
      </c>
      <c r="H38" s="283"/>
      <c r="I38" s="283"/>
      <c r="J38" s="283"/>
      <c r="K38" s="152"/>
    </row>
    <row r="39" spans="2:11" ht="15" customHeight="1">
      <c r="B39" s="155"/>
      <c r="C39" s="156"/>
      <c r="D39" s="154"/>
      <c r="E39" s="158" t="s">
        <v>109</v>
      </c>
      <c r="F39" s="154"/>
      <c r="G39" s="283" t="s">
        <v>202</v>
      </c>
      <c r="H39" s="283"/>
      <c r="I39" s="283"/>
      <c r="J39" s="283"/>
      <c r="K39" s="152"/>
    </row>
    <row r="40" spans="2:11" ht="15" customHeight="1">
      <c r="B40" s="155"/>
      <c r="C40" s="156"/>
      <c r="D40" s="154"/>
      <c r="E40" s="158" t="s">
        <v>203</v>
      </c>
      <c r="F40" s="154"/>
      <c r="G40" s="283" t="s">
        <v>204</v>
      </c>
      <c r="H40" s="283"/>
      <c r="I40" s="283"/>
      <c r="J40" s="283"/>
      <c r="K40" s="152"/>
    </row>
    <row r="41" spans="2:11" ht="15" customHeight="1">
      <c r="B41" s="155"/>
      <c r="C41" s="156"/>
      <c r="D41" s="154"/>
      <c r="E41" s="158"/>
      <c r="F41" s="154"/>
      <c r="G41" s="283" t="s">
        <v>205</v>
      </c>
      <c r="H41" s="283"/>
      <c r="I41" s="283"/>
      <c r="J41" s="283"/>
      <c r="K41" s="152"/>
    </row>
    <row r="42" spans="2:11" ht="15" customHeight="1">
      <c r="B42" s="155"/>
      <c r="C42" s="156"/>
      <c r="D42" s="154"/>
      <c r="E42" s="158" t="s">
        <v>206</v>
      </c>
      <c r="F42" s="154"/>
      <c r="G42" s="283" t="s">
        <v>207</v>
      </c>
      <c r="H42" s="283"/>
      <c r="I42" s="283"/>
      <c r="J42" s="283"/>
      <c r="K42" s="152"/>
    </row>
    <row r="43" spans="2:11" ht="15" customHeight="1">
      <c r="B43" s="155"/>
      <c r="C43" s="156"/>
      <c r="D43" s="154"/>
      <c r="E43" s="158" t="s">
        <v>112</v>
      </c>
      <c r="F43" s="154"/>
      <c r="G43" s="283" t="s">
        <v>208</v>
      </c>
      <c r="H43" s="283"/>
      <c r="I43" s="283"/>
      <c r="J43" s="283"/>
      <c r="K43" s="152"/>
    </row>
    <row r="44" spans="2:11" ht="12.75" customHeight="1">
      <c r="B44" s="155"/>
      <c r="C44" s="156"/>
      <c r="D44" s="154"/>
      <c r="E44" s="154"/>
      <c r="F44" s="154"/>
      <c r="G44" s="154"/>
      <c r="H44" s="154"/>
      <c r="I44" s="154"/>
      <c r="J44" s="154"/>
      <c r="K44" s="152"/>
    </row>
    <row r="45" spans="2:11" ht="15" customHeight="1">
      <c r="B45" s="155"/>
      <c r="C45" s="156"/>
      <c r="D45" s="283" t="s">
        <v>209</v>
      </c>
      <c r="E45" s="283"/>
      <c r="F45" s="283"/>
      <c r="G45" s="283"/>
      <c r="H45" s="283"/>
      <c r="I45" s="283"/>
      <c r="J45" s="283"/>
      <c r="K45" s="152"/>
    </row>
    <row r="46" spans="2:11" ht="15" customHeight="1">
      <c r="B46" s="155"/>
      <c r="C46" s="156"/>
      <c r="D46" s="156"/>
      <c r="E46" s="283" t="s">
        <v>210</v>
      </c>
      <c r="F46" s="283"/>
      <c r="G46" s="283"/>
      <c r="H46" s="283"/>
      <c r="I46" s="283"/>
      <c r="J46" s="283"/>
      <c r="K46" s="152"/>
    </row>
    <row r="47" spans="2:11" ht="15" customHeight="1">
      <c r="B47" s="155"/>
      <c r="C47" s="156"/>
      <c r="D47" s="156"/>
      <c r="E47" s="283" t="s">
        <v>211</v>
      </c>
      <c r="F47" s="283"/>
      <c r="G47" s="283"/>
      <c r="H47" s="283"/>
      <c r="I47" s="283"/>
      <c r="J47" s="283"/>
      <c r="K47" s="152"/>
    </row>
    <row r="48" spans="2:11" ht="15" customHeight="1">
      <c r="B48" s="155"/>
      <c r="C48" s="156"/>
      <c r="D48" s="156"/>
      <c r="E48" s="283" t="s">
        <v>212</v>
      </c>
      <c r="F48" s="283"/>
      <c r="G48" s="283"/>
      <c r="H48" s="283"/>
      <c r="I48" s="283"/>
      <c r="J48" s="283"/>
      <c r="K48" s="152"/>
    </row>
    <row r="49" spans="2:11" ht="15" customHeight="1">
      <c r="B49" s="155"/>
      <c r="C49" s="156"/>
      <c r="D49" s="283" t="s">
        <v>213</v>
      </c>
      <c r="E49" s="283"/>
      <c r="F49" s="283"/>
      <c r="G49" s="283"/>
      <c r="H49" s="283"/>
      <c r="I49" s="283"/>
      <c r="J49" s="283"/>
      <c r="K49" s="152"/>
    </row>
    <row r="50" spans="2:11" ht="25.5" customHeight="1">
      <c r="B50" s="151"/>
      <c r="C50" s="282" t="s">
        <v>214</v>
      </c>
      <c r="D50" s="282"/>
      <c r="E50" s="282"/>
      <c r="F50" s="282"/>
      <c r="G50" s="282"/>
      <c r="H50" s="282"/>
      <c r="I50" s="282"/>
      <c r="J50" s="282"/>
      <c r="K50" s="152"/>
    </row>
    <row r="51" spans="2:11" ht="5.25" customHeight="1">
      <c r="B51" s="151"/>
      <c r="C51" s="153"/>
      <c r="D51" s="153"/>
      <c r="E51" s="153"/>
      <c r="F51" s="153"/>
      <c r="G51" s="153"/>
      <c r="H51" s="153"/>
      <c r="I51" s="153"/>
      <c r="J51" s="153"/>
      <c r="K51" s="152"/>
    </row>
    <row r="52" spans="2:11" ht="15" customHeight="1">
      <c r="B52" s="151"/>
      <c r="C52" s="283" t="s">
        <v>215</v>
      </c>
      <c r="D52" s="283"/>
      <c r="E52" s="283"/>
      <c r="F52" s="283"/>
      <c r="G52" s="283"/>
      <c r="H52" s="283"/>
      <c r="I52" s="283"/>
      <c r="J52" s="283"/>
      <c r="K52" s="152"/>
    </row>
    <row r="53" spans="2:11" ht="15" customHeight="1">
      <c r="B53" s="151"/>
      <c r="C53" s="283" t="s">
        <v>216</v>
      </c>
      <c r="D53" s="283"/>
      <c r="E53" s="283"/>
      <c r="F53" s="283"/>
      <c r="G53" s="283"/>
      <c r="H53" s="283"/>
      <c r="I53" s="283"/>
      <c r="J53" s="283"/>
      <c r="K53" s="152"/>
    </row>
    <row r="54" spans="2:11" ht="12.75" customHeight="1">
      <c r="B54" s="151"/>
      <c r="C54" s="154"/>
      <c r="D54" s="154"/>
      <c r="E54" s="154"/>
      <c r="F54" s="154"/>
      <c r="G54" s="154"/>
      <c r="H54" s="154"/>
      <c r="I54" s="154"/>
      <c r="J54" s="154"/>
      <c r="K54" s="152"/>
    </row>
    <row r="55" spans="2:11" ht="15" customHeight="1">
      <c r="B55" s="151"/>
      <c r="C55" s="283" t="s">
        <v>217</v>
      </c>
      <c r="D55" s="283"/>
      <c r="E55" s="283"/>
      <c r="F55" s="283"/>
      <c r="G55" s="283"/>
      <c r="H55" s="283"/>
      <c r="I55" s="283"/>
      <c r="J55" s="283"/>
      <c r="K55" s="152"/>
    </row>
    <row r="56" spans="2:11" ht="15" customHeight="1">
      <c r="B56" s="151"/>
      <c r="C56" s="156"/>
      <c r="D56" s="283" t="s">
        <v>218</v>
      </c>
      <c r="E56" s="283"/>
      <c r="F56" s="283"/>
      <c r="G56" s="283"/>
      <c r="H56" s="283"/>
      <c r="I56" s="283"/>
      <c r="J56" s="283"/>
      <c r="K56" s="152"/>
    </row>
    <row r="57" spans="2:11" ht="15" customHeight="1">
      <c r="B57" s="151"/>
      <c r="C57" s="156"/>
      <c r="D57" s="283" t="s">
        <v>219</v>
      </c>
      <c r="E57" s="283"/>
      <c r="F57" s="283"/>
      <c r="G57" s="283"/>
      <c r="H57" s="283"/>
      <c r="I57" s="283"/>
      <c r="J57" s="283"/>
      <c r="K57" s="152"/>
    </row>
    <row r="58" spans="2:11" ht="15" customHeight="1">
      <c r="B58" s="151"/>
      <c r="C58" s="156"/>
      <c r="D58" s="283" t="s">
        <v>220</v>
      </c>
      <c r="E58" s="283"/>
      <c r="F58" s="283"/>
      <c r="G58" s="283"/>
      <c r="H58" s="283"/>
      <c r="I58" s="283"/>
      <c r="J58" s="283"/>
      <c r="K58" s="152"/>
    </row>
    <row r="59" spans="2:11" ht="15" customHeight="1">
      <c r="B59" s="151"/>
      <c r="C59" s="156"/>
      <c r="D59" s="283" t="s">
        <v>221</v>
      </c>
      <c r="E59" s="283"/>
      <c r="F59" s="283"/>
      <c r="G59" s="283"/>
      <c r="H59" s="283"/>
      <c r="I59" s="283"/>
      <c r="J59" s="283"/>
      <c r="K59" s="152"/>
    </row>
    <row r="60" spans="2:11" ht="15" customHeight="1">
      <c r="B60" s="151"/>
      <c r="C60" s="156"/>
      <c r="D60" s="284" t="s">
        <v>222</v>
      </c>
      <c r="E60" s="284"/>
      <c r="F60" s="284"/>
      <c r="G60" s="284"/>
      <c r="H60" s="284"/>
      <c r="I60" s="284"/>
      <c r="J60" s="284"/>
      <c r="K60" s="152"/>
    </row>
    <row r="61" spans="2:11" ht="15" customHeight="1">
      <c r="B61" s="151"/>
      <c r="C61" s="156"/>
      <c r="D61" s="283" t="s">
        <v>223</v>
      </c>
      <c r="E61" s="283"/>
      <c r="F61" s="283"/>
      <c r="G61" s="283"/>
      <c r="H61" s="283"/>
      <c r="I61" s="283"/>
      <c r="J61" s="283"/>
      <c r="K61" s="152"/>
    </row>
    <row r="62" spans="2:11" ht="12.75" customHeight="1">
      <c r="B62" s="151"/>
      <c r="C62" s="156"/>
      <c r="D62" s="156"/>
      <c r="E62" s="159"/>
      <c r="F62" s="156"/>
      <c r="G62" s="156"/>
      <c r="H62" s="156"/>
      <c r="I62" s="156"/>
      <c r="J62" s="156"/>
      <c r="K62" s="152"/>
    </row>
    <row r="63" spans="2:11" ht="15" customHeight="1">
      <c r="B63" s="151"/>
      <c r="C63" s="156"/>
      <c r="D63" s="283" t="s">
        <v>224</v>
      </c>
      <c r="E63" s="283"/>
      <c r="F63" s="283"/>
      <c r="G63" s="283"/>
      <c r="H63" s="283"/>
      <c r="I63" s="283"/>
      <c r="J63" s="283"/>
      <c r="K63" s="152"/>
    </row>
    <row r="64" spans="2:11" ht="15" customHeight="1">
      <c r="B64" s="151"/>
      <c r="C64" s="156"/>
      <c r="D64" s="284" t="s">
        <v>225</v>
      </c>
      <c r="E64" s="284"/>
      <c r="F64" s="284"/>
      <c r="G64" s="284"/>
      <c r="H64" s="284"/>
      <c r="I64" s="284"/>
      <c r="J64" s="284"/>
      <c r="K64" s="152"/>
    </row>
    <row r="65" spans="2:11" ht="15" customHeight="1">
      <c r="B65" s="151"/>
      <c r="C65" s="156"/>
      <c r="D65" s="283" t="s">
        <v>226</v>
      </c>
      <c r="E65" s="283"/>
      <c r="F65" s="283"/>
      <c r="G65" s="283"/>
      <c r="H65" s="283"/>
      <c r="I65" s="283"/>
      <c r="J65" s="283"/>
      <c r="K65" s="152"/>
    </row>
    <row r="66" spans="2:11" ht="15" customHeight="1">
      <c r="B66" s="151"/>
      <c r="C66" s="156"/>
      <c r="D66" s="283" t="s">
        <v>227</v>
      </c>
      <c r="E66" s="283"/>
      <c r="F66" s="283"/>
      <c r="G66" s="283"/>
      <c r="H66" s="283"/>
      <c r="I66" s="283"/>
      <c r="J66" s="283"/>
      <c r="K66" s="152"/>
    </row>
    <row r="67" spans="2:11" ht="15" customHeight="1">
      <c r="B67" s="151"/>
      <c r="C67" s="156"/>
      <c r="D67" s="283" t="s">
        <v>228</v>
      </c>
      <c r="E67" s="283"/>
      <c r="F67" s="283"/>
      <c r="G67" s="283"/>
      <c r="H67" s="283"/>
      <c r="I67" s="283"/>
      <c r="J67" s="283"/>
      <c r="K67" s="152"/>
    </row>
    <row r="68" spans="2:11" ht="15" customHeight="1">
      <c r="B68" s="151"/>
      <c r="C68" s="156"/>
      <c r="D68" s="283" t="s">
        <v>229</v>
      </c>
      <c r="E68" s="283"/>
      <c r="F68" s="283"/>
      <c r="G68" s="283"/>
      <c r="H68" s="283"/>
      <c r="I68" s="283"/>
      <c r="J68" s="283"/>
      <c r="K68" s="152"/>
    </row>
    <row r="69" spans="2:11" ht="12.75" customHeight="1">
      <c r="B69" s="160"/>
      <c r="C69" s="161"/>
      <c r="D69" s="161"/>
      <c r="E69" s="161"/>
      <c r="F69" s="161"/>
      <c r="G69" s="161"/>
      <c r="H69" s="161"/>
      <c r="I69" s="161"/>
      <c r="J69" s="161"/>
      <c r="K69" s="162"/>
    </row>
    <row r="70" spans="2:11" ht="18.75" customHeight="1">
      <c r="B70" s="163"/>
      <c r="C70" s="163"/>
      <c r="D70" s="163"/>
      <c r="E70" s="163"/>
      <c r="F70" s="163"/>
      <c r="G70" s="163"/>
      <c r="H70" s="163"/>
      <c r="I70" s="163"/>
      <c r="J70" s="163"/>
      <c r="K70" s="164"/>
    </row>
    <row r="71" spans="2:11" ht="18.75" customHeight="1">
      <c r="B71" s="164"/>
      <c r="C71" s="164"/>
      <c r="D71" s="164"/>
      <c r="E71" s="164"/>
      <c r="F71" s="164"/>
      <c r="G71" s="164"/>
      <c r="H71" s="164"/>
      <c r="I71" s="164"/>
      <c r="J71" s="164"/>
      <c r="K71" s="164"/>
    </row>
    <row r="72" spans="2:11" ht="7.5" customHeight="1">
      <c r="B72" s="165"/>
      <c r="C72" s="166"/>
      <c r="D72" s="166"/>
      <c r="E72" s="166"/>
      <c r="F72" s="166"/>
      <c r="G72" s="166"/>
      <c r="H72" s="166"/>
      <c r="I72" s="166"/>
      <c r="J72" s="166"/>
      <c r="K72" s="167"/>
    </row>
    <row r="73" spans="2:11" ht="45" customHeight="1">
      <c r="B73" s="168"/>
      <c r="C73" s="285" t="s">
        <v>168</v>
      </c>
      <c r="D73" s="285"/>
      <c r="E73" s="285"/>
      <c r="F73" s="285"/>
      <c r="G73" s="285"/>
      <c r="H73" s="285"/>
      <c r="I73" s="285"/>
      <c r="J73" s="285"/>
      <c r="K73" s="169"/>
    </row>
    <row r="74" spans="2:11" ht="17.25" customHeight="1">
      <c r="B74" s="168"/>
      <c r="C74" s="170" t="s">
        <v>230</v>
      </c>
      <c r="D74" s="170"/>
      <c r="E74" s="170"/>
      <c r="F74" s="170" t="s">
        <v>231</v>
      </c>
      <c r="G74" s="171"/>
      <c r="H74" s="170" t="s">
        <v>107</v>
      </c>
      <c r="I74" s="170" t="s">
        <v>55</v>
      </c>
      <c r="J74" s="170" t="s">
        <v>232</v>
      </c>
      <c r="K74" s="169"/>
    </row>
    <row r="75" spans="2:11" ht="17.25" customHeight="1">
      <c r="B75" s="168"/>
      <c r="C75" s="172" t="s">
        <v>233</v>
      </c>
      <c r="D75" s="172"/>
      <c r="E75" s="172"/>
      <c r="F75" s="173" t="s">
        <v>234</v>
      </c>
      <c r="G75" s="174"/>
      <c r="H75" s="172"/>
      <c r="I75" s="172"/>
      <c r="J75" s="172" t="s">
        <v>235</v>
      </c>
      <c r="K75" s="169"/>
    </row>
    <row r="76" spans="2:11" ht="5.25" customHeight="1">
      <c r="B76" s="168"/>
      <c r="C76" s="175"/>
      <c r="D76" s="175"/>
      <c r="E76" s="175"/>
      <c r="F76" s="175"/>
      <c r="G76" s="176"/>
      <c r="H76" s="175"/>
      <c r="I76" s="175"/>
      <c r="J76" s="175"/>
      <c r="K76" s="169"/>
    </row>
    <row r="77" spans="2:11" ht="15" customHeight="1">
      <c r="B77" s="168"/>
      <c r="C77" s="158" t="s">
        <v>51</v>
      </c>
      <c r="D77" s="175"/>
      <c r="E77" s="175"/>
      <c r="F77" s="177" t="s">
        <v>236</v>
      </c>
      <c r="G77" s="176"/>
      <c r="H77" s="158" t="s">
        <v>237</v>
      </c>
      <c r="I77" s="158" t="s">
        <v>238</v>
      </c>
      <c r="J77" s="158">
        <v>20</v>
      </c>
      <c r="K77" s="169"/>
    </row>
    <row r="78" spans="2:11" ht="15" customHeight="1">
      <c r="B78" s="168"/>
      <c r="C78" s="158" t="s">
        <v>239</v>
      </c>
      <c r="D78" s="158"/>
      <c r="E78" s="158"/>
      <c r="F78" s="177" t="s">
        <v>236</v>
      </c>
      <c r="G78" s="176"/>
      <c r="H78" s="158" t="s">
        <v>240</v>
      </c>
      <c r="I78" s="158" t="s">
        <v>238</v>
      </c>
      <c r="J78" s="158">
        <v>120</v>
      </c>
      <c r="K78" s="169"/>
    </row>
    <row r="79" spans="2:11" ht="15" customHeight="1">
      <c r="B79" s="178"/>
      <c r="C79" s="158" t="s">
        <v>241</v>
      </c>
      <c r="D79" s="158"/>
      <c r="E79" s="158"/>
      <c r="F79" s="177" t="s">
        <v>242</v>
      </c>
      <c r="G79" s="176"/>
      <c r="H79" s="158" t="s">
        <v>243</v>
      </c>
      <c r="I79" s="158" t="s">
        <v>238</v>
      </c>
      <c r="J79" s="158">
        <v>50</v>
      </c>
      <c r="K79" s="169"/>
    </row>
    <row r="80" spans="2:11" ht="15" customHeight="1">
      <c r="B80" s="178"/>
      <c r="C80" s="158" t="s">
        <v>244</v>
      </c>
      <c r="D80" s="158"/>
      <c r="E80" s="158"/>
      <c r="F80" s="177" t="s">
        <v>236</v>
      </c>
      <c r="G80" s="176"/>
      <c r="H80" s="158" t="s">
        <v>245</v>
      </c>
      <c r="I80" s="158" t="s">
        <v>246</v>
      </c>
      <c r="J80" s="158"/>
      <c r="K80" s="169"/>
    </row>
    <row r="81" spans="2:11" ht="15" customHeight="1">
      <c r="B81" s="178"/>
      <c r="C81" s="179" t="s">
        <v>247</v>
      </c>
      <c r="D81" s="179"/>
      <c r="E81" s="179"/>
      <c r="F81" s="180" t="s">
        <v>242</v>
      </c>
      <c r="G81" s="179"/>
      <c r="H81" s="179" t="s">
        <v>248</v>
      </c>
      <c r="I81" s="179" t="s">
        <v>238</v>
      </c>
      <c r="J81" s="179">
        <v>15</v>
      </c>
      <c r="K81" s="169"/>
    </row>
    <row r="82" spans="2:11" ht="15" customHeight="1">
      <c r="B82" s="178"/>
      <c r="C82" s="179" t="s">
        <v>249</v>
      </c>
      <c r="D82" s="179"/>
      <c r="E82" s="179"/>
      <c r="F82" s="180" t="s">
        <v>242</v>
      </c>
      <c r="G82" s="179"/>
      <c r="H82" s="179" t="s">
        <v>250</v>
      </c>
      <c r="I82" s="179" t="s">
        <v>238</v>
      </c>
      <c r="J82" s="179">
        <v>15</v>
      </c>
      <c r="K82" s="169"/>
    </row>
    <row r="83" spans="2:11" ht="15" customHeight="1">
      <c r="B83" s="178"/>
      <c r="C83" s="179" t="s">
        <v>251</v>
      </c>
      <c r="D83" s="179"/>
      <c r="E83" s="179"/>
      <c r="F83" s="180" t="s">
        <v>242</v>
      </c>
      <c r="G83" s="179"/>
      <c r="H83" s="179" t="s">
        <v>252</v>
      </c>
      <c r="I83" s="179" t="s">
        <v>238</v>
      </c>
      <c r="J83" s="179">
        <v>20</v>
      </c>
      <c r="K83" s="169"/>
    </row>
    <row r="84" spans="2:11" ht="15" customHeight="1">
      <c r="B84" s="178"/>
      <c r="C84" s="179" t="s">
        <v>253</v>
      </c>
      <c r="D84" s="179"/>
      <c r="E84" s="179"/>
      <c r="F84" s="180" t="s">
        <v>242</v>
      </c>
      <c r="G84" s="179"/>
      <c r="H84" s="179" t="s">
        <v>254</v>
      </c>
      <c r="I84" s="179" t="s">
        <v>238</v>
      </c>
      <c r="J84" s="179">
        <v>20</v>
      </c>
      <c r="K84" s="169"/>
    </row>
    <row r="85" spans="2:11" ht="15" customHeight="1">
      <c r="B85" s="178"/>
      <c r="C85" s="158" t="s">
        <v>255</v>
      </c>
      <c r="D85" s="158"/>
      <c r="E85" s="158"/>
      <c r="F85" s="177" t="s">
        <v>242</v>
      </c>
      <c r="G85" s="176"/>
      <c r="H85" s="158" t="s">
        <v>256</v>
      </c>
      <c r="I85" s="158" t="s">
        <v>238</v>
      </c>
      <c r="J85" s="158">
        <v>50</v>
      </c>
      <c r="K85" s="169"/>
    </row>
    <row r="86" spans="2:11" ht="15" customHeight="1">
      <c r="B86" s="178"/>
      <c r="C86" s="158" t="s">
        <v>257</v>
      </c>
      <c r="D86" s="158"/>
      <c r="E86" s="158"/>
      <c r="F86" s="177" t="s">
        <v>242</v>
      </c>
      <c r="G86" s="176"/>
      <c r="H86" s="158" t="s">
        <v>258</v>
      </c>
      <c r="I86" s="158" t="s">
        <v>238</v>
      </c>
      <c r="J86" s="158">
        <v>20</v>
      </c>
      <c r="K86" s="169"/>
    </row>
    <row r="87" spans="2:11" ht="15" customHeight="1">
      <c r="B87" s="178"/>
      <c r="C87" s="158" t="s">
        <v>259</v>
      </c>
      <c r="D87" s="158"/>
      <c r="E87" s="158"/>
      <c r="F87" s="177" t="s">
        <v>242</v>
      </c>
      <c r="G87" s="176"/>
      <c r="H87" s="158" t="s">
        <v>260</v>
      </c>
      <c r="I87" s="158" t="s">
        <v>238</v>
      </c>
      <c r="J87" s="158">
        <v>20</v>
      </c>
      <c r="K87" s="169"/>
    </row>
    <row r="88" spans="2:11" ht="15" customHeight="1">
      <c r="B88" s="178"/>
      <c r="C88" s="158" t="s">
        <v>261</v>
      </c>
      <c r="D88" s="158"/>
      <c r="E88" s="158"/>
      <c r="F88" s="177" t="s">
        <v>242</v>
      </c>
      <c r="G88" s="176"/>
      <c r="H88" s="158" t="s">
        <v>262</v>
      </c>
      <c r="I88" s="158" t="s">
        <v>238</v>
      </c>
      <c r="J88" s="158">
        <v>50</v>
      </c>
      <c r="K88" s="169"/>
    </row>
    <row r="89" spans="2:11" ht="15" customHeight="1">
      <c r="B89" s="178"/>
      <c r="C89" s="158" t="s">
        <v>263</v>
      </c>
      <c r="D89" s="158"/>
      <c r="E89" s="158"/>
      <c r="F89" s="177" t="s">
        <v>242</v>
      </c>
      <c r="G89" s="176"/>
      <c r="H89" s="158" t="s">
        <v>263</v>
      </c>
      <c r="I89" s="158" t="s">
        <v>238</v>
      </c>
      <c r="J89" s="158">
        <v>50</v>
      </c>
      <c r="K89" s="169"/>
    </row>
    <row r="90" spans="2:11" ht="15" customHeight="1">
      <c r="B90" s="178"/>
      <c r="C90" s="158" t="s">
        <v>113</v>
      </c>
      <c r="D90" s="158"/>
      <c r="E90" s="158"/>
      <c r="F90" s="177" t="s">
        <v>242</v>
      </c>
      <c r="G90" s="176"/>
      <c r="H90" s="158" t="s">
        <v>264</v>
      </c>
      <c r="I90" s="158" t="s">
        <v>238</v>
      </c>
      <c r="J90" s="158">
        <v>255</v>
      </c>
      <c r="K90" s="169"/>
    </row>
    <row r="91" spans="2:11" ht="15" customHeight="1">
      <c r="B91" s="178"/>
      <c r="C91" s="158" t="s">
        <v>265</v>
      </c>
      <c r="D91" s="158"/>
      <c r="E91" s="158"/>
      <c r="F91" s="177" t="s">
        <v>236</v>
      </c>
      <c r="G91" s="176"/>
      <c r="H91" s="158" t="s">
        <v>266</v>
      </c>
      <c r="I91" s="158" t="s">
        <v>267</v>
      </c>
      <c r="J91" s="158"/>
      <c r="K91" s="169"/>
    </row>
    <row r="92" spans="2:11" ht="15" customHeight="1">
      <c r="B92" s="178"/>
      <c r="C92" s="158" t="s">
        <v>268</v>
      </c>
      <c r="D92" s="158"/>
      <c r="E92" s="158"/>
      <c r="F92" s="177" t="s">
        <v>236</v>
      </c>
      <c r="G92" s="176"/>
      <c r="H92" s="158" t="s">
        <v>269</v>
      </c>
      <c r="I92" s="158" t="s">
        <v>270</v>
      </c>
      <c r="J92" s="158"/>
      <c r="K92" s="169"/>
    </row>
    <row r="93" spans="2:11" ht="15" customHeight="1">
      <c r="B93" s="178"/>
      <c r="C93" s="158" t="s">
        <v>271</v>
      </c>
      <c r="D93" s="158"/>
      <c r="E93" s="158"/>
      <c r="F93" s="177" t="s">
        <v>236</v>
      </c>
      <c r="G93" s="176"/>
      <c r="H93" s="158" t="s">
        <v>271</v>
      </c>
      <c r="I93" s="158" t="s">
        <v>270</v>
      </c>
      <c r="J93" s="158"/>
      <c r="K93" s="169"/>
    </row>
    <row r="94" spans="2:11" ht="15" customHeight="1">
      <c r="B94" s="178"/>
      <c r="C94" s="158" t="s">
        <v>38</v>
      </c>
      <c r="D94" s="158"/>
      <c r="E94" s="158"/>
      <c r="F94" s="177" t="s">
        <v>236</v>
      </c>
      <c r="G94" s="176"/>
      <c r="H94" s="158" t="s">
        <v>272</v>
      </c>
      <c r="I94" s="158" t="s">
        <v>270</v>
      </c>
      <c r="J94" s="158"/>
      <c r="K94" s="169"/>
    </row>
    <row r="95" spans="2:11" ht="15" customHeight="1">
      <c r="B95" s="178"/>
      <c r="C95" s="158" t="s">
        <v>46</v>
      </c>
      <c r="D95" s="158"/>
      <c r="E95" s="158"/>
      <c r="F95" s="177" t="s">
        <v>236</v>
      </c>
      <c r="G95" s="176"/>
      <c r="H95" s="158" t="s">
        <v>273</v>
      </c>
      <c r="I95" s="158" t="s">
        <v>270</v>
      </c>
      <c r="J95" s="158"/>
      <c r="K95" s="169"/>
    </row>
    <row r="96" spans="2:11" ht="15" customHeight="1">
      <c r="B96" s="181"/>
      <c r="C96" s="182"/>
      <c r="D96" s="182"/>
      <c r="E96" s="182"/>
      <c r="F96" s="182"/>
      <c r="G96" s="182"/>
      <c r="H96" s="182"/>
      <c r="I96" s="182"/>
      <c r="J96" s="182"/>
      <c r="K96" s="183"/>
    </row>
    <row r="97" spans="2:11" ht="18.75" customHeight="1">
      <c r="B97" s="184"/>
      <c r="C97" s="185"/>
      <c r="D97" s="185"/>
      <c r="E97" s="185"/>
      <c r="F97" s="185"/>
      <c r="G97" s="185"/>
      <c r="H97" s="185"/>
      <c r="I97" s="185"/>
      <c r="J97" s="185"/>
      <c r="K97" s="184"/>
    </row>
    <row r="98" spans="2:11" ht="18.75" customHeight="1">
      <c r="B98" s="164"/>
      <c r="C98" s="164"/>
      <c r="D98" s="164"/>
      <c r="E98" s="164"/>
      <c r="F98" s="164"/>
      <c r="G98" s="164"/>
      <c r="H98" s="164"/>
      <c r="I98" s="164"/>
      <c r="J98" s="164"/>
      <c r="K98" s="164"/>
    </row>
    <row r="99" spans="2:11" ht="7.5" customHeight="1">
      <c r="B99" s="165"/>
      <c r="C99" s="166"/>
      <c r="D99" s="166"/>
      <c r="E99" s="166"/>
      <c r="F99" s="166"/>
      <c r="G99" s="166"/>
      <c r="H99" s="166"/>
      <c r="I99" s="166"/>
      <c r="J99" s="166"/>
      <c r="K99" s="167"/>
    </row>
    <row r="100" spans="2:11" ht="45" customHeight="1">
      <c r="B100" s="168"/>
      <c r="C100" s="285" t="s">
        <v>274</v>
      </c>
      <c r="D100" s="285"/>
      <c r="E100" s="285"/>
      <c r="F100" s="285"/>
      <c r="G100" s="285"/>
      <c r="H100" s="285"/>
      <c r="I100" s="285"/>
      <c r="J100" s="285"/>
      <c r="K100" s="169"/>
    </row>
    <row r="101" spans="2:11" ht="17.25" customHeight="1">
      <c r="B101" s="168"/>
      <c r="C101" s="170" t="s">
        <v>230</v>
      </c>
      <c r="D101" s="170"/>
      <c r="E101" s="170"/>
      <c r="F101" s="170" t="s">
        <v>231</v>
      </c>
      <c r="G101" s="171"/>
      <c r="H101" s="170" t="s">
        <v>107</v>
      </c>
      <c r="I101" s="170" t="s">
        <v>55</v>
      </c>
      <c r="J101" s="170" t="s">
        <v>232</v>
      </c>
      <c r="K101" s="169"/>
    </row>
    <row r="102" spans="2:11" ht="17.25" customHeight="1">
      <c r="B102" s="168"/>
      <c r="C102" s="172" t="s">
        <v>233</v>
      </c>
      <c r="D102" s="172"/>
      <c r="E102" s="172"/>
      <c r="F102" s="173" t="s">
        <v>234</v>
      </c>
      <c r="G102" s="174"/>
      <c r="H102" s="172"/>
      <c r="I102" s="172"/>
      <c r="J102" s="172" t="s">
        <v>235</v>
      </c>
      <c r="K102" s="169"/>
    </row>
    <row r="103" spans="2:11" ht="5.25" customHeight="1">
      <c r="B103" s="168"/>
      <c r="C103" s="170"/>
      <c r="D103" s="170"/>
      <c r="E103" s="170"/>
      <c r="F103" s="170"/>
      <c r="G103" s="186"/>
      <c r="H103" s="170"/>
      <c r="I103" s="170"/>
      <c r="J103" s="170"/>
      <c r="K103" s="169"/>
    </row>
    <row r="104" spans="2:11" ht="15" customHeight="1">
      <c r="B104" s="168"/>
      <c r="C104" s="158" t="s">
        <v>51</v>
      </c>
      <c r="D104" s="175"/>
      <c r="E104" s="175"/>
      <c r="F104" s="177" t="s">
        <v>236</v>
      </c>
      <c r="G104" s="186"/>
      <c r="H104" s="158" t="s">
        <v>275</v>
      </c>
      <c r="I104" s="158" t="s">
        <v>238</v>
      </c>
      <c r="J104" s="158">
        <v>20</v>
      </c>
      <c r="K104" s="169"/>
    </row>
    <row r="105" spans="2:11" ht="15" customHeight="1">
      <c r="B105" s="168"/>
      <c r="C105" s="158" t="s">
        <v>239</v>
      </c>
      <c r="D105" s="158"/>
      <c r="E105" s="158"/>
      <c r="F105" s="177" t="s">
        <v>236</v>
      </c>
      <c r="G105" s="158"/>
      <c r="H105" s="158" t="s">
        <v>275</v>
      </c>
      <c r="I105" s="158" t="s">
        <v>238</v>
      </c>
      <c r="J105" s="158">
        <v>120</v>
      </c>
      <c r="K105" s="169"/>
    </row>
    <row r="106" spans="2:11" ht="15" customHeight="1">
      <c r="B106" s="178"/>
      <c r="C106" s="158" t="s">
        <v>241</v>
      </c>
      <c r="D106" s="158"/>
      <c r="E106" s="158"/>
      <c r="F106" s="177" t="s">
        <v>242</v>
      </c>
      <c r="G106" s="158"/>
      <c r="H106" s="158" t="s">
        <v>275</v>
      </c>
      <c r="I106" s="158" t="s">
        <v>238</v>
      </c>
      <c r="J106" s="158">
        <v>50</v>
      </c>
      <c r="K106" s="169"/>
    </row>
    <row r="107" spans="2:11" ht="15" customHeight="1">
      <c r="B107" s="178"/>
      <c r="C107" s="158" t="s">
        <v>244</v>
      </c>
      <c r="D107" s="158"/>
      <c r="E107" s="158"/>
      <c r="F107" s="177" t="s">
        <v>236</v>
      </c>
      <c r="G107" s="158"/>
      <c r="H107" s="158" t="s">
        <v>275</v>
      </c>
      <c r="I107" s="158" t="s">
        <v>246</v>
      </c>
      <c r="J107" s="158"/>
      <c r="K107" s="169"/>
    </row>
    <row r="108" spans="2:11" ht="15" customHeight="1">
      <c r="B108" s="178"/>
      <c r="C108" s="158" t="s">
        <v>255</v>
      </c>
      <c r="D108" s="158"/>
      <c r="E108" s="158"/>
      <c r="F108" s="177" t="s">
        <v>242</v>
      </c>
      <c r="G108" s="158"/>
      <c r="H108" s="158" t="s">
        <v>275</v>
      </c>
      <c r="I108" s="158" t="s">
        <v>238</v>
      </c>
      <c r="J108" s="158">
        <v>50</v>
      </c>
      <c r="K108" s="169"/>
    </row>
    <row r="109" spans="2:11" ht="15" customHeight="1">
      <c r="B109" s="178"/>
      <c r="C109" s="158" t="s">
        <v>263</v>
      </c>
      <c r="D109" s="158"/>
      <c r="E109" s="158"/>
      <c r="F109" s="177" t="s">
        <v>242</v>
      </c>
      <c r="G109" s="158"/>
      <c r="H109" s="158" t="s">
        <v>275</v>
      </c>
      <c r="I109" s="158" t="s">
        <v>238</v>
      </c>
      <c r="J109" s="158">
        <v>50</v>
      </c>
      <c r="K109" s="169"/>
    </row>
    <row r="110" spans="2:11" ht="15" customHeight="1">
      <c r="B110" s="178"/>
      <c r="C110" s="158" t="s">
        <v>261</v>
      </c>
      <c r="D110" s="158"/>
      <c r="E110" s="158"/>
      <c r="F110" s="177" t="s">
        <v>242</v>
      </c>
      <c r="G110" s="158"/>
      <c r="H110" s="158" t="s">
        <v>275</v>
      </c>
      <c r="I110" s="158" t="s">
        <v>238</v>
      </c>
      <c r="J110" s="158">
        <v>50</v>
      </c>
      <c r="K110" s="169"/>
    </row>
    <row r="111" spans="2:11" ht="15" customHeight="1">
      <c r="B111" s="178"/>
      <c r="C111" s="158" t="s">
        <v>51</v>
      </c>
      <c r="D111" s="158"/>
      <c r="E111" s="158"/>
      <c r="F111" s="177" t="s">
        <v>236</v>
      </c>
      <c r="G111" s="158"/>
      <c r="H111" s="158" t="s">
        <v>276</v>
      </c>
      <c r="I111" s="158" t="s">
        <v>238</v>
      </c>
      <c r="J111" s="158">
        <v>20</v>
      </c>
      <c r="K111" s="169"/>
    </row>
    <row r="112" spans="2:11" ht="15" customHeight="1">
      <c r="B112" s="178"/>
      <c r="C112" s="158" t="s">
        <v>277</v>
      </c>
      <c r="D112" s="158"/>
      <c r="E112" s="158"/>
      <c r="F112" s="177" t="s">
        <v>236</v>
      </c>
      <c r="G112" s="158"/>
      <c r="H112" s="158" t="s">
        <v>278</v>
      </c>
      <c r="I112" s="158" t="s">
        <v>238</v>
      </c>
      <c r="J112" s="158">
        <v>120</v>
      </c>
      <c r="K112" s="169"/>
    </row>
    <row r="113" spans="2:11" ht="15" customHeight="1">
      <c r="B113" s="178"/>
      <c r="C113" s="158" t="s">
        <v>38</v>
      </c>
      <c r="D113" s="158"/>
      <c r="E113" s="158"/>
      <c r="F113" s="177" t="s">
        <v>236</v>
      </c>
      <c r="G113" s="158"/>
      <c r="H113" s="158" t="s">
        <v>279</v>
      </c>
      <c r="I113" s="158" t="s">
        <v>270</v>
      </c>
      <c r="J113" s="158"/>
      <c r="K113" s="169"/>
    </row>
    <row r="114" spans="2:11" ht="15" customHeight="1">
      <c r="B114" s="178"/>
      <c r="C114" s="158" t="s">
        <v>46</v>
      </c>
      <c r="D114" s="158"/>
      <c r="E114" s="158"/>
      <c r="F114" s="177" t="s">
        <v>236</v>
      </c>
      <c r="G114" s="158"/>
      <c r="H114" s="158" t="s">
        <v>280</v>
      </c>
      <c r="I114" s="158" t="s">
        <v>270</v>
      </c>
      <c r="J114" s="158"/>
      <c r="K114" s="169"/>
    </row>
    <row r="115" spans="2:11" ht="15" customHeight="1">
      <c r="B115" s="178"/>
      <c r="C115" s="158" t="s">
        <v>55</v>
      </c>
      <c r="D115" s="158"/>
      <c r="E115" s="158"/>
      <c r="F115" s="177" t="s">
        <v>236</v>
      </c>
      <c r="G115" s="158"/>
      <c r="H115" s="158" t="s">
        <v>281</v>
      </c>
      <c r="I115" s="158" t="s">
        <v>282</v>
      </c>
      <c r="J115" s="158"/>
      <c r="K115" s="169"/>
    </row>
    <row r="116" spans="2:11" ht="15" customHeight="1">
      <c r="B116" s="181"/>
      <c r="C116" s="187"/>
      <c r="D116" s="187"/>
      <c r="E116" s="187"/>
      <c r="F116" s="187"/>
      <c r="G116" s="187"/>
      <c r="H116" s="187"/>
      <c r="I116" s="187"/>
      <c r="J116" s="187"/>
      <c r="K116" s="183"/>
    </row>
    <row r="117" spans="2:11" ht="18.75" customHeight="1">
      <c r="B117" s="188"/>
      <c r="C117" s="154"/>
      <c r="D117" s="154"/>
      <c r="E117" s="154"/>
      <c r="F117" s="189"/>
      <c r="G117" s="154"/>
      <c r="H117" s="154"/>
      <c r="I117" s="154"/>
      <c r="J117" s="154"/>
      <c r="K117" s="188"/>
    </row>
    <row r="118" spans="2:11" ht="18.75" customHeight="1"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</row>
    <row r="119" spans="2:11" ht="7.5" customHeight="1">
      <c r="B119" s="190"/>
      <c r="C119" s="191"/>
      <c r="D119" s="191"/>
      <c r="E119" s="191"/>
      <c r="F119" s="191"/>
      <c r="G119" s="191"/>
      <c r="H119" s="191"/>
      <c r="I119" s="191"/>
      <c r="J119" s="191"/>
      <c r="K119" s="192"/>
    </row>
    <row r="120" spans="2:11" ht="45" customHeight="1">
      <c r="B120" s="193"/>
      <c r="C120" s="281" t="s">
        <v>283</v>
      </c>
      <c r="D120" s="281"/>
      <c r="E120" s="281"/>
      <c r="F120" s="281"/>
      <c r="G120" s="281"/>
      <c r="H120" s="281"/>
      <c r="I120" s="281"/>
      <c r="J120" s="281"/>
      <c r="K120" s="194"/>
    </row>
    <row r="121" spans="2:11" ht="17.25" customHeight="1">
      <c r="B121" s="195"/>
      <c r="C121" s="170" t="s">
        <v>230</v>
      </c>
      <c r="D121" s="170"/>
      <c r="E121" s="170"/>
      <c r="F121" s="170" t="s">
        <v>231</v>
      </c>
      <c r="G121" s="171"/>
      <c r="H121" s="170" t="s">
        <v>107</v>
      </c>
      <c r="I121" s="170" t="s">
        <v>55</v>
      </c>
      <c r="J121" s="170" t="s">
        <v>232</v>
      </c>
      <c r="K121" s="196"/>
    </row>
    <row r="122" spans="2:11" ht="17.25" customHeight="1">
      <c r="B122" s="195"/>
      <c r="C122" s="172" t="s">
        <v>233</v>
      </c>
      <c r="D122" s="172"/>
      <c r="E122" s="172"/>
      <c r="F122" s="173" t="s">
        <v>234</v>
      </c>
      <c r="G122" s="174"/>
      <c r="H122" s="172"/>
      <c r="I122" s="172"/>
      <c r="J122" s="172" t="s">
        <v>235</v>
      </c>
      <c r="K122" s="196"/>
    </row>
    <row r="123" spans="2:11" ht="5.25" customHeight="1">
      <c r="B123" s="197"/>
      <c r="C123" s="175"/>
      <c r="D123" s="175"/>
      <c r="E123" s="175"/>
      <c r="F123" s="175"/>
      <c r="G123" s="158"/>
      <c r="H123" s="175"/>
      <c r="I123" s="175"/>
      <c r="J123" s="175"/>
      <c r="K123" s="198"/>
    </row>
    <row r="124" spans="2:11" ht="15" customHeight="1">
      <c r="B124" s="197"/>
      <c r="C124" s="158" t="s">
        <v>239</v>
      </c>
      <c r="D124" s="175"/>
      <c r="E124" s="175"/>
      <c r="F124" s="177" t="s">
        <v>236</v>
      </c>
      <c r="G124" s="158"/>
      <c r="H124" s="158" t="s">
        <v>275</v>
      </c>
      <c r="I124" s="158" t="s">
        <v>238</v>
      </c>
      <c r="J124" s="158">
        <v>120</v>
      </c>
      <c r="K124" s="199"/>
    </row>
    <row r="125" spans="2:11" ht="15" customHeight="1">
      <c r="B125" s="197"/>
      <c r="C125" s="158" t="s">
        <v>284</v>
      </c>
      <c r="D125" s="158"/>
      <c r="E125" s="158"/>
      <c r="F125" s="177" t="s">
        <v>236</v>
      </c>
      <c r="G125" s="158"/>
      <c r="H125" s="158" t="s">
        <v>285</v>
      </c>
      <c r="I125" s="158" t="s">
        <v>238</v>
      </c>
      <c r="J125" s="158" t="s">
        <v>286</v>
      </c>
      <c r="K125" s="199"/>
    </row>
    <row r="126" spans="2:11" ht="15" customHeight="1">
      <c r="B126" s="197"/>
      <c r="C126" s="158" t="s">
        <v>81</v>
      </c>
      <c r="D126" s="158"/>
      <c r="E126" s="158"/>
      <c r="F126" s="177" t="s">
        <v>236</v>
      </c>
      <c r="G126" s="158"/>
      <c r="H126" s="158" t="s">
        <v>287</v>
      </c>
      <c r="I126" s="158" t="s">
        <v>238</v>
      </c>
      <c r="J126" s="158" t="s">
        <v>286</v>
      </c>
      <c r="K126" s="199"/>
    </row>
    <row r="127" spans="2:11" ht="15" customHeight="1">
      <c r="B127" s="197"/>
      <c r="C127" s="158" t="s">
        <v>247</v>
      </c>
      <c r="D127" s="158"/>
      <c r="E127" s="158"/>
      <c r="F127" s="177" t="s">
        <v>242</v>
      </c>
      <c r="G127" s="158"/>
      <c r="H127" s="158" t="s">
        <v>248</v>
      </c>
      <c r="I127" s="158" t="s">
        <v>238</v>
      </c>
      <c r="J127" s="158">
        <v>15</v>
      </c>
      <c r="K127" s="199"/>
    </row>
    <row r="128" spans="2:11" ht="15" customHeight="1">
      <c r="B128" s="197"/>
      <c r="C128" s="179" t="s">
        <v>249</v>
      </c>
      <c r="D128" s="179"/>
      <c r="E128" s="179"/>
      <c r="F128" s="180" t="s">
        <v>242</v>
      </c>
      <c r="G128" s="179"/>
      <c r="H128" s="179" t="s">
        <v>250</v>
      </c>
      <c r="I128" s="179" t="s">
        <v>238</v>
      </c>
      <c r="J128" s="179">
        <v>15</v>
      </c>
      <c r="K128" s="199"/>
    </row>
    <row r="129" spans="2:11" ht="15" customHeight="1">
      <c r="B129" s="197"/>
      <c r="C129" s="179" t="s">
        <v>251</v>
      </c>
      <c r="D129" s="179"/>
      <c r="E129" s="179"/>
      <c r="F129" s="180" t="s">
        <v>242</v>
      </c>
      <c r="G129" s="179"/>
      <c r="H129" s="179" t="s">
        <v>252</v>
      </c>
      <c r="I129" s="179" t="s">
        <v>238</v>
      </c>
      <c r="J129" s="179">
        <v>20</v>
      </c>
      <c r="K129" s="199"/>
    </row>
    <row r="130" spans="2:11" ht="15" customHeight="1">
      <c r="B130" s="197"/>
      <c r="C130" s="179" t="s">
        <v>253</v>
      </c>
      <c r="D130" s="179"/>
      <c r="E130" s="179"/>
      <c r="F130" s="180" t="s">
        <v>242</v>
      </c>
      <c r="G130" s="179"/>
      <c r="H130" s="179" t="s">
        <v>254</v>
      </c>
      <c r="I130" s="179" t="s">
        <v>238</v>
      </c>
      <c r="J130" s="179">
        <v>20</v>
      </c>
      <c r="K130" s="199"/>
    </row>
    <row r="131" spans="2:11" ht="15" customHeight="1">
      <c r="B131" s="197"/>
      <c r="C131" s="158" t="s">
        <v>241</v>
      </c>
      <c r="D131" s="158"/>
      <c r="E131" s="158"/>
      <c r="F131" s="177" t="s">
        <v>242</v>
      </c>
      <c r="G131" s="158"/>
      <c r="H131" s="158" t="s">
        <v>275</v>
      </c>
      <c r="I131" s="158" t="s">
        <v>238</v>
      </c>
      <c r="J131" s="158">
        <v>50</v>
      </c>
      <c r="K131" s="199"/>
    </row>
    <row r="132" spans="2:11" ht="15" customHeight="1">
      <c r="B132" s="197"/>
      <c r="C132" s="158" t="s">
        <v>255</v>
      </c>
      <c r="D132" s="158"/>
      <c r="E132" s="158"/>
      <c r="F132" s="177" t="s">
        <v>242</v>
      </c>
      <c r="G132" s="158"/>
      <c r="H132" s="158" t="s">
        <v>275</v>
      </c>
      <c r="I132" s="158" t="s">
        <v>238</v>
      </c>
      <c r="J132" s="158">
        <v>50</v>
      </c>
      <c r="K132" s="199"/>
    </row>
    <row r="133" spans="2:11" ht="15" customHeight="1">
      <c r="B133" s="197"/>
      <c r="C133" s="158" t="s">
        <v>261</v>
      </c>
      <c r="D133" s="158"/>
      <c r="E133" s="158"/>
      <c r="F133" s="177" t="s">
        <v>242</v>
      </c>
      <c r="G133" s="158"/>
      <c r="H133" s="158" t="s">
        <v>275</v>
      </c>
      <c r="I133" s="158" t="s">
        <v>238</v>
      </c>
      <c r="J133" s="158">
        <v>50</v>
      </c>
      <c r="K133" s="199"/>
    </row>
    <row r="134" spans="2:11" ht="15" customHeight="1">
      <c r="B134" s="197"/>
      <c r="C134" s="158" t="s">
        <v>263</v>
      </c>
      <c r="D134" s="158"/>
      <c r="E134" s="158"/>
      <c r="F134" s="177" t="s">
        <v>242</v>
      </c>
      <c r="G134" s="158"/>
      <c r="H134" s="158" t="s">
        <v>275</v>
      </c>
      <c r="I134" s="158" t="s">
        <v>238</v>
      </c>
      <c r="J134" s="158">
        <v>50</v>
      </c>
      <c r="K134" s="199"/>
    </row>
    <row r="135" spans="2:11" ht="15" customHeight="1">
      <c r="B135" s="197"/>
      <c r="C135" s="158" t="s">
        <v>113</v>
      </c>
      <c r="D135" s="158"/>
      <c r="E135" s="158"/>
      <c r="F135" s="177" t="s">
        <v>242</v>
      </c>
      <c r="G135" s="158"/>
      <c r="H135" s="158" t="s">
        <v>288</v>
      </c>
      <c r="I135" s="158" t="s">
        <v>238</v>
      </c>
      <c r="J135" s="158">
        <v>255</v>
      </c>
      <c r="K135" s="199"/>
    </row>
    <row r="136" spans="2:11" ht="15" customHeight="1">
      <c r="B136" s="197"/>
      <c r="C136" s="158" t="s">
        <v>265</v>
      </c>
      <c r="D136" s="158"/>
      <c r="E136" s="158"/>
      <c r="F136" s="177" t="s">
        <v>236</v>
      </c>
      <c r="G136" s="158"/>
      <c r="H136" s="158" t="s">
        <v>289</v>
      </c>
      <c r="I136" s="158" t="s">
        <v>267</v>
      </c>
      <c r="J136" s="158"/>
      <c r="K136" s="199"/>
    </row>
    <row r="137" spans="2:11" ht="15" customHeight="1">
      <c r="B137" s="197"/>
      <c r="C137" s="158" t="s">
        <v>268</v>
      </c>
      <c r="D137" s="158"/>
      <c r="E137" s="158"/>
      <c r="F137" s="177" t="s">
        <v>236</v>
      </c>
      <c r="G137" s="158"/>
      <c r="H137" s="158" t="s">
        <v>290</v>
      </c>
      <c r="I137" s="158" t="s">
        <v>270</v>
      </c>
      <c r="J137" s="158"/>
      <c r="K137" s="199"/>
    </row>
    <row r="138" spans="2:11" ht="15" customHeight="1">
      <c r="B138" s="197"/>
      <c r="C138" s="158" t="s">
        <v>271</v>
      </c>
      <c r="D138" s="158"/>
      <c r="E138" s="158"/>
      <c r="F138" s="177" t="s">
        <v>236</v>
      </c>
      <c r="G138" s="158"/>
      <c r="H138" s="158" t="s">
        <v>271</v>
      </c>
      <c r="I138" s="158" t="s">
        <v>270</v>
      </c>
      <c r="J138" s="158"/>
      <c r="K138" s="199"/>
    </row>
    <row r="139" spans="2:11" ht="15" customHeight="1">
      <c r="B139" s="197"/>
      <c r="C139" s="158" t="s">
        <v>38</v>
      </c>
      <c r="D139" s="158"/>
      <c r="E139" s="158"/>
      <c r="F139" s="177" t="s">
        <v>236</v>
      </c>
      <c r="G139" s="158"/>
      <c r="H139" s="158" t="s">
        <v>291</v>
      </c>
      <c r="I139" s="158" t="s">
        <v>270</v>
      </c>
      <c r="J139" s="158"/>
      <c r="K139" s="199"/>
    </row>
    <row r="140" spans="2:11" ht="15" customHeight="1">
      <c r="B140" s="197"/>
      <c r="C140" s="158" t="s">
        <v>292</v>
      </c>
      <c r="D140" s="158"/>
      <c r="E140" s="158"/>
      <c r="F140" s="177" t="s">
        <v>236</v>
      </c>
      <c r="G140" s="158"/>
      <c r="H140" s="158" t="s">
        <v>293</v>
      </c>
      <c r="I140" s="158" t="s">
        <v>270</v>
      </c>
      <c r="J140" s="158"/>
      <c r="K140" s="199"/>
    </row>
    <row r="141" spans="2:11" ht="15" customHeight="1">
      <c r="B141" s="200"/>
      <c r="C141" s="201"/>
      <c r="D141" s="201"/>
      <c r="E141" s="201"/>
      <c r="F141" s="201"/>
      <c r="G141" s="201"/>
      <c r="H141" s="201"/>
      <c r="I141" s="201"/>
      <c r="J141" s="201"/>
      <c r="K141" s="202"/>
    </row>
    <row r="142" spans="2:11" ht="18.75" customHeight="1">
      <c r="B142" s="154"/>
      <c r="C142" s="154"/>
      <c r="D142" s="154"/>
      <c r="E142" s="154"/>
      <c r="F142" s="189"/>
      <c r="G142" s="154"/>
      <c r="H142" s="154"/>
      <c r="I142" s="154"/>
      <c r="J142" s="154"/>
      <c r="K142" s="154"/>
    </row>
    <row r="143" spans="2:11" ht="18.75" customHeight="1"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</row>
    <row r="144" spans="2:11" ht="7.5" customHeight="1">
      <c r="B144" s="165"/>
      <c r="C144" s="166"/>
      <c r="D144" s="166"/>
      <c r="E144" s="166"/>
      <c r="F144" s="166"/>
      <c r="G144" s="166"/>
      <c r="H144" s="166"/>
      <c r="I144" s="166"/>
      <c r="J144" s="166"/>
      <c r="K144" s="167"/>
    </row>
    <row r="145" spans="2:11" ht="45" customHeight="1">
      <c r="B145" s="168"/>
      <c r="C145" s="285" t="s">
        <v>294</v>
      </c>
      <c r="D145" s="285"/>
      <c r="E145" s="285"/>
      <c r="F145" s="285"/>
      <c r="G145" s="285"/>
      <c r="H145" s="285"/>
      <c r="I145" s="285"/>
      <c r="J145" s="285"/>
      <c r="K145" s="169"/>
    </row>
    <row r="146" spans="2:11" ht="17.25" customHeight="1">
      <c r="B146" s="168"/>
      <c r="C146" s="170" t="s">
        <v>230</v>
      </c>
      <c r="D146" s="170"/>
      <c r="E146" s="170"/>
      <c r="F146" s="170" t="s">
        <v>231</v>
      </c>
      <c r="G146" s="171"/>
      <c r="H146" s="170" t="s">
        <v>107</v>
      </c>
      <c r="I146" s="170" t="s">
        <v>55</v>
      </c>
      <c r="J146" s="170" t="s">
        <v>232</v>
      </c>
      <c r="K146" s="169"/>
    </row>
    <row r="147" spans="2:11" ht="17.25" customHeight="1">
      <c r="B147" s="168"/>
      <c r="C147" s="172" t="s">
        <v>233</v>
      </c>
      <c r="D147" s="172"/>
      <c r="E147" s="172"/>
      <c r="F147" s="173" t="s">
        <v>234</v>
      </c>
      <c r="G147" s="174"/>
      <c r="H147" s="172"/>
      <c r="I147" s="172"/>
      <c r="J147" s="172" t="s">
        <v>235</v>
      </c>
      <c r="K147" s="169"/>
    </row>
    <row r="148" spans="2:11" ht="5.25" customHeight="1">
      <c r="B148" s="178"/>
      <c r="C148" s="175"/>
      <c r="D148" s="175"/>
      <c r="E148" s="175"/>
      <c r="F148" s="175"/>
      <c r="G148" s="176"/>
      <c r="H148" s="175"/>
      <c r="I148" s="175"/>
      <c r="J148" s="175"/>
      <c r="K148" s="199"/>
    </row>
    <row r="149" spans="2:11" ht="15" customHeight="1">
      <c r="B149" s="178"/>
      <c r="C149" s="203" t="s">
        <v>239</v>
      </c>
      <c r="D149" s="158"/>
      <c r="E149" s="158"/>
      <c r="F149" s="204" t="s">
        <v>236</v>
      </c>
      <c r="G149" s="158"/>
      <c r="H149" s="203" t="s">
        <v>275</v>
      </c>
      <c r="I149" s="203" t="s">
        <v>238</v>
      </c>
      <c r="J149" s="203">
        <v>120</v>
      </c>
      <c r="K149" s="199"/>
    </row>
    <row r="150" spans="2:11" ht="15" customHeight="1">
      <c r="B150" s="178"/>
      <c r="C150" s="203" t="s">
        <v>284</v>
      </c>
      <c r="D150" s="158"/>
      <c r="E150" s="158"/>
      <c r="F150" s="204" t="s">
        <v>236</v>
      </c>
      <c r="G150" s="158"/>
      <c r="H150" s="203" t="s">
        <v>295</v>
      </c>
      <c r="I150" s="203" t="s">
        <v>238</v>
      </c>
      <c r="J150" s="203" t="s">
        <v>286</v>
      </c>
      <c r="K150" s="199"/>
    </row>
    <row r="151" spans="2:11" ht="15" customHeight="1">
      <c r="B151" s="178"/>
      <c r="C151" s="203" t="s">
        <v>81</v>
      </c>
      <c r="D151" s="158"/>
      <c r="E151" s="158"/>
      <c r="F151" s="204" t="s">
        <v>236</v>
      </c>
      <c r="G151" s="158"/>
      <c r="H151" s="203" t="s">
        <v>296</v>
      </c>
      <c r="I151" s="203" t="s">
        <v>238</v>
      </c>
      <c r="J151" s="203" t="s">
        <v>286</v>
      </c>
      <c r="K151" s="199"/>
    </row>
    <row r="152" spans="2:11" ht="15" customHeight="1">
      <c r="B152" s="178"/>
      <c r="C152" s="203" t="s">
        <v>241</v>
      </c>
      <c r="D152" s="158"/>
      <c r="E152" s="158"/>
      <c r="F152" s="204" t="s">
        <v>242</v>
      </c>
      <c r="G152" s="158"/>
      <c r="H152" s="203" t="s">
        <v>275</v>
      </c>
      <c r="I152" s="203" t="s">
        <v>238</v>
      </c>
      <c r="J152" s="203">
        <v>50</v>
      </c>
      <c r="K152" s="199"/>
    </row>
    <row r="153" spans="2:11" ht="15" customHeight="1">
      <c r="B153" s="178"/>
      <c r="C153" s="203" t="s">
        <v>244</v>
      </c>
      <c r="D153" s="158"/>
      <c r="E153" s="158"/>
      <c r="F153" s="204" t="s">
        <v>236</v>
      </c>
      <c r="G153" s="158"/>
      <c r="H153" s="203" t="s">
        <v>275</v>
      </c>
      <c r="I153" s="203" t="s">
        <v>246</v>
      </c>
      <c r="J153" s="203"/>
      <c r="K153" s="199"/>
    </row>
    <row r="154" spans="2:11" ht="15" customHeight="1">
      <c r="B154" s="178"/>
      <c r="C154" s="203" t="s">
        <v>255</v>
      </c>
      <c r="D154" s="158"/>
      <c r="E154" s="158"/>
      <c r="F154" s="204" t="s">
        <v>242</v>
      </c>
      <c r="G154" s="158"/>
      <c r="H154" s="203" t="s">
        <v>275</v>
      </c>
      <c r="I154" s="203" t="s">
        <v>238</v>
      </c>
      <c r="J154" s="203">
        <v>50</v>
      </c>
      <c r="K154" s="199"/>
    </row>
    <row r="155" spans="2:11" ht="15" customHeight="1">
      <c r="B155" s="178"/>
      <c r="C155" s="203" t="s">
        <v>263</v>
      </c>
      <c r="D155" s="158"/>
      <c r="E155" s="158"/>
      <c r="F155" s="204" t="s">
        <v>242</v>
      </c>
      <c r="G155" s="158"/>
      <c r="H155" s="203" t="s">
        <v>275</v>
      </c>
      <c r="I155" s="203" t="s">
        <v>238</v>
      </c>
      <c r="J155" s="203">
        <v>50</v>
      </c>
      <c r="K155" s="199"/>
    </row>
    <row r="156" spans="2:11" ht="15" customHeight="1">
      <c r="B156" s="178"/>
      <c r="C156" s="203" t="s">
        <v>261</v>
      </c>
      <c r="D156" s="158"/>
      <c r="E156" s="158"/>
      <c r="F156" s="204" t="s">
        <v>242</v>
      </c>
      <c r="G156" s="158"/>
      <c r="H156" s="203" t="s">
        <v>275</v>
      </c>
      <c r="I156" s="203" t="s">
        <v>238</v>
      </c>
      <c r="J156" s="203">
        <v>50</v>
      </c>
      <c r="K156" s="199"/>
    </row>
    <row r="157" spans="2:11" ht="15" customHeight="1">
      <c r="B157" s="178"/>
      <c r="C157" s="203" t="s">
        <v>96</v>
      </c>
      <c r="D157" s="158"/>
      <c r="E157" s="158"/>
      <c r="F157" s="204" t="s">
        <v>236</v>
      </c>
      <c r="G157" s="158"/>
      <c r="H157" s="203" t="s">
        <v>297</v>
      </c>
      <c r="I157" s="203" t="s">
        <v>238</v>
      </c>
      <c r="J157" s="203" t="s">
        <v>298</v>
      </c>
      <c r="K157" s="199"/>
    </row>
    <row r="158" spans="2:11" ht="15" customHeight="1">
      <c r="B158" s="178"/>
      <c r="C158" s="203" t="s">
        <v>299</v>
      </c>
      <c r="D158" s="158"/>
      <c r="E158" s="158"/>
      <c r="F158" s="204" t="s">
        <v>236</v>
      </c>
      <c r="G158" s="158"/>
      <c r="H158" s="203" t="s">
        <v>300</v>
      </c>
      <c r="I158" s="203" t="s">
        <v>270</v>
      </c>
      <c r="J158" s="203"/>
      <c r="K158" s="199"/>
    </row>
    <row r="159" spans="2:11" ht="15" customHeight="1">
      <c r="B159" s="205"/>
      <c r="C159" s="187"/>
      <c r="D159" s="187"/>
      <c r="E159" s="187"/>
      <c r="F159" s="187"/>
      <c r="G159" s="187"/>
      <c r="H159" s="187"/>
      <c r="I159" s="187"/>
      <c r="J159" s="187"/>
      <c r="K159" s="206"/>
    </row>
    <row r="160" spans="2:11" ht="18.75" customHeight="1">
      <c r="B160" s="154"/>
      <c r="C160" s="158"/>
      <c r="D160" s="158"/>
      <c r="E160" s="158"/>
      <c r="F160" s="177"/>
      <c r="G160" s="158"/>
      <c r="H160" s="158"/>
      <c r="I160" s="158"/>
      <c r="J160" s="158"/>
      <c r="K160" s="154"/>
    </row>
    <row r="161" spans="2:11" ht="18.75" customHeight="1">
      <c r="B161" s="164"/>
      <c r="C161" s="164"/>
      <c r="D161" s="164"/>
      <c r="E161" s="164"/>
      <c r="F161" s="164"/>
      <c r="G161" s="164"/>
      <c r="H161" s="164"/>
      <c r="I161" s="164"/>
      <c r="J161" s="164"/>
      <c r="K161" s="164"/>
    </row>
    <row r="162" spans="2:11" ht="7.5" customHeight="1">
      <c r="B162" s="145"/>
      <c r="C162" s="146"/>
      <c r="D162" s="146"/>
      <c r="E162" s="146"/>
      <c r="F162" s="146"/>
      <c r="G162" s="146"/>
      <c r="H162" s="146"/>
      <c r="I162" s="146"/>
      <c r="J162" s="146"/>
      <c r="K162" s="147"/>
    </row>
    <row r="163" spans="2:11" ht="45" customHeight="1">
      <c r="B163" s="148"/>
      <c r="C163" s="281" t="s">
        <v>301</v>
      </c>
      <c r="D163" s="281"/>
      <c r="E163" s="281"/>
      <c r="F163" s="281"/>
      <c r="G163" s="281"/>
      <c r="H163" s="281"/>
      <c r="I163" s="281"/>
      <c r="J163" s="281"/>
      <c r="K163" s="149"/>
    </row>
    <row r="164" spans="2:11" ht="17.25" customHeight="1">
      <c r="B164" s="148"/>
      <c r="C164" s="170" t="s">
        <v>230</v>
      </c>
      <c r="D164" s="170"/>
      <c r="E164" s="170"/>
      <c r="F164" s="170" t="s">
        <v>231</v>
      </c>
      <c r="G164" s="207"/>
      <c r="H164" s="208" t="s">
        <v>107</v>
      </c>
      <c r="I164" s="208" t="s">
        <v>55</v>
      </c>
      <c r="J164" s="170" t="s">
        <v>232</v>
      </c>
      <c r="K164" s="149"/>
    </row>
    <row r="165" spans="2:11" ht="17.25" customHeight="1">
      <c r="B165" s="151"/>
      <c r="C165" s="172" t="s">
        <v>233</v>
      </c>
      <c r="D165" s="172"/>
      <c r="E165" s="172"/>
      <c r="F165" s="173" t="s">
        <v>234</v>
      </c>
      <c r="G165" s="209"/>
      <c r="H165" s="210"/>
      <c r="I165" s="210"/>
      <c r="J165" s="172" t="s">
        <v>235</v>
      </c>
      <c r="K165" s="152"/>
    </row>
    <row r="166" spans="2:11" ht="5.25" customHeight="1">
      <c r="B166" s="178"/>
      <c r="C166" s="175"/>
      <c r="D166" s="175"/>
      <c r="E166" s="175"/>
      <c r="F166" s="175"/>
      <c r="G166" s="176"/>
      <c r="H166" s="175"/>
      <c r="I166" s="175"/>
      <c r="J166" s="175"/>
      <c r="K166" s="199"/>
    </row>
    <row r="167" spans="2:11" ht="15" customHeight="1">
      <c r="B167" s="178"/>
      <c r="C167" s="158" t="s">
        <v>239</v>
      </c>
      <c r="D167" s="158"/>
      <c r="E167" s="158"/>
      <c r="F167" s="177" t="s">
        <v>236</v>
      </c>
      <c r="G167" s="158"/>
      <c r="H167" s="158" t="s">
        <v>275</v>
      </c>
      <c r="I167" s="158" t="s">
        <v>238</v>
      </c>
      <c r="J167" s="158">
        <v>120</v>
      </c>
      <c r="K167" s="199"/>
    </row>
    <row r="168" spans="2:11" ht="15" customHeight="1">
      <c r="B168" s="178"/>
      <c r="C168" s="158" t="s">
        <v>284</v>
      </c>
      <c r="D168" s="158"/>
      <c r="E168" s="158"/>
      <c r="F168" s="177" t="s">
        <v>236</v>
      </c>
      <c r="G168" s="158"/>
      <c r="H168" s="158" t="s">
        <v>285</v>
      </c>
      <c r="I168" s="158" t="s">
        <v>238</v>
      </c>
      <c r="J168" s="158" t="s">
        <v>286</v>
      </c>
      <c r="K168" s="199"/>
    </row>
    <row r="169" spans="2:11" ht="15" customHeight="1">
      <c r="B169" s="178"/>
      <c r="C169" s="158" t="s">
        <v>81</v>
      </c>
      <c r="D169" s="158"/>
      <c r="E169" s="158"/>
      <c r="F169" s="177" t="s">
        <v>236</v>
      </c>
      <c r="G169" s="158"/>
      <c r="H169" s="158" t="s">
        <v>302</v>
      </c>
      <c r="I169" s="158" t="s">
        <v>238</v>
      </c>
      <c r="J169" s="158" t="s">
        <v>286</v>
      </c>
      <c r="K169" s="199"/>
    </row>
    <row r="170" spans="2:11" ht="15" customHeight="1">
      <c r="B170" s="178"/>
      <c r="C170" s="158" t="s">
        <v>241</v>
      </c>
      <c r="D170" s="158"/>
      <c r="E170" s="158"/>
      <c r="F170" s="177" t="s">
        <v>242</v>
      </c>
      <c r="G170" s="158"/>
      <c r="H170" s="158" t="s">
        <v>302</v>
      </c>
      <c r="I170" s="158" t="s">
        <v>238</v>
      </c>
      <c r="J170" s="158">
        <v>50</v>
      </c>
      <c r="K170" s="199"/>
    </row>
    <row r="171" spans="2:11" ht="15" customHeight="1">
      <c r="B171" s="178"/>
      <c r="C171" s="158" t="s">
        <v>244</v>
      </c>
      <c r="D171" s="158"/>
      <c r="E171" s="158"/>
      <c r="F171" s="177" t="s">
        <v>236</v>
      </c>
      <c r="G171" s="158"/>
      <c r="H171" s="158" t="s">
        <v>302</v>
      </c>
      <c r="I171" s="158" t="s">
        <v>246</v>
      </c>
      <c r="J171" s="158"/>
      <c r="K171" s="199"/>
    </row>
    <row r="172" spans="2:11" ht="15" customHeight="1">
      <c r="B172" s="178"/>
      <c r="C172" s="158" t="s">
        <v>255</v>
      </c>
      <c r="D172" s="158"/>
      <c r="E172" s="158"/>
      <c r="F172" s="177" t="s">
        <v>242</v>
      </c>
      <c r="G172" s="158"/>
      <c r="H172" s="158" t="s">
        <v>302</v>
      </c>
      <c r="I172" s="158" t="s">
        <v>238</v>
      </c>
      <c r="J172" s="158">
        <v>50</v>
      </c>
      <c r="K172" s="199"/>
    </row>
    <row r="173" spans="2:11" ht="15" customHeight="1">
      <c r="B173" s="178"/>
      <c r="C173" s="158" t="s">
        <v>263</v>
      </c>
      <c r="D173" s="158"/>
      <c r="E173" s="158"/>
      <c r="F173" s="177" t="s">
        <v>242</v>
      </c>
      <c r="G173" s="158"/>
      <c r="H173" s="158" t="s">
        <v>302</v>
      </c>
      <c r="I173" s="158" t="s">
        <v>238</v>
      </c>
      <c r="J173" s="158">
        <v>50</v>
      </c>
      <c r="K173" s="199"/>
    </row>
    <row r="174" spans="2:11" ht="15" customHeight="1">
      <c r="B174" s="178"/>
      <c r="C174" s="158" t="s">
        <v>261</v>
      </c>
      <c r="D174" s="158"/>
      <c r="E174" s="158"/>
      <c r="F174" s="177" t="s">
        <v>242</v>
      </c>
      <c r="G174" s="158"/>
      <c r="H174" s="158" t="s">
        <v>302</v>
      </c>
      <c r="I174" s="158" t="s">
        <v>238</v>
      </c>
      <c r="J174" s="158">
        <v>50</v>
      </c>
      <c r="K174" s="199"/>
    </row>
    <row r="175" spans="2:11" ht="15" customHeight="1">
      <c r="B175" s="178"/>
      <c r="C175" s="158" t="s">
        <v>106</v>
      </c>
      <c r="D175" s="158"/>
      <c r="E175" s="158"/>
      <c r="F175" s="177" t="s">
        <v>236</v>
      </c>
      <c r="G175" s="158"/>
      <c r="H175" s="158" t="s">
        <v>303</v>
      </c>
      <c r="I175" s="158" t="s">
        <v>304</v>
      </c>
      <c r="J175" s="158"/>
      <c r="K175" s="199"/>
    </row>
    <row r="176" spans="2:11" ht="15" customHeight="1">
      <c r="B176" s="178"/>
      <c r="C176" s="158" t="s">
        <v>55</v>
      </c>
      <c r="D176" s="158"/>
      <c r="E176" s="158"/>
      <c r="F176" s="177" t="s">
        <v>236</v>
      </c>
      <c r="G176" s="158"/>
      <c r="H176" s="158" t="s">
        <v>305</v>
      </c>
      <c r="I176" s="158" t="s">
        <v>306</v>
      </c>
      <c r="J176" s="158">
        <v>1</v>
      </c>
      <c r="K176" s="199"/>
    </row>
    <row r="177" spans="2:11" ht="15" customHeight="1">
      <c r="B177" s="178"/>
      <c r="C177" s="158" t="s">
        <v>51</v>
      </c>
      <c r="D177" s="158"/>
      <c r="E177" s="158"/>
      <c r="F177" s="177" t="s">
        <v>236</v>
      </c>
      <c r="G177" s="158"/>
      <c r="H177" s="158" t="s">
        <v>307</v>
      </c>
      <c r="I177" s="158" t="s">
        <v>238</v>
      </c>
      <c r="J177" s="158">
        <v>20</v>
      </c>
      <c r="K177" s="199"/>
    </row>
    <row r="178" spans="2:11" ht="15" customHeight="1">
      <c r="B178" s="178"/>
      <c r="C178" s="158" t="s">
        <v>107</v>
      </c>
      <c r="D178" s="158"/>
      <c r="E178" s="158"/>
      <c r="F178" s="177" t="s">
        <v>236</v>
      </c>
      <c r="G178" s="158"/>
      <c r="H178" s="158" t="s">
        <v>308</v>
      </c>
      <c r="I178" s="158" t="s">
        <v>238</v>
      </c>
      <c r="J178" s="158">
        <v>255</v>
      </c>
      <c r="K178" s="199"/>
    </row>
    <row r="179" spans="2:11" ht="15" customHeight="1">
      <c r="B179" s="178"/>
      <c r="C179" s="158" t="s">
        <v>108</v>
      </c>
      <c r="D179" s="158"/>
      <c r="E179" s="158"/>
      <c r="F179" s="177" t="s">
        <v>236</v>
      </c>
      <c r="G179" s="158"/>
      <c r="H179" s="158" t="s">
        <v>201</v>
      </c>
      <c r="I179" s="158" t="s">
        <v>238</v>
      </c>
      <c r="J179" s="158">
        <v>10</v>
      </c>
      <c r="K179" s="199"/>
    </row>
    <row r="180" spans="2:11" ht="15" customHeight="1">
      <c r="B180" s="178"/>
      <c r="C180" s="158" t="s">
        <v>109</v>
      </c>
      <c r="D180" s="158"/>
      <c r="E180" s="158"/>
      <c r="F180" s="177" t="s">
        <v>236</v>
      </c>
      <c r="G180" s="158"/>
      <c r="H180" s="158" t="s">
        <v>309</v>
      </c>
      <c r="I180" s="158" t="s">
        <v>270</v>
      </c>
      <c r="J180" s="158"/>
      <c r="K180" s="199"/>
    </row>
    <row r="181" spans="2:11" ht="15" customHeight="1">
      <c r="B181" s="178"/>
      <c r="C181" s="158" t="s">
        <v>310</v>
      </c>
      <c r="D181" s="158"/>
      <c r="E181" s="158"/>
      <c r="F181" s="177" t="s">
        <v>236</v>
      </c>
      <c r="G181" s="158"/>
      <c r="H181" s="158" t="s">
        <v>311</v>
      </c>
      <c r="I181" s="158" t="s">
        <v>270</v>
      </c>
      <c r="J181" s="158"/>
      <c r="K181" s="199"/>
    </row>
    <row r="182" spans="2:11" ht="15" customHeight="1">
      <c r="B182" s="178"/>
      <c r="C182" s="158" t="s">
        <v>299</v>
      </c>
      <c r="D182" s="158"/>
      <c r="E182" s="158"/>
      <c r="F182" s="177" t="s">
        <v>236</v>
      </c>
      <c r="G182" s="158"/>
      <c r="H182" s="158" t="s">
        <v>312</v>
      </c>
      <c r="I182" s="158" t="s">
        <v>270</v>
      </c>
      <c r="J182" s="158"/>
      <c r="K182" s="199"/>
    </row>
    <row r="183" spans="2:11" ht="15" customHeight="1">
      <c r="B183" s="178"/>
      <c r="C183" s="158" t="s">
        <v>112</v>
      </c>
      <c r="D183" s="158"/>
      <c r="E183" s="158"/>
      <c r="F183" s="177" t="s">
        <v>242</v>
      </c>
      <c r="G183" s="158"/>
      <c r="H183" s="158" t="s">
        <v>313</v>
      </c>
      <c r="I183" s="158" t="s">
        <v>238</v>
      </c>
      <c r="J183" s="158">
        <v>50</v>
      </c>
      <c r="K183" s="199"/>
    </row>
    <row r="184" spans="2:11" ht="15" customHeight="1">
      <c r="B184" s="205"/>
      <c r="C184" s="187"/>
      <c r="D184" s="187"/>
      <c r="E184" s="187"/>
      <c r="F184" s="187"/>
      <c r="G184" s="187"/>
      <c r="H184" s="187"/>
      <c r="I184" s="187"/>
      <c r="J184" s="187"/>
      <c r="K184" s="206"/>
    </row>
    <row r="185" spans="2:11" ht="18.75" customHeight="1">
      <c r="B185" s="154"/>
      <c r="C185" s="158"/>
      <c r="D185" s="158"/>
      <c r="E185" s="158"/>
      <c r="F185" s="177"/>
      <c r="G185" s="158"/>
      <c r="H185" s="158"/>
      <c r="I185" s="158"/>
      <c r="J185" s="158"/>
      <c r="K185" s="154"/>
    </row>
    <row r="186" spans="2:11" ht="18.75" customHeight="1"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</row>
    <row r="187" spans="2:11" ht="13.5">
      <c r="B187" s="145"/>
      <c r="C187" s="146"/>
      <c r="D187" s="146"/>
      <c r="E187" s="146"/>
      <c r="F187" s="146"/>
      <c r="G187" s="146"/>
      <c r="H187" s="146"/>
      <c r="I187" s="146"/>
      <c r="J187" s="146"/>
      <c r="K187" s="147"/>
    </row>
    <row r="188" spans="2:11" ht="21">
      <c r="B188" s="148"/>
      <c r="C188" s="281" t="s">
        <v>314</v>
      </c>
      <c r="D188" s="281"/>
      <c r="E188" s="281"/>
      <c r="F188" s="281"/>
      <c r="G188" s="281"/>
      <c r="H188" s="281"/>
      <c r="I188" s="281"/>
      <c r="J188" s="281"/>
      <c r="K188" s="149"/>
    </row>
    <row r="189" spans="2:11" ht="25.5" customHeight="1">
      <c r="B189" s="148"/>
      <c r="C189" s="211" t="s">
        <v>315</v>
      </c>
      <c r="D189" s="211"/>
      <c r="E189" s="211"/>
      <c r="F189" s="211" t="s">
        <v>316</v>
      </c>
      <c r="G189" s="212"/>
      <c r="H189" s="287" t="s">
        <v>317</v>
      </c>
      <c r="I189" s="287"/>
      <c r="J189" s="287"/>
      <c r="K189" s="149"/>
    </row>
    <row r="190" spans="2:11" ht="5.25" customHeight="1">
      <c r="B190" s="178"/>
      <c r="C190" s="175"/>
      <c r="D190" s="175"/>
      <c r="E190" s="175"/>
      <c r="F190" s="175"/>
      <c r="G190" s="158"/>
      <c r="H190" s="175"/>
      <c r="I190" s="175"/>
      <c r="J190" s="175"/>
      <c r="K190" s="199"/>
    </row>
    <row r="191" spans="2:11" ht="15" customHeight="1">
      <c r="B191" s="178"/>
      <c r="C191" s="158" t="s">
        <v>318</v>
      </c>
      <c r="D191" s="158"/>
      <c r="E191" s="158"/>
      <c r="F191" s="177" t="s">
        <v>40</v>
      </c>
      <c r="G191" s="158"/>
      <c r="H191" s="288" t="s">
        <v>319</v>
      </c>
      <c r="I191" s="288"/>
      <c r="J191" s="288"/>
      <c r="K191" s="199"/>
    </row>
    <row r="192" spans="2:11" ht="15" customHeight="1">
      <c r="B192" s="178"/>
      <c r="C192" s="184"/>
      <c r="D192" s="158"/>
      <c r="E192" s="158"/>
      <c r="F192" s="177" t="s">
        <v>42</v>
      </c>
      <c r="G192" s="158"/>
      <c r="H192" s="288" t="s">
        <v>320</v>
      </c>
      <c r="I192" s="288"/>
      <c r="J192" s="288"/>
      <c r="K192" s="199"/>
    </row>
    <row r="193" spans="2:11" ht="15" customHeight="1">
      <c r="B193" s="178"/>
      <c r="C193" s="184"/>
      <c r="D193" s="158"/>
      <c r="E193" s="158"/>
      <c r="F193" s="177" t="s">
        <v>45</v>
      </c>
      <c r="G193" s="158"/>
      <c r="H193" s="288" t="s">
        <v>321</v>
      </c>
      <c r="I193" s="288"/>
      <c r="J193" s="288"/>
      <c r="K193" s="199"/>
    </row>
    <row r="194" spans="2:11" ht="15" customHeight="1">
      <c r="B194" s="178"/>
      <c r="C194" s="158"/>
      <c r="D194" s="158"/>
      <c r="E194" s="158"/>
      <c r="F194" s="177" t="s">
        <v>43</v>
      </c>
      <c r="G194" s="158"/>
      <c r="H194" s="288" t="s">
        <v>322</v>
      </c>
      <c r="I194" s="288"/>
      <c r="J194" s="288"/>
      <c r="K194" s="199"/>
    </row>
    <row r="195" spans="2:11" ht="15" customHeight="1">
      <c r="B195" s="178"/>
      <c r="C195" s="158"/>
      <c r="D195" s="158"/>
      <c r="E195" s="158"/>
      <c r="F195" s="177" t="s">
        <v>44</v>
      </c>
      <c r="G195" s="158"/>
      <c r="H195" s="288" t="s">
        <v>323</v>
      </c>
      <c r="I195" s="288"/>
      <c r="J195" s="288"/>
      <c r="K195" s="199"/>
    </row>
    <row r="196" spans="2:11" ht="15" customHeight="1">
      <c r="B196" s="178"/>
      <c r="C196" s="158"/>
      <c r="D196" s="158"/>
      <c r="E196" s="158"/>
      <c r="F196" s="177"/>
      <c r="G196" s="158"/>
      <c r="H196" s="158"/>
      <c r="I196" s="158"/>
      <c r="J196" s="158"/>
      <c r="K196" s="199"/>
    </row>
    <row r="197" spans="2:11" ht="15" customHeight="1">
      <c r="B197" s="178"/>
      <c r="C197" s="158" t="s">
        <v>282</v>
      </c>
      <c r="D197" s="158"/>
      <c r="E197" s="158"/>
      <c r="F197" s="177" t="s">
        <v>76</v>
      </c>
      <c r="G197" s="158"/>
      <c r="H197" s="288" t="s">
        <v>324</v>
      </c>
      <c r="I197" s="288"/>
      <c r="J197" s="288"/>
      <c r="K197" s="199"/>
    </row>
    <row r="198" spans="2:11" ht="15" customHeight="1">
      <c r="B198" s="178"/>
      <c r="C198" s="184"/>
      <c r="D198" s="158"/>
      <c r="E198" s="158"/>
      <c r="F198" s="177" t="s">
        <v>182</v>
      </c>
      <c r="G198" s="158"/>
      <c r="H198" s="288" t="s">
        <v>183</v>
      </c>
      <c r="I198" s="288"/>
      <c r="J198" s="288"/>
      <c r="K198" s="199"/>
    </row>
    <row r="199" spans="2:11" ht="15" customHeight="1">
      <c r="B199" s="178"/>
      <c r="C199" s="158"/>
      <c r="D199" s="158"/>
      <c r="E199" s="158"/>
      <c r="F199" s="177" t="s">
        <v>180</v>
      </c>
      <c r="G199" s="158"/>
      <c r="H199" s="288" t="s">
        <v>325</v>
      </c>
      <c r="I199" s="288"/>
      <c r="J199" s="288"/>
      <c r="K199" s="199"/>
    </row>
    <row r="200" spans="2:11" ht="15" customHeight="1">
      <c r="B200" s="213"/>
      <c r="C200" s="184"/>
      <c r="D200" s="184"/>
      <c r="E200" s="184"/>
      <c r="F200" s="177" t="s">
        <v>83</v>
      </c>
      <c r="G200" s="163"/>
      <c r="H200" s="286" t="s">
        <v>84</v>
      </c>
      <c r="I200" s="286"/>
      <c r="J200" s="286"/>
      <c r="K200" s="214"/>
    </row>
    <row r="201" spans="2:11" ht="15" customHeight="1">
      <c r="B201" s="213"/>
      <c r="C201" s="184"/>
      <c r="D201" s="184"/>
      <c r="E201" s="184"/>
      <c r="F201" s="177" t="s">
        <v>184</v>
      </c>
      <c r="G201" s="163"/>
      <c r="H201" s="286" t="s">
        <v>326</v>
      </c>
      <c r="I201" s="286"/>
      <c r="J201" s="286"/>
      <c r="K201" s="214"/>
    </row>
    <row r="202" spans="2:11" ht="15" customHeight="1">
      <c r="B202" s="213"/>
      <c r="C202" s="184"/>
      <c r="D202" s="184"/>
      <c r="E202" s="184"/>
      <c r="F202" s="215"/>
      <c r="G202" s="163"/>
      <c r="H202" s="216"/>
      <c r="I202" s="216"/>
      <c r="J202" s="216"/>
      <c r="K202" s="214"/>
    </row>
    <row r="203" spans="2:11" ht="15" customHeight="1">
      <c r="B203" s="213"/>
      <c r="C203" s="158" t="s">
        <v>306</v>
      </c>
      <c r="D203" s="184"/>
      <c r="E203" s="184"/>
      <c r="F203" s="177">
        <v>1</v>
      </c>
      <c r="G203" s="163"/>
      <c r="H203" s="286" t="s">
        <v>327</v>
      </c>
      <c r="I203" s="286"/>
      <c r="J203" s="286"/>
      <c r="K203" s="214"/>
    </row>
    <row r="204" spans="2:11" ht="15" customHeight="1">
      <c r="B204" s="213"/>
      <c r="C204" s="184"/>
      <c r="D204" s="184"/>
      <c r="E204" s="184"/>
      <c r="F204" s="177">
        <v>2</v>
      </c>
      <c r="G204" s="163"/>
      <c r="H204" s="286" t="s">
        <v>328</v>
      </c>
      <c r="I204" s="286"/>
      <c r="J204" s="286"/>
      <c r="K204" s="214"/>
    </row>
    <row r="205" spans="2:11" ht="15" customHeight="1">
      <c r="B205" s="213"/>
      <c r="C205" s="184"/>
      <c r="D205" s="184"/>
      <c r="E205" s="184"/>
      <c r="F205" s="177">
        <v>3</v>
      </c>
      <c r="G205" s="163"/>
      <c r="H205" s="286" t="s">
        <v>329</v>
      </c>
      <c r="I205" s="286"/>
      <c r="J205" s="286"/>
      <c r="K205" s="214"/>
    </row>
    <row r="206" spans="2:11" ht="15" customHeight="1">
      <c r="B206" s="213"/>
      <c r="C206" s="184"/>
      <c r="D206" s="184"/>
      <c r="E206" s="184"/>
      <c r="F206" s="177">
        <v>4</v>
      </c>
      <c r="G206" s="163"/>
      <c r="H206" s="286" t="s">
        <v>330</v>
      </c>
      <c r="I206" s="286"/>
      <c r="J206" s="286"/>
      <c r="K206" s="214"/>
    </row>
    <row r="207" spans="2:11" ht="12.75" customHeight="1">
      <c r="B207" s="217"/>
      <c r="C207" s="218"/>
      <c r="D207" s="218"/>
      <c r="E207" s="218"/>
      <c r="F207" s="218"/>
      <c r="G207" s="218"/>
      <c r="H207" s="218"/>
      <c r="I207" s="218"/>
      <c r="J207" s="218"/>
      <c r="K207" s="219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Heczko</dc:creator>
  <cp:keywords/>
  <dc:description/>
  <cp:lastModifiedBy>User</cp:lastModifiedBy>
  <cp:lastPrinted>2017-05-03T19:59:29Z</cp:lastPrinted>
  <dcterms:created xsi:type="dcterms:W3CDTF">2019-05-09T08:21:35Z</dcterms:created>
  <dcterms:modified xsi:type="dcterms:W3CDTF">2019-05-09T08:42:31Z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