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4"/>
  </bookViews>
  <sheets>
    <sheet name="Pokyny pro vyplnění" sheetId="11" r:id="rId1"/>
    <sheet name="Stavba" sheetId="1" r:id="rId2"/>
    <sheet name="VzorPolozky" sheetId="10" state="hidden" r:id="rId3"/>
    <sheet name="01 01.1 Pol" sheetId="12" r:id="rId4"/>
    <sheet name="VON VON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01.1 Pol'!$1:$7</definedName>
    <definedName name="_xlnm.Print_Titles" localSheetId="4">'VON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01.1 Pol'!$A$1:$W$145</definedName>
    <definedName name="_xlnm.Print_Area" localSheetId="1">Stavba!$A$1:$J$60</definedName>
    <definedName name="_xlnm.Print_Area" localSheetId="4">'VON VON Pol'!$A$1:$W$18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17" i="13"/>
  <c r="G9" i="13"/>
  <c r="G8" i="13" s="1"/>
  <c r="I9" i="13"/>
  <c r="K9" i="13"/>
  <c r="K8" i="13" s="1"/>
  <c r="O9" i="13"/>
  <c r="O8" i="13" s="1"/>
  <c r="Q9" i="13"/>
  <c r="V9" i="13"/>
  <c r="V8" i="13" s="1"/>
  <c r="G10" i="13"/>
  <c r="I10" i="13"/>
  <c r="I8" i="13" s="1"/>
  <c r="K10" i="13"/>
  <c r="M10" i="13"/>
  <c r="O10" i="13"/>
  <c r="Q10" i="13"/>
  <c r="Q8" i="13" s="1"/>
  <c r="V10" i="13"/>
  <c r="G11" i="13"/>
  <c r="M11" i="13" s="1"/>
  <c r="I11" i="13"/>
  <c r="K11" i="13"/>
  <c r="O11" i="13"/>
  <c r="Q11" i="13"/>
  <c r="V11" i="13"/>
  <c r="G13" i="13"/>
  <c r="G12" i="13" s="1"/>
  <c r="I13" i="13"/>
  <c r="K13" i="13"/>
  <c r="K12" i="13" s="1"/>
  <c r="O13" i="13"/>
  <c r="O12" i="13" s="1"/>
  <c r="Q13" i="13"/>
  <c r="V13" i="13"/>
  <c r="V12" i="13" s="1"/>
  <c r="G14" i="13"/>
  <c r="I14" i="13"/>
  <c r="I12" i="13" s="1"/>
  <c r="K14" i="13"/>
  <c r="M14" i="13"/>
  <c r="O14" i="13"/>
  <c r="Q14" i="13"/>
  <c r="Q12" i="13" s="1"/>
  <c r="V14" i="13"/>
  <c r="G15" i="13"/>
  <c r="M15" i="13" s="1"/>
  <c r="I15" i="13"/>
  <c r="K15" i="13"/>
  <c r="O15" i="13"/>
  <c r="Q15" i="13"/>
  <c r="V15" i="13"/>
  <c r="AE17" i="13"/>
  <c r="AF17" i="13"/>
  <c r="G144" i="12"/>
  <c r="BA85" i="12"/>
  <c r="BA40" i="12"/>
  <c r="BA30" i="12"/>
  <c r="BA28" i="12"/>
  <c r="BA18" i="12"/>
  <c r="BA10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K8" i="12" s="1"/>
  <c r="O12" i="12"/>
  <c r="O8" i="12" s="1"/>
  <c r="Q12" i="12"/>
  <c r="V12" i="12"/>
  <c r="V8" i="12" s="1"/>
  <c r="G14" i="12"/>
  <c r="I14" i="12"/>
  <c r="K14" i="12"/>
  <c r="M14" i="12"/>
  <c r="O14" i="12"/>
  <c r="Q14" i="12"/>
  <c r="V14" i="12"/>
  <c r="G17" i="12"/>
  <c r="M17" i="12" s="1"/>
  <c r="I17" i="12"/>
  <c r="K17" i="12"/>
  <c r="O17" i="12"/>
  <c r="Q17" i="12"/>
  <c r="V17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9" i="12"/>
  <c r="I39" i="12"/>
  <c r="K39" i="12"/>
  <c r="M39" i="12"/>
  <c r="O39" i="12"/>
  <c r="Q39" i="12"/>
  <c r="V39" i="12"/>
  <c r="G41" i="12"/>
  <c r="M41" i="12" s="1"/>
  <c r="I41" i="12"/>
  <c r="K41" i="12"/>
  <c r="O41" i="12"/>
  <c r="Q41" i="12"/>
  <c r="V41" i="12"/>
  <c r="G51" i="12"/>
  <c r="I51" i="12"/>
  <c r="K51" i="12"/>
  <c r="M51" i="12"/>
  <c r="O51" i="12"/>
  <c r="Q51" i="12"/>
  <c r="V51" i="12"/>
  <c r="G61" i="12"/>
  <c r="M61" i="12" s="1"/>
  <c r="I61" i="12"/>
  <c r="K61" i="12"/>
  <c r="O61" i="12"/>
  <c r="Q61" i="12"/>
  <c r="V61" i="12"/>
  <c r="G65" i="12"/>
  <c r="I65" i="12"/>
  <c r="K65" i="12"/>
  <c r="M65" i="12"/>
  <c r="O65" i="12"/>
  <c r="Q65" i="12"/>
  <c r="V65" i="12"/>
  <c r="G68" i="12"/>
  <c r="M68" i="12" s="1"/>
  <c r="I68" i="12"/>
  <c r="K68" i="12"/>
  <c r="O68" i="12"/>
  <c r="Q68" i="12"/>
  <c r="V68" i="12"/>
  <c r="G70" i="12"/>
  <c r="I70" i="12"/>
  <c r="K70" i="12"/>
  <c r="M70" i="12"/>
  <c r="O70" i="12"/>
  <c r="Q70" i="12"/>
  <c r="V70" i="12"/>
  <c r="G73" i="12"/>
  <c r="M73" i="12" s="1"/>
  <c r="I73" i="12"/>
  <c r="K73" i="12"/>
  <c r="O73" i="12"/>
  <c r="Q73" i="12"/>
  <c r="V73" i="12"/>
  <c r="G77" i="12"/>
  <c r="I77" i="12"/>
  <c r="K77" i="12"/>
  <c r="M77" i="12"/>
  <c r="O77" i="12"/>
  <c r="Q77" i="12"/>
  <c r="V77" i="12"/>
  <c r="G80" i="12"/>
  <c r="M80" i="12" s="1"/>
  <c r="I80" i="12"/>
  <c r="K80" i="12"/>
  <c r="O80" i="12"/>
  <c r="Q80" i="12"/>
  <c r="V80" i="12"/>
  <c r="G84" i="12"/>
  <c r="I84" i="12"/>
  <c r="K84" i="12"/>
  <c r="M84" i="12"/>
  <c r="O84" i="12"/>
  <c r="Q84" i="12"/>
  <c r="V84" i="12"/>
  <c r="G88" i="12"/>
  <c r="M88" i="12" s="1"/>
  <c r="I88" i="12"/>
  <c r="K88" i="12"/>
  <c r="O88" i="12"/>
  <c r="Q88" i="12"/>
  <c r="V88" i="12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96" i="12"/>
  <c r="I96" i="12"/>
  <c r="K96" i="12"/>
  <c r="M96" i="12"/>
  <c r="O96" i="12"/>
  <c r="Q96" i="12"/>
  <c r="V96" i="12"/>
  <c r="G99" i="12"/>
  <c r="M99" i="12" s="1"/>
  <c r="I99" i="12"/>
  <c r="K99" i="12"/>
  <c r="O99" i="12"/>
  <c r="Q99" i="12"/>
  <c r="V99" i="12"/>
  <c r="I100" i="12"/>
  <c r="Q100" i="12"/>
  <c r="G101" i="12"/>
  <c r="G100" i="12" s="1"/>
  <c r="I101" i="12"/>
  <c r="K101" i="12"/>
  <c r="K100" i="12" s="1"/>
  <c r="O101" i="12"/>
  <c r="O100" i="12" s="1"/>
  <c r="Q101" i="12"/>
  <c r="V101" i="12"/>
  <c r="V100" i="12" s="1"/>
  <c r="G105" i="12"/>
  <c r="G104" i="12" s="1"/>
  <c r="I105" i="12"/>
  <c r="K105" i="12"/>
  <c r="K104" i="12" s="1"/>
  <c r="O105" i="12"/>
  <c r="O104" i="12" s="1"/>
  <c r="Q105" i="12"/>
  <c r="V105" i="12"/>
  <c r="V104" i="12" s="1"/>
  <c r="G108" i="12"/>
  <c r="I108" i="12"/>
  <c r="I104" i="12" s="1"/>
  <c r="K108" i="12"/>
  <c r="M108" i="12"/>
  <c r="O108" i="12"/>
  <c r="Q108" i="12"/>
  <c r="Q104" i="12" s="1"/>
  <c r="V108" i="12"/>
  <c r="G111" i="12"/>
  <c r="M111" i="12" s="1"/>
  <c r="I111" i="12"/>
  <c r="K111" i="12"/>
  <c r="O111" i="12"/>
  <c r="Q111" i="12"/>
  <c r="V111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6" i="12"/>
  <c r="G115" i="12" s="1"/>
  <c r="I116" i="12"/>
  <c r="I115" i="12" s="1"/>
  <c r="K116" i="12"/>
  <c r="K115" i="12" s="1"/>
  <c r="O116" i="12"/>
  <c r="O115" i="12" s="1"/>
  <c r="Q116" i="12"/>
  <c r="Q115" i="12" s="1"/>
  <c r="V116" i="12"/>
  <c r="V115" i="12" s="1"/>
  <c r="G118" i="12"/>
  <c r="I118" i="12"/>
  <c r="K118" i="12"/>
  <c r="M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I125" i="12"/>
  <c r="K125" i="12"/>
  <c r="M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Q131" i="12"/>
  <c r="V131" i="12"/>
  <c r="G132" i="12"/>
  <c r="K132" i="12"/>
  <c r="O132" i="12"/>
  <c r="V132" i="12"/>
  <c r="G133" i="12"/>
  <c r="I133" i="12"/>
  <c r="I132" i="12" s="1"/>
  <c r="K133" i="12"/>
  <c r="M133" i="12"/>
  <c r="M132" i="12" s="1"/>
  <c r="O133" i="12"/>
  <c r="Q133" i="12"/>
  <c r="Q132" i="12" s="1"/>
  <c r="V133" i="12"/>
  <c r="G136" i="12"/>
  <c r="K136" i="12"/>
  <c r="O136" i="12"/>
  <c r="V136" i="12"/>
  <c r="G137" i="12"/>
  <c r="I137" i="12"/>
  <c r="I136" i="12" s="1"/>
  <c r="K137" i="12"/>
  <c r="M137" i="12"/>
  <c r="M136" i="12" s="1"/>
  <c r="O137" i="12"/>
  <c r="Q137" i="12"/>
  <c r="Q136" i="12" s="1"/>
  <c r="V137" i="12"/>
  <c r="G140" i="12"/>
  <c r="I140" i="12"/>
  <c r="I139" i="12" s="1"/>
  <c r="K140" i="12"/>
  <c r="M140" i="12"/>
  <c r="O140" i="12"/>
  <c r="Q140" i="12"/>
  <c r="Q139" i="12" s="1"/>
  <c r="V140" i="12"/>
  <c r="G141" i="12"/>
  <c r="G139" i="12" s="1"/>
  <c r="I141" i="12"/>
  <c r="K141" i="12"/>
  <c r="K139" i="12" s="1"/>
  <c r="O141" i="12"/>
  <c r="O139" i="12" s="1"/>
  <c r="Q141" i="12"/>
  <c r="V141" i="12"/>
  <c r="V139" i="12" s="1"/>
  <c r="G142" i="12"/>
  <c r="I142" i="12"/>
  <c r="K142" i="12"/>
  <c r="M142" i="12"/>
  <c r="O142" i="12"/>
  <c r="Q142" i="12"/>
  <c r="V142" i="12"/>
  <c r="AE144" i="12"/>
  <c r="I20" i="1"/>
  <c r="I19" i="1"/>
  <c r="I18" i="1"/>
  <c r="I17" i="1"/>
  <c r="I16" i="1"/>
  <c r="I60" i="1"/>
  <c r="J59" i="1" s="1"/>
  <c r="J51" i="1"/>
  <c r="F44" i="1"/>
  <c r="G23" i="1" s="1"/>
  <c r="G44" i="1"/>
  <c r="G25" i="1" s="1"/>
  <c r="A25" i="1" s="1"/>
  <c r="A26" i="1" s="1"/>
  <c r="G26" i="1" s="1"/>
  <c r="H43" i="1"/>
  <c r="I43" i="1" s="1"/>
  <c r="H42" i="1"/>
  <c r="I42" i="1" s="1"/>
  <c r="H41" i="1"/>
  <c r="I41" i="1" s="1"/>
  <c r="H40" i="1"/>
  <c r="I40" i="1" s="1"/>
  <c r="H39" i="1"/>
  <c r="H44" i="1" s="1"/>
  <c r="J52" i="1" l="1"/>
  <c r="J53" i="1"/>
  <c r="J54" i="1"/>
  <c r="J55" i="1"/>
  <c r="J56" i="1"/>
  <c r="J57" i="1"/>
  <c r="J58" i="1"/>
  <c r="A23" i="1"/>
  <c r="A24" i="1" s="1"/>
  <c r="G24" i="1" s="1"/>
  <c r="A27" i="1" s="1"/>
  <c r="A29" i="1" s="1"/>
  <c r="G29" i="1" s="1"/>
  <c r="G27" i="1" s="1"/>
  <c r="G28" i="1"/>
  <c r="M13" i="13"/>
  <c r="M12" i="13" s="1"/>
  <c r="M9" i="13"/>
  <c r="M8" i="13" s="1"/>
  <c r="AF144" i="12"/>
  <c r="M141" i="12"/>
  <c r="M139" i="12" s="1"/>
  <c r="M116" i="12"/>
  <c r="M115" i="12" s="1"/>
  <c r="M105" i="12"/>
  <c r="M104" i="12" s="1"/>
  <c r="M101" i="12"/>
  <c r="M100" i="12" s="1"/>
  <c r="M12" i="12"/>
  <c r="M8" i="12" s="1"/>
  <c r="I39" i="1"/>
  <c r="I44" i="1" s="1"/>
  <c r="I21" i="1"/>
  <c r="J28" i="1"/>
  <c r="J26" i="1"/>
  <c r="G38" i="1"/>
  <c r="F38" i="1"/>
  <c r="H32" i="1"/>
  <c r="J23" i="1"/>
  <c r="J24" i="1"/>
  <c r="J25" i="1"/>
  <c r="J27" i="1"/>
  <c r="E24" i="1"/>
  <c r="E26" i="1"/>
  <c r="J60" i="1" l="1"/>
  <c r="J43" i="1"/>
  <c r="J41" i="1"/>
  <c r="J39" i="1"/>
  <c r="J44" i="1" s="1"/>
  <c r="J42" i="1"/>
  <c r="J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<sst xmlns="http://schemas.openxmlformats.org/spreadsheetml/2006/main" count="745" uniqueCount="298">
  <si>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</si>
  <si>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</si>
  <si>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</si>
  <si>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</si>
  <si>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</si>
  <si>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</si>
  <si>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</si>
  <si>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</si>
  <si>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</si>
  <si>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</si>
  <si>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</si>
  <si>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</si>
  <si>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</si>
  <si>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</si>
  <si>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</si>
  <si>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</si>
  <si>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</si>
  <si>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</si>
  <si>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</si>
  <si>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</si>
  <si>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</si>
  <si>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</si>
  <si>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</si>
  <si>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</si>
  <si>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</si>
  <si>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</si>
  <si>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</si>
  <si>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</si>
  <si>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</si>
  <si>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</si>
  <si>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</si>
  <si>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</si>
  <si>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</si>
  <si>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</si>
  <si>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</si>
  <si>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</si>
  <si>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</si>
  <si>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</si>
  <si>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</si>
  <si>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</si>
  <si>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</si>
  <si>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</si>
  <si>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</si>
  <si>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1806031</t>
  </si>
  <si>
    <t>Kanalizační řád, Třinec - Oldřichovice Závist (u MŠ Čtyřlístek)</t>
  </si>
  <si>
    <t>Město Třinec</t>
  </si>
  <si>
    <t>Jablunkovská 160</t>
  </si>
  <si>
    <t>Třinec-Staré Město</t>
  </si>
  <si>
    <t>73961</t>
  </si>
  <si>
    <t>00297313</t>
  </si>
  <si>
    <t>CZ00297313</t>
  </si>
  <si>
    <t>Věra Sližová</t>
  </si>
  <si>
    <t>Kopernikova 720</t>
  </si>
  <si>
    <t>Třinec-Lyžbice</t>
  </si>
  <si>
    <t>71214771</t>
  </si>
  <si>
    <t>CZ8157114955</t>
  </si>
  <si>
    <t>Stavba</t>
  </si>
  <si>
    <t>01</t>
  </si>
  <si>
    <t>Kanalizační řád</t>
  </si>
  <si>
    <t>01.1</t>
  </si>
  <si>
    <t xml:space="preserve">Kanalizační řád - soupis prací </t>
  </si>
  <si>
    <t>VON</t>
  </si>
  <si>
    <t>Vedlejší a ostatní náklady</t>
  </si>
  <si>
    <t>Vedlejší a ostatní náklady - soupis prací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</si>
  <si>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</si>
  <si>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</si>
  <si>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</si>
  <si>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</si>
  <si>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</si>
  <si>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</si>
  <si>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</si>
  <si>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</si>
  <si>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</si>
  <si>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</si>
  <si>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</si>
  <si>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</si>
  <si>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</si>
  <si>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</si>
  <si>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</si>
  <si>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</si>
  <si>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</si>
  <si>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</si>
  <si>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</si>
  <si>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</si>
  <si>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</si>
  <si>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</si>
  <si>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</si>
  <si>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</si>
  <si>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</si>
  <si>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</si>
  <si>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</si>
  <si>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</si>
  <si>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</si>
  <si>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</si>
  <si>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</si>
  <si>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</si>
  <si>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</si>
  <si>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</si>
  <si>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</si>
  <si>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</si>
  <si>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</si>
  <si>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</si>
  <si>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</si>
  <si>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</si>
  <si>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</si>
  <si>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</si>
  <si>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</si>
  <si>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</si>
  <si>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</si>
  <si>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</si>
  <si>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</si>
  <si>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</si>
  <si>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113151250R00</t>
  </si>
  <si>
    <t>Odstranění podkladu, krytu frézováním povrch živičný, plochy přes 500 m2 na jednom objektu nebo při provádění pruhu šířky přes  750 mm bez překážek v trase, tloušťky 150 mm</t>
  </si>
  <si>
    <t>m2</t>
  </si>
  <si>
    <t>822-1</t>
  </si>
  <si>
    <t>RTS 17/ II</t>
  </si>
  <si>
    <t>POL1_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</si>
  <si>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</si>
  <si>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</si>
  <si>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(33,2+35,3)*1</t>
  </si>
  <si>
    <t>VV</t>
  </si>
  <si>
    <t>113107430R00</t>
  </si>
  <si>
    <t>Odstranění podkladů nebo krytů z kameniva těženého, v ploše jednotlivě nad 50 m2, tloušťka vrstvy 300 mm</t>
  </si>
  <si>
    <t>121101102R00</t>
  </si>
  <si>
    <t>Sejmutí ornice s přemístěním na vzdálenost přes 50 do 100 m</t>
  </si>
  <si>
    <t>m3</t>
  </si>
  <si>
    <t>800-1</t>
  </si>
  <si>
    <t>nebo lesní půdy, s vodorovným přemístěním na hromady v místě upotřebení nebo na dočasné či trvalé skládky se složením</t>
  </si>
  <si>
    <t>(24+20)*1*0,2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</si>
  <si>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</si>
  <si>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</si>
  <si>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</si>
  <si>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Začátek provozního součtu</t>
  </si>
  <si>
    <t xml:space="preserve">  49,41*0,9*(2,18+2,9)/2</t>
  </si>
  <si>
    <t xml:space="preserve">  14,71*0,9*(2,9+3,15)/2</t>
  </si>
  <si>
    <t xml:space="preserve">  43,42*0,9*(3,15+2,97)/2</t>
  </si>
  <si>
    <t xml:space="preserve">  4,77*0,9*(2,97+2,75)/2</t>
  </si>
  <si>
    <t>Konec provozního součtu</t>
  </si>
  <si>
    <t>284,856*0,4</t>
  </si>
  <si>
    <t>odečet ruční výkop : -9,036</t>
  </si>
  <si>
    <t>132201219R00</t>
  </si>
  <si>
    <t xml:space="preserve">Hloubení rýh šířky přes 60 do 200 cm příplatek za lepivost, v hornině 3,  </t>
  </si>
  <si>
    <t>132301212R00</t>
  </si>
  <si>
    <t xml:space="preserve">Hloubení rýh šířky přes 60 do 200 cm do 1000 m3, v hornině 4, hloubení strojně </t>
  </si>
  <si>
    <t>284,856*0,6</t>
  </si>
  <si>
    <t>odečet ruční výkop : -13,554</t>
  </si>
  <si>
    <t>132301219R00</t>
  </si>
  <si>
    <t xml:space="preserve">Hloubení rýh šířky přes 60 do 200 cm příplatek za lepivost, v hornině 4,  </t>
  </si>
  <si>
    <t>139601102R00</t>
  </si>
  <si>
    <t>Ruční výkop jam, rýh a šachet v hornině 3</t>
  </si>
  <si>
    <t>s přehozením na vzdálenost do 5 m nebo s naložením na ruční dopravní prostředek</t>
  </si>
  <si>
    <t xml:space="preserve">  křížení inženýrských sítí : 2*0,9*2,9</t>
  </si>
  <si>
    <t xml:space="preserve">  2*0,9*3</t>
  </si>
  <si>
    <t xml:space="preserve">  2*0,9*2,9</t>
  </si>
  <si>
    <t xml:space="preserve">  napojení na stávající šachtu č. 89 : 1,5*0,9*2,2</t>
  </si>
  <si>
    <t xml:space="preserve">  napojení na stávající šachtu č. 73 : 1,5*0,9*2,8</t>
  </si>
  <si>
    <t>22,59*0,4</t>
  </si>
  <si>
    <t>139601103R00</t>
  </si>
  <si>
    <t>Ruční výkop jam, rýh a šachet v hornině 4</t>
  </si>
  <si>
    <t>22,59*0,6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</si>
  <si>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</si>
  <si>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</si>
  <si>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</si>
  <si>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55 % hloubení rýh : (104,906+157,36)*0,55</t>
  </si>
  <si>
    <t>100 % ruční výkop : 9,036+13,554</t>
  </si>
  <si>
    <t>151101102R00</t>
  </si>
  <si>
    <t>Zřízení pažení a rozepření stěn rýh příložné  pro jakoukoliv mezerovitost, hloubky do 4 m</t>
  </si>
  <si>
    <t>pro podzemní vedení pro všechny šířky rýhy,</t>
  </si>
  <si>
    <t>112,5*3*2</t>
  </si>
  <si>
    <t>151101112R00</t>
  </si>
  <si>
    <t>Odstranění pažení a rozepření rýh příložné , hloubky do 4 m</t>
  </si>
  <si>
    <t>pro podzemní vedení s uložením materiálu na vzdálenost do 3 m od kraje výkopu,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</si>
  <si>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</si>
  <si>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</si>
  <si>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</si>
  <si>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ornice : 8,8</t>
  </si>
  <si>
    <t>162701105R00</t>
  </si>
  <si>
    <t>Vodorovné přemístění výkopku z horniny 1 až 4, na vzdálenost přes 9 000  do 10 000 m</t>
  </si>
  <si>
    <t>výkop : 104,96+157,36+9,036+13,554</t>
  </si>
  <si>
    <t>167101101R00</t>
  </si>
  <si>
    <t>Nakládání, skládání, překládání neulehlého výkopku nakládání výkopku_x000D_
 do 100 m3, z horniny 1 až 4</t>
  </si>
  <si>
    <t>přebytečná zemina : 66,478</t>
  </si>
  <si>
    <t>174101101R00</t>
  </si>
  <si>
    <t>Zásyp sypaninou se zhutněním jam, šachet, rýh nebo kolem objektů v těchto vykopávkách</t>
  </si>
  <si>
    <t>z jakékoliv horniny s uložením výkopku po vrstvách,</t>
  </si>
  <si>
    <t>odečet lože a obsypu : -10,125-56,353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</si>
  <si>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</si>
  <si>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</si>
  <si>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</si>
  <si>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112,5*(0,25+0,3)</t>
  </si>
  <si>
    <t>odečet potrubí : -pi*0,125*0,125*112,5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</si>
  <si>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</si>
  <si>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</si>
  <si>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</si>
  <si>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</si>
  <si>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(24+20)*1</t>
  </si>
  <si>
    <t>005724R</t>
  </si>
  <si>
    <t>Směs travní - pro trvalou obnovu</t>
  </si>
  <si>
    <t>kg</t>
  </si>
  <si>
    <t>Vlastní</t>
  </si>
  <si>
    <t>POL3_</t>
  </si>
  <si>
    <t>44*0,025</t>
  </si>
  <si>
    <t>181101111R00</t>
  </si>
  <si>
    <t>Úprava pláně v zářezech bez rozlišení horniny, se zhutněním - ručně</t>
  </si>
  <si>
    <t>vyrovnáním výškových rozdílů, ploch vodorovných a ploch do sklonu 1 : 5.</t>
  </si>
  <si>
    <t>112,5*0,1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</si>
  <si>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</si>
  <si>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</si>
  <si>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</si>
  <si>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</si>
  <si>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</t>
  </si>
  <si>
    <t>451572111RK6</t>
  </si>
  <si>
    <t>Lože pod potrubí, stoky a drobné objekty z kameniva drobného těženého 0÷4 mm</t>
  </si>
  <si>
    <t>827-1</t>
  </si>
  <si>
    <t>v otevřeném výkopu,</t>
  </si>
  <si>
    <t>112,5*0,9*0,1</t>
  </si>
  <si>
    <t>566901111R00</t>
  </si>
  <si>
    <t>Vyspravení podkladu po překopech kamenivem těženým nebo štěrkopískem</t>
  </si>
  <si>
    <t>pro inženýrské sítě, se zhutněním</t>
  </si>
  <si>
    <t>68,5*0,2</t>
  </si>
  <si>
    <t>566903111R00</t>
  </si>
  <si>
    <t>Vyspravení podkladu po překopech kamenivem hrubým drceným</t>
  </si>
  <si>
    <t>t</t>
  </si>
  <si>
    <t>68,5*0,16*1,7</t>
  </si>
  <si>
    <t>572952111R00</t>
  </si>
  <si>
    <t>Vyspravení krytu po překopech pro inženýrské sítě asfaltovým betonem, po zhutnění tloušťky 30 až 50 mm</t>
  </si>
  <si>
    <t>572952112R00</t>
  </si>
  <si>
    <t>Vyspravení krytu po překopech pro inženýrské sítě asfaltovým betonem, po zhutnění tloušťky přes  50 do  70 mm</t>
  </si>
  <si>
    <t>599151111R00</t>
  </si>
  <si>
    <t>Vyplnění spár živičnou zálivkou</t>
  </si>
  <si>
    <t>m</t>
  </si>
  <si>
    <t>68,5*2</t>
  </si>
  <si>
    <t>871373121R00</t>
  </si>
  <si>
    <t>Montáž potrubí z trub z plastů těsněných gumovým kroužkem  DN 300 mm</t>
  </si>
  <si>
    <t>v otevřeném výkopu ve sklonu do 20 %,</t>
  </si>
  <si>
    <t>286142489R</t>
  </si>
  <si>
    <t>trubka plastová kanalizační PP; žebrovaná, s hrdlem; Sn 16 kN/m2; D = 280,0 mm; l = 5 000,0 mm</t>
  </si>
  <si>
    <t>kus</t>
  </si>
  <si>
    <t>SPCM</t>
  </si>
  <si>
    <t>112,5/5*1,02</t>
  </si>
  <si>
    <t>872373111</t>
  </si>
  <si>
    <t>Napojení na stávající betonovou šachtu</t>
  </si>
  <si>
    <t>Kalkul</t>
  </si>
  <si>
    <t>894431112R00</t>
  </si>
  <si>
    <t>Osazení plastových šachet z dílců 600 mm</t>
  </si>
  <si>
    <t>2869715R</t>
  </si>
  <si>
    <t>Dno šachtové 600/250mm průtočné pro potrubí UR2</t>
  </si>
  <si>
    <t>28697157R</t>
  </si>
  <si>
    <t>trubka plastová kanalizační PP; korugovaná; Sn 4 kN/m2; D = 670,0 mm; l = 6000,0 mm</t>
  </si>
  <si>
    <t>28697166R</t>
  </si>
  <si>
    <t>adaptér teleskopický; plast; rozměr 820 mm; h = 462 mm; únosnost A 15, B 125, D 400, C 250 kN; příslušenství těsnění</t>
  </si>
  <si>
    <t>892581111R00</t>
  </si>
  <si>
    <t>Zkoušky těsnosti kanalizačního potrubí zkouška těsnosti kanalizačního potrubí vodou_x000D_
 do DN 300 mm</t>
  </si>
  <si>
    <t>vodou nebo vzduchem,</t>
  </si>
  <si>
    <t>892583111R00</t>
  </si>
  <si>
    <t>Zkoušky těsnosti kanalizačního potrubí zabezpečení konců kanalizačního potrubí při tlakových zkouškách vodou_x000D_
 do DN 300 mm</t>
  </si>
  <si>
    <t>úsek</t>
  </si>
  <si>
    <t>892855114R00</t>
  </si>
  <si>
    <t>Kamerové prohlídky potrubí do 200 m</t>
  </si>
  <si>
    <t>899104111R00</t>
  </si>
  <si>
    <t>Osazení poklopů litinových a ocelových o hmotnost jednotlivě přes 150 kg</t>
  </si>
  <si>
    <t>55241713R</t>
  </si>
  <si>
    <t>poklop kanalizační DN šachty 1 000 mm; litinový; D výrobku 600 mm; únosnost D 400 kN</t>
  </si>
  <si>
    <t>919735113R00</t>
  </si>
  <si>
    <t>Řezání stávajících krytů nebo podkladů živičných, hloubky přes 100 do 150 mm</t>
  </si>
  <si>
    <t>včetně spotřeby vody</t>
  </si>
  <si>
    <t>(33,2+35,3)*2</t>
  </si>
  <si>
    <t>998276101R00</t>
  </si>
  <si>
    <t>Přesun hmot pro trubní vedení z trub plastových nebo sklolaminátových v otevřeném výkopu</t>
  </si>
  <si>
    <t>POL7_</t>
  </si>
  <si>
    <t>vodovodu nebo kanalizace ražené nebo hloubené (827 1.1, 827 1.9, 827 2.1, 827 2.9), drobných objektů</t>
  </si>
  <si>
    <t>979081111R00</t>
  </si>
  <si>
    <t>Odvoz suti a vybouraných hmot na skládku do 1 km</t>
  </si>
  <si>
    <t>801-3</t>
  </si>
  <si>
    <t>POL8_</t>
  </si>
  <si>
    <t>979081121R00</t>
  </si>
  <si>
    <t>Odvoz suti a vybouraných hmot na skládku příplatek za každý další 1 km</t>
  </si>
  <si>
    <t>979990112R00</t>
  </si>
  <si>
    <t xml:space="preserve">Poplatek za skládku obalovaný asfalt </t>
  </si>
  <si>
    <t>SUM</t>
  </si>
  <si>
    <t>END</t>
  </si>
  <si>
    <t>005111021R</t>
  </si>
  <si>
    <t>Vytyčení inženýrských sítí</t>
  </si>
  <si>
    <t>Soubor</t>
  </si>
  <si>
    <t>Indiv</t>
  </si>
  <si>
    <t>POL99_8</t>
  </si>
  <si>
    <t>005111020R</t>
  </si>
  <si>
    <t>Vytyčení stavby</t>
  </si>
  <si>
    <t>005121 R</t>
  </si>
  <si>
    <t>Zařízení staveniště</t>
  </si>
  <si>
    <t>005211030R</t>
  </si>
  <si>
    <t xml:space="preserve">Dočasná dopravní opatření </t>
  </si>
  <si>
    <t>005211020R</t>
  </si>
  <si>
    <t>Ochrana stávajících inženýrských sítí na staveništ</t>
  </si>
  <si>
    <t>005241020R</t>
  </si>
  <si>
    <t xml:space="preserve">Geodetické zaměření skutečného provedení  </t>
  </si>
  <si>
    <t>odečet zásypu : -218,432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</si>
</sst>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opLeftCell="A2" workbookViewId="0">
      <selection activeCell="D44" sqref="D44"/>
    </sheetView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password="D83A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36</v>
      </c>
      <c r="B1" s="197" t="s">
        <v>41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3"/>
      <c r="B2" s="74" t="s">
        <v>22</v>
      </c>
      <c r="C2" s="75"/>
      <c r="D2" s="76" t="s">
        <v>43</v>
      </c>
      <c r="E2" s="206" t="s">
        <v>44</v>
      </c>
      <c r="F2" s="207"/>
      <c r="G2" s="207"/>
      <c r="H2" s="207"/>
      <c r="I2" s="207"/>
      <c r="J2" s="208"/>
      <c r="O2" s="2"/>
    </row>
    <row r="3" spans="1:15" ht="27" hidden="1" customHeight="1" x14ac:dyDescent="0.2">
      <c r="A3" s="3"/>
      <c r="B3" s="77"/>
      <c r="C3" s="75"/>
      <c r="D3" s="78"/>
      <c r="E3" s="209"/>
      <c r="F3" s="210"/>
      <c r="G3" s="210"/>
      <c r="H3" s="210"/>
      <c r="I3" s="210"/>
      <c r="J3" s="211"/>
    </row>
    <row r="4" spans="1:15" ht="23.25" customHeight="1" x14ac:dyDescent="0.2">
      <c r="A4" s="3"/>
      <c r="B4" s="79"/>
      <c r="C4" s="80"/>
      <c r="D4" s="81"/>
      <c r="E4" s="220"/>
      <c r="F4" s="220"/>
      <c r="G4" s="220"/>
      <c r="H4" s="220"/>
      <c r="I4" s="220"/>
      <c r="J4" s="221"/>
    </row>
    <row r="5" spans="1:15" ht="24" customHeight="1" x14ac:dyDescent="0.2">
      <c r="A5" s="3"/>
      <c r="B5" s="42" t="s">
        <v>42</v>
      </c>
      <c r="C5" s="4"/>
      <c r="D5" s="82" t="s">
        <v>45</v>
      </c>
      <c r="E5" s="25"/>
      <c r="F5" s="25"/>
      <c r="G5" s="25"/>
      <c r="H5" s="26" t="s">
        <v>40</v>
      </c>
      <c r="I5" s="82" t="s">
        <v>49</v>
      </c>
      <c r="J5" s="10"/>
    </row>
    <row r="6" spans="1:15" ht="15.75" customHeight="1" x14ac:dyDescent="0.2">
      <c r="A6" s="3"/>
      <c r="B6" s="37"/>
      <c r="C6" s="25"/>
      <c r="D6" s="82" t="s">
        <v>46</v>
      </c>
      <c r="E6" s="25"/>
      <c r="F6" s="25"/>
      <c r="G6" s="25"/>
      <c r="H6" s="26" t="s">
        <v>34</v>
      </c>
      <c r="I6" s="82" t="s">
        <v>50</v>
      </c>
      <c r="J6" s="10"/>
    </row>
    <row r="7" spans="1:15" ht="15.75" customHeight="1" x14ac:dyDescent="0.2">
      <c r="A7" s="3"/>
      <c r="B7" s="38"/>
      <c r="C7" s="84" t="s">
        <v>48</v>
      </c>
      <c r="D7" s="83" t="s">
        <v>47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20</v>
      </c>
      <c r="C8" s="4"/>
      <c r="D8" s="85" t="s">
        <v>51</v>
      </c>
      <c r="E8" s="4"/>
      <c r="F8" s="4"/>
      <c r="G8" s="41"/>
      <c r="H8" s="26" t="s">
        <v>40</v>
      </c>
      <c r="I8" s="82" t="s">
        <v>54</v>
      </c>
      <c r="J8" s="10"/>
    </row>
    <row r="9" spans="1:15" ht="15.75" hidden="1" customHeight="1" x14ac:dyDescent="0.2">
      <c r="A9" s="3"/>
      <c r="B9" s="3"/>
      <c r="C9" s="4"/>
      <c r="D9" s="85" t="s">
        <v>52</v>
      </c>
      <c r="E9" s="4"/>
      <c r="F9" s="4"/>
      <c r="G9" s="41"/>
      <c r="H9" s="26" t="s">
        <v>34</v>
      </c>
      <c r="I9" s="82" t="s">
        <v>55</v>
      </c>
      <c r="J9" s="10"/>
    </row>
    <row r="10" spans="1:15" ht="15.75" hidden="1" customHeight="1" x14ac:dyDescent="0.2">
      <c r="A10" s="3"/>
      <c r="B10" s="47"/>
      <c r="C10" s="84" t="s">
        <v>48</v>
      </c>
      <c r="D10" s="86" t="s">
        <v>53</v>
      </c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19</v>
      </c>
      <c r="C11" s="4"/>
      <c r="D11" s="213"/>
      <c r="E11" s="213"/>
      <c r="F11" s="213"/>
      <c r="G11" s="213"/>
      <c r="H11" s="26" t="s">
        <v>40</v>
      </c>
      <c r="I11" s="88"/>
      <c r="J11" s="10"/>
    </row>
    <row r="12" spans="1:15" ht="15.75" customHeight="1" x14ac:dyDescent="0.2">
      <c r="A12" s="3"/>
      <c r="B12" s="37"/>
      <c r="C12" s="25"/>
      <c r="D12" s="218"/>
      <c r="E12" s="218"/>
      <c r="F12" s="218"/>
      <c r="G12" s="218"/>
      <c r="H12" s="26" t="s">
        <v>34</v>
      </c>
      <c r="I12" s="88"/>
      <c r="J12" s="10"/>
    </row>
    <row r="13" spans="1:15" ht="15.75" customHeight="1" x14ac:dyDescent="0.2">
      <c r="A13" s="3"/>
      <c r="B13" s="38"/>
      <c r="C13" s="87"/>
      <c r="D13" s="219"/>
      <c r="E13" s="219"/>
      <c r="F13" s="219"/>
      <c r="G13" s="219"/>
      <c r="H13" s="27"/>
      <c r="I13" s="31"/>
      <c r="J13" s="46"/>
    </row>
    <row r="14" spans="1:15" ht="24" hidden="1" customHeight="1" x14ac:dyDescent="0.2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32</v>
      </c>
      <c r="C15" s="67"/>
      <c r="D15" s="48"/>
      <c r="E15" s="212"/>
      <c r="F15" s="212"/>
      <c r="G15" s="214"/>
      <c r="H15" s="214"/>
      <c r="I15" s="214" t="s">
        <v>29</v>
      </c>
      <c r="J15" s="215"/>
    </row>
    <row r="16" spans="1:15" ht="23.25" customHeight="1" x14ac:dyDescent="0.2">
      <c r="A16" s="140" t="s">
        <v>24</v>
      </c>
      <c r="B16" s="52" t="s">
        <v>24</v>
      </c>
      <c r="C16" s="53"/>
      <c r="D16" s="54"/>
      <c r="E16" s="203"/>
      <c r="F16" s="204"/>
      <c r="G16" s="203"/>
      <c r="H16" s="204"/>
      <c r="I16" s="203">
        <f>SUMIF(F51:F59,A16,I51:I59)+SUMIF(F51:F59,"PSU",I51:I59)</f>
        <v>0</v>
      </c>
      <c r="J16" s="205"/>
    </row>
    <row r="17" spans="1:10" ht="23.25" customHeight="1" x14ac:dyDescent="0.2">
      <c r="A17" s="140" t="s">
        <v>25</v>
      </c>
      <c r="B17" s="52" t="s">
        <v>25</v>
      </c>
      <c r="C17" s="53"/>
      <c r="D17" s="54"/>
      <c r="E17" s="203"/>
      <c r="F17" s="204"/>
      <c r="G17" s="203"/>
      <c r="H17" s="204"/>
      <c r="I17" s="203">
        <f>SUMIF(F51:F59,A17,I51:I59)</f>
        <v>0</v>
      </c>
      <c r="J17" s="205"/>
    </row>
    <row r="18" spans="1:10" ht="23.25" customHeight="1" x14ac:dyDescent="0.2">
      <c r="A18" s="140" t="s">
        <v>26</v>
      </c>
      <c r="B18" s="52" t="s">
        <v>26</v>
      </c>
      <c r="C18" s="53"/>
      <c r="D18" s="54"/>
      <c r="E18" s="203"/>
      <c r="F18" s="204"/>
      <c r="G18" s="203"/>
      <c r="H18" s="204"/>
      <c r="I18" s="203">
        <f>SUMIF(F51:F59,A18,I51:I59)</f>
        <v>0</v>
      </c>
      <c r="J18" s="205"/>
    </row>
    <row r="19" spans="1:10" ht="23.25" customHeight="1" x14ac:dyDescent="0.2">
      <c r="A19" s="140" t="s">
        <v>83</v>
      </c>
      <c r="B19" s="52" t="s">
        <v>27</v>
      </c>
      <c r="C19" s="53"/>
      <c r="D19" s="54"/>
      <c r="E19" s="203"/>
      <c r="F19" s="204"/>
      <c r="G19" s="203"/>
      <c r="H19" s="204"/>
      <c r="I19" s="203">
        <f>SUMIF(F51:F59,A19,I51:I59)</f>
        <v>0</v>
      </c>
      <c r="J19" s="205"/>
    </row>
    <row r="20" spans="1:10" ht="23.25" customHeight="1" x14ac:dyDescent="0.2">
      <c r="A20" s="140" t="s">
        <v>84</v>
      </c>
      <c r="B20" s="52" t="s">
        <v>28</v>
      </c>
      <c r="C20" s="53"/>
      <c r="D20" s="54"/>
      <c r="E20" s="203"/>
      <c r="F20" s="204"/>
      <c r="G20" s="203"/>
      <c r="H20" s="204"/>
      <c r="I20" s="203">
        <f>SUMIF(F51:F59,A20,I51:I59)</f>
        <v>0</v>
      </c>
      <c r="J20" s="205"/>
    </row>
    <row r="21" spans="1:10" ht="23.25" customHeight="1" x14ac:dyDescent="0.2">
      <c r="A21" s="3"/>
      <c r="B21" s="69" t="s">
        <v>29</v>
      </c>
      <c r="C21" s="70"/>
      <c r="D21" s="71"/>
      <c r="E21" s="216"/>
      <c r="F21" s="217"/>
      <c r="G21" s="216"/>
      <c r="H21" s="217"/>
      <c r="I21" s="216">
        <f>SUM(I16:J20)</f>
        <v>0</v>
      </c>
      <c r="J21" s="227"/>
    </row>
    <row r="22" spans="1:10" ht="33" customHeight="1" x14ac:dyDescent="0.2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>
        <f>ZakladDPHSni*SazbaDPH1/100</f>
        <v>0</v>
      </c>
      <c r="B23" s="52" t="s">
        <v>12</v>
      </c>
      <c r="C23" s="53"/>
      <c r="D23" s="54"/>
      <c r="E23" s="55">
        <v>15</v>
      </c>
      <c r="F23" s="56" t="s">
        <v>0</v>
      </c>
      <c r="G23" s="225">
        <f>ZakladDPHSniVypocet</f>
        <v>0</v>
      </c>
      <c r="H23" s="226"/>
      <c r="I23" s="226"/>
      <c r="J23" s="57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2" t="s">
        <v>13</v>
      </c>
      <c r="C24" s="53"/>
      <c r="D24" s="54"/>
      <c r="E24" s="55">
        <f>SazbaDPH1</f>
        <v>15</v>
      </c>
      <c r="F24" s="56" t="s">
        <v>0</v>
      </c>
      <c r="G24" s="223">
        <f>IF(A24&gt;50, ROUNDUP(A23, 0), ROUNDDOWN(A23, 0))</f>
        <v>0</v>
      </c>
      <c r="H24" s="224"/>
      <c r="I24" s="224"/>
      <c r="J24" s="57" t="str">
        <f t="shared" si="0"/>
        <v>CZK</v>
      </c>
    </row>
    <row r="25" spans="1:10" ht="23.25" customHeight="1" x14ac:dyDescent="0.2">
      <c r="A25" s="3">
        <f>ZakladDPHZakl*SazbaDPH2/100</f>
        <v>0</v>
      </c>
      <c r="B25" s="52" t="s">
        <v>14</v>
      </c>
      <c r="C25" s="53"/>
      <c r="D25" s="54"/>
      <c r="E25" s="55">
        <v>21</v>
      </c>
      <c r="F25" s="56" t="s">
        <v>0</v>
      </c>
      <c r="G25" s="225">
        <f>ZakladDPHZaklVypocet</f>
        <v>0</v>
      </c>
      <c r="H25" s="226"/>
      <c r="I25" s="226"/>
      <c r="J25" s="57" t="str">
        <f t="shared" si="0"/>
        <v>CZK</v>
      </c>
    </row>
    <row r="26" spans="1:10" ht="23.25" customHeight="1" x14ac:dyDescent="0.2">
      <c r="A26" s="3">
        <f>(A25-INT(A25))*100</f>
        <v>0</v>
      </c>
      <c r="B26" s="44" t="s">
        <v>15</v>
      </c>
      <c r="C26" s="21"/>
      <c r="D26" s="17"/>
      <c r="E26" s="39">
        <f>SazbaDPH2</f>
        <v>21</v>
      </c>
      <c r="F26" s="40" t="s">
        <v>0</v>
      </c>
      <c r="G26" s="200">
        <f>IF(A26&gt;50, ROUNDUP(A25, 0), ROUNDDOWN(A25, 0))</f>
        <v>0</v>
      </c>
      <c r="H26" s="201"/>
      <c r="I26" s="201"/>
      <c r="J26" s="51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3" t="s">
        <v>4</v>
      </c>
      <c r="C27" s="19"/>
      <c r="D27" s="22"/>
      <c r="E27" s="19"/>
      <c r="F27" s="20"/>
      <c r="G27" s="202">
        <f>CenaCelkem-(ZakladDPHSni+DPHSni+ZakladDPHZakl+DPHZakl)</f>
        <v>0</v>
      </c>
      <c r="H27" s="202"/>
      <c r="I27" s="202"/>
      <c r="J27" s="58" t="str">
        <f t="shared" si="0"/>
        <v>CZK</v>
      </c>
    </row>
    <row r="28" spans="1:10" ht="27.75" hidden="1" customHeight="1" thickBot="1" x14ac:dyDescent="0.25">
      <c r="A28" s="3"/>
      <c r="B28" s="117" t="s">
        <v>23</v>
      </c>
      <c r="C28" s="118"/>
      <c r="D28" s="118"/>
      <c r="E28" s="119"/>
      <c r="F28" s="120"/>
      <c r="G28" s="229">
        <f>ZakladDPHSniVypocet+ZakladDPHZaklVypocet</f>
        <v>0</v>
      </c>
      <c r="H28" s="229"/>
      <c r="I28" s="229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35</v>
      </c>
      <c r="C29" s="122"/>
      <c r="D29" s="122"/>
      <c r="E29" s="122"/>
      <c r="F29" s="122"/>
      <c r="G29" s="228">
        <f>IF(A29&gt;50, ROUNDUP(A27, 0), ROUNDDOWN(A27, 0))</f>
        <v>0</v>
      </c>
      <c r="H29" s="228"/>
      <c r="I29" s="228"/>
      <c r="J29" s="123" t="s">
        <v>65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43607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">
      <c r="A35" s="3"/>
      <c r="B35" s="3"/>
      <c r="C35" s="4"/>
      <c r="D35" s="222" t="s">
        <v>2</v>
      </c>
      <c r="E35" s="222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56</v>
      </c>
      <c r="C39" s="230"/>
      <c r="D39" s="231"/>
      <c r="E39" s="231"/>
      <c r="F39" s="104">
        <f>'01 01.1 Pol'!AE144+'VON VON Pol'!AE17</f>
        <v>0</v>
      </c>
      <c r="G39" s="105">
        <f>'01 01.1 Pol'!AF144+'VON VON Pol'!AF17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customHeight="1" x14ac:dyDescent="0.2">
      <c r="A40" s="93">
        <v>2</v>
      </c>
      <c r="B40" s="108" t="s">
        <v>57</v>
      </c>
      <c r="C40" s="232" t="s">
        <v>58</v>
      </c>
      <c r="D40" s="233"/>
      <c r="E40" s="233"/>
      <c r="F40" s="109">
        <f>'01 01.1 Pol'!AE144</f>
        <v>0</v>
      </c>
      <c r="G40" s="110">
        <f>'01 01.1 Pol'!AF144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customHeight="1" x14ac:dyDescent="0.2">
      <c r="A41" s="93">
        <v>3</v>
      </c>
      <c r="B41" s="112" t="s">
        <v>59</v>
      </c>
      <c r="C41" s="230" t="s">
        <v>60</v>
      </c>
      <c r="D41" s="231"/>
      <c r="E41" s="231"/>
      <c r="F41" s="113">
        <f>'01 01.1 Pol'!AE144</f>
        <v>0</v>
      </c>
      <c r="G41" s="106">
        <f>'01 01.1 Pol'!AF144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93">
        <v>2</v>
      </c>
      <c r="B42" s="108" t="s">
        <v>61</v>
      </c>
      <c r="C42" s="232" t="s">
        <v>62</v>
      </c>
      <c r="D42" s="233"/>
      <c r="E42" s="233"/>
      <c r="F42" s="109">
        <f>'VON VON Pol'!AE17</f>
        <v>0</v>
      </c>
      <c r="G42" s="110">
        <f>'VON VON Pol'!AF17</f>
        <v>0</v>
      </c>
      <c r="H42" s="110">
        <f>(F42*SazbaDPH1/100)+(G42*SazbaDPH2/100)</f>
        <v>0</v>
      </c>
      <c r="I42" s="110">
        <f>F42+G42+H42</f>
        <v>0</v>
      </c>
      <c r="J42" s="111" t="str">
        <f>IF(CenaCelkemVypocet=0,"",I42/CenaCelkemVypocet*100)</f>
        <v/>
      </c>
    </row>
    <row r="43" spans="1:10" ht="25.5" customHeight="1" x14ac:dyDescent="0.2">
      <c r="A43" s="93">
        <v>3</v>
      </c>
      <c r="B43" s="112" t="s">
        <v>61</v>
      </c>
      <c r="C43" s="230" t="s">
        <v>63</v>
      </c>
      <c r="D43" s="231"/>
      <c r="E43" s="231"/>
      <c r="F43" s="113">
        <f>'VON VON Pol'!AE17</f>
        <v>0</v>
      </c>
      <c r="G43" s="106">
        <f>'VON VON Pol'!AF17</f>
        <v>0</v>
      </c>
      <c r="H43" s="106">
        <f>(F43*SazbaDPH1/100)+(G43*SazbaDPH2/100)</f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 x14ac:dyDescent="0.2">
      <c r="A44" s="93"/>
      <c r="B44" s="234" t="s">
        <v>64</v>
      </c>
      <c r="C44" s="235"/>
      <c r="D44" s="235"/>
      <c r="E44" s="236"/>
      <c r="F44" s="114">
        <f>SUMIF(A39:A43,"=1",F39:F43)</f>
        <v>0</v>
      </c>
      <c r="G44" s="115">
        <f>SUMIF(A39:A43,"=1",G39:G43)</f>
        <v>0</v>
      </c>
      <c r="H44" s="115">
        <f>SUMIF(A39:A43,"=1",H39:H43)</f>
        <v>0</v>
      </c>
      <c r="I44" s="115">
        <f>SUMIF(A39:A43,"=1",I39:I43)</f>
        <v>0</v>
      </c>
      <c r="J44" s="116">
        <f>SUMIF(A39:A43,"=1",J39:J43)</f>
        <v>0</v>
      </c>
    </row>
    <row r="48" spans="1:10" ht="15.75" x14ac:dyDescent="0.25">
      <c r="B48" s="124" t="s">
        <v>66</v>
      </c>
    </row>
    <row r="50" spans="1:10" ht="25.5" customHeight="1" x14ac:dyDescent="0.2">
      <c r="A50" s="125"/>
      <c r="B50" s="128" t="s">
        <v>17</v>
      </c>
      <c r="C50" s="128" t="s">
        <v>5</v>
      </c>
      <c r="D50" s="129"/>
      <c r="E50" s="129"/>
      <c r="F50" s="130" t="s">
        <v>67</v>
      </c>
      <c r="G50" s="130"/>
      <c r="H50" s="130"/>
      <c r="I50" s="130" t="s">
        <v>29</v>
      </c>
      <c r="J50" s="130" t="s">
        <v>0</v>
      </c>
    </row>
    <row r="51" spans="1:10" ht="25.5" customHeight="1" x14ac:dyDescent="0.2">
      <c r="A51" s="126"/>
      <c r="B51" s="131" t="s">
        <v>68</v>
      </c>
      <c r="C51" s="237" t="s">
        <v>69</v>
      </c>
      <c r="D51" s="238"/>
      <c r="E51" s="238"/>
      <c r="F51" s="136" t="s">
        <v>24</v>
      </c>
      <c r="G51" s="137"/>
      <c r="H51" s="137"/>
      <c r="I51" s="137">
        <f>'01 01.1 Pol'!G8</f>
        <v>0</v>
      </c>
      <c r="J51" s="134" t="str">
        <f>IF(I60=0,"",I51/I60*100)</f>
        <v/>
      </c>
    </row>
    <row r="52" spans="1:10" ht="25.5" customHeight="1" x14ac:dyDescent="0.2">
      <c r="A52" s="126"/>
      <c r="B52" s="131" t="s">
        <v>70</v>
      </c>
      <c r="C52" s="237" t="s">
        <v>71</v>
      </c>
      <c r="D52" s="238"/>
      <c r="E52" s="238"/>
      <c r="F52" s="136" t="s">
        <v>24</v>
      </c>
      <c r="G52" s="137"/>
      <c r="H52" s="137"/>
      <c r="I52" s="137">
        <f>'01 01.1 Pol'!G100</f>
        <v>0</v>
      </c>
      <c r="J52" s="134" t="str">
        <f>IF(I60=0,"",I52/I60*100)</f>
        <v/>
      </c>
    </row>
    <row r="53" spans="1:10" ht="25.5" customHeight="1" x14ac:dyDescent="0.2">
      <c r="A53" s="126"/>
      <c r="B53" s="131" t="s">
        <v>72</v>
      </c>
      <c r="C53" s="237" t="s">
        <v>73</v>
      </c>
      <c r="D53" s="238"/>
      <c r="E53" s="238"/>
      <c r="F53" s="136" t="s">
        <v>24</v>
      </c>
      <c r="G53" s="137"/>
      <c r="H53" s="137"/>
      <c r="I53" s="137">
        <f>'01 01.1 Pol'!G104</f>
        <v>0</v>
      </c>
      <c r="J53" s="134" t="str">
        <f>IF(I60=0,"",I53/I60*100)</f>
        <v/>
      </c>
    </row>
    <row r="54" spans="1:10" ht="25.5" customHeight="1" x14ac:dyDescent="0.2">
      <c r="A54" s="126"/>
      <c r="B54" s="131" t="s">
        <v>74</v>
      </c>
      <c r="C54" s="237" t="s">
        <v>75</v>
      </c>
      <c r="D54" s="238"/>
      <c r="E54" s="238"/>
      <c r="F54" s="136" t="s">
        <v>24</v>
      </c>
      <c r="G54" s="137"/>
      <c r="H54" s="137"/>
      <c r="I54" s="137">
        <f>'01 01.1 Pol'!G115</f>
        <v>0</v>
      </c>
      <c r="J54" s="134" t="str">
        <f>IF(I60=0,"",I54/I60*100)</f>
        <v/>
      </c>
    </row>
    <row r="55" spans="1:10" ht="25.5" customHeight="1" x14ac:dyDescent="0.2">
      <c r="A55" s="126"/>
      <c r="B55" s="131" t="s">
        <v>76</v>
      </c>
      <c r="C55" s="237" t="s">
        <v>77</v>
      </c>
      <c r="D55" s="238"/>
      <c r="E55" s="238"/>
      <c r="F55" s="136" t="s">
        <v>24</v>
      </c>
      <c r="G55" s="137"/>
      <c r="H55" s="137"/>
      <c r="I55" s="137">
        <f>'01 01.1 Pol'!G132</f>
        <v>0</v>
      </c>
      <c r="J55" s="134" t="str">
        <f>IF(I60=0,"",I55/I60*100)</f>
        <v/>
      </c>
    </row>
    <row r="56" spans="1:10" ht="25.5" customHeight="1" x14ac:dyDescent="0.2">
      <c r="A56" s="126"/>
      <c r="B56" s="131" t="s">
        <v>78</v>
      </c>
      <c r="C56" s="237" t="s">
        <v>79</v>
      </c>
      <c r="D56" s="238"/>
      <c r="E56" s="238"/>
      <c r="F56" s="136" t="s">
        <v>24</v>
      </c>
      <c r="G56" s="137"/>
      <c r="H56" s="137"/>
      <c r="I56" s="137">
        <f>'01 01.1 Pol'!G136</f>
        <v>0</v>
      </c>
      <c r="J56" s="134" t="str">
        <f>IF(I60=0,"",I56/I60*100)</f>
        <v/>
      </c>
    </row>
    <row r="57" spans="1:10" ht="25.5" customHeight="1" x14ac:dyDescent="0.2">
      <c r="A57" s="126"/>
      <c r="B57" s="131" t="s">
        <v>80</v>
      </c>
      <c r="C57" s="237" t="s">
        <v>81</v>
      </c>
      <c r="D57" s="238"/>
      <c r="E57" s="238"/>
      <c r="F57" s="136" t="s">
        <v>82</v>
      </c>
      <c r="G57" s="137"/>
      <c r="H57" s="137"/>
      <c r="I57" s="137">
        <f>'01 01.1 Pol'!G139</f>
        <v>0</v>
      </c>
      <c r="J57" s="134" t="str">
        <f>IF(I60=0,"",I57/I60*100)</f>
        <v/>
      </c>
    </row>
    <row r="58" spans="1:10" ht="25.5" customHeight="1" x14ac:dyDescent="0.2">
      <c r="A58" s="126"/>
      <c r="B58" s="131" t="s">
        <v>83</v>
      </c>
      <c r="C58" s="237" t="s">
        <v>27</v>
      </c>
      <c r="D58" s="238"/>
      <c r="E58" s="238"/>
      <c r="F58" s="136" t="s">
        <v>83</v>
      </c>
      <c r="G58" s="137"/>
      <c r="H58" s="137"/>
      <c r="I58" s="137">
        <f>'VON VON Pol'!G8</f>
        <v>0</v>
      </c>
      <c r="J58" s="134" t="str">
        <f>IF(I60=0,"",I58/I60*100)</f>
        <v/>
      </c>
    </row>
    <row r="59" spans="1:10" ht="25.5" customHeight="1" x14ac:dyDescent="0.2">
      <c r="A59" s="126"/>
      <c r="B59" s="131" t="s">
        <v>84</v>
      </c>
      <c r="C59" s="237" t="s">
        <v>28</v>
      </c>
      <c r="D59" s="238"/>
      <c r="E59" s="238"/>
      <c r="F59" s="136" t="s">
        <v>84</v>
      </c>
      <c r="G59" s="137"/>
      <c r="H59" s="137"/>
      <c r="I59" s="137">
        <f>'VON VON Pol'!G12</f>
        <v>0</v>
      </c>
      <c r="J59" s="134" t="str">
        <f>IF(I60=0,"",I59/I60*100)</f>
        <v/>
      </c>
    </row>
    <row r="60" spans="1:10" ht="25.5" customHeight="1" x14ac:dyDescent="0.2">
      <c r="A60" s="127"/>
      <c r="B60" s="132" t="s">
        <v>1</v>
      </c>
      <c r="C60" s="132"/>
      <c r="D60" s="133"/>
      <c r="E60" s="133"/>
      <c r="F60" s="138"/>
      <c r="G60" s="139"/>
      <c r="H60" s="139"/>
      <c r="I60" s="139">
        <f>SUM(I51:I59)</f>
        <v>0</v>
      </c>
      <c r="J60" s="135">
        <f>SUM(J51:J59)</f>
        <v>0</v>
      </c>
    </row>
    <row r="61" spans="1:10" x14ac:dyDescent="0.2">
      <c r="F61" s="91"/>
      <c r="G61" s="90"/>
      <c r="H61" s="91"/>
      <c r="I61" s="90"/>
      <c r="J61" s="92"/>
    </row>
    <row r="62" spans="1:10" x14ac:dyDescent="0.2">
      <c r="F62" s="91"/>
      <c r="G62" s="90"/>
      <c r="H62" s="91"/>
      <c r="I62" s="90"/>
      <c r="J62" s="92"/>
    </row>
    <row r="63" spans="1:10" x14ac:dyDescent="0.2">
      <c r="F63" s="91"/>
      <c r="G63" s="90"/>
      <c r="H63" s="91"/>
      <c r="I63" s="90"/>
      <c r="J63" s="92"/>
    </row>
  </sheetData>
  <sheetProtection password="D83A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3" t="s">
        <v>7</v>
      </c>
      <c r="B2" s="72"/>
      <c r="C2" s="241"/>
      <c r="D2" s="241"/>
      <c r="E2" s="241"/>
      <c r="F2" s="241"/>
      <c r="G2" s="242"/>
    </row>
    <row r="3" spans="1:7" ht="24.95" customHeight="1" x14ac:dyDescent="0.2">
      <c r="A3" s="73" t="s">
        <v>8</v>
      </c>
      <c r="B3" s="72"/>
      <c r="C3" s="241"/>
      <c r="D3" s="241"/>
      <c r="E3" s="241"/>
      <c r="F3" s="241"/>
      <c r="G3" s="242"/>
    </row>
    <row r="4" spans="1:7" ht="24.95" customHeight="1" x14ac:dyDescent="0.2">
      <c r="A4" s="73" t="s">
        <v>9</v>
      </c>
      <c r="B4" s="72"/>
      <c r="C4" s="241"/>
      <c r="D4" s="241"/>
      <c r="E4" s="241"/>
      <c r="F4" s="241"/>
      <c r="G4" s="242"/>
    </row>
    <row r="5" spans="1:7" x14ac:dyDescent="0.2">
      <c r="B5" s="6"/>
      <c r="C5" s="7"/>
      <c r="D5" s="8"/>
    </row>
  </sheetData>
  <sheetProtection password="D83A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22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5" t="s">
        <v>85</v>
      </c>
      <c r="B1" s="245"/>
      <c r="C1" s="245"/>
      <c r="D1" s="245"/>
      <c r="E1" s="245"/>
      <c r="F1" s="245"/>
      <c r="G1" s="245"/>
      <c r="AG1" t="s">
        <v>86</v>
      </c>
    </row>
    <row r="2" spans="1:60" ht="24.95" customHeight="1" x14ac:dyDescent="0.2">
      <c r="A2" s="142" t="s">
        <v>7</v>
      </c>
      <c r="B2" s="72" t="s">
        <v>43</v>
      </c>
      <c r="C2" s="246" t="s">
        <v>44</v>
      </c>
      <c r="D2" s="247"/>
      <c r="E2" s="247"/>
      <c r="F2" s="247"/>
      <c r="G2" s="248"/>
      <c r="AG2" t="s">
        <v>87</v>
      </c>
    </row>
    <row r="3" spans="1:60" ht="24.95" customHeight="1" x14ac:dyDescent="0.2">
      <c r="A3" s="142" t="s">
        <v>8</v>
      </c>
      <c r="B3" s="72" t="s">
        <v>57</v>
      </c>
      <c r="C3" s="246" t="s">
        <v>58</v>
      </c>
      <c r="D3" s="247"/>
      <c r="E3" s="247"/>
      <c r="F3" s="247"/>
      <c r="G3" s="248"/>
      <c r="AC3" s="89" t="s">
        <v>87</v>
      </c>
      <c r="AG3" t="s">
        <v>88</v>
      </c>
    </row>
    <row r="4" spans="1:60" ht="24.95" customHeight="1" x14ac:dyDescent="0.2">
      <c r="A4" s="143" t="s">
        <v>9</v>
      </c>
      <c r="B4" s="144" t="s">
        <v>59</v>
      </c>
      <c r="C4" s="249" t="s">
        <v>60</v>
      </c>
      <c r="D4" s="250"/>
      <c r="E4" s="250"/>
      <c r="F4" s="250"/>
      <c r="G4" s="251"/>
      <c r="AG4" t="s">
        <v>89</v>
      </c>
    </row>
    <row r="5" spans="1:60" x14ac:dyDescent="0.2">
      <c r="D5" s="141"/>
    </row>
    <row r="6" spans="1:60" ht="38.25" x14ac:dyDescent="0.2">
      <c r="A6" s="146" t="s">
        <v>90</v>
      </c>
      <c r="B6" s="148" t="s">
        <v>91</v>
      </c>
      <c r="C6" s="148" t="s">
        <v>92</v>
      </c>
      <c r="D6" s="147" t="s">
        <v>93</v>
      </c>
      <c r="E6" s="146" t="s">
        <v>94</v>
      </c>
      <c r="F6" s="145" t="s">
        <v>95</v>
      </c>
      <c r="G6" s="146" t="s">
        <v>29</v>
      </c>
      <c r="H6" s="149" t="s">
        <v>30</v>
      </c>
      <c r="I6" s="149" t="s">
        <v>96</v>
      </c>
      <c r="J6" s="149" t="s">
        <v>31</v>
      </c>
      <c r="K6" s="149" t="s">
        <v>97</v>
      </c>
      <c r="L6" s="149" t="s">
        <v>98</v>
      </c>
      <c r="M6" s="149" t="s">
        <v>99</v>
      </c>
      <c r="N6" s="149" t="s">
        <v>100</v>
      </c>
      <c r="O6" s="149" t="s">
        <v>101</v>
      </c>
      <c r="P6" s="149" t="s">
        <v>102</v>
      </c>
      <c r="Q6" s="149" t="s">
        <v>103</v>
      </c>
      <c r="R6" s="149" t="s">
        <v>104</v>
      </c>
      <c r="S6" s="149" t="s">
        <v>105</v>
      </c>
      <c r="T6" s="149" t="s">
        <v>106</v>
      </c>
      <c r="U6" s="149" t="s">
        <v>107</v>
      </c>
      <c r="V6" s="149" t="s">
        <v>108</v>
      </c>
      <c r="W6" s="149" t="s">
        <v>109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5" t="s">
        <v>110</v>
      </c>
      <c r="B8" s="166" t="s">
        <v>68</v>
      </c>
      <c r="C8" s="187" t="s">
        <v>69</v>
      </c>
      <c r="D8" s="167"/>
      <c r="E8" s="168"/>
      <c r="F8" s="169"/>
      <c r="G8" s="169">
        <f>SUMIF(AG9:AG99,"&lt;&gt;NOR",G9:G99)</f>
        <v>0</v>
      </c>
      <c r="H8" s="169"/>
      <c r="I8" s="169">
        <f>SUM(I9:I99)</f>
        <v>0</v>
      </c>
      <c r="J8" s="169"/>
      <c r="K8" s="169">
        <f>SUM(K9:K99)</f>
        <v>0</v>
      </c>
      <c r="L8" s="169"/>
      <c r="M8" s="169">
        <f>SUM(M9:M99)</f>
        <v>0</v>
      </c>
      <c r="N8" s="169"/>
      <c r="O8" s="169">
        <f>SUM(O9:O99)</f>
        <v>96.38</v>
      </c>
      <c r="P8" s="169"/>
      <c r="Q8" s="169">
        <f>SUM(Q9:Q99)</f>
        <v>67.819999999999993</v>
      </c>
      <c r="R8" s="169"/>
      <c r="S8" s="169"/>
      <c r="T8" s="170"/>
      <c r="U8" s="164"/>
      <c r="V8" s="164">
        <f>SUM(V9:V99)</f>
        <v>1031.1100000000001</v>
      </c>
      <c r="W8" s="164"/>
      <c r="AG8" t="s">
        <v>111</v>
      </c>
    </row>
    <row r="9" spans="1:60" ht="33.75" outlineLevel="1" x14ac:dyDescent="0.2">
      <c r="A9" s="171">
        <v>1</v>
      </c>
      <c r="B9" s="172" t="s">
        <v>112</v>
      </c>
      <c r="C9" s="188" t="s">
        <v>113</v>
      </c>
      <c r="D9" s="173" t="s">
        <v>114</v>
      </c>
      <c r="E9" s="174">
        <v>68.5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0.33</v>
      </c>
      <c r="Q9" s="176">
        <f>ROUND(E9*P9,2)</f>
        <v>22.61</v>
      </c>
      <c r="R9" s="176" t="s">
        <v>115</v>
      </c>
      <c r="S9" s="176" t="s">
        <v>116</v>
      </c>
      <c r="T9" s="177" t="s">
        <v>116</v>
      </c>
      <c r="U9" s="159">
        <v>7.7600000000000002E-2</v>
      </c>
      <c r="V9" s="159">
        <f>ROUND(E9*U9,2)</f>
        <v>5.32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117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57"/>
      <c r="B10" s="158"/>
      <c r="C10" s="243" t="s">
        <v>118</v>
      </c>
      <c r="D10" s="244"/>
      <c r="E10" s="244"/>
      <c r="F10" s="244"/>
      <c r="G10" s="244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119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78" t="str">
        <f>C10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89" t="s">
        <v>120</v>
      </c>
      <c r="D11" s="160"/>
      <c r="E11" s="161">
        <v>68.5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121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1">
        <v>2</v>
      </c>
      <c r="B12" s="172" t="s">
        <v>122</v>
      </c>
      <c r="C12" s="188" t="s">
        <v>123</v>
      </c>
      <c r="D12" s="173" t="s">
        <v>114</v>
      </c>
      <c r="E12" s="174">
        <v>68.5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0.66</v>
      </c>
      <c r="Q12" s="176">
        <f>ROUND(E12*P12,2)</f>
        <v>45.21</v>
      </c>
      <c r="R12" s="176" t="s">
        <v>115</v>
      </c>
      <c r="S12" s="176" t="s">
        <v>116</v>
      </c>
      <c r="T12" s="177" t="s">
        <v>116</v>
      </c>
      <c r="U12" s="159">
        <v>7.8E-2</v>
      </c>
      <c r="V12" s="159">
        <f>ROUND(E12*U12,2)</f>
        <v>5.34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117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89" t="s">
        <v>120</v>
      </c>
      <c r="D13" s="160"/>
      <c r="E13" s="161">
        <v>68.5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121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1">
        <v>3</v>
      </c>
      <c r="B14" s="172" t="s">
        <v>124</v>
      </c>
      <c r="C14" s="188" t="s">
        <v>125</v>
      </c>
      <c r="D14" s="173" t="s">
        <v>126</v>
      </c>
      <c r="E14" s="174">
        <v>8.8000000000000007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6" t="s">
        <v>127</v>
      </c>
      <c r="S14" s="176" t="s">
        <v>116</v>
      </c>
      <c r="T14" s="177" t="s">
        <v>116</v>
      </c>
      <c r="U14" s="159">
        <v>3.2000000000000001E-2</v>
      </c>
      <c r="V14" s="159">
        <f>ROUND(E14*U14,2)</f>
        <v>0.28000000000000003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117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243" t="s">
        <v>128</v>
      </c>
      <c r="D15" s="244"/>
      <c r="E15" s="244"/>
      <c r="F15" s="244"/>
      <c r="G15" s="244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9" t="s">
        <v>129</v>
      </c>
      <c r="D16" s="160"/>
      <c r="E16" s="161">
        <v>8.8000000000000007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121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1">
        <v>4</v>
      </c>
      <c r="B17" s="172" t="s">
        <v>130</v>
      </c>
      <c r="C17" s="188" t="s">
        <v>131</v>
      </c>
      <c r="D17" s="173" t="s">
        <v>126</v>
      </c>
      <c r="E17" s="174">
        <v>104.9064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127</v>
      </c>
      <c r="S17" s="176" t="s">
        <v>116</v>
      </c>
      <c r="T17" s="177" t="s">
        <v>116</v>
      </c>
      <c r="U17" s="159">
        <v>0.16</v>
      </c>
      <c r="V17" s="159">
        <f>ROUND(E17*U17,2)</f>
        <v>16.79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117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33.75" outlineLevel="1" x14ac:dyDescent="0.2">
      <c r="A18" s="157"/>
      <c r="B18" s="158"/>
      <c r="C18" s="243" t="s">
        <v>132</v>
      </c>
      <c r="D18" s="244"/>
      <c r="E18" s="244"/>
      <c r="F18" s="244"/>
      <c r="G18" s="244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119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78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90" t="s">
        <v>133</v>
      </c>
      <c r="D19" s="162"/>
      <c r="E19" s="163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121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1" t="s">
        <v>134</v>
      </c>
      <c r="D20" s="162"/>
      <c r="E20" s="163">
        <v>112.95126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121</v>
      </c>
      <c r="AH20" s="150">
        <v>2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91" t="s">
        <v>135</v>
      </c>
      <c r="D21" s="162"/>
      <c r="E21" s="163">
        <v>40.047980000000003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121</v>
      </c>
      <c r="AH21" s="150">
        <v>2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1" t="s">
        <v>136</v>
      </c>
      <c r="D22" s="162"/>
      <c r="E22" s="163">
        <v>119.57868000000001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121</v>
      </c>
      <c r="AH22" s="150">
        <v>2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1" t="s">
        <v>137</v>
      </c>
      <c r="D23" s="162"/>
      <c r="E23" s="163">
        <v>12.277979999999999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121</v>
      </c>
      <c r="AH23" s="150">
        <v>2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0" t="s">
        <v>138</v>
      </c>
      <c r="D24" s="162"/>
      <c r="E24" s="163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121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89" t="s">
        <v>139</v>
      </c>
      <c r="D25" s="160"/>
      <c r="E25" s="161">
        <v>113.94240000000001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121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89" t="s">
        <v>140</v>
      </c>
      <c r="D26" s="160"/>
      <c r="E26" s="161">
        <v>-9.0359999999999996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121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1">
        <v>5</v>
      </c>
      <c r="B27" s="172" t="s">
        <v>141</v>
      </c>
      <c r="C27" s="188" t="s">
        <v>142</v>
      </c>
      <c r="D27" s="173" t="s">
        <v>126</v>
      </c>
      <c r="E27" s="174">
        <v>104.90600000000001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127</v>
      </c>
      <c r="S27" s="176" t="s">
        <v>116</v>
      </c>
      <c r="T27" s="177" t="s">
        <v>116</v>
      </c>
      <c r="U27" s="159">
        <v>8.4000000000000005E-2</v>
      </c>
      <c r="V27" s="159">
        <f>ROUND(E27*U27,2)</f>
        <v>8.81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117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33.75" outlineLevel="1" x14ac:dyDescent="0.2">
      <c r="A28" s="157"/>
      <c r="B28" s="158"/>
      <c r="C28" s="243" t="s">
        <v>132</v>
      </c>
      <c r="D28" s="244"/>
      <c r="E28" s="244"/>
      <c r="F28" s="244"/>
      <c r="G28" s="244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119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78" t="str">
        <f>C28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1">
        <v>6</v>
      </c>
      <c r="B29" s="172" t="s">
        <v>143</v>
      </c>
      <c r="C29" s="188" t="s">
        <v>144</v>
      </c>
      <c r="D29" s="173" t="s">
        <v>126</v>
      </c>
      <c r="E29" s="174">
        <v>157.3596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127</v>
      </c>
      <c r="S29" s="176" t="s">
        <v>116</v>
      </c>
      <c r="T29" s="177" t="s">
        <v>116</v>
      </c>
      <c r="U29" s="159">
        <v>0.3</v>
      </c>
      <c r="V29" s="159">
        <f>ROUND(E29*U29,2)</f>
        <v>47.21</v>
      </c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117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33.75" outlineLevel="1" x14ac:dyDescent="0.2">
      <c r="A30" s="157"/>
      <c r="B30" s="158"/>
      <c r="C30" s="243" t="s">
        <v>132</v>
      </c>
      <c r="D30" s="244"/>
      <c r="E30" s="244"/>
      <c r="F30" s="244"/>
      <c r="G30" s="244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78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90" t="s">
        <v>133</v>
      </c>
      <c r="D31" s="162"/>
      <c r="E31" s="163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121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1" t="s">
        <v>134</v>
      </c>
      <c r="D32" s="162"/>
      <c r="E32" s="163">
        <v>112.95126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121</v>
      </c>
      <c r="AH32" s="150">
        <v>2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1" t="s">
        <v>135</v>
      </c>
      <c r="D33" s="162"/>
      <c r="E33" s="163">
        <v>40.047980000000003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121</v>
      </c>
      <c r="AH33" s="150">
        <v>2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1" t="s">
        <v>136</v>
      </c>
      <c r="D34" s="162"/>
      <c r="E34" s="163">
        <v>119.57868000000001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121</v>
      </c>
      <c r="AH34" s="150">
        <v>2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1" t="s">
        <v>137</v>
      </c>
      <c r="D35" s="162"/>
      <c r="E35" s="163">
        <v>12.277979999999999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121</v>
      </c>
      <c r="AH35" s="150">
        <v>2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0" t="s">
        <v>138</v>
      </c>
      <c r="D36" s="162"/>
      <c r="E36" s="163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121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89" t="s">
        <v>145</v>
      </c>
      <c r="D37" s="160"/>
      <c r="E37" s="161">
        <v>170.9136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121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9" t="s">
        <v>146</v>
      </c>
      <c r="D38" s="160"/>
      <c r="E38" s="161">
        <v>-13.554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121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1">
        <v>7</v>
      </c>
      <c r="B39" s="172" t="s">
        <v>147</v>
      </c>
      <c r="C39" s="188" t="s">
        <v>148</v>
      </c>
      <c r="D39" s="173" t="s">
        <v>126</v>
      </c>
      <c r="E39" s="174">
        <v>157.36000000000001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127</v>
      </c>
      <c r="S39" s="176" t="s">
        <v>116</v>
      </c>
      <c r="T39" s="177" t="s">
        <v>116</v>
      </c>
      <c r="U39" s="159">
        <v>0.14829999999999999</v>
      </c>
      <c r="V39" s="159">
        <f>ROUND(E39*U39,2)</f>
        <v>23.34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117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33.75" outlineLevel="1" x14ac:dyDescent="0.2">
      <c r="A40" s="157"/>
      <c r="B40" s="158"/>
      <c r="C40" s="243" t="s">
        <v>132</v>
      </c>
      <c r="D40" s="244"/>
      <c r="E40" s="244"/>
      <c r="F40" s="244"/>
      <c r="G40" s="244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119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78" t="str">
        <f>C40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1">
        <v>8</v>
      </c>
      <c r="B41" s="172" t="s">
        <v>149</v>
      </c>
      <c r="C41" s="188" t="s">
        <v>150</v>
      </c>
      <c r="D41" s="173" t="s">
        <v>126</v>
      </c>
      <c r="E41" s="174">
        <v>9.0359999999999996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 t="s">
        <v>127</v>
      </c>
      <c r="S41" s="176" t="s">
        <v>116</v>
      </c>
      <c r="T41" s="177" t="s">
        <v>116</v>
      </c>
      <c r="U41" s="159">
        <v>3.5329999999999999</v>
      </c>
      <c r="V41" s="159">
        <f>ROUND(E41*U41,2)</f>
        <v>31.92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117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43" t="s">
        <v>151</v>
      </c>
      <c r="D42" s="244"/>
      <c r="E42" s="244"/>
      <c r="F42" s="244"/>
      <c r="G42" s="244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119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0" t="s">
        <v>133</v>
      </c>
      <c r="D43" s="162"/>
      <c r="E43" s="163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121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91" t="s">
        <v>152</v>
      </c>
      <c r="D44" s="162"/>
      <c r="E44" s="163">
        <v>5.22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121</v>
      </c>
      <c r="AH44" s="150">
        <v>2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91" t="s">
        <v>153</v>
      </c>
      <c r="D45" s="162"/>
      <c r="E45" s="163">
        <v>5.4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121</v>
      </c>
      <c r="AH45" s="150">
        <v>2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1" t="s">
        <v>154</v>
      </c>
      <c r="D46" s="162"/>
      <c r="E46" s="163">
        <v>5.22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121</v>
      </c>
      <c r="AH46" s="150">
        <v>2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1" t="s">
        <v>155</v>
      </c>
      <c r="D47" s="162"/>
      <c r="E47" s="163">
        <v>2.97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121</v>
      </c>
      <c r="AH47" s="150">
        <v>2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1" t="s">
        <v>156</v>
      </c>
      <c r="D48" s="162"/>
      <c r="E48" s="163">
        <v>3.78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121</v>
      </c>
      <c r="AH48" s="150">
        <v>2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0" t="s">
        <v>138</v>
      </c>
      <c r="D49" s="162"/>
      <c r="E49" s="163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121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89" t="s">
        <v>157</v>
      </c>
      <c r="D50" s="160"/>
      <c r="E50" s="161">
        <v>9.0359999999999996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121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1">
        <v>9</v>
      </c>
      <c r="B51" s="172" t="s">
        <v>158</v>
      </c>
      <c r="C51" s="188" t="s">
        <v>159</v>
      </c>
      <c r="D51" s="173" t="s">
        <v>126</v>
      </c>
      <c r="E51" s="174">
        <v>13.554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 t="s">
        <v>127</v>
      </c>
      <c r="S51" s="176" t="s">
        <v>116</v>
      </c>
      <c r="T51" s="177" t="s">
        <v>116</v>
      </c>
      <c r="U51" s="159">
        <v>4.6550000000000002</v>
      </c>
      <c r="V51" s="159">
        <f>ROUND(E51*U51,2)</f>
        <v>63.09</v>
      </c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117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243" t="s">
        <v>151</v>
      </c>
      <c r="D52" s="244"/>
      <c r="E52" s="244"/>
      <c r="F52" s="244"/>
      <c r="G52" s="244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119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90" t="s">
        <v>133</v>
      </c>
      <c r="D53" s="162"/>
      <c r="E53" s="163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121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1" t="s">
        <v>152</v>
      </c>
      <c r="D54" s="162"/>
      <c r="E54" s="163">
        <v>5.22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121</v>
      </c>
      <c r="AH54" s="150">
        <v>2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1" t="s">
        <v>153</v>
      </c>
      <c r="D55" s="162"/>
      <c r="E55" s="163">
        <v>5.4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121</v>
      </c>
      <c r="AH55" s="150">
        <v>2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1" t="s">
        <v>154</v>
      </c>
      <c r="D56" s="162"/>
      <c r="E56" s="163">
        <v>5.22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121</v>
      </c>
      <c r="AH56" s="150">
        <v>2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91" t="s">
        <v>155</v>
      </c>
      <c r="D57" s="162"/>
      <c r="E57" s="163">
        <v>2.97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121</v>
      </c>
      <c r="AH57" s="150">
        <v>2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1" t="s">
        <v>156</v>
      </c>
      <c r="D58" s="162"/>
      <c r="E58" s="163">
        <v>3.78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121</v>
      </c>
      <c r="AH58" s="150">
        <v>2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0" t="s">
        <v>138</v>
      </c>
      <c r="D59" s="162"/>
      <c r="E59" s="163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121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89" t="s">
        <v>160</v>
      </c>
      <c r="D60" s="160"/>
      <c r="E60" s="161">
        <v>13.554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121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1">
        <v>10</v>
      </c>
      <c r="B61" s="172" t="s">
        <v>161</v>
      </c>
      <c r="C61" s="188" t="s">
        <v>162</v>
      </c>
      <c r="D61" s="173" t="s">
        <v>126</v>
      </c>
      <c r="E61" s="174">
        <v>166.83629999999999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 t="s">
        <v>127</v>
      </c>
      <c r="S61" s="176" t="s">
        <v>116</v>
      </c>
      <c r="T61" s="177" t="s">
        <v>116</v>
      </c>
      <c r="U61" s="159">
        <v>0.51900000000000002</v>
      </c>
      <c r="V61" s="159">
        <f>ROUND(E61*U61,2)</f>
        <v>86.59</v>
      </c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117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243" t="s">
        <v>163</v>
      </c>
      <c r="D62" s="244"/>
      <c r="E62" s="244"/>
      <c r="F62" s="244"/>
      <c r="G62" s="244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119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89" t="s">
        <v>164</v>
      </c>
      <c r="D63" s="160"/>
      <c r="E63" s="161">
        <v>144.24629999999999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121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89" t="s">
        <v>165</v>
      </c>
      <c r="D64" s="160"/>
      <c r="E64" s="161">
        <v>22.59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121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71">
        <v>11</v>
      </c>
      <c r="B65" s="172" t="s">
        <v>166</v>
      </c>
      <c r="C65" s="188" t="s">
        <v>167</v>
      </c>
      <c r="D65" s="173" t="s">
        <v>114</v>
      </c>
      <c r="E65" s="174">
        <v>675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6">
        <v>8.5999999999999998E-4</v>
      </c>
      <c r="O65" s="176">
        <f>ROUND(E65*N65,2)</f>
        <v>0.57999999999999996</v>
      </c>
      <c r="P65" s="176">
        <v>0</v>
      </c>
      <c r="Q65" s="176">
        <f>ROUND(E65*P65,2)</f>
        <v>0</v>
      </c>
      <c r="R65" s="176" t="s">
        <v>127</v>
      </c>
      <c r="S65" s="176" t="s">
        <v>116</v>
      </c>
      <c r="T65" s="177" t="s">
        <v>116</v>
      </c>
      <c r="U65" s="159">
        <v>0.47899999999999998</v>
      </c>
      <c r="V65" s="159">
        <f>ROUND(E65*U65,2)</f>
        <v>323.33</v>
      </c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117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243" t="s">
        <v>168</v>
      </c>
      <c r="D66" s="244"/>
      <c r="E66" s="244"/>
      <c r="F66" s="244"/>
      <c r="G66" s="244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119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89" t="s">
        <v>169</v>
      </c>
      <c r="D67" s="160"/>
      <c r="E67" s="161">
        <v>675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121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1">
        <v>12</v>
      </c>
      <c r="B68" s="172" t="s">
        <v>170</v>
      </c>
      <c r="C68" s="188" t="s">
        <v>171</v>
      </c>
      <c r="D68" s="173" t="s">
        <v>114</v>
      </c>
      <c r="E68" s="174">
        <v>675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6" t="s">
        <v>127</v>
      </c>
      <c r="S68" s="176" t="s">
        <v>116</v>
      </c>
      <c r="T68" s="177" t="s">
        <v>116</v>
      </c>
      <c r="U68" s="159">
        <v>0.32700000000000001</v>
      </c>
      <c r="V68" s="159">
        <f>ROUND(E68*U68,2)</f>
        <v>220.73</v>
      </c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117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43" t="s">
        <v>172</v>
      </c>
      <c r="D69" s="244"/>
      <c r="E69" s="244"/>
      <c r="F69" s="244"/>
      <c r="G69" s="244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119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1">
        <v>13</v>
      </c>
      <c r="B70" s="172" t="s">
        <v>173</v>
      </c>
      <c r="C70" s="188" t="s">
        <v>174</v>
      </c>
      <c r="D70" s="173" t="s">
        <v>126</v>
      </c>
      <c r="E70" s="174">
        <v>8.8000000000000007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6" t="s">
        <v>127</v>
      </c>
      <c r="S70" s="176" t="s">
        <v>116</v>
      </c>
      <c r="T70" s="177" t="s">
        <v>116</v>
      </c>
      <c r="U70" s="159">
        <v>1.0999999999999999E-2</v>
      </c>
      <c r="V70" s="159">
        <f>ROUND(E70*U70,2)</f>
        <v>0.1</v>
      </c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117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243" t="s">
        <v>175</v>
      </c>
      <c r="D71" s="244"/>
      <c r="E71" s="244"/>
      <c r="F71" s="244"/>
      <c r="G71" s="244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119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89" t="s">
        <v>176</v>
      </c>
      <c r="D72" s="160"/>
      <c r="E72" s="161">
        <v>8.8000000000000007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121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71">
        <v>14</v>
      </c>
      <c r="B73" s="172" t="s">
        <v>177</v>
      </c>
      <c r="C73" s="188" t="s">
        <v>178</v>
      </c>
      <c r="D73" s="173" t="s">
        <v>126</v>
      </c>
      <c r="E73" s="174">
        <v>66.477999999999994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 t="s">
        <v>127</v>
      </c>
      <c r="S73" s="176" t="s">
        <v>116</v>
      </c>
      <c r="T73" s="177" t="s">
        <v>116</v>
      </c>
      <c r="U73" s="159">
        <v>1.0999999999999999E-2</v>
      </c>
      <c r="V73" s="159">
        <f>ROUND(E73*U73,2)</f>
        <v>0.73</v>
      </c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117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43" t="s">
        <v>175</v>
      </c>
      <c r="D74" s="244"/>
      <c r="E74" s="244"/>
      <c r="F74" s="244"/>
      <c r="G74" s="244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119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89" t="s">
        <v>179</v>
      </c>
      <c r="D75" s="160"/>
      <c r="E75" s="161">
        <v>284.91000000000003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121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89" t="s">
        <v>297</v>
      </c>
      <c r="D76" s="160"/>
      <c r="E76" s="161">
        <v>-218.43199999999999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121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71">
        <v>15</v>
      </c>
      <c r="B77" s="172" t="s">
        <v>180</v>
      </c>
      <c r="C77" s="188" t="s">
        <v>181</v>
      </c>
      <c r="D77" s="173" t="s">
        <v>126</v>
      </c>
      <c r="E77" s="174">
        <v>75.278000000000006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6" t="s">
        <v>127</v>
      </c>
      <c r="S77" s="176" t="s">
        <v>116</v>
      </c>
      <c r="T77" s="177" t="s">
        <v>116</v>
      </c>
      <c r="U77" s="159">
        <v>0.65200000000000002</v>
      </c>
      <c r="V77" s="159">
        <f>ROUND(E77*U77,2)</f>
        <v>49.08</v>
      </c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117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89" t="s">
        <v>176</v>
      </c>
      <c r="D78" s="160"/>
      <c r="E78" s="161">
        <v>8.8000000000000007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121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89" t="s">
        <v>182</v>
      </c>
      <c r="D79" s="160"/>
      <c r="E79" s="161">
        <v>66.477999999999994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121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71">
        <v>16</v>
      </c>
      <c r="B80" s="172" t="s">
        <v>183</v>
      </c>
      <c r="C80" s="188" t="s">
        <v>184</v>
      </c>
      <c r="D80" s="173" t="s">
        <v>126</v>
      </c>
      <c r="E80" s="174">
        <v>218.43199999999999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 t="s">
        <v>127</v>
      </c>
      <c r="S80" s="176" t="s">
        <v>116</v>
      </c>
      <c r="T80" s="177" t="s">
        <v>116</v>
      </c>
      <c r="U80" s="159">
        <v>0.20200000000000001</v>
      </c>
      <c r="V80" s="159">
        <f>ROUND(E80*U80,2)</f>
        <v>44.12</v>
      </c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117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243" t="s">
        <v>185</v>
      </c>
      <c r="D81" s="244"/>
      <c r="E81" s="244"/>
      <c r="F81" s="244"/>
      <c r="G81" s="244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119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89" t="s">
        <v>179</v>
      </c>
      <c r="D82" s="160"/>
      <c r="E82" s="161">
        <v>284.91000000000003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121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89" t="s">
        <v>186</v>
      </c>
      <c r="D83" s="160"/>
      <c r="E83" s="161">
        <v>-66.477999999999994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121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1">
        <v>17</v>
      </c>
      <c r="B84" s="172" t="s">
        <v>187</v>
      </c>
      <c r="C84" s="188" t="s">
        <v>188</v>
      </c>
      <c r="D84" s="173" t="s">
        <v>126</v>
      </c>
      <c r="E84" s="174">
        <v>56.352670000000003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6">
        <v>1.7</v>
      </c>
      <c r="O84" s="176">
        <f>ROUND(E84*N84,2)</f>
        <v>95.8</v>
      </c>
      <c r="P84" s="176">
        <v>0</v>
      </c>
      <c r="Q84" s="176">
        <f>ROUND(E84*P84,2)</f>
        <v>0</v>
      </c>
      <c r="R84" s="176" t="s">
        <v>127</v>
      </c>
      <c r="S84" s="176" t="s">
        <v>116</v>
      </c>
      <c r="T84" s="177" t="s">
        <v>116</v>
      </c>
      <c r="U84" s="159">
        <v>1.587</v>
      </c>
      <c r="V84" s="159">
        <f>ROUND(E84*U84,2)</f>
        <v>89.43</v>
      </c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117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22.5" outlineLevel="1" x14ac:dyDescent="0.2">
      <c r="A85" s="157"/>
      <c r="B85" s="158"/>
      <c r="C85" s="243" t="s">
        <v>189</v>
      </c>
      <c r="D85" s="244"/>
      <c r="E85" s="244"/>
      <c r="F85" s="244"/>
      <c r="G85" s="244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119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78" t="str">
        <f>C85</f>
        <v>sypaninou z vhodných hornin tř. 1 - 4 nebo materiálem připraveným podél výkopu ve vzdálenosti do 3 m od jeho kraje, pro jakoukoliv hloubku výkopu a jakoukoliv míru zhutnění,</v>
      </c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89" t="s">
        <v>190</v>
      </c>
      <c r="D86" s="160"/>
      <c r="E86" s="161">
        <v>61.875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121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89" t="s">
        <v>191</v>
      </c>
      <c r="D87" s="160"/>
      <c r="E87" s="161">
        <v>-5.5223300000000002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121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1">
        <v>18</v>
      </c>
      <c r="B88" s="172" t="s">
        <v>192</v>
      </c>
      <c r="C88" s="188" t="s">
        <v>193</v>
      </c>
      <c r="D88" s="173" t="s">
        <v>114</v>
      </c>
      <c r="E88" s="174">
        <v>44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194</v>
      </c>
      <c r="S88" s="176" t="s">
        <v>116</v>
      </c>
      <c r="T88" s="177" t="s">
        <v>116</v>
      </c>
      <c r="U88" s="159">
        <v>0.06</v>
      </c>
      <c r="V88" s="159">
        <f>ROUND(E88*U88,2)</f>
        <v>2.64</v>
      </c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117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43" t="s">
        <v>195</v>
      </c>
      <c r="D89" s="244"/>
      <c r="E89" s="244"/>
      <c r="F89" s="244"/>
      <c r="G89" s="244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119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89" t="s">
        <v>196</v>
      </c>
      <c r="D90" s="160"/>
      <c r="E90" s="161">
        <v>44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121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1">
        <v>19</v>
      </c>
      <c r="B91" s="172" t="s">
        <v>197</v>
      </c>
      <c r="C91" s="188" t="s">
        <v>198</v>
      </c>
      <c r="D91" s="173" t="s">
        <v>199</v>
      </c>
      <c r="E91" s="174">
        <v>1.1000000000000001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1E-3</v>
      </c>
      <c r="O91" s="176">
        <f>ROUND(E91*N91,2)</f>
        <v>0</v>
      </c>
      <c r="P91" s="176">
        <v>0</v>
      </c>
      <c r="Q91" s="176">
        <f>ROUND(E91*P91,2)</f>
        <v>0</v>
      </c>
      <c r="R91" s="176"/>
      <c r="S91" s="176" t="s">
        <v>200</v>
      </c>
      <c r="T91" s="177" t="s">
        <v>116</v>
      </c>
      <c r="U91" s="159">
        <v>0</v>
      </c>
      <c r="V91" s="159">
        <f>ROUND(E91*U91,2)</f>
        <v>0</v>
      </c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201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89" t="s">
        <v>202</v>
      </c>
      <c r="D92" s="160"/>
      <c r="E92" s="161">
        <v>1.1000000000000001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121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1">
        <v>20</v>
      </c>
      <c r="B93" s="172" t="s">
        <v>203</v>
      </c>
      <c r="C93" s="188" t="s">
        <v>204</v>
      </c>
      <c r="D93" s="173" t="s">
        <v>114</v>
      </c>
      <c r="E93" s="174">
        <v>11.25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6" t="s">
        <v>127</v>
      </c>
      <c r="S93" s="176" t="s">
        <v>116</v>
      </c>
      <c r="T93" s="177" t="s">
        <v>116</v>
      </c>
      <c r="U93" s="159">
        <v>9.6000000000000002E-2</v>
      </c>
      <c r="V93" s="159">
        <f>ROUND(E93*U93,2)</f>
        <v>1.08</v>
      </c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117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243" t="s">
        <v>205</v>
      </c>
      <c r="D94" s="244"/>
      <c r="E94" s="244"/>
      <c r="F94" s="244"/>
      <c r="G94" s="244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119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89" t="s">
        <v>206</v>
      </c>
      <c r="D95" s="160"/>
      <c r="E95" s="161">
        <v>11.25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121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71">
        <v>21</v>
      </c>
      <c r="B96" s="172" t="s">
        <v>207</v>
      </c>
      <c r="C96" s="188" t="s">
        <v>208</v>
      </c>
      <c r="D96" s="173" t="s">
        <v>114</v>
      </c>
      <c r="E96" s="174">
        <v>44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6" t="s">
        <v>127</v>
      </c>
      <c r="S96" s="176" t="s">
        <v>116</v>
      </c>
      <c r="T96" s="177" t="s">
        <v>116</v>
      </c>
      <c r="U96" s="159">
        <v>0.254</v>
      </c>
      <c r="V96" s="159">
        <f>ROUND(E96*U96,2)</f>
        <v>11.18</v>
      </c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117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243" t="s">
        <v>209</v>
      </c>
      <c r="D97" s="244"/>
      <c r="E97" s="244"/>
      <c r="F97" s="244"/>
      <c r="G97" s="244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119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89" t="s">
        <v>196</v>
      </c>
      <c r="D98" s="160"/>
      <c r="E98" s="161">
        <v>44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121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9">
        <v>22</v>
      </c>
      <c r="B99" s="180" t="s">
        <v>210</v>
      </c>
      <c r="C99" s="192" t="s">
        <v>211</v>
      </c>
      <c r="D99" s="181" t="s">
        <v>126</v>
      </c>
      <c r="E99" s="182">
        <v>66.477999999999994</v>
      </c>
      <c r="F99" s="183"/>
      <c r="G99" s="184">
        <f>ROUND(E99*F99,2)</f>
        <v>0</v>
      </c>
      <c r="H99" s="183"/>
      <c r="I99" s="184">
        <f>ROUND(E99*H99,2)</f>
        <v>0</v>
      </c>
      <c r="J99" s="183"/>
      <c r="K99" s="184">
        <f>ROUND(E99*J99,2)</f>
        <v>0</v>
      </c>
      <c r="L99" s="184">
        <v>21</v>
      </c>
      <c r="M99" s="184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4" t="s">
        <v>127</v>
      </c>
      <c r="S99" s="184" t="s">
        <v>116</v>
      </c>
      <c r="T99" s="185" t="s">
        <v>116</v>
      </c>
      <c r="U99" s="159">
        <v>0</v>
      </c>
      <c r="V99" s="159">
        <f>ROUND(E99*U99,2)</f>
        <v>0</v>
      </c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117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x14ac:dyDescent="0.2">
      <c r="A100" s="165" t="s">
        <v>110</v>
      </c>
      <c r="B100" s="166" t="s">
        <v>70</v>
      </c>
      <c r="C100" s="187" t="s">
        <v>71</v>
      </c>
      <c r="D100" s="167"/>
      <c r="E100" s="168"/>
      <c r="F100" s="169"/>
      <c r="G100" s="169">
        <f>SUMIF(AG101:AG103,"&lt;&gt;NOR",G101:G103)</f>
        <v>0</v>
      </c>
      <c r="H100" s="169"/>
      <c r="I100" s="169">
        <f>SUM(I101:I103)</f>
        <v>0</v>
      </c>
      <c r="J100" s="169"/>
      <c r="K100" s="169">
        <f>SUM(K101:K103)</f>
        <v>0</v>
      </c>
      <c r="L100" s="169"/>
      <c r="M100" s="169">
        <f>SUM(M101:M103)</f>
        <v>0</v>
      </c>
      <c r="N100" s="169"/>
      <c r="O100" s="169">
        <f>SUM(O101:O103)</f>
        <v>19.14</v>
      </c>
      <c r="P100" s="169"/>
      <c r="Q100" s="169">
        <f>SUM(Q101:Q103)</f>
        <v>0</v>
      </c>
      <c r="R100" s="169"/>
      <c r="S100" s="169"/>
      <c r="T100" s="170"/>
      <c r="U100" s="164"/>
      <c r="V100" s="164">
        <f>SUM(V101:V103)</f>
        <v>17.16</v>
      </c>
      <c r="W100" s="164"/>
      <c r="AG100" t="s">
        <v>111</v>
      </c>
    </row>
    <row r="101" spans="1:60" outlineLevel="1" x14ac:dyDescent="0.2">
      <c r="A101" s="171">
        <v>23</v>
      </c>
      <c r="B101" s="172" t="s">
        <v>212</v>
      </c>
      <c r="C101" s="188" t="s">
        <v>213</v>
      </c>
      <c r="D101" s="173" t="s">
        <v>126</v>
      </c>
      <c r="E101" s="174">
        <v>10.125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1.8907700000000001</v>
      </c>
      <c r="O101" s="176">
        <f>ROUND(E101*N101,2)</f>
        <v>19.14</v>
      </c>
      <c r="P101" s="176">
        <v>0</v>
      </c>
      <c r="Q101" s="176">
        <f>ROUND(E101*P101,2)</f>
        <v>0</v>
      </c>
      <c r="R101" s="176" t="s">
        <v>214</v>
      </c>
      <c r="S101" s="176" t="s">
        <v>116</v>
      </c>
      <c r="T101" s="177" t="s">
        <v>116</v>
      </c>
      <c r="U101" s="159">
        <v>1.6950000000000001</v>
      </c>
      <c r="V101" s="159">
        <f>ROUND(E101*U101,2)</f>
        <v>17.16</v>
      </c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117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243" t="s">
        <v>215</v>
      </c>
      <c r="D102" s="244"/>
      <c r="E102" s="244"/>
      <c r="F102" s="244"/>
      <c r="G102" s="244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119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89" t="s">
        <v>216</v>
      </c>
      <c r="D103" s="160"/>
      <c r="E103" s="161">
        <v>10.125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121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x14ac:dyDescent="0.2">
      <c r="A104" s="165" t="s">
        <v>110</v>
      </c>
      <c r="B104" s="166" t="s">
        <v>72</v>
      </c>
      <c r="C104" s="187" t="s">
        <v>73</v>
      </c>
      <c r="D104" s="167"/>
      <c r="E104" s="168"/>
      <c r="F104" s="169"/>
      <c r="G104" s="169">
        <f>SUMIF(AG105:AG114,"&lt;&gt;NOR",G105:G114)</f>
        <v>0</v>
      </c>
      <c r="H104" s="169"/>
      <c r="I104" s="169">
        <f>SUM(I105:I114)</f>
        <v>0</v>
      </c>
      <c r="J104" s="169"/>
      <c r="K104" s="169">
        <f>SUM(K105:K114)</f>
        <v>0</v>
      </c>
      <c r="L104" s="169"/>
      <c r="M104" s="169">
        <f>SUM(M105:M114)</f>
        <v>0</v>
      </c>
      <c r="N104" s="169"/>
      <c r="O104" s="169">
        <f>SUM(O105:O114)</f>
        <v>61.66</v>
      </c>
      <c r="P104" s="169"/>
      <c r="Q104" s="169">
        <f>SUM(Q105:Q114)</f>
        <v>0</v>
      </c>
      <c r="R104" s="169"/>
      <c r="S104" s="169"/>
      <c r="T104" s="170"/>
      <c r="U104" s="164"/>
      <c r="V104" s="164">
        <f>SUM(V105:V114)</f>
        <v>27.59</v>
      </c>
      <c r="W104" s="164"/>
      <c r="AG104" t="s">
        <v>111</v>
      </c>
    </row>
    <row r="105" spans="1:60" outlineLevel="1" x14ac:dyDescent="0.2">
      <c r="A105" s="171">
        <v>24</v>
      </c>
      <c r="B105" s="172" t="s">
        <v>217</v>
      </c>
      <c r="C105" s="188" t="s">
        <v>218</v>
      </c>
      <c r="D105" s="173" t="s">
        <v>126</v>
      </c>
      <c r="E105" s="174">
        <v>13.7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1.6867000000000001</v>
      </c>
      <c r="O105" s="176">
        <f>ROUND(E105*N105,2)</f>
        <v>23.11</v>
      </c>
      <c r="P105" s="176">
        <v>0</v>
      </c>
      <c r="Q105" s="176">
        <f>ROUND(E105*P105,2)</f>
        <v>0</v>
      </c>
      <c r="R105" s="176" t="s">
        <v>115</v>
      </c>
      <c r="S105" s="176" t="s">
        <v>116</v>
      </c>
      <c r="T105" s="177" t="s">
        <v>116</v>
      </c>
      <c r="U105" s="159">
        <v>0.16200000000000001</v>
      </c>
      <c r="V105" s="159">
        <f>ROUND(E105*U105,2)</f>
        <v>2.2200000000000002</v>
      </c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117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243" t="s">
        <v>219</v>
      </c>
      <c r="D106" s="244"/>
      <c r="E106" s="244"/>
      <c r="F106" s="244"/>
      <c r="G106" s="244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119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89" t="s">
        <v>220</v>
      </c>
      <c r="D107" s="160"/>
      <c r="E107" s="161">
        <v>13.7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121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1">
        <v>25</v>
      </c>
      <c r="B108" s="172" t="s">
        <v>221</v>
      </c>
      <c r="C108" s="188" t="s">
        <v>222</v>
      </c>
      <c r="D108" s="173" t="s">
        <v>223</v>
      </c>
      <c r="E108" s="174">
        <v>18.632000000000001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1.1000000000000001</v>
      </c>
      <c r="O108" s="176">
        <f>ROUND(E108*N108,2)</f>
        <v>20.5</v>
      </c>
      <c r="P108" s="176">
        <v>0</v>
      </c>
      <c r="Q108" s="176">
        <f>ROUND(E108*P108,2)</f>
        <v>0</v>
      </c>
      <c r="R108" s="176" t="s">
        <v>115</v>
      </c>
      <c r="S108" s="176" t="s">
        <v>116</v>
      </c>
      <c r="T108" s="177" t="s">
        <v>116</v>
      </c>
      <c r="U108" s="159">
        <v>0.16300000000000001</v>
      </c>
      <c r="V108" s="159">
        <f>ROUND(E108*U108,2)</f>
        <v>3.04</v>
      </c>
      <c r="W108" s="159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117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243" t="s">
        <v>219</v>
      </c>
      <c r="D109" s="244"/>
      <c r="E109" s="244"/>
      <c r="F109" s="244"/>
      <c r="G109" s="244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119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89" t="s">
        <v>224</v>
      </c>
      <c r="D110" s="160"/>
      <c r="E110" s="161">
        <v>18.632000000000001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121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79">
        <v>26</v>
      </c>
      <c r="B111" s="180" t="s">
        <v>225</v>
      </c>
      <c r="C111" s="192" t="s">
        <v>226</v>
      </c>
      <c r="D111" s="181" t="s">
        <v>114</v>
      </c>
      <c r="E111" s="182">
        <v>68.5</v>
      </c>
      <c r="F111" s="183"/>
      <c r="G111" s="184">
        <f>ROUND(E111*F111,2)</f>
        <v>0</v>
      </c>
      <c r="H111" s="183"/>
      <c r="I111" s="184">
        <f>ROUND(E111*H111,2)</f>
        <v>0</v>
      </c>
      <c r="J111" s="183"/>
      <c r="K111" s="184">
        <f>ROUND(E111*J111,2)</f>
        <v>0</v>
      </c>
      <c r="L111" s="184">
        <v>21</v>
      </c>
      <c r="M111" s="184">
        <f>G111*(1+L111/100)</f>
        <v>0</v>
      </c>
      <c r="N111" s="184">
        <v>0.10255</v>
      </c>
      <c r="O111" s="184">
        <f>ROUND(E111*N111,2)</f>
        <v>7.02</v>
      </c>
      <c r="P111" s="184">
        <v>0</v>
      </c>
      <c r="Q111" s="184">
        <f>ROUND(E111*P111,2)</f>
        <v>0</v>
      </c>
      <c r="R111" s="184" t="s">
        <v>115</v>
      </c>
      <c r="S111" s="184" t="s">
        <v>116</v>
      </c>
      <c r="T111" s="185" t="s">
        <v>116</v>
      </c>
      <c r="U111" s="159">
        <v>0.111</v>
      </c>
      <c r="V111" s="159">
        <f>ROUND(E111*U111,2)</f>
        <v>7.6</v>
      </c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117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22.5" outlineLevel="1" x14ac:dyDescent="0.2">
      <c r="A112" s="179">
        <v>27</v>
      </c>
      <c r="B112" s="180" t="s">
        <v>227</v>
      </c>
      <c r="C112" s="192" t="s">
        <v>228</v>
      </c>
      <c r="D112" s="181" t="s">
        <v>114</v>
      </c>
      <c r="E112" s="182">
        <v>68.5</v>
      </c>
      <c r="F112" s="183"/>
      <c r="G112" s="184">
        <f>ROUND(E112*F112,2)</f>
        <v>0</v>
      </c>
      <c r="H112" s="183"/>
      <c r="I112" s="184">
        <f>ROUND(E112*H112,2)</f>
        <v>0</v>
      </c>
      <c r="J112" s="183"/>
      <c r="K112" s="184">
        <f>ROUND(E112*J112,2)</f>
        <v>0</v>
      </c>
      <c r="L112" s="184">
        <v>21</v>
      </c>
      <c r="M112" s="184">
        <f>G112*(1+L112/100)</f>
        <v>0</v>
      </c>
      <c r="N112" s="184">
        <v>0.15382000000000001</v>
      </c>
      <c r="O112" s="184">
        <f>ROUND(E112*N112,2)</f>
        <v>10.54</v>
      </c>
      <c r="P112" s="184">
        <v>0</v>
      </c>
      <c r="Q112" s="184">
        <f>ROUND(E112*P112,2)</f>
        <v>0</v>
      </c>
      <c r="R112" s="184" t="s">
        <v>115</v>
      </c>
      <c r="S112" s="184" t="s">
        <v>116</v>
      </c>
      <c r="T112" s="185" t="s">
        <v>116</v>
      </c>
      <c r="U112" s="159">
        <v>0.123</v>
      </c>
      <c r="V112" s="159">
        <f>ROUND(E112*U112,2)</f>
        <v>8.43</v>
      </c>
      <c r="W112" s="159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117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1">
        <v>28</v>
      </c>
      <c r="B113" s="172" t="s">
        <v>229</v>
      </c>
      <c r="C113" s="188" t="s">
        <v>230</v>
      </c>
      <c r="D113" s="173" t="s">
        <v>231</v>
      </c>
      <c r="E113" s="174">
        <v>137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>
        <v>3.5999999999999999E-3</v>
      </c>
      <c r="O113" s="176">
        <f>ROUND(E113*N113,2)</f>
        <v>0.49</v>
      </c>
      <c r="P113" s="176">
        <v>0</v>
      </c>
      <c r="Q113" s="176">
        <f>ROUND(E113*P113,2)</f>
        <v>0</v>
      </c>
      <c r="R113" s="176"/>
      <c r="S113" s="176" t="s">
        <v>200</v>
      </c>
      <c r="T113" s="177" t="s">
        <v>116</v>
      </c>
      <c r="U113" s="159">
        <v>4.5999999999999999E-2</v>
      </c>
      <c r="V113" s="159">
        <f>ROUND(E113*U113,2)</f>
        <v>6.3</v>
      </c>
      <c r="W113" s="159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117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89" t="s">
        <v>232</v>
      </c>
      <c r="D114" s="160"/>
      <c r="E114" s="161">
        <v>137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121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x14ac:dyDescent="0.2">
      <c r="A115" s="165" t="s">
        <v>110</v>
      </c>
      <c r="B115" s="166" t="s">
        <v>74</v>
      </c>
      <c r="C115" s="187" t="s">
        <v>75</v>
      </c>
      <c r="D115" s="167"/>
      <c r="E115" s="168"/>
      <c r="F115" s="169"/>
      <c r="G115" s="169">
        <f>SUMIF(AG116:AG131,"&lt;&gt;NOR",G116:G131)</f>
        <v>0</v>
      </c>
      <c r="H115" s="169"/>
      <c r="I115" s="169">
        <f>SUM(I116:I131)</f>
        <v>0</v>
      </c>
      <c r="J115" s="169"/>
      <c r="K115" s="169">
        <f>SUM(K116:K131)</f>
        <v>0</v>
      </c>
      <c r="L115" s="169"/>
      <c r="M115" s="169">
        <f>SUM(M116:M131)</f>
        <v>0</v>
      </c>
      <c r="N115" s="169"/>
      <c r="O115" s="169">
        <f>SUM(O116:O131)</f>
        <v>1.4700000000000002</v>
      </c>
      <c r="P115" s="169"/>
      <c r="Q115" s="169">
        <f>SUM(Q116:Q131)</f>
        <v>0</v>
      </c>
      <c r="R115" s="169"/>
      <c r="S115" s="169"/>
      <c r="T115" s="170"/>
      <c r="U115" s="164"/>
      <c r="V115" s="164">
        <f>SUM(V116:V131)</f>
        <v>62.21</v>
      </c>
      <c r="W115" s="164"/>
      <c r="AG115" t="s">
        <v>111</v>
      </c>
    </row>
    <row r="116" spans="1:60" outlineLevel="1" x14ac:dyDescent="0.2">
      <c r="A116" s="171">
        <v>29</v>
      </c>
      <c r="B116" s="172" t="s">
        <v>233</v>
      </c>
      <c r="C116" s="188" t="s">
        <v>234</v>
      </c>
      <c r="D116" s="173" t="s">
        <v>231</v>
      </c>
      <c r="E116" s="174">
        <v>112.5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1.0000000000000001E-5</v>
      </c>
      <c r="O116" s="176">
        <f>ROUND(E116*N116,2)</f>
        <v>0</v>
      </c>
      <c r="P116" s="176">
        <v>0</v>
      </c>
      <c r="Q116" s="176">
        <f>ROUND(E116*P116,2)</f>
        <v>0</v>
      </c>
      <c r="R116" s="176" t="s">
        <v>214</v>
      </c>
      <c r="S116" s="176" t="s">
        <v>116</v>
      </c>
      <c r="T116" s="177" t="s">
        <v>116</v>
      </c>
      <c r="U116" s="159">
        <v>9.7000000000000003E-2</v>
      </c>
      <c r="V116" s="159">
        <f>ROUND(E116*U116,2)</f>
        <v>10.91</v>
      </c>
      <c r="W116" s="159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117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243" t="s">
        <v>235</v>
      </c>
      <c r="D117" s="244"/>
      <c r="E117" s="244"/>
      <c r="F117" s="244"/>
      <c r="G117" s="244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119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1" x14ac:dyDescent="0.2">
      <c r="A118" s="171">
        <v>30</v>
      </c>
      <c r="B118" s="172" t="s">
        <v>236</v>
      </c>
      <c r="C118" s="188" t="s">
        <v>237</v>
      </c>
      <c r="D118" s="173" t="s">
        <v>238</v>
      </c>
      <c r="E118" s="174">
        <v>22.95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2.9000000000000001E-2</v>
      </c>
      <c r="O118" s="176">
        <f>ROUND(E118*N118,2)</f>
        <v>0.67</v>
      </c>
      <c r="P118" s="176">
        <v>0</v>
      </c>
      <c r="Q118" s="176">
        <f>ROUND(E118*P118,2)</f>
        <v>0</v>
      </c>
      <c r="R118" s="176" t="s">
        <v>239</v>
      </c>
      <c r="S118" s="176" t="s">
        <v>116</v>
      </c>
      <c r="T118" s="177" t="s">
        <v>116</v>
      </c>
      <c r="U118" s="159">
        <v>0</v>
      </c>
      <c r="V118" s="159">
        <f>ROUND(E118*U118,2)</f>
        <v>0</v>
      </c>
      <c r="W118" s="159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201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89" t="s">
        <v>240</v>
      </c>
      <c r="D119" s="160"/>
      <c r="E119" s="161">
        <v>22.95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121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9">
        <v>31</v>
      </c>
      <c r="B120" s="180" t="s">
        <v>241</v>
      </c>
      <c r="C120" s="192" t="s">
        <v>242</v>
      </c>
      <c r="D120" s="181" t="s">
        <v>238</v>
      </c>
      <c r="E120" s="182">
        <v>2</v>
      </c>
      <c r="F120" s="183"/>
      <c r="G120" s="184">
        <f t="shared" ref="G120:G125" si="0">ROUND(E120*F120,2)</f>
        <v>0</v>
      </c>
      <c r="H120" s="183"/>
      <c r="I120" s="184">
        <f t="shared" ref="I120:I125" si="1">ROUND(E120*H120,2)</f>
        <v>0</v>
      </c>
      <c r="J120" s="183"/>
      <c r="K120" s="184">
        <f t="shared" ref="K120:K125" si="2">ROUND(E120*J120,2)</f>
        <v>0</v>
      </c>
      <c r="L120" s="184">
        <v>21</v>
      </c>
      <c r="M120" s="184">
        <f t="shared" ref="M120:M125" si="3">G120*(1+L120/100)</f>
        <v>0</v>
      </c>
      <c r="N120" s="184">
        <v>0</v>
      </c>
      <c r="O120" s="184">
        <f t="shared" ref="O120:O125" si="4">ROUND(E120*N120,2)</f>
        <v>0</v>
      </c>
      <c r="P120" s="184">
        <v>0</v>
      </c>
      <c r="Q120" s="184">
        <f t="shared" ref="Q120:Q125" si="5">ROUND(E120*P120,2)</f>
        <v>0</v>
      </c>
      <c r="R120" s="184"/>
      <c r="S120" s="184" t="s">
        <v>200</v>
      </c>
      <c r="T120" s="185" t="s">
        <v>243</v>
      </c>
      <c r="U120" s="159">
        <v>0</v>
      </c>
      <c r="V120" s="159">
        <f t="shared" ref="V120:V125" si="6">ROUND(E120*U120,2)</f>
        <v>0</v>
      </c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117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9">
        <v>32</v>
      </c>
      <c r="B121" s="180" t="s">
        <v>244</v>
      </c>
      <c r="C121" s="192" t="s">
        <v>245</v>
      </c>
      <c r="D121" s="181" t="s">
        <v>238</v>
      </c>
      <c r="E121" s="182">
        <v>3</v>
      </c>
      <c r="F121" s="183"/>
      <c r="G121" s="184">
        <f t="shared" si="0"/>
        <v>0</v>
      </c>
      <c r="H121" s="183"/>
      <c r="I121" s="184">
        <f t="shared" si="1"/>
        <v>0</v>
      </c>
      <c r="J121" s="183"/>
      <c r="K121" s="184">
        <f t="shared" si="2"/>
        <v>0</v>
      </c>
      <c r="L121" s="184">
        <v>21</v>
      </c>
      <c r="M121" s="184">
        <f t="shared" si="3"/>
        <v>0</v>
      </c>
      <c r="N121" s="184">
        <v>0</v>
      </c>
      <c r="O121" s="184">
        <f t="shared" si="4"/>
        <v>0</v>
      </c>
      <c r="P121" s="184">
        <v>0</v>
      </c>
      <c r="Q121" s="184">
        <f t="shared" si="5"/>
        <v>0</v>
      </c>
      <c r="R121" s="184" t="s">
        <v>214</v>
      </c>
      <c r="S121" s="184" t="s">
        <v>116</v>
      </c>
      <c r="T121" s="185" t="s">
        <v>116</v>
      </c>
      <c r="U121" s="159">
        <v>1.25</v>
      </c>
      <c r="V121" s="159">
        <f t="shared" si="6"/>
        <v>3.75</v>
      </c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117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9">
        <v>33</v>
      </c>
      <c r="B122" s="180" t="s">
        <v>246</v>
      </c>
      <c r="C122" s="192" t="s">
        <v>247</v>
      </c>
      <c r="D122" s="181" t="s">
        <v>238</v>
      </c>
      <c r="E122" s="182">
        <v>3</v>
      </c>
      <c r="F122" s="183"/>
      <c r="G122" s="184">
        <f t="shared" si="0"/>
        <v>0</v>
      </c>
      <c r="H122" s="183"/>
      <c r="I122" s="184">
        <f t="shared" si="1"/>
        <v>0</v>
      </c>
      <c r="J122" s="183"/>
      <c r="K122" s="184">
        <f t="shared" si="2"/>
        <v>0</v>
      </c>
      <c r="L122" s="184">
        <v>21</v>
      </c>
      <c r="M122" s="184">
        <f t="shared" si="3"/>
        <v>0</v>
      </c>
      <c r="N122" s="184">
        <v>2.3699999999999999E-2</v>
      </c>
      <c r="O122" s="184">
        <f t="shared" si="4"/>
        <v>7.0000000000000007E-2</v>
      </c>
      <c r="P122" s="184">
        <v>0</v>
      </c>
      <c r="Q122" s="184">
        <f t="shared" si="5"/>
        <v>0</v>
      </c>
      <c r="R122" s="184"/>
      <c r="S122" s="184" t="s">
        <v>200</v>
      </c>
      <c r="T122" s="185" t="s">
        <v>116</v>
      </c>
      <c r="U122" s="159">
        <v>0</v>
      </c>
      <c r="V122" s="159">
        <f t="shared" si="6"/>
        <v>0</v>
      </c>
      <c r="W122" s="159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201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9">
        <v>34</v>
      </c>
      <c r="B123" s="180" t="s">
        <v>248</v>
      </c>
      <c r="C123" s="192" t="s">
        <v>249</v>
      </c>
      <c r="D123" s="181" t="s">
        <v>238</v>
      </c>
      <c r="E123" s="182">
        <v>2</v>
      </c>
      <c r="F123" s="183"/>
      <c r="G123" s="184">
        <f t="shared" si="0"/>
        <v>0</v>
      </c>
      <c r="H123" s="183"/>
      <c r="I123" s="184">
        <f t="shared" si="1"/>
        <v>0</v>
      </c>
      <c r="J123" s="183"/>
      <c r="K123" s="184">
        <f t="shared" si="2"/>
        <v>0</v>
      </c>
      <c r="L123" s="184">
        <v>21</v>
      </c>
      <c r="M123" s="184">
        <f t="shared" si="3"/>
        <v>0</v>
      </c>
      <c r="N123" s="184">
        <v>7.8600000000000003E-2</v>
      </c>
      <c r="O123" s="184">
        <f t="shared" si="4"/>
        <v>0.16</v>
      </c>
      <c r="P123" s="184">
        <v>0</v>
      </c>
      <c r="Q123" s="184">
        <f t="shared" si="5"/>
        <v>0</v>
      </c>
      <c r="R123" s="184" t="s">
        <v>239</v>
      </c>
      <c r="S123" s="184" t="s">
        <v>116</v>
      </c>
      <c r="T123" s="185" t="s">
        <v>116</v>
      </c>
      <c r="U123" s="159">
        <v>0</v>
      </c>
      <c r="V123" s="159">
        <f t="shared" si="6"/>
        <v>0</v>
      </c>
      <c r="W123" s="159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201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22.5" outlineLevel="1" x14ac:dyDescent="0.2">
      <c r="A124" s="179">
        <v>35</v>
      </c>
      <c r="B124" s="180" t="s">
        <v>250</v>
      </c>
      <c r="C124" s="192" t="s">
        <v>251</v>
      </c>
      <c r="D124" s="181" t="s">
        <v>238</v>
      </c>
      <c r="E124" s="182">
        <v>3</v>
      </c>
      <c r="F124" s="183"/>
      <c r="G124" s="184">
        <f t="shared" si="0"/>
        <v>0</v>
      </c>
      <c r="H124" s="183"/>
      <c r="I124" s="184">
        <f t="shared" si="1"/>
        <v>0</v>
      </c>
      <c r="J124" s="183"/>
      <c r="K124" s="184">
        <f t="shared" si="2"/>
        <v>0</v>
      </c>
      <c r="L124" s="184">
        <v>21</v>
      </c>
      <c r="M124" s="184">
        <f t="shared" si="3"/>
        <v>0</v>
      </c>
      <c r="N124" s="184">
        <v>1.2E-2</v>
      </c>
      <c r="O124" s="184">
        <f t="shared" si="4"/>
        <v>0.04</v>
      </c>
      <c r="P124" s="184">
        <v>0</v>
      </c>
      <c r="Q124" s="184">
        <f t="shared" si="5"/>
        <v>0</v>
      </c>
      <c r="R124" s="184" t="s">
        <v>239</v>
      </c>
      <c r="S124" s="184" t="s">
        <v>116</v>
      </c>
      <c r="T124" s="185" t="s">
        <v>243</v>
      </c>
      <c r="U124" s="159">
        <v>0</v>
      </c>
      <c r="V124" s="159">
        <f t="shared" si="6"/>
        <v>0</v>
      </c>
      <c r="W124" s="15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201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2.5" outlineLevel="1" x14ac:dyDescent="0.2">
      <c r="A125" s="171">
        <v>36</v>
      </c>
      <c r="B125" s="172" t="s">
        <v>252</v>
      </c>
      <c r="C125" s="188" t="s">
        <v>253</v>
      </c>
      <c r="D125" s="173" t="s">
        <v>231</v>
      </c>
      <c r="E125" s="174">
        <v>112.5</v>
      </c>
      <c r="F125" s="175"/>
      <c r="G125" s="176">
        <f t="shared" si="0"/>
        <v>0</v>
      </c>
      <c r="H125" s="175"/>
      <c r="I125" s="176">
        <f t="shared" si="1"/>
        <v>0</v>
      </c>
      <c r="J125" s="175"/>
      <c r="K125" s="176">
        <f t="shared" si="2"/>
        <v>0</v>
      </c>
      <c r="L125" s="176">
        <v>21</v>
      </c>
      <c r="M125" s="176">
        <f t="shared" si="3"/>
        <v>0</v>
      </c>
      <c r="N125" s="176">
        <v>0</v>
      </c>
      <c r="O125" s="176">
        <f t="shared" si="4"/>
        <v>0</v>
      </c>
      <c r="P125" s="176">
        <v>0</v>
      </c>
      <c r="Q125" s="176">
        <f t="shared" si="5"/>
        <v>0</v>
      </c>
      <c r="R125" s="176" t="s">
        <v>214</v>
      </c>
      <c r="S125" s="176" t="s">
        <v>116</v>
      </c>
      <c r="T125" s="177" t="s">
        <v>116</v>
      </c>
      <c r="U125" s="159">
        <v>7.9000000000000001E-2</v>
      </c>
      <c r="V125" s="159">
        <f t="shared" si="6"/>
        <v>8.89</v>
      </c>
      <c r="W125" s="159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117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243" t="s">
        <v>254</v>
      </c>
      <c r="D126" s="244"/>
      <c r="E126" s="244"/>
      <c r="F126" s="244"/>
      <c r="G126" s="244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119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33.75" outlineLevel="1" x14ac:dyDescent="0.2">
      <c r="A127" s="171">
        <v>37</v>
      </c>
      <c r="B127" s="172" t="s">
        <v>255</v>
      </c>
      <c r="C127" s="188" t="s">
        <v>256</v>
      </c>
      <c r="D127" s="173" t="s">
        <v>257</v>
      </c>
      <c r="E127" s="174">
        <v>4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1.7000000000000001E-4</v>
      </c>
      <c r="O127" s="176">
        <f>ROUND(E127*N127,2)</f>
        <v>0</v>
      </c>
      <c r="P127" s="176">
        <v>0</v>
      </c>
      <c r="Q127" s="176">
        <f>ROUND(E127*P127,2)</f>
        <v>0</v>
      </c>
      <c r="R127" s="176" t="s">
        <v>214</v>
      </c>
      <c r="S127" s="176" t="s">
        <v>116</v>
      </c>
      <c r="T127" s="177" t="s">
        <v>116</v>
      </c>
      <c r="U127" s="159">
        <v>7.1</v>
      </c>
      <c r="V127" s="159">
        <f>ROUND(E127*U127,2)</f>
        <v>28.4</v>
      </c>
      <c r="W127" s="15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117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243" t="s">
        <v>254</v>
      </c>
      <c r="D128" s="244"/>
      <c r="E128" s="244"/>
      <c r="F128" s="244"/>
      <c r="G128" s="244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119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9">
        <v>38</v>
      </c>
      <c r="B129" s="180" t="s">
        <v>258</v>
      </c>
      <c r="C129" s="192" t="s">
        <v>259</v>
      </c>
      <c r="D129" s="181" t="s">
        <v>231</v>
      </c>
      <c r="E129" s="182">
        <v>112.5</v>
      </c>
      <c r="F129" s="183"/>
      <c r="G129" s="184">
        <f>ROUND(E129*F129,2)</f>
        <v>0</v>
      </c>
      <c r="H129" s="183"/>
      <c r="I129" s="184">
        <f>ROUND(E129*H129,2)</f>
        <v>0</v>
      </c>
      <c r="J129" s="183"/>
      <c r="K129" s="184">
        <f>ROUND(E129*J129,2)</f>
        <v>0</v>
      </c>
      <c r="L129" s="184">
        <v>21</v>
      </c>
      <c r="M129" s="184">
        <f>G129*(1+L129/100)</f>
        <v>0</v>
      </c>
      <c r="N129" s="184">
        <v>0</v>
      </c>
      <c r="O129" s="184">
        <f>ROUND(E129*N129,2)</f>
        <v>0</v>
      </c>
      <c r="P129" s="184">
        <v>0</v>
      </c>
      <c r="Q129" s="184">
        <f>ROUND(E129*P129,2)</f>
        <v>0</v>
      </c>
      <c r="R129" s="184" t="s">
        <v>214</v>
      </c>
      <c r="S129" s="184" t="s">
        <v>116</v>
      </c>
      <c r="T129" s="185" t="s">
        <v>116</v>
      </c>
      <c r="U129" s="159">
        <v>4.5999999999999999E-2</v>
      </c>
      <c r="V129" s="159">
        <f>ROUND(E129*U129,2)</f>
        <v>5.18</v>
      </c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117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9">
        <v>39</v>
      </c>
      <c r="B130" s="180" t="s">
        <v>260</v>
      </c>
      <c r="C130" s="192" t="s">
        <v>261</v>
      </c>
      <c r="D130" s="181" t="s">
        <v>238</v>
      </c>
      <c r="E130" s="182">
        <v>3</v>
      </c>
      <c r="F130" s="183"/>
      <c r="G130" s="184">
        <f>ROUND(E130*F130,2)</f>
        <v>0</v>
      </c>
      <c r="H130" s="183"/>
      <c r="I130" s="184">
        <f>ROUND(E130*H130,2)</f>
        <v>0</v>
      </c>
      <c r="J130" s="183"/>
      <c r="K130" s="184">
        <f>ROUND(E130*J130,2)</f>
        <v>0</v>
      </c>
      <c r="L130" s="184">
        <v>21</v>
      </c>
      <c r="M130" s="184">
        <f>G130*(1+L130/100)</f>
        <v>0</v>
      </c>
      <c r="N130" s="184">
        <v>7.0200000000000002E-3</v>
      </c>
      <c r="O130" s="184">
        <f>ROUND(E130*N130,2)</f>
        <v>0.02</v>
      </c>
      <c r="P130" s="184">
        <v>0</v>
      </c>
      <c r="Q130" s="184">
        <f>ROUND(E130*P130,2)</f>
        <v>0</v>
      </c>
      <c r="R130" s="184" t="s">
        <v>214</v>
      </c>
      <c r="S130" s="184" t="s">
        <v>116</v>
      </c>
      <c r="T130" s="185" t="s">
        <v>116</v>
      </c>
      <c r="U130" s="159">
        <v>1.694</v>
      </c>
      <c r="V130" s="159">
        <f>ROUND(E130*U130,2)</f>
        <v>5.08</v>
      </c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117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9">
        <v>40</v>
      </c>
      <c r="B131" s="180" t="s">
        <v>262</v>
      </c>
      <c r="C131" s="192" t="s">
        <v>263</v>
      </c>
      <c r="D131" s="181" t="s">
        <v>238</v>
      </c>
      <c r="E131" s="182">
        <v>3</v>
      </c>
      <c r="F131" s="183"/>
      <c r="G131" s="184">
        <f>ROUND(E131*F131,2)</f>
        <v>0</v>
      </c>
      <c r="H131" s="183"/>
      <c r="I131" s="184">
        <f>ROUND(E131*H131,2)</f>
        <v>0</v>
      </c>
      <c r="J131" s="183"/>
      <c r="K131" s="184">
        <f>ROUND(E131*J131,2)</f>
        <v>0</v>
      </c>
      <c r="L131" s="184">
        <v>21</v>
      </c>
      <c r="M131" s="184">
        <f>G131*(1+L131/100)</f>
        <v>0</v>
      </c>
      <c r="N131" s="184">
        <v>0.16900000000000001</v>
      </c>
      <c r="O131" s="184">
        <f>ROUND(E131*N131,2)</f>
        <v>0.51</v>
      </c>
      <c r="P131" s="184">
        <v>0</v>
      </c>
      <c r="Q131" s="184">
        <f>ROUND(E131*P131,2)</f>
        <v>0</v>
      </c>
      <c r="R131" s="184" t="s">
        <v>239</v>
      </c>
      <c r="S131" s="184" t="s">
        <v>116</v>
      </c>
      <c r="T131" s="185" t="s">
        <v>116</v>
      </c>
      <c r="U131" s="159">
        <v>0</v>
      </c>
      <c r="V131" s="159">
        <f>ROUND(E131*U131,2)</f>
        <v>0</v>
      </c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201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x14ac:dyDescent="0.2">
      <c r="A132" s="165" t="s">
        <v>110</v>
      </c>
      <c r="B132" s="166" t="s">
        <v>76</v>
      </c>
      <c r="C132" s="187" t="s">
        <v>77</v>
      </c>
      <c r="D132" s="167"/>
      <c r="E132" s="168"/>
      <c r="F132" s="169"/>
      <c r="G132" s="169">
        <f>SUMIF(AG133:AG135,"&lt;&gt;NOR",G133:G135)</f>
        <v>0</v>
      </c>
      <c r="H132" s="169"/>
      <c r="I132" s="169">
        <f>SUM(I133:I135)</f>
        <v>0</v>
      </c>
      <c r="J132" s="169"/>
      <c r="K132" s="169">
        <f>SUM(K133:K135)</f>
        <v>0</v>
      </c>
      <c r="L132" s="169"/>
      <c r="M132" s="169">
        <f>SUM(M133:M135)</f>
        <v>0</v>
      </c>
      <c r="N132" s="169"/>
      <c r="O132" s="169">
        <f>SUM(O133:O135)</f>
        <v>0</v>
      </c>
      <c r="P132" s="169"/>
      <c r="Q132" s="169">
        <f>SUM(Q133:Q135)</f>
        <v>0</v>
      </c>
      <c r="R132" s="169"/>
      <c r="S132" s="169"/>
      <c r="T132" s="170"/>
      <c r="U132" s="164"/>
      <c r="V132" s="164">
        <f>SUM(V133:V135)</f>
        <v>7.54</v>
      </c>
      <c r="W132" s="164"/>
      <c r="AG132" t="s">
        <v>111</v>
      </c>
    </row>
    <row r="133" spans="1:60" outlineLevel="1" x14ac:dyDescent="0.2">
      <c r="A133" s="171">
        <v>41</v>
      </c>
      <c r="B133" s="172" t="s">
        <v>264</v>
      </c>
      <c r="C133" s="188" t="s">
        <v>265</v>
      </c>
      <c r="D133" s="173" t="s">
        <v>231</v>
      </c>
      <c r="E133" s="174">
        <v>137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6" t="s">
        <v>115</v>
      </c>
      <c r="S133" s="176" t="s">
        <v>116</v>
      </c>
      <c r="T133" s="177" t="s">
        <v>116</v>
      </c>
      <c r="U133" s="159">
        <v>5.5E-2</v>
      </c>
      <c r="V133" s="159">
        <f>ROUND(E133*U133,2)</f>
        <v>7.54</v>
      </c>
      <c r="W133" s="159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117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43" t="s">
        <v>266</v>
      </c>
      <c r="D134" s="244"/>
      <c r="E134" s="244"/>
      <c r="F134" s="244"/>
      <c r="G134" s="244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119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89" t="s">
        <v>267</v>
      </c>
      <c r="D135" s="160"/>
      <c r="E135" s="161">
        <v>137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121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x14ac:dyDescent="0.2">
      <c r="A136" s="165" t="s">
        <v>110</v>
      </c>
      <c r="B136" s="166" t="s">
        <v>78</v>
      </c>
      <c r="C136" s="187" t="s">
        <v>79</v>
      </c>
      <c r="D136" s="167"/>
      <c r="E136" s="168"/>
      <c r="F136" s="169"/>
      <c r="G136" s="169">
        <f>SUMIF(AG137:AG138,"&lt;&gt;NOR",G137:G138)</f>
        <v>0</v>
      </c>
      <c r="H136" s="169"/>
      <c r="I136" s="169">
        <f>SUM(I137:I138)</f>
        <v>0</v>
      </c>
      <c r="J136" s="169"/>
      <c r="K136" s="169">
        <f>SUM(K137:K138)</f>
        <v>0</v>
      </c>
      <c r="L136" s="169"/>
      <c r="M136" s="169">
        <f>SUM(M137:M138)</f>
        <v>0</v>
      </c>
      <c r="N136" s="169"/>
      <c r="O136" s="169">
        <f>SUM(O137:O138)</f>
        <v>0</v>
      </c>
      <c r="P136" s="169"/>
      <c r="Q136" s="169">
        <f>SUM(Q137:Q138)</f>
        <v>0</v>
      </c>
      <c r="R136" s="169"/>
      <c r="S136" s="169"/>
      <c r="T136" s="170"/>
      <c r="U136" s="164"/>
      <c r="V136" s="164">
        <f>SUM(V137:V138)</f>
        <v>37.78</v>
      </c>
      <c r="W136" s="164"/>
      <c r="AG136" t="s">
        <v>111</v>
      </c>
    </row>
    <row r="137" spans="1:60" ht="22.5" outlineLevel="1" x14ac:dyDescent="0.2">
      <c r="A137" s="171">
        <v>42</v>
      </c>
      <c r="B137" s="172" t="s">
        <v>268</v>
      </c>
      <c r="C137" s="188" t="s">
        <v>269</v>
      </c>
      <c r="D137" s="173" t="s">
        <v>223</v>
      </c>
      <c r="E137" s="174">
        <v>178.64243999999999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6">
        <v>0</v>
      </c>
      <c r="O137" s="176">
        <f>ROUND(E137*N137,2)</f>
        <v>0</v>
      </c>
      <c r="P137" s="176">
        <v>0</v>
      </c>
      <c r="Q137" s="176">
        <f>ROUND(E137*P137,2)</f>
        <v>0</v>
      </c>
      <c r="R137" s="176" t="s">
        <v>214</v>
      </c>
      <c r="S137" s="176" t="s">
        <v>116</v>
      </c>
      <c r="T137" s="177" t="s">
        <v>116</v>
      </c>
      <c r="U137" s="159">
        <v>0.21149999999999999</v>
      </c>
      <c r="V137" s="159">
        <f>ROUND(E137*U137,2)</f>
        <v>37.78</v>
      </c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270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243" t="s">
        <v>271</v>
      </c>
      <c r="D138" s="244"/>
      <c r="E138" s="244"/>
      <c r="F138" s="244"/>
      <c r="G138" s="244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119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x14ac:dyDescent="0.2">
      <c r="A139" s="165" t="s">
        <v>110</v>
      </c>
      <c r="B139" s="166" t="s">
        <v>80</v>
      </c>
      <c r="C139" s="187" t="s">
        <v>81</v>
      </c>
      <c r="D139" s="167"/>
      <c r="E139" s="168"/>
      <c r="F139" s="169"/>
      <c r="G139" s="169">
        <f>SUMIF(AG140:AG142,"&lt;&gt;NOR",G140:G142)</f>
        <v>0</v>
      </c>
      <c r="H139" s="169"/>
      <c r="I139" s="169">
        <f>SUM(I140:I142)</f>
        <v>0</v>
      </c>
      <c r="J139" s="169"/>
      <c r="K139" s="169">
        <f>SUM(K140:K142)</f>
        <v>0</v>
      </c>
      <c r="L139" s="169"/>
      <c r="M139" s="169">
        <f>SUM(M140:M142)</f>
        <v>0</v>
      </c>
      <c r="N139" s="169"/>
      <c r="O139" s="169">
        <f>SUM(O140:O142)</f>
        <v>0</v>
      </c>
      <c r="P139" s="169"/>
      <c r="Q139" s="169">
        <f>SUM(Q140:Q142)</f>
        <v>0</v>
      </c>
      <c r="R139" s="169"/>
      <c r="S139" s="169"/>
      <c r="T139" s="170"/>
      <c r="U139" s="164"/>
      <c r="V139" s="164">
        <f>SUM(V140:V142)</f>
        <v>33.229999999999997</v>
      </c>
      <c r="W139" s="164"/>
      <c r="AG139" t="s">
        <v>111</v>
      </c>
    </row>
    <row r="140" spans="1:60" outlineLevel="1" x14ac:dyDescent="0.2">
      <c r="A140" s="179">
        <v>43</v>
      </c>
      <c r="B140" s="180" t="s">
        <v>272</v>
      </c>
      <c r="C140" s="192" t="s">
        <v>273</v>
      </c>
      <c r="D140" s="181" t="s">
        <v>223</v>
      </c>
      <c r="E140" s="182">
        <v>67.814999999999998</v>
      </c>
      <c r="F140" s="183"/>
      <c r="G140" s="184">
        <f>ROUND(E140*F140,2)</f>
        <v>0</v>
      </c>
      <c r="H140" s="183"/>
      <c r="I140" s="184">
        <f>ROUND(E140*H140,2)</f>
        <v>0</v>
      </c>
      <c r="J140" s="183"/>
      <c r="K140" s="184">
        <f>ROUND(E140*J140,2)</f>
        <v>0</v>
      </c>
      <c r="L140" s="184">
        <v>21</v>
      </c>
      <c r="M140" s="184">
        <f>G140*(1+L140/100)</f>
        <v>0</v>
      </c>
      <c r="N140" s="184">
        <v>0</v>
      </c>
      <c r="O140" s="184">
        <f>ROUND(E140*N140,2)</f>
        <v>0</v>
      </c>
      <c r="P140" s="184">
        <v>0</v>
      </c>
      <c r="Q140" s="184">
        <f>ROUND(E140*P140,2)</f>
        <v>0</v>
      </c>
      <c r="R140" s="184" t="s">
        <v>274</v>
      </c>
      <c r="S140" s="184" t="s">
        <v>116</v>
      </c>
      <c r="T140" s="185" t="s">
        <v>116</v>
      </c>
      <c r="U140" s="159">
        <v>0.49</v>
      </c>
      <c r="V140" s="159">
        <f>ROUND(E140*U140,2)</f>
        <v>33.229999999999997</v>
      </c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275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9">
        <v>44</v>
      </c>
      <c r="B141" s="180" t="s">
        <v>276</v>
      </c>
      <c r="C141" s="192" t="s">
        <v>277</v>
      </c>
      <c r="D141" s="181" t="s">
        <v>223</v>
      </c>
      <c r="E141" s="182">
        <v>67.814999999999998</v>
      </c>
      <c r="F141" s="183"/>
      <c r="G141" s="184">
        <f>ROUND(E141*F141,2)</f>
        <v>0</v>
      </c>
      <c r="H141" s="183"/>
      <c r="I141" s="184">
        <f>ROUND(E141*H141,2)</f>
        <v>0</v>
      </c>
      <c r="J141" s="183"/>
      <c r="K141" s="184">
        <f>ROUND(E141*J141,2)</f>
        <v>0</v>
      </c>
      <c r="L141" s="184">
        <v>21</v>
      </c>
      <c r="M141" s="184">
        <f>G141*(1+L141/100)</f>
        <v>0</v>
      </c>
      <c r="N141" s="184">
        <v>0</v>
      </c>
      <c r="O141" s="184">
        <f>ROUND(E141*N141,2)</f>
        <v>0</v>
      </c>
      <c r="P141" s="184">
        <v>0</v>
      </c>
      <c r="Q141" s="184">
        <f>ROUND(E141*P141,2)</f>
        <v>0</v>
      </c>
      <c r="R141" s="184" t="s">
        <v>274</v>
      </c>
      <c r="S141" s="184" t="s">
        <v>116</v>
      </c>
      <c r="T141" s="185" t="s">
        <v>116</v>
      </c>
      <c r="U141" s="159">
        <v>0</v>
      </c>
      <c r="V141" s="159">
        <f>ROUND(E141*U141,2)</f>
        <v>0</v>
      </c>
      <c r="W141" s="159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275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1">
        <v>45</v>
      </c>
      <c r="B142" s="172" t="s">
        <v>278</v>
      </c>
      <c r="C142" s="188" t="s">
        <v>279</v>
      </c>
      <c r="D142" s="173" t="s">
        <v>223</v>
      </c>
      <c r="E142" s="174">
        <v>67.814999999999998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6">
        <v>0</v>
      </c>
      <c r="O142" s="176">
        <f>ROUND(E142*N142,2)</f>
        <v>0</v>
      </c>
      <c r="P142" s="176">
        <v>0</v>
      </c>
      <c r="Q142" s="176">
        <f>ROUND(E142*P142,2)</f>
        <v>0</v>
      </c>
      <c r="R142" s="176" t="s">
        <v>274</v>
      </c>
      <c r="S142" s="176" t="s">
        <v>116</v>
      </c>
      <c r="T142" s="177" t="s">
        <v>116</v>
      </c>
      <c r="U142" s="159">
        <v>0</v>
      </c>
      <c r="V142" s="159">
        <f>ROUND(E142*U142,2)</f>
        <v>0</v>
      </c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275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x14ac:dyDescent="0.2">
      <c r="A143" s="5"/>
      <c r="B143" s="6"/>
      <c r="C143" s="193"/>
      <c r="D143" s="8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AE143">
        <v>15</v>
      </c>
      <c r="AF143">
        <v>21</v>
      </c>
    </row>
    <row r="144" spans="1:60" x14ac:dyDescent="0.2">
      <c r="A144" s="153"/>
      <c r="B144" s="154" t="s">
        <v>29</v>
      </c>
      <c r="C144" s="194"/>
      <c r="D144" s="155"/>
      <c r="E144" s="156"/>
      <c r="F144" s="156"/>
      <c r="G144" s="186">
        <f>G8+G100+G104+G115+G132+G136+G139</f>
        <v>0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AE144">
        <f>SUMIF(L7:L142,AE143,G7:G142)</f>
        <v>0</v>
      </c>
      <c r="AF144">
        <f>SUMIF(L7:L142,AF143,G7:G142)</f>
        <v>0</v>
      </c>
      <c r="AG144" t="s">
        <v>280</v>
      </c>
    </row>
    <row r="145" spans="3:33" x14ac:dyDescent="0.2">
      <c r="C145" s="195"/>
      <c r="D145" s="141"/>
      <c r="AG145" t="s">
        <v>281</v>
      </c>
    </row>
    <row r="146" spans="3:33" x14ac:dyDescent="0.2">
      <c r="D146" s="141"/>
    </row>
    <row r="147" spans="3:33" x14ac:dyDescent="0.2">
      <c r="D147" s="141"/>
    </row>
    <row r="148" spans="3:33" x14ac:dyDescent="0.2">
      <c r="D148" s="141"/>
    </row>
    <row r="149" spans="3:33" x14ac:dyDescent="0.2">
      <c r="D149" s="141"/>
    </row>
    <row r="150" spans="3:33" x14ac:dyDescent="0.2">
      <c r="D150" s="141"/>
    </row>
    <row r="151" spans="3:33" x14ac:dyDescent="0.2">
      <c r="D151" s="141"/>
    </row>
    <row r="152" spans="3:33" x14ac:dyDescent="0.2">
      <c r="D152" s="141"/>
    </row>
    <row r="153" spans="3:33" x14ac:dyDescent="0.2">
      <c r="D153" s="141"/>
    </row>
    <row r="154" spans="3:33" x14ac:dyDescent="0.2">
      <c r="D154" s="141"/>
    </row>
    <row r="155" spans="3:33" x14ac:dyDescent="0.2">
      <c r="D155" s="141"/>
    </row>
    <row r="156" spans="3:33" x14ac:dyDescent="0.2">
      <c r="D156" s="141"/>
    </row>
    <row r="157" spans="3:33" x14ac:dyDescent="0.2">
      <c r="D157" s="141"/>
    </row>
    <row r="158" spans="3:33" x14ac:dyDescent="0.2">
      <c r="D158" s="141"/>
    </row>
    <row r="159" spans="3:33" x14ac:dyDescent="0.2">
      <c r="D159" s="141"/>
    </row>
    <row r="160" spans="3:33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83A" sheet="1" objects="1" scenarios="1"/>
  <mergeCells count="30">
    <mergeCell ref="C138:G138"/>
    <mergeCell ref="C85:G85"/>
    <mergeCell ref="C89:G89"/>
    <mergeCell ref="C94:G94"/>
    <mergeCell ref="C97:G97"/>
    <mergeCell ref="C102:G102"/>
    <mergeCell ref="C106:G106"/>
    <mergeCell ref="C109:G109"/>
    <mergeCell ref="C117:G117"/>
    <mergeCell ref="C126:G126"/>
    <mergeCell ref="C128:G128"/>
    <mergeCell ref="C134:G134"/>
    <mergeCell ref="C81:G81"/>
    <mergeCell ref="C18:G18"/>
    <mergeCell ref="C28:G28"/>
    <mergeCell ref="C30:G30"/>
    <mergeCell ref="C40:G40"/>
    <mergeCell ref="C42:G42"/>
    <mergeCell ref="C52:G52"/>
    <mergeCell ref="C62:G62"/>
    <mergeCell ref="C66:G66"/>
    <mergeCell ref="C69:G69"/>
    <mergeCell ref="C71:G71"/>
    <mergeCell ref="C74:G74"/>
    <mergeCell ref="C15:G15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85</v>
      </c>
      <c r="B1" s="245"/>
      <c r="C1" s="245"/>
      <c r="D1" s="245"/>
      <c r="E1" s="245"/>
      <c r="F1" s="245"/>
      <c r="G1" s="245"/>
      <c r="AG1" t="s">
        <v>86</v>
      </c>
    </row>
    <row r="2" spans="1:60" ht="24.95" customHeight="1" x14ac:dyDescent="0.2">
      <c r="A2" s="142" t="s">
        <v>7</v>
      </c>
      <c r="B2" s="72" t="s">
        <v>43</v>
      </c>
      <c r="C2" s="246" t="s">
        <v>44</v>
      </c>
      <c r="D2" s="247"/>
      <c r="E2" s="247"/>
      <c r="F2" s="247"/>
      <c r="G2" s="248"/>
      <c r="AG2" t="s">
        <v>87</v>
      </c>
    </row>
    <row r="3" spans="1:60" ht="24.95" customHeight="1" x14ac:dyDescent="0.2">
      <c r="A3" s="142" t="s">
        <v>8</v>
      </c>
      <c r="B3" s="72" t="s">
        <v>61</v>
      </c>
      <c r="C3" s="246" t="s">
        <v>62</v>
      </c>
      <c r="D3" s="247"/>
      <c r="E3" s="247"/>
      <c r="F3" s="247"/>
      <c r="G3" s="248"/>
      <c r="AC3" s="89" t="s">
        <v>87</v>
      </c>
      <c r="AG3" t="s">
        <v>88</v>
      </c>
    </row>
    <row r="4" spans="1:60" ht="24.95" customHeight="1" x14ac:dyDescent="0.2">
      <c r="A4" s="143" t="s">
        <v>9</v>
      </c>
      <c r="B4" s="144" t="s">
        <v>61</v>
      </c>
      <c r="C4" s="249" t="s">
        <v>63</v>
      </c>
      <c r="D4" s="250"/>
      <c r="E4" s="250"/>
      <c r="F4" s="250"/>
      <c r="G4" s="251"/>
      <c r="AG4" t="s">
        <v>89</v>
      </c>
    </row>
    <row r="5" spans="1:60" x14ac:dyDescent="0.2">
      <c r="D5" s="141"/>
    </row>
    <row r="6" spans="1:60" ht="38.25" x14ac:dyDescent="0.2">
      <c r="A6" s="146" t="s">
        <v>90</v>
      </c>
      <c r="B6" s="148" t="s">
        <v>91</v>
      </c>
      <c r="C6" s="148" t="s">
        <v>92</v>
      </c>
      <c r="D6" s="147" t="s">
        <v>93</v>
      </c>
      <c r="E6" s="146" t="s">
        <v>94</v>
      </c>
      <c r="F6" s="145" t="s">
        <v>95</v>
      </c>
      <c r="G6" s="146" t="s">
        <v>29</v>
      </c>
      <c r="H6" s="149" t="s">
        <v>30</v>
      </c>
      <c r="I6" s="149" t="s">
        <v>96</v>
      </c>
      <c r="J6" s="149" t="s">
        <v>31</v>
      </c>
      <c r="K6" s="149" t="s">
        <v>97</v>
      </c>
      <c r="L6" s="149" t="s">
        <v>98</v>
      </c>
      <c r="M6" s="149" t="s">
        <v>99</v>
      </c>
      <c r="N6" s="149" t="s">
        <v>100</v>
      </c>
      <c r="O6" s="149" t="s">
        <v>101</v>
      </c>
      <c r="P6" s="149" t="s">
        <v>102</v>
      </c>
      <c r="Q6" s="149" t="s">
        <v>103</v>
      </c>
      <c r="R6" s="149" t="s">
        <v>104</v>
      </c>
      <c r="S6" s="149" t="s">
        <v>105</v>
      </c>
      <c r="T6" s="149" t="s">
        <v>106</v>
      </c>
      <c r="U6" s="149" t="s">
        <v>107</v>
      </c>
      <c r="V6" s="149" t="s">
        <v>108</v>
      </c>
      <c r="W6" s="149" t="s">
        <v>109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5" t="s">
        <v>110</v>
      </c>
      <c r="B8" s="166" t="s">
        <v>83</v>
      </c>
      <c r="C8" s="187" t="s">
        <v>27</v>
      </c>
      <c r="D8" s="167"/>
      <c r="E8" s="168"/>
      <c r="F8" s="169"/>
      <c r="G8" s="169">
        <f>SUMIF(AG9:AG11,"&lt;&gt;NOR",G9:G11)</f>
        <v>0</v>
      </c>
      <c r="H8" s="169"/>
      <c r="I8" s="169">
        <f>SUM(I9:I11)</f>
        <v>0</v>
      </c>
      <c r="J8" s="169"/>
      <c r="K8" s="169">
        <f>SUM(K9:K11)</f>
        <v>0</v>
      </c>
      <c r="L8" s="169"/>
      <c r="M8" s="169">
        <f>SUM(M9:M11)</f>
        <v>0</v>
      </c>
      <c r="N8" s="169"/>
      <c r="O8" s="169">
        <f>SUM(O9:O11)</f>
        <v>0</v>
      </c>
      <c r="P8" s="169"/>
      <c r="Q8" s="169">
        <f>SUM(Q9:Q11)</f>
        <v>0</v>
      </c>
      <c r="R8" s="169"/>
      <c r="S8" s="169"/>
      <c r="T8" s="170"/>
      <c r="U8" s="164"/>
      <c r="V8" s="164">
        <f>SUM(V9:V11)</f>
        <v>0</v>
      </c>
      <c r="W8" s="164"/>
      <c r="AG8" t="s">
        <v>111</v>
      </c>
    </row>
    <row r="9" spans="1:60" outlineLevel="1" x14ac:dyDescent="0.2">
      <c r="A9" s="179">
        <v>1</v>
      </c>
      <c r="B9" s="180" t="s">
        <v>282</v>
      </c>
      <c r="C9" s="192" t="s">
        <v>283</v>
      </c>
      <c r="D9" s="181" t="s">
        <v>284</v>
      </c>
      <c r="E9" s="182">
        <v>1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4"/>
      <c r="S9" s="184" t="s">
        <v>116</v>
      </c>
      <c r="T9" s="185" t="s">
        <v>285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286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>
        <v>2</v>
      </c>
      <c r="B10" s="180" t="s">
        <v>287</v>
      </c>
      <c r="C10" s="192" t="s">
        <v>288</v>
      </c>
      <c r="D10" s="181" t="s">
        <v>284</v>
      </c>
      <c r="E10" s="182">
        <v>1</v>
      </c>
      <c r="F10" s="183"/>
      <c r="G10" s="184">
        <f>ROUND(E10*F10,2)</f>
        <v>0</v>
      </c>
      <c r="H10" s="183"/>
      <c r="I10" s="184">
        <f>ROUND(E10*H10,2)</f>
        <v>0</v>
      </c>
      <c r="J10" s="183"/>
      <c r="K10" s="184">
        <f>ROUND(E10*J10,2)</f>
        <v>0</v>
      </c>
      <c r="L10" s="184">
        <v>21</v>
      </c>
      <c r="M10" s="184">
        <f>G10*(1+L10/100)</f>
        <v>0</v>
      </c>
      <c r="N10" s="184">
        <v>0</v>
      </c>
      <c r="O10" s="184">
        <f>ROUND(E10*N10,2)</f>
        <v>0</v>
      </c>
      <c r="P10" s="184">
        <v>0</v>
      </c>
      <c r="Q10" s="184">
        <f>ROUND(E10*P10,2)</f>
        <v>0</v>
      </c>
      <c r="R10" s="184"/>
      <c r="S10" s="184" t="s">
        <v>116</v>
      </c>
      <c r="T10" s="185" t="s">
        <v>285</v>
      </c>
      <c r="U10" s="159">
        <v>0</v>
      </c>
      <c r="V10" s="159">
        <f>ROUND(E10*U10,2)</f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286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>
        <v>3</v>
      </c>
      <c r="B11" s="180" t="s">
        <v>289</v>
      </c>
      <c r="C11" s="192" t="s">
        <v>290</v>
      </c>
      <c r="D11" s="181" t="s">
        <v>284</v>
      </c>
      <c r="E11" s="182">
        <v>1</v>
      </c>
      <c r="F11" s="183"/>
      <c r="G11" s="184">
        <f>ROUND(E11*F11,2)</f>
        <v>0</v>
      </c>
      <c r="H11" s="183"/>
      <c r="I11" s="184">
        <f>ROUND(E11*H11,2)</f>
        <v>0</v>
      </c>
      <c r="J11" s="183"/>
      <c r="K11" s="184">
        <f>ROUND(E11*J11,2)</f>
        <v>0</v>
      </c>
      <c r="L11" s="184">
        <v>21</v>
      </c>
      <c r="M11" s="184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4"/>
      <c r="S11" s="184" t="s">
        <v>116</v>
      </c>
      <c r="T11" s="185" t="s">
        <v>285</v>
      </c>
      <c r="U11" s="159">
        <v>0</v>
      </c>
      <c r="V11" s="159">
        <f>ROUND(E11*U11,2)</f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286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65" t="s">
        <v>110</v>
      </c>
      <c r="B12" s="166" t="s">
        <v>84</v>
      </c>
      <c r="C12" s="187" t="s">
        <v>28</v>
      </c>
      <c r="D12" s="167"/>
      <c r="E12" s="168"/>
      <c r="F12" s="169"/>
      <c r="G12" s="169">
        <f>SUMIF(AG13:AG15,"&lt;&gt;NOR",G13:G15)</f>
        <v>0</v>
      </c>
      <c r="H12" s="169"/>
      <c r="I12" s="169">
        <f>SUM(I13:I15)</f>
        <v>0</v>
      </c>
      <c r="J12" s="169"/>
      <c r="K12" s="169">
        <f>SUM(K13:K15)</f>
        <v>0</v>
      </c>
      <c r="L12" s="169"/>
      <c r="M12" s="169">
        <f>SUM(M13:M15)</f>
        <v>0</v>
      </c>
      <c r="N12" s="169"/>
      <c r="O12" s="169">
        <f>SUM(O13:O15)</f>
        <v>0</v>
      </c>
      <c r="P12" s="169"/>
      <c r="Q12" s="169">
        <f>SUM(Q13:Q15)</f>
        <v>0</v>
      </c>
      <c r="R12" s="169"/>
      <c r="S12" s="169"/>
      <c r="T12" s="170"/>
      <c r="U12" s="164"/>
      <c r="V12" s="164">
        <f>SUM(V13:V15)</f>
        <v>0</v>
      </c>
      <c r="W12" s="164"/>
      <c r="AG12" t="s">
        <v>111</v>
      </c>
    </row>
    <row r="13" spans="1:60" outlineLevel="1" x14ac:dyDescent="0.2">
      <c r="A13" s="179">
        <v>4</v>
      </c>
      <c r="B13" s="180" t="s">
        <v>291</v>
      </c>
      <c r="C13" s="192" t="s">
        <v>292</v>
      </c>
      <c r="D13" s="181" t="s">
        <v>284</v>
      </c>
      <c r="E13" s="182">
        <v>1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4"/>
      <c r="S13" s="184" t="s">
        <v>116</v>
      </c>
      <c r="T13" s="185" t="s">
        <v>285</v>
      </c>
      <c r="U13" s="159">
        <v>0</v>
      </c>
      <c r="V13" s="159">
        <f>ROUND(E13*U13,2)</f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286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>
        <v>5</v>
      </c>
      <c r="B14" s="180" t="s">
        <v>293</v>
      </c>
      <c r="C14" s="192" t="s">
        <v>294</v>
      </c>
      <c r="D14" s="181" t="s">
        <v>284</v>
      </c>
      <c r="E14" s="182">
        <v>1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4"/>
      <c r="S14" s="184" t="s">
        <v>116</v>
      </c>
      <c r="T14" s="185" t="s">
        <v>285</v>
      </c>
      <c r="U14" s="159">
        <v>0</v>
      </c>
      <c r="V14" s="159">
        <f>ROUND(E14*U14,2)</f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286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1">
        <v>6</v>
      </c>
      <c r="B15" s="172" t="s">
        <v>295</v>
      </c>
      <c r="C15" s="188" t="s">
        <v>296</v>
      </c>
      <c r="D15" s="173" t="s">
        <v>284</v>
      </c>
      <c r="E15" s="174">
        <v>1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116</v>
      </c>
      <c r="T15" s="177" t="s">
        <v>285</v>
      </c>
      <c r="U15" s="159">
        <v>0</v>
      </c>
      <c r="V15" s="159">
        <f>ROUND(E15*U15,2)</f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286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5"/>
      <c r="B16" s="6"/>
      <c r="C16" s="193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v>15</v>
      </c>
      <c r="AF16">
        <v>21</v>
      </c>
    </row>
    <row r="17" spans="1:33" x14ac:dyDescent="0.2">
      <c r="A17" s="153"/>
      <c r="B17" s="154" t="s">
        <v>29</v>
      </c>
      <c r="C17" s="194"/>
      <c r="D17" s="155"/>
      <c r="E17" s="156"/>
      <c r="F17" s="156"/>
      <c r="G17" s="186">
        <f>G8+G12</f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f>SUMIF(L7:L15,AE16,G7:G15)</f>
        <v>0</v>
      </c>
      <c r="AF17">
        <f>SUMIF(L7:L15,AF16,G7:G15)</f>
        <v>0</v>
      </c>
      <c r="AG17" t="s">
        <v>280</v>
      </c>
    </row>
    <row r="18" spans="1:33" x14ac:dyDescent="0.2">
      <c r="C18" s="195"/>
      <c r="D18" s="141"/>
      <c r="AG18" t="s">
        <v>281</v>
      </c>
    </row>
    <row r="19" spans="1:33" x14ac:dyDescent="0.2">
      <c r="D19" s="141"/>
    </row>
    <row r="20" spans="1:33" x14ac:dyDescent="0.2">
      <c r="D20" s="141"/>
    </row>
    <row r="21" spans="1:33" x14ac:dyDescent="0.2">
      <c r="D21" s="141"/>
    </row>
    <row r="22" spans="1:33" x14ac:dyDescent="0.2">
      <c r="D22" s="141"/>
    </row>
    <row r="23" spans="1:33" x14ac:dyDescent="0.2">
      <c r="D23" s="141"/>
    </row>
    <row r="24" spans="1:33" x14ac:dyDescent="0.2">
      <c r="D24" s="141"/>
    </row>
    <row r="25" spans="1:33" x14ac:dyDescent="0.2">
      <c r="D25" s="141"/>
    </row>
    <row r="26" spans="1:33" x14ac:dyDescent="0.2">
      <c r="D26" s="141"/>
    </row>
    <row r="27" spans="1:33" x14ac:dyDescent="0.2">
      <c r="D27" s="141"/>
    </row>
    <row r="28" spans="1:33" x14ac:dyDescent="0.2">
      <c r="D28" s="141"/>
    </row>
    <row r="29" spans="1:33" x14ac:dyDescent="0.2">
      <c r="D29" s="141"/>
    </row>
    <row r="30" spans="1:33" x14ac:dyDescent="0.2">
      <c r="D30" s="141"/>
    </row>
    <row r="31" spans="1:33" x14ac:dyDescent="0.2">
      <c r="D31" s="141"/>
    </row>
    <row r="32" spans="1:33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83A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01 01.1 Pol</vt:lpstr>
      <vt:lpstr>VON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01.1 Pol'!Názvy_tisku</vt:lpstr>
      <vt:lpstr>'VON VON Pol'!Názvy_tisku</vt:lpstr>
      <vt:lpstr>oadresa</vt:lpstr>
      <vt:lpstr>Stavba!Objednatel</vt:lpstr>
      <vt:lpstr>Stavba!Objekt</vt:lpstr>
      <vt:lpstr>'01 01.1 Pol'!Oblast_tisku</vt:lpstr>
      <vt:lpstr>Stavba!Oblast_tisku</vt:lpstr>
      <vt:lpstr>'VON VON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Muckova</dc:creator>
  <cp:lastModifiedBy>User</cp:lastModifiedBy>
  <cp:lastPrinted>2014-02-28T09:52:57Z</cp:lastPrinted>
  <dcterms:created xsi:type="dcterms:W3CDTF">2009-04-08T07:15:50Z</dcterms:created>
  <dcterms:modified xsi:type="dcterms:W3CDTF">2019-05-22T14:04:32Z</dcterms:modified>
</cp:coreProperties>
</file>