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activeTab="1"/>
  </bookViews>
  <sheets>
    <sheet name="Rekapitulace stavby" sheetId="1" r:id="rId1"/>
    <sheet name="01_2019 - Stavební práce ..." sheetId="2" r:id="rId2"/>
  </sheets>
  <definedNames>
    <definedName name="_xlnm._FilterDatabase" localSheetId="1" hidden="1">'01_2019 - Stavební práce ...'!$C$132:$K$286</definedName>
    <definedName name="_xlnm.Print_Titles" localSheetId="1">'01_2019 - Stavební práce ...'!$132:$132</definedName>
    <definedName name="_xlnm.Print_Titles" localSheetId="0">'Rekapitulace stavby'!$92:$92</definedName>
    <definedName name="_xlnm.Print_Area" localSheetId="1">'01_2019 - Stavební práce ...'!$C$4:$J$76,'01_2019 - Stavební práce ...'!$C$82:$J$114,'01_2019 - Stavební práce ...'!$C$120:$K$286</definedName>
    <definedName name="_xlnm.Print_Area" localSheetId="0">'Rekapitulace stavby'!$D$4:$AO$76,'Rekapitulace stavby'!$C$82:$AQ$96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86" i="2"/>
  <c r="BH286" i="2"/>
  <c r="BG286" i="2"/>
  <c r="BF286" i="2"/>
  <c r="T286" i="2"/>
  <c r="R286" i="2"/>
  <c r="P286" i="2"/>
  <c r="BK286" i="2"/>
  <c r="J286" i="2"/>
  <c r="BE286" i="2"/>
  <c r="BI285" i="2"/>
  <c r="BH285" i="2"/>
  <c r="BG285" i="2"/>
  <c r="BF285" i="2"/>
  <c r="T285" i="2"/>
  <c r="T284" i="2"/>
  <c r="R285" i="2"/>
  <c r="R284" i="2"/>
  <c r="P285" i="2"/>
  <c r="P284" i="2"/>
  <c r="BK285" i="2"/>
  <c r="BK284" i="2"/>
  <c r="J284" i="2" s="1"/>
  <c r="J113" i="2" s="1"/>
  <c r="J285" i="2"/>
  <c r="BE285" i="2" s="1"/>
  <c r="BI283" i="2"/>
  <c r="BH283" i="2"/>
  <c r="BG283" i="2"/>
  <c r="BF283" i="2"/>
  <c r="T283" i="2"/>
  <c r="T282" i="2"/>
  <c r="R283" i="2"/>
  <c r="R282" i="2"/>
  <c r="P283" i="2"/>
  <c r="P282" i="2"/>
  <c r="BK283" i="2"/>
  <c r="BK282" i="2"/>
  <c r="J282" i="2" s="1"/>
  <c r="J112" i="2" s="1"/>
  <c r="J283" i="2"/>
  <c r="BE283" i="2" s="1"/>
  <c r="BI281" i="2"/>
  <c r="BH281" i="2"/>
  <c r="BG281" i="2"/>
  <c r="BF281" i="2"/>
  <c r="T281" i="2"/>
  <c r="T280" i="2"/>
  <c r="T279" i="2" s="1"/>
  <c r="R281" i="2"/>
  <c r="R280" i="2" s="1"/>
  <c r="R279" i="2" s="1"/>
  <c r="P281" i="2"/>
  <c r="P280" i="2"/>
  <c r="P279" i="2" s="1"/>
  <c r="BK281" i="2"/>
  <c r="BK280" i="2" s="1"/>
  <c r="J281" i="2"/>
  <c r="BE281" i="2"/>
  <c r="BI278" i="2"/>
  <c r="BH278" i="2"/>
  <c r="BG278" i="2"/>
  <c r="BF278" i="2"/>
  <c r="T278" i="2"/>
  <c r="T277" i="2"/>
  <c r="R278" i="2"/>
  <c r="R277" i="2"/>
  <c r="P278" i="2"/>
  <c r="P277" i="2"/>
  <c r="BK278" i="2"/>
  <c r="BK277" i="2"/>
  <c r="J277" i="2" s="1"/>
  <c r="J109" i="2" s="1"/>
  <c r="J278" i="2"/>
  <c r="BE278" i="2" s="1"/>
  <c r="BI269" i="2"/>
  <c r="BH269" i="2"/>
  <c r="BG269" i="2"/>
  <c r="BF269" i="2"/>
  <c r="T269" i="2"/>
  <c r="T268" i="2"/>
  <c r="R269" i="2"/>
  <c r="R268" i="2"/>
  <c r="P269" i="2"/>
  <c r="P268" i="2"/>
  <c r="BK269" i="2"/>
  <c r="BK268" i="2"/>
  <c r="J268" i="2" s="1"/>
  <c r="J108" i="2" s="1"/>
  <c r="J269" i="2"/>
  <c r="BE269" i="2" s="1"/>
  <c r="BI267" i="2"/>
  <c r="BH267" i="2"/>
  <c r="BG267" i="2"/>
  <c r="BF267" i="2"/>
  <c r="T267" i="2"/>
  <c r="R267" i="2"/>
  <c r="P267" i="2"/>
  <c r="BK267" i="2"/>
  <c r="J267" i="2"/>
  <c r="BE267" i="2"/>
  <c r="BI265" i="2"/>
  <c r="BH265" i="2"/>
  <c r="BG265" i="2"/>
  <c r="BF265" i="2"/>
  <c r="T265" i="2"/>
  <c r="R265" i="2"/>
  <c r="P265" i="2"/>
  <c r="BK265" i="2"/>
  <c r="J265" i="2"/>
  <c r="BE265" i="2"/>
  <c r="BI262" i="2"/>
  <c r="BH262" i="2"/>
  <c r="BG262" i="2"/>
  <c r="BF262" i="2"/>
  <c r="T262" i="2"/>
  <c r="R262" i="2"/>
  <c r="P262" i="2"/>
  <c r="BK262" i="2"/>
  <c r="J262" i="2"/>
  <c r="BE262" i="2"/>
  <c r="BI261" i="2"/>
  <c r="BH261" i="2"/>
  <c r="BG261" i="2"/>
  <c r="BF261" i="2"/>
  <c r="T261" i="2"/>
  <c r="R261" i="2"/>
  <c r="P261" i="2"/>
  <c r="BK261" i="2"/>
  <c r="J261" i="2"/>
  <c r="BE261" i="2"/>
  <c r="BI260" i="2"/>
  <c r="BH260" i="2"/>
  <c r="BG260" i="2"/>
  <c r="BF260" i="2"/>
  <c r="T260" i="2"/>
  <c r="R260" i="2"/>
  <c r="P260" i="2"/>
  <c r="BK260" i="2"/>
  <c r="J260" i="2"/>
  <c r="BE260" i="2"/>
  <c r="BI259" i="2"/>
  <c r="BH259" i="2"/>
  <c r="BG259" i="2"/>
  <c r="BF259" i="2"/>
  <c r="T259" i="2"/>
  <c r="R259" i="2"/>
  <c r="P259" i="2"/>
  <c r="BK259" i="2"/>
  <c r="J259" i="2"/>
  <c r="BE259" i="2"/>
  <c r="BI258" i="2"/>
  <c r="BH258" i="2"/>
  <c r="BG258" i="2"/>
  <c r="BF258" i="2"/>
  <c r="T258" i="2"/>
  <c r="R258" i="2"/>
  <c r="P258" i="2"/>
  <c r="BK258" i="2"/>
  <c r="J258" i="2"/>
  <c r="BE258" i="2"/>
  <c r="BI257" i="2"/>
  <c r="BH257" i="2"/>
  <c r="BG257" i="2"/>
  <c r="BF257" i="2"/>
  <c r="T257" i="2"/>
  <c r="T256" i="2"/>
  <c r="R257" i="2"/>
  <c r="R256" i="2"/>
  <c r="P257" i="2"/>
  <c r="P256" i="2"/>
  <c r="BK257" i="2"/>
  <c r="BK256" i="2"/>
  <c r="J256" i="2" s="1"/>
  <c r="J107" i="2" s="1"/>
  <c r="J257" i="2"/>
  <c r="BE257" i="2" s="1"/>
  <c r="BI255" i="2"/>
  <c r="BH255" i="2"/>
  <c r="BG255" i="2"/>
  <c r="BF255" i="2"/>
  <c r="T255" i="2"/>
  <c r="R255" i="2"/>
  <c r="P255" i="2"/>
  <c r="BK255" i="2"/>
  <c r="J255" i="2"/>
  <c r="BE255" i="2"/>
  <c r="BI252" i="2"/>
  <c r="BH252" i="2"/>
  <c r="BG252" i="2"/>
  <c r="BF252" i="2"/>
  <c r="T252" i="2"/>
  <c r="R252" i="2"/>
  <c r="P252" i="2"/>
  <c r="BK252" i="2"/>
  <c r="J252" i="2"/>
  <c r="BE252" i="2"/>
  <c r="BI251" i="2"/>
  <c r="BH251" i="2"/>
  <c r="BG251" i="2"/>
  <c r="BF251" i="2"/>
  <c r="T251" i="2"/>
  <c r="T250" i="2"/>
  <c r="R251" i="2"/>
  <c r="R250" i="2"/>
  <c r="P251" i="2"/>
  <c r="P250" i="2"/>
  <c r="BK251" i="2"/>
  <c r="BK250" i="2"/>
  <c r="J250" i="2" s="1"/>
  <c r="J106" i="2" s="1"/>
  <c r="J251" i="2"/>
  <c r="BE251" i="2" s="1"/>
  <c r="BI249" i="2"/>
  <c r="BH249" i="2"/>
  <c r="BG249" i="2"/>
  <c r="BF249" i="2"/>
  <c r="T249" i="2"/>
  <c r="R249" i="2"/>
  <c r="P249" i="2"/>
  <c r="BK249" i="2"/>
  <c r="J249" i="2"/>
  <c r="BE249" i="2"/>
  <c r="BI248" i="2"/>
  <c r="BH248" i="2"/>
  <c r="BG248" i="2"/>
  <c r="BF248" i="2"/>
  <c r="T248" i="2"/>
  <c r="R248" i="2"/>
  <c r="P248" i="2"/>
  <c r="BK248" i="2"/>
  <c r="J248" i="2"/>
  <c r="BE248" i="2"/>
  <c r="BI247" i="2"/>
  <c r="BH247" i="2"/>
  <c r="BG247" i="2"/>
  <c r="BF247" i="2"/>
  <c r="T247" i="2"/>
  <c r="R247" i="2"/>
  <c r="P247" i="2"/>
  <c r="BK247" i="2"/>
  <c r="J247" i="2"/>
  <c r="BE247" i="2"/>
  <c r="BI245" i="2"/>
  <c r="BH245" i="2"/>
  <c r="BG245" i="2"/>
  <c r="BF245" i="2"/>
  <c r="T245" i="2"/>
  <c r="R245" i="2"/>
  <c r="P245" i="2"/>
  <c r="BK245" i="2"/>
  <c r="J245" i="2"/>
  <c r="BE245" i="2"/>
  <c r="BI242" i="2"/>
  <c r="BH242" i="2"/>
  <c r="BG242" i="2"/>
  <c r="BF242" i="2"/>
  <c r="T242" i="2"/>
  <c r="R242" i="2"/>
  <c r="P242" i="2"/>
  <c r="BK242" i="2"/>
  <c r="J242" i="2"/>
  <c r="BE242" i="2"/>
  <c r="BI241" i="2"/>
  <c r="BH241" i="2"/>
  <c r="BG241" i="2"/>
  <c r="BF241" i="2"/>
  <c r="T241" i="2"/>
  <c r="R241" i="2"/>
  <c r="P241" i="2"/>
  <c r="BK241" i="2"/>
  <c r="J241" i="2"/>
  <c r="BE241" i="2"/>
  <c r="BI239" i="2"/>
  <c r="BH239" i="2"/>
  <c r="BG239" i="2"/>
  <c r="BF239" i="2"/>
  <c r="T239" i="2"/>
  <c r="R239" i="2"/>
  <c r="P239" i="2"/>
  <c r="BK239" i="2"/>
  <c r="J239" i="2"/>
  <c r="BE239" i="2"/>
  <c r="BI236" i="2"/>
  <c r="BH236" i="2"/>
  <c r="BG236" i="2"/>
  <c r="BF236" i="2"/>
  <c r="T236" i="2"/>
  <c r="R236" i="2"/>
  <c r="P236" i="2"/>
  <c r="BK236" i="2"/>
  <c r="J236" i="2"/>
  <c r="BE236" i="2"/>
  <c r="BI234" i="2"/>
  <c r="BH234" i="2"/>
  <c r="BG234" i="2"/>
  <c r="BF234" i="2"/>
  <c r="T234" i="2"/>
  <c r="R234" i="2"/>
  <c r="P234" i="2"/>
  <c r="BK234" i="2"/>
  <c r="J234" i="2"/>
  <c r="BE234" i="2"/>
  <c r="BI227" i="2"/>
  <c r="BH227" i="2"/>
  <c r="BG227" i="2"/>
  <c r="BF227" i="2"/>
  <c r="T227" i="2"/>
  <c r="T226" i="2"/>
  <c r="R227" i="2"/>
  <c r="R226" i="2"/>
  <c r="P227" i="2"/>
  <c r="P226" i="2"/>
  <c r="BK227" i="2"/>
  <c r="BK226" i="2"/>
  <c r="J226" i="2" s="1"/>
  <c r="J105" i="2" s="1"/>
  <c r="J227" i="2"/>
  <c r="BE227" i="2" s="1"/>
  <c r="BI225" i="2"/>
  <c r="BH225" i="2"/>
  <c r="BG225" i="2"/>
  <c r="BF225" i="2"/>
  <c r="T225" i="2"/>
  <c r="R225" i="2"/>
  <c r="P225" i="2"/>
  <c r="BK225" i="2"/>
  <c r="J225" i="2"/>
  <c r="BE225" i="2"/>
  <c r="BI223" i="2"/>
  <c r="BH223" i="2"/>
  <c r="BG223" i="2"/>
  <c r="BF223" i="2"/>
  <c r="T223" i="2"/>
  <c r="R223" i="2"/>
  <c r="P223" i="2"/>
  <c r="BK223" i="2"/>
  <c r="J223" i="2"/>
  <c r="BE223" i="2"/>
  <c r="BI221" i="2"/>
  <c r="BH221" i="2"/>
  <c r="BG221" i="2"/>
  <c r="BF221" i="2"/>
  <c r="T221" i="2"/>
  <c r="R221" i="2"/>
  <c r="P221" i="2"/>
  <c r="BK221" i="2"/>
  <c r="J221" i="2"/>
  <c r="BE221" i="2"/>
  <c r="BI220" i="2"/>
  <c r="BH220" i="2"/>
  <c r="BG220" i="2"/>
  <c r="BF220" i="2"/>
  <c r="T220" i="2"/>
  <c r="R220" i="2"/>
  <c r="P220" i="2"/>
  <c r="BK220" i="2"/>
  <c r="J220" i="2"/>
  <c r="BE220" i="2"/>
  <c r="BI219" i="2"/>
  <c r="BH219" i="2"/>
  <c r="BG219" i="2"/>
  <c r="BF219" i="2"/>
  <c r="T219" i="2"/>
  <c r="T218" i="2"/>
  <c r="R219" i="2"/>
  <c r="R218" i="2"/>
  <c r="P219" i="2"/>
  <c r="P218" i="2"/>
  <c r="BK219" i="2"/>
  <c r="BK218" i="2"/>
  <c r="J218" i="2" s="1"/>
  <c r="J104" i="2" s="1"/>
  <c r="J219" i="2"/>
  <c r="BE219" i="2" s="1"/>
  <c r="BI217" i="2"/>
  <c r="BH217" i="2"/>
  <c r="BG217" i="2"/>
  <c r="BF217" i="2"/>
  <c r="T217" i="2"/>
  <c r="R217" i="2"/>
  <c r="P217" i="2"/>
  <c r="BK217" i="2"/>
  <c r="J217" i="2"/>
  <c r="BE217" i="2"/>
  <c r="BI216" i="2"/>
  <c r="BH216" i="2"/>
  <c r="BG216" i="2"/>
  <c r="BF216" i="2"/>
  <c r="T216" i="2"/>
  <c r="R216" i="2"/>
  <c r="P216" i="2"/>
  <c r="BK216" i="2"/>
  <c r="J216" i="2"/>
  <c r="BE216" i="2"/>
  <c r="BI208" i="2"/>
  <c r="BH208" i="2"/>
  <c r="BG208" i="2"/>
  <c r="BF208" i="2"/>
  <c r="T208" i="2"/>
  <c r="R208" i="2"/>
  <c r="P208" i="2"/>
  <c r="BK208" i="2"/>
  <c r="J208" i="2"/>
  <c r="BE208" i="2"/>
  <c r="BI205" i="2"/>
  <c r="BH205" i="2"/>
  <c r="BG205" i="2"/>
  <c r="BF205" i="2"/>
  <c r="T205" i="2"/>
  <c r="R205" i="2"/>
  <c r="P205" i="2"/>
  <c r="BK205" i="2"/>
  <c r="J205" i="2"/>
  <c r="BE205" i="2"/>
  <c r="BI202" i="2"/>
  <c r="BH202" i="2"/>
  <c r="BG202" i="2"/>
  <c r="BF202" i="2"/>
  <c r="T202" i="2"/>
  <c r="R202" i="2"/>
  <c r="P202" i="2"/>
  <c r="BK202" i="2"/>
  <c r="J202" i="2"/>
  <c r="BE202" i="2"/>
  <c r="BI201" i="2"/>
  <c r="BH201" i="2"/>
  <c r="BG201" i="2"/>
  <c r="BF201" i="2"/>
  <c r="T201" i="2"/>
  <c r="R201" i="2"/>
  <c r="P201" i="2"/>
  <c r="BK201" i="2"/>
  <c r="J201" i="2"/>
  <c r="BE201" i="2"/>
  <c r="BI194" i="2"/>
  <c r="BH194" i="2"/>
  <c r="BG194" i="2"/>
  <c r="BF194" i="2"/>
  <c r="T194" i="2"/>
  <c r="R194" i="2"/>
  <c r="P194" i="2"/>
  <c r="BK194" i="2"/>
  <c r="J194" i="2"/>
  <c r="BE194" i="2"/>
  <c r="BI188" i="2"/>
  <c r="BH188" i="2"/>
  <c r="BG188" i="2"/>
  <c r="BF188" i="2"/>
  <c r="T188" i="2"/>
  <c r="R188" i="2"/>
  <c r="P188" i="2"/>
  <c r="BK188" i="2"/>
  <c r="J188" i="2"/>
  <c r="BE188" i="2"/>
  <c r="BI184" i="2"/>
  <c r="BH184" i="2"/>
  <c r="BG184" i="2"/>
  <c r="BF184" i="2"/>
  <c r="T184" i="2"/>
  <c r="R184" i="2"/>
  <c r="P184" i="2"/>
  <c r="BK184" i="2"/>
  <c r="J184" i="2"/>
  <c r="BE184" i="2"/>
  <c r="BI181" i="2"/>
  <c r="BH181" i="2"/>
  <c r="BG181" i="2"/>
  <c r="BF181" i="2"/>
  <c r="T181" i="2"/>
  <c r="R181" i="2"/>
  <c r="P181" i="2"/>
  <c r="BK181" i="2"/>
  <c r="J181" i="2"/>
  <c r="BE181" i="2"/>
  <c r="BI177" i="2"/>
  <c r="BH177" i="2"/>
  <c r="BG177" i="2"/>
  <c r="BF177" i="2"/>
  <c r="T177" i="2"/>
  <c r="R177" i="2"/>
  <c r="P177" i="2"/>
  <c r="BK177" i="2"/>
  <c r="J177" i="2"/>
  <c r="BE177" i="2"/>
  <c r="BI174" i="2"/>
  <c r="BH174" i="2"/>
  <c r="BG174" i="2"/>
  <c r="BF174" i="2"/>
  <c r="T174" i="2"/>
  <c r="T173" i="2"/>
  <c r="R174" i="2"/>
  <c r="R173" i="2"/>
  <c r="P174" i="2"/>
  <c r="P173" i="2"/>
  <c r="BK174" i="2"/>
  <c r="BK173" i="2"/>
  <c r="J173" i="2" s="1"/>
  <c r="J103" i="2" s="1"/>
  <c r="J174" i="2"/>
  <c r="BE174" i="2" s="1"/>
  <c r="BI172" i="2"/>
  <c r="BH172" i="2"/>
  <c r="BG172" i="2"/>
  <c r="BF172" i="2"/>
  <c r="T172" i="2"/>
  <c r="R172" i="2"/>
  <c r="P172" i="2"/>
  <c r="BK172" i="2"/>
  <c r="J172" i="2"/>
  <c r="BE172" i="2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T167" i="2"/>
  <c r="R168" i="2"/>
  <c r="R167" i="2"/>
  <c r="P168" i="2"/>
  <c r="P167" i="2"/>
  <c r="BK168" i="2"/>
  <c r="BK167" i="2"/>
  <c r="J167" i="2" s="1"/>
  <c r="J102" i="2" s="1"/>
  <c r="J168" i="2"/>
  <c r="BE168" i="2" s="1"/>
  <c r="BI166" i="2"/>
  <c r="BH166" i="2"/>
  <c r="BG166" i="2"/>
  <c r="BF166" i="2"/>
  <c r="T166" i="2"/>
  <c r="R166" i="2"/>
  <c r="P166" i="2"/>
  <c r="BK166" i="2"/>
  <c r="J166" i="2"/>
  <c r="BE166" i="2"/>
  <c r="BI164" i="2"/>
  <c r="BH164" i="2"/>
  <c r="BG164" i="2"/>
  <c r="BF164" i="2"/>
  <c r="T164" i="2"/>
  <c r="R164" i="2"/>
  <c r="P164" i="2"/>
  <c r="BK164" i="2"/>
  <c r="J164" i="2"/>
  <c r="BE164" i="2"/>
  <c r="BI157" i="2"/>
  <c r="BH157" i="2"/>
  <c r="BG157" i="2"/>
  <c r="BF157" i="2"/>
  <c r="T157" i="2"/>
  <c r="T156" i="2"/>
  <c r="T155" i="2" s="1"/>
  <c r="R157" i="2"/>
  <c r="R156" i="2" s="1"/>
  <c r="R155" i="2" s="1"/>
  <c r="P157" i="2"/>
  <c r="P156" i="2"/>
  <c r="P155" i="2" s="1"/>
  <c r="BK157" i="2"/>
  <c r="BK156" i="2" s="1"/>
  <c r="J157" i="2"/>
  <c r="BE157" i="2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T146" i="2"/>
  <c r="R147" i="2"/>
  <c r="R146" i="2"/>
  <c r="P147" i="2"/>
  <c r="P146" i="2"/>
  <c r="BK147" i="2"/>
  <c r="BK146" i="2"/>
  <c r="J146" i="2" s="1"/>
  <c r="J99" i="2" s="1"/>
  <c r="J147" i="2"/>
  <c r="BE147" i="2" s="1"/>
  <c r="BI145" i="2"/>
  <c r="BH145" i="2"/>
  <c r="BG145" i="2"/>
  <c r="BF145" i="2"/>
  <c r="T145" i="2"/>
  <c r="R145" i="2"/>
  <c r="P145" i="2"/>
  <c r="BK145" i="2"/>
  <c r="J145" i="2"/>
  <c r="BE145" i="2"/>
  <c r="BI143" i="2"/>
  <c r="BH143" i="2"/>
  <c r="BG143" i="2"/>
  <c r="BF143" i="2"/>
  <c r="T143" i="2"/>
  <c r="R143" i="2"/>
  <c r="P143" i="2"/>
  <c r="BK143" i="2"/>
  <c r="J143" i="2"/>
  <c r="BE143" i="2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J140" i="2"/>
  <c r="BE140" i="2"/>
  <c r="BI138" i="2"/>
  <c r="BH138" i="2"/>
  <c r="BG138" i="2"/>
  <c r="BF138" i="2"/>
  <c r="T138" i="2"/>
  <c r="R138" i="2"/>
  <c r="P138" i="2"/>
  <c r="BK138" i="2"/>
  <c r="J138" i="2"/>
  <c r="BE138" i="2"/>
  <c r="BI136" i="2"/>
  <c r="F37" i="2"/>
  <c r="BD95" i="1" s="1"/>
  <c r="BD94" i="1" s="1"/>
  <c r="W33" i="1" s="1"/>
  <c r="BH136" i="2"/>
  <c r="F36" i="2" s="1"/>
  <c r="BC95" i="1" s="1"/>
  <c r="BC94" i="1" s="1"/>
  <c r="BG136" i="2"/>
  <c r="F35" i="2"/>
  <c r="BB95" i="1" s="1"/>
  <c r="BB94" i="1" s="1"/>
  <c r="BF136" i="2"/>
  <c r="J34" i="2" s="1"/>
  <c r="AW95" i="1" s="1"/>
  <c r="T136" i="2"/>
  <c r="T135" i="2"/>
  <c r="T134" i="2" s="1"/>
  <c r="T133" i="2" s="1"/>
  <c r="R136" i="2"/>
  <c r="R135" i="2"/>
  <c r="R134" i="2" s="1"/>
  <c r="R133" i="2" s="1"/>
  <c r="P136" i="2"/>
  <c r="P135" i="2"/>
  <c r="P134" i="2" s="1"/>
  <c r="P133" i="2" s="1"/>
  <c r="AU95" i="1" s="1"/>
  <c r="AU94" i="1" s="1"/>
  <c r="BK136" i="2"/>
  <c r="BK135" i="2" s="1"/>
  <c r="J136" i="2"/>
  <c r="BE136" i="2" s="1"/>
  <c r="F127" i="2"/>
  <c r="E125" i="2"/>
  <c r="F89" i="2"/>
  <c r="E87" i="2"/>
  <c r="J24" i="2"/>
  <c r="E24" i="2"/>
  <c r="J92" i="2" s="1"/>
  <c r="J23" i="2"/>
  <c r="J21" i="2"/>
  <c r="E21" i="2"/>
  <c r="J129" i="2"/>
  <c r="J91" i="2"/>
  <c r="J20" i="2"/>
  <c r="J18" i="2"/>
  <c r="E18" i="2"/>
  <c r="F130" i="2" s="1"/>
  <c r="F92" i="2"/>
  <c r="J17" i="2"/>
  <c r="J15" i="2"/>
  <c r="E15" i="2"/>
  <c r="F129" i="2"/>
  <c r="F91" i="2"/>
  <c r="J14" i="2"/>
  <c r="J12" i="2"/>
  <c r="J127" i="2"/>
  <c r="J89" i="2"/>
  <c r="E7" i="2"/>
  <c r="E123" i="2" s="1"/>
  <c r="E85" i="2"/>
  <c r="AS94" i="1"/>
  <c r="L90" i="1"/>
  <c r="AM90" i="1"/>
  <c r="AM89" i="1"/>
  <c r="L89" i="1"/>
  <c r="AM87" i="1"/>
  <c r="L87" i="1"/>
  <c r="L85" i="1"/>
  <c r="L84" i="1"/>
  <c r="J33" i="2" l="1"/>
  <c r="AV95" i="1" s="1"/>
  <c r="AT95" i="1" s="1"/>
  <c r="F33" i="2"/>
  <c r="AZ95" i="1" s="1"/>
  <c r="AZ94" i="1" s="1"/>
  <c r="J135" i="2"/>
  <c r="J98" i="2" s="1"/>
  <c r="BK134" i="2"/>
  <c r="W31" i="1"/>
  <c r="AX94" i="1"/>
  <c r="W32" i="1"/>
  <c r="AY94" i="1"/>
  <c r="J156" i="2"/>
  <c r="J101" i="2" s="1"/>
  <c r="BK155" i="2"/>
  <c r="J155" i="2" s="1"/>
  <c r="J100" i="2" s="1"/>
  <c r="J280" i="2"/>
  <c r="J111" i="2" s="1"/>
  <c r="BK279" i="2"/>
  <c r="J279" i="2" s="1"/>
  <c r="J110" i="2" s="1"/>
  <c r="J130" i="2"/>
  <c r="F34" i="2"/>
  <c r="BA95" i="1" s="1"/>
  <c r="BA94" i="1" s="1"/>
  <c r="W30" i="1" l="1"/>
  <c r="AW94" i="1"/>
  <c r="AK30" i="1" s="1"/>
  <c r="J134" i="2"/>
  <c r="J97" i="2" s="1"/>
  <c r="BK133" i="2"/>
  <c r="J133" i="2" s="1"/>
  <c r="AV94" i="1"/>
  <c r="W29" i="1"/>
  <c r="J30" i="2" l="1"/>
  <c r="J96" i="2"/>
  <c r="AK29" i="1"/>
  <c r="AT94" i="1"/>
  <c r="AG95" i="1" l="1"/>
  <c r="J39" i="2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<sst xmlns="http://schemas.openxmlformats.org/spreadsheetml/2006/main" count="1985" uniqueCount="444">
  <si>
    <t>Export Komplet</t>
  </si>
  <si>
    <t/>
  </si>
  <si>
    <t>2.0</t>
  </si>
  <si>
    <t>ZAMOK</t>
  </si>
  <si>
    <t>False</t>
  </si>
  <si>
    <t>{c12b9098-2008-47de-9c94-cc6ee27251c3}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</si>
  <si>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</si>
  <si>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</si>
  <si>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</si>
  <si>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</si>
  <si>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</si>
  <si>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</si>
  <si>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</si>
  <si>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</si>
  <si>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PIN_18-001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</si>
  <si>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</si>
  <si>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</si>
  <si>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střechy - DDM v Třinci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</si>
  <si>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</si>
  <si>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</si>
  <si>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</si>
  <si>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</si>
  <si>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</si>
  <si>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</si>
  <si>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</si>
  <si>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</si>
  <si>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</si>
  <si>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</si>
  <si>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</si>
  <si>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</si>
  <si>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</si>
  <si>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</si>
  <si>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</si>
  <si>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</si>
  <si>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</si>
  <si>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</si>
  <si>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</si>
  <si>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</si>
  <si>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</si>
  <si>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</si>
  <si>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</si>
  <si>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</si>
  <si>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</si>
  <si>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</si>
  <si>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</si>
  <si>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</si>
  <si>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</si>
  <si>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</si>
  <si>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</si>
  <si>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</si>
  <si>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</si>
  <si>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</si>
  <si>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</si>
  <si>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</si>
  <si>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</si>
  <si>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</si>
  <si>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</si>
  <si>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</si>
  <si>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</si>
  <si>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</si>
  <si>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</si>
  <si>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</si>
  <si>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</si>
  <si>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</si>
  <si>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</si>
  <si>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</si>
  <si>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</si>
  <si>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</si>
  <si>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</si>
  <si>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</si>
  <si>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</si>
  <si>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</si>
  <si>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</si>
  <si>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</si>
  <si>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</si>
  <si>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</si>
  <si>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</si>
  <si>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01_2019</t>
  </si>
  <si>
    <t>Stavební práce HSV, PSV</t>
  </si>
  <si>
    <t>STA</t>
  </si>
  <si>
    <t>1</t>
  </si>
  <si>
    <t>{ec154820-24ae-4bc1-a743-9e2b18088a49}</t>
  </si>
  <si>
    <t>2</t>
  </si>
  <si>
    <t>KRYCÍ LIST SOUPISU PRACÍ</t>
  </si>
  <si>
    <t>Objekt:</t>
  </si>
  <si>
    <t>01_2019 - Stavební práce HSV, PSV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</si>
  <si>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</si>
  <si>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</si>
  <si>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</si>
  <si>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</si>
  <si>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</si>
  <si>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</si>
  <si>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</si>
  <si>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</si>
  <si>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</si>
  <si>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</si>
  <si>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</si>
  <si>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</si>
  <si>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</si>
  <si>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</si>
  <si>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</si>
  <si>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</si>
  <si>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</si>
  <si>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</si>
  <si>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</si>
  <si>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</si>
  <si>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</si>
  <si>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</si>
  <si>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</si>
  <si>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</si>
  <si>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</si>
  <si>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</si>
  <si>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</si>
  <si>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</si>
  <si>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</si>
  <si>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</si>
  <si>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</si>
  <si>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</si>
  <si>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</si>
  <si>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</si>
  <si>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</si>
  <si>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</si>
  <si>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</si>
  <si>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</si>
  <si>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</si>
  <si>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</si>
  <si>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</si>
  <si>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941211111</t>
  </si>
  <si>
    <t>Montáž lešení řadového rámového lehkého zatížení do 200 kg/m2 š do 0,9 m v do 10 m</t>
  </si>
  <si>
    <t>m2</t>
  </si>
  <si>
    <t>CS ÚRS 2019 01</t>
  </si>
  <si>
    <t>4</t>
  </si>
  <si>
    <t>9105125</t>
  </si>
  <si>
    <t>VV</t>
  </si>
  <si>
    <t>25,6*(0,3+2,9+0,625+(2,625+4,9)/2)</t>
  </si>
  <si>
    <t>941211211</t>
  </si>
  <si>
    <t>Příplatek k lešení řadovému rámovému lehkému š 0,9 m v do 25 m za první a ZKD den použití</t>
  </si>
  <si>
    <t>-1803280359</t>
  </si>
  <si>
    <t>194,24*30</t>
  </si>
  <si>
    <t>3</t>
  </si>
  <si>
    <t>941211811</t>
  </si>
  <si>
    <t>Demontáž lešení řadového rámového lehkého zatížení do 200 kg/m2 š do 0,9 m v do 10 m</t>
  </si>
  <si>
    <t>-755490016</t>
  </si>
  <si>
    <t>944511111</t>
  </si>
  <si>
    <t>Montáž ochranné sítě z textilie z umělých vláken</t>
  </si>
  <si>
    <t>1740473197</t>
  </si>
  <si>
    <t>5</t>
  </si>
  <si>
    <t>944511211</t>
  </si>
  <si>
    <t>Příplatek k ochranné síti za první a ZKD den použití</t>
  </si>
  <si>
    <t>-708864878</t>
  </si>
  <si>
    <t>6</t>
  </si>
  <si>
    <t>944511811</t>
  </si>
  <si>
    <t>Demontáž ochranné sítě z textilie z umělých vláken</t>
  </si>
  <si>
    <t>1458270880</t>
  </si>
  <si>
    <t>997</t>
  </si>
  <si>
    <t>Přesun sutě</t>
  </si>
  <si>
    <t>7</t>
  </si>
  <si>
    <t>997013112</t>
  </si>
  <si>
    <t>Vnitrostaveništní doprava suti a vybouraných hmot pro budovy v do 9 m s použitím mechanizace</t>
  </si>
  <si>
    <t>t</t>
  </si>
  <si>
    <t>-306326658</t>
  </si>
  <si>
    <t>8</t>
  </si>
  <si>
    <t>997013501</t>
  </si>
  <si>
    <t>Odvoz suti a vybouraných hmot na skládku nebo meziskládku do 1 km se složením</t>
  </si>
  <si>
    <t>1936744902</t>
  </si>
  <si>
    <t>997013509</t>
  </si>
  <si>
    <t>Příplatek k odvozu suti a vybouraných hmot na skládku ZKD 1 km přes 1 km</t>
  </si>
  <si>
    <t>-366440689</t>
  </si>
  <si>
    <t>2,096*19 'Přepočtené koeficientem množství</t>
  </si>
  <si>
    <t>10</t>
  </si>
  <si>
    <t>997013804</t>
  </si>
  <si>
    <t>Poplatek za uložení na skládce (skládkovné) stavebního odpadu ze skla kód odpadu 170 202</t>
  </si>
  <si>
    <t>-873464659</t>
  </si>
  <si>
    <t>2,096*0,75 'Přepočtené koeficientem množství</t>
  </si>
  <si>
    <t>11</t>
  </si>
  <si>
    <t>997013831</t>
  </si>
  <si>
    <t>Poplatek za uložení na skládce (skládkovné) stavebního odpadu směsného kód odpadu 170 904</t>
  </si>
  <si>
    <t>-1967293306</t>
  </si>
  <si>
    <t>2,096*0,25 'Přepočtené koeficientem množství</t>
  </si>
  <si>
    <t>PSV</t>
  </si>
  <si>
    <t>Práce a dodávky PSV</t>
  </si>
  <si>
    <t>712</t>
  </si>
  <si>
    <t>Povlakové krytiny</t>
  </si>
  <si>
    <t>12</t>
  </si>
  <si>
    <t>712431111</t>
  </si>
  <si>
    <t>Provedení povlakové krytiny střech do 30° podkladní vrstvy pásy na sucho samolepící</t>
  </si>
  <si>
    <t>16</t>
  </si>
  <si>
    <t>-32925036</t>
  </si>
  <si>
    <t>Výpočet obvodu elipsy</t>
  </si>
  <si>
    <t>O=3,14 x Sqrt(2) x +Sqrt((a)^2+(b)^2)</t>
  </si>
  <si>
    <t>Výpočet plochy (obsahu) elipsy</t>
  </si>
  <si>
    <t>S=3,14 x a x b</t>
  </si>
  <si>
    <t>a=8,344/2 b=8/2</t>
  </si>
  <si>
    <t>3,14*8,344/2*8/2</t>
  </si>
  <si>
    <t>13</t>
  </si>
  <si>
    <t>M</t>
  </si>
  <si>
    <t>712MAT001</t>
  </si>
  <si>
    <t>Podkladní pás BAUDER TOP TS 40 NSK se samolepícími spoji</t>
  </si>
  <si>
    <t>32</t>
  </si>
  <si>
    <t>-908709672</t>
  </si>
  <si>
    <t>52,4*1,2</t>
  </si>
  <si>
    <t>14</t>
  </si>
  <si>
    <t>998712202</t>
  </si>
  <si>
    <t>Přesun hmot procentní pro krytiny povlakové v objektech v do 12 m</t>
  </si>
  <si>
    <t>%</t>
  </si>
  <si>
    <t>297391726</t>
  </si>
  <si>
    <t>713</t>
  </si>
  <si>
    <t>Izolace tepelné</t>
  </si>
  <si>
    <t>713111121</t>
  </si>
  <si>
    <t>Montáž izolace tepelné spodem stropů s uchycením drátem rohoží, pásů, dílců, desek</t>
  </si>
  <si>
    <t>1722102377</t>
  </si>
  <si>
    <t>63153710.RKW</t>
  </si>
  <si>
    <t>deska izolační ROCKMIN PLUS 610x1000x140 mm</t>
  </si>
  <si>
    <t>-542974214</t>
  </si>
  <si>
    <t>52,4*2*1,1</t>
  </si>
  <si>
    <t>Součet</t>
  </si>
  <si>
    <t>17</t>
  </si>
  <si>
    <t>998713202</t>
  </si>
  <si>
    <t>Přesun hmot procentní pro izolace tepelné v objektech v do 12 m</t>
  </si>
  <si>
    <t>-445771477</t>
  </si>
  <si>
    <t>762</t>
  </si>
  <si>
    <t>Konstrukce tesařské</t>
  </si>
  <si>
    <t>18</t>
  </si>
  <si>
    <t>762333131</t>
  </si>
  <si>
    <t>Montáž vázaných kcí krovů nepravidelných z hraněného řeziva průřezové plochy do 120 cm2</t>
  </si>
  <si>
    <t>m</t>
  </si>
  <si>
    <t>-1099423924</t>
  </si>
  <si>
    <t>20</t>
  </si>
  <si>
    <t>19</t>
  </si>
  <si>
    <t>762333132</t>
  </si>
  <si>
    <t>Montáž vázaných kcí krovů nepravidelných z hraněného řeziva průřezové plochy do 224 cm2</t>
  </si>
  <si>
    <t>2041759538</t>
  </si>
  <si>
    <t>17+16+13+8+15+8+6+3+4+8+14+25</t>
  </si>
  <si>
    <t>20+7+7</t>
  </si>
  <si>
    <t>60512132</t>
  </si>
  <si>
    <t>hranol stavební řezivo průřezu do 224cm2 přes dl 8m</t>
  </si>
  <si>
    <t>m3</t>
  </si>
  <si>
    <t>1036067214</t>
  </si>
  <si>
    <t>17*0,1*0,18*1,1</t>
  </si>
  <si>
    <t>60512131</t>
  </si>
  <si>
    <t>hranol stavební řezivo průřezu do 224cm2 dl 6-8m</t>
  </si>
  <si>
    <t>358819579</t>
  </si>
  <si>
    <t>(16+13+8+15+8+6+3+4)*0,1*0,18*1,1</t>
  </si>
  <si>
    <t>(8+14+25)*0,14*0,14*1,1</t>
  </si>
  <si>
    <t>22</t>
  </si>
  <si>
    <t>60511135</t>
  </si>
  <si>
    <t>řezivo stavební fošny prismované (středové) šířky přes 220mm délky 2-5m</t>
  </si>
  <si>
    <t>881009258</t>
  </si>
  <si>
    <t>20*0,25*0,05*1,1</t>
  </si>
  <si>
    <t>7*0,35*0,05*1,1</t>
  </si>
  <si>
    <t>20*0,2*0,05*1,1</t>
  </si>
  <si>
    <t>23</t>
  </si>
  <si>
    <t>762341027</t>
  </si>
  <si>
    <t>Bednění střech rovných z desek OSB tl 25 mm na pero a drážku šroubovaných na krokve</t>
  </si>
  <si>
    <t>-59571303</t>
  </si>
  <si>
    <t>O=3,14 x Sqrt(2) x Sqrt((a)^2+(b)^2)</t>
  </si>
  <si>
    <t>24</t>
  </si>
  <si>
    <t>762342316</t>
  </si>
  <si>
    <t>Montáž laťování na střechách složitých sklonu do 60° osové vzdálenosti do 600 mm</t>
  </si>
  <si>
    <t>1103614844</t>
  </si>
  <si>
    <t>25</t>
  </si>
  <si>
    <t>60514106</t>
  </si>
  <si>
    <t>řezivo jehličnaté lať pevnostní třída S10-13 průžez 50x60mm</t>
  </si>
  <si>
    <t>-1025487563</t>
  </si>
  <si>
    <t>83,5*0,06*0,05*1,1</t>
  </si>
  <si>
    <t>26</t>
  </si>
  <si>
    <t>762395000</t>
  </si>
  <si>
    <t>Spojovací prostředky pro montáž krovu, bednění, laťování, světlíky, klíny</t>
  </si>
  <si>
    <t>-691121712</t>
  </si>
  <si>
    <t>0,337+2,458+0,765</t>
  </si>
  <si>
    <t>27</t>
  </si>
  <si>
    <t>762431012R</t>
  </si>
  <si>
    <t>Obložení stěn oblých z desek OSB tl 9 mm na sraz přibíjených</t>
  </si>
  <si>
    <t>958232690</t>
  </si>
  <si>
    <t>(3,14*Sqrt(2)*Sqrt((8,344/2)^2+(8/2)^2))*2*0,3</t>
  </si>
  <si>
    <t>28</t>
  </si>
  <si>
    <t>762495000</t>
  </si>
  <si>
    <t>Spojovací prostředky pro montáž olištování, obložení stropů, střešních podhledů a stěn</t>
  </si>
  <si>
    <t>1557847536</t>
  </si>
  <si>
    <t>29</t>
  </si>
  <si>
    <t>998762202</t>
  </si>
  <si>
    <t>Přesun hmot procentní pro kce tesařské v objektech v do 12 m</t>
  </si>
  <si>
    <t>277790478</t>
  </si>
  <si>
    <t>763</t>
  </si>
  <si>
    <t>Konstrukce suché výstavby</t>
  </si>
  <si>
    <t>30</t>
  </si>
  <si>
    <t>763131411</t>
  </si>
  <si>
    <t>SDK podhled desky 1xA 12,5 bez TI dvouvrstvá spodní kce profil CD+UD</t>
  </si>
  <si>
    <t>1032039768</t>
  </si>
  <si>
    <t>31</t>
  </si>
  <si>
    <t>763131751</t>
  </si>
  <si>
    <t>Montáž parotěsné zábrany do SDK podhledu</t>
  </si>
  <si>
    <t>-629613496</t>
  </si>
  <si>
    <t>28329282</t>
  </si>
  <si>
    <t>fólie podstřešní parotěsná s reflexní Al vrstvou 170 g/m2 (1,5 x 50 m)</t>
  </si>
  <si>
    <t>-1139780267</t>
  </si>
  <si>
    <t>52,4*1,1</t>
  </si>
  <si>
    <t>33</t>
  </si>
  <si>
    <t>28329304</t>
  </si>
  <si>
    <t>páska těsnící jednostranně lepící parotěsných folií 3x30 mm</t>
  </si>
  <si>
    <t>-250228513</t>
  </si>
  <si>
    <t>52,4*1,05</t>
  </si>
  <si>
    <t>34</t>
  </si>
  <si>
    <t>998763201</t>
  </si>
  <si>
    <t>Přesun hmot procentní pro dřevostavby v objektech v do 12 m</t>
  </si>
  <si>
    <t>-1030078573</t>
  </si>
  <si>
    <t>764</t>
  </si>
  <si>
    <t>Konstrukce klempířské</t>
  </si>
  <si>
    <t>35</t>
  </si>
  <si>
    <t>764101111</t>
  </si>
  <si>
    <t>Montáž krytiny střechy rovné drážkováním ze svitků rš přes 600 mm sklonu do 30°</t>
  </si>
  <si>
    <t>1035200289</t>
  </si>
  <si>
    <t>36</t>
  </si>
  <si>
    <t>55351051.PFA</t>
  </si>
  <si>
    <t>svitkový plech pro falcování PREFALZ 0,7 x 1000 mm, hladký, standardní barva</t>
  </si>
  <si>
    <t>-267136677</t>
  </si>
  <si>
    <t>52,4*1,15</t>
  </si>
  <si>
    <t>37</t>
  </si>
  <si>
    <t>764221436</t>
  </si>
  <si>
    <t>Oplechování větrané boční masky s větrací mřížkou z Al plechu rš 450 mm</t>
  </si>
  <si>
    <t>-454735177</t>
  </si>
  <si>
    <t>3,14*Sqrt(2)*Sqrt((8,344/2)^2+(8/2)^2)</t>
  </si>
  <si>
    <t>38</t>
  </si>
  <si>
    <t>764222404</t>
  </si>
  <si>
    <t>Oplechování hrany střechy závětrnou lištou z Al plechu rš 330 mm</t>
  </si>
  <si>
    <t>1965363748</t>
  </si>
  <si>
    <t>25,666/2</t>
  </si>
  <si>
    <t>39</t>
  </si>
  <si>
    <t>764222454</t>
  </si>
  <si>
    <t>Oplechování oblé okapové hrany z Al plechu rš 330 mm</t>
  </si>
  <si>
    <t>1197636747</t>
  </si>
  <si>
    <t>40</t>
  </si>
  <si>
    <t>764223455</t>
  </si>
  <si>
    <t>Sněhový zachytávač krytiny z Al plechu průběžný jednotrubkový</t>
  </si>
  <si>
    <t>-2110022117</t>
  </si>
  <si>
    <t>6,5+8+6,5+3</t>
  </si>
  <si>
    <t>41</t>
  </si>
  <si>
    <t>764521404</t>
  </si>
  <si>
    <t>Žlab podokapní půlkruhový z Al plechu rš 330 mm</t>
  </si>
  <si>
    <t>-534109496</t>
  </si>
  <si>
    <t>42</t>
  </si>
  <si>
    <t>764521464</t>
  </si>
  <si>
    <t>Kotlík hranatý pro podokapní žlaby z Al plechu 330/100 mm</t>
  </si>
  <si>
    <t>kus</t>
  </si>
  <si>
    <t>-81640571</t>
  </si>
  <si>
    <t>43</t>
  </si>
  <si>
    <t>764528402</t>
  </si>
  <si>
    <t>Svody hranaté včetně objímek, kolen, odskoků z Al plechu o straně 100 mm</t>
  </si>
  <si>
    <t>1652010559</t>
  </si>
  <si>
    <t>44</t>
  </si>
  <si>
    <t>998764202</t>
  </si>
  <si>
    <t>Přesun hmot procentní pro konstrukce klempířské v objektech v do 12 m</t>
  </si>
  <si>
    <t>-828953134</t>
  </si>
  <si>
    <t>765</t>
  </si>
  <si>
    <t>Krytina skládaná</t>
  </si>
  <si>
    <t>45</t>
  </si>
  <si>
    <t>765191001</t>
  </si>
  <si>
    <t>Montáž pojistné hydroizolační fólie kladené ve sklonu do 20° lepením na bednění nebo izolaci</t>
  </si>
  <si>
    <t>-1898080069</t>
  </si>
  <si>
    <t>46</t>
  </si>
  <si>
    <t>59244396.MAT</t>
  </si>
  <si>
    <t>Hydroizolacní folie Delta Maxx Plus 1.5m2</t>
  </si>
  <si>
    <t>-909801669</t>
  </si>
  <si>
    <t>47</t>
  </si>
  <si>
    <t>998765202</t>
  </si>
  <si>
    <t>Přesun hmot procentní pro krytiny skládané v objektech v do 12 m</t>
  </si>
  <si>
    <t>-608342075</t>
  </si>
  <si>
    <t>766</t>
  </si>
  <si>
    <t>Konstrukce truhlářské</t>
  </si>
  <si>
    <t>48</t>
  </si>
  <si>
    <t>766671004</t>
  </si>
  <si>
    <t>Montáž střešního okna do krytiny ploché 78 x 118 cm</t>
  </si>
  <si>
    <t>1207999607</t>
  </si>
  <si>
    <t>49</t>
  </si>
  <si>
    <t>61141041</t>
  </si>
  <si>
    <t>tyč ovládací teleskopická pro obsluhu oken, žaluzií, rolet</t>
  </si>
  <si>
    <t>527847449</t>
  </si>
  <si>
    <t>50</t>
  </si>
  <si>
    <t>61124060</t>
  </si>
  <si>
    <t>zateplovací sada střešních oken- rám 78 x 118 cm</t>
  </si>
  <si>
    <t>sada</t>
  </si>
  <si>
    <t>-365311450</t>
  </si>
  <si>
    <t>51</t>
  </si>
  <si>
    <t>61124107</t>
  </si>
  <si>
    <t>zateplovací sada střešních oken-manžeta z parotěsné folie 78 x 118 cm</t>
  </si>
  <si>
    <t>958780223</t>
  </si>
  <si>
    <t>52</t>
  </si>
  <si>
    <t>61143274</t>
  </si>
  <si>
    <t>okno střešní plastové výklopné/kyvné, zateplovací blok a hliníkové oplechování 78x118 cm</t>
  </si>
  <si>
    <t>376585435</t>
  </si>
  <si>
    <t>53</t>
  </si>
  <si>
    <t>766691510</t>
  </si>
  <si>
    <t>Montáž těsnění oken a balkónových dveří polyuretanovou páskou</t>
  </si>
  <si>
    <t>1214879993</t>
  </si>
  <si>
    <t>54</t>
  </si>
  <si>
    <t>15485220.MAT</t>
  </si>
  <si>
    <t>páska těsnící TRIO Illmod 10-45</t>
  </si>
  <si>
    <t>-1325089135</t>
  </si>
  <si>
    <t>25,666*1,1</t>
  </si>
  <si>
    <t>55</t>
  </si>
  <si>
    <t>998766203</t>
  </si>
  <si>
    <t>Přesun hmot pro konstrukce truhlářské v objektech v do 24 m</t>
  </si>
  <si>
    <t>-1720477926</t>
  </si>
  <si>
    <t>767</t>
  </si>
  <si>
    <t>Konstrukce zámečnické</t>
  </si>
  <si>
    <t>56</t>
  </si>
  <si>
    <t>767996802</t>
  </si>
  <si>
    <t>Demontáž atypických zámečnických konstrukcí rozebráním hmotnosti jednotlivých dílů do 100 kg</t>
  </si>
  <si>
    <t>kg</t>
  </si>
  <si>
    <t>-798410104</t>
  </si>
  <si>
    <t>odhad hmotnosti = 40 kg/m2</t>
  </si>
  <si>
    <t>3,14*8,344/2*8/2*40</t>
  </si>
  <si>
    <t>784</t>
  </si>
  <si>
    <t>Dokončovací práce - malby a tapety</t>
  </si>
  <si>
    <t>57</t>
  </si>
  <si>
    <t>784221103</t>
  </si>
  <si>
    <t>Dvojnásobné bílé malby  ze směsí za sucha dobře otěruvzdorných v místnostech do 5,00 m</t>
  </si>
  <si>
    <t>-111408940</t>
  </si>
  <si>
    <t>VRN</t>
  </si>
  <si>
    <t>Vedlejší rozpočtové náklady</t>
  </si>
  <si>
    <t>VRN3</t>
  </si>
  <si>
    <t>Zařízení staveniště</t>
  </si>
  <si>
    <t>58</t>
  </si>
  <si>
    <t>034002000</t>
  </si>
  <si>
    <t>Zabezpečení staveniště - oplocení</t>
  </si>
  <si>
    <t>kmpl</t>
  </si>
  <si>
    <t>1024</t>
  </si>
  <si>
    <t>-162558015</t>
  </si>
  <si>
    <t>VRN6</t>
  </si>
  <si>
    <t>Územní vlivy</t>
  </si>
  <si>
    <t>59</t>
  </si>
  <si>
    <t>062002000</t>
  </si>
  <si>
    <t>Ztížené dopravní podmínky - vertikální doprava jeřábem</t>
  </si>
  <si>
    <t>-710368846</t>
  </si>
  <si>
    <t>VRN9</t>
  </si>
  <si>
    <t>Ostatní náklady</t>
  </si>
  <si>
    <t>60</t>
  </si>
  <si>
    <t>091002000</t>
  </si>
  <si>
    <t>Ostatní náklady související s objektem - opatření proti dešti, sněhu</t>
  </si>
  <si>
    <t>-720454449</t>
  </si>
  <si>
    <t>61</t>
  </si>
  <si>
    <t>094002000</t>
  </si>
  <si>
    <t>Ostatní náklady související s výstavbou - zednické výpomoce</t>
  </si>
  <si>
    <t>-1253870306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</si>
</sst>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AI17" sqref="AI1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1"/>
      <c r="AQ5" s="21"/>
      <c r="AR5" s="19"/>
      <c r="BE5" s="251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1"/>
      <c r="AQ6" s="21"/>
      <c r="AR6" s="19"/>
      <c r="BE6" s="252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2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300">
        <v>43531</v>
      </c>
      <c r="AO8" s="21"/>
      <c r="AP8" s="21"/>
      <c r="AQ8" s="21"/>
      <c r="AR8" s="19"/>
      <c r="BE8" s="252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2"/>
      <c r="BS9" s="16" t="s">
        <v>6</v>
      </c>
    </row>
    <row r="10" spans="1:74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52"/>
      <c r="BS10" s="16" t="s">
        <v>6</v>
      </c>
    </row>
    <row r="11" spans="1:74" ht="18.399999999999999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52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2"/>
      <c r="BS12" s="16" t="s">
        <v>6</v>
      </c>
    </row>
    <row r="13" spans="1:74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27</v>
      </c>
      <c r="AO13" s="21"/>
      <c r="AP13" s="21"/>
      <c r="AQ13" s="21"/>
      <c r="AR13" s="19"/>
      <c r="BE13" s="252"/>
      <c r="BS13" s="16" t="s">
        <v>6</v>
      </c>
    </row>
    <row r="14" spans="1:74" ht="12.75">
      <c r="B14" s="20"/>
      <c r="C14" s="21"/>
      <c r="D14" s="21"/>
      <c r="E14" s="285" t="s">
        <v>27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52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2"/>
      <c r="BS15" s="16" t="s">
        <v>4</v>
      </c>
    </row>
    <row r="16" spans="1:74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52"/>
      <c r="BS16" s="16" t="s">
        <v>4</v>
      </c>
    </row>
    <row r="17" spans="2:71" ht="18.399999999999999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52"/>
      <c r="BS17" s="16" t="s">
        <v>29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2"/>
      <c r="BS18" s="16" t="s">
        <v>6</v>
      </c>
    </row>
    <row r="19" spans="2:7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52"/>
      <c r="BS19" s="16" t="s">
        <v>6</v>
      </c>
    </row>
    <row r="20" spans="2:71" ht="18.399999999999999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52"/>
      <c r="BS20" s="16" t="s">
        <v>29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2"/>
    </row>
    <row r="22" spans="2:71" ht="12" customHeight="1">
      <c r="B22" s="20"/>
      <c r="C22" s="21"/>
      <c r="D22" s="28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2"/>
    </row>
    <row r="23" spans="2:71" ht="16.5" customHeight="1">
      <c r="B23" s="20"/>
      <c r="C23" s="21"/>
      <c r="D23" s="21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1"/>
      <c r="AP23" s="21"/>
      <c r="AQ23" s="21"/>
      <c r="AR23" s="19"/>
      <c r="BE23" s="252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2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2"/>
    </row>
    <row r="26" spans="2:71" s="1" customFormat="1" ht="25.9" customHeight="1">
      <c r="B26" s="33"/>
      <c r="C26" s="34"/>
      <c r="D26" s="35" t="s">
        <v>32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4">
        <f>ROUND(AG94,2)</f>
        <v>0</v>
      </c>
      <c r="AL26" s="255"/>
      <c r="AM26" s="255"/>
      <c r="AN26" s="255"/>
      <c r="AO26" s="255"/>
      <c r="AP26" s="34"/>
      <c r="AQ26" s="34"/>
      <c r="AR26" s="37"/>
      <c r="BE26" s="252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2"/>
    </row>
    <row r="28" spans="2:71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8" t="s">
        <v>33</v>
      </c>
      <c r="M28" s="288"/>
      <c r="N28" s="288"/>
      <c r="O28" s="288"/>
      <c r="P28" s="288"/>
      <c r="Q28" s="34"/>
      <c r="R28" s="34"/>
      <c r="S28" s="34"/>
      <c r="T28" s="34"/>
      <c r="U28" s="34"/>
      <c r="V28" s="34"/>
      <c r="W28" s="288" t="s">
        <v>34</v>
      </c>
      <c r="X28" s="288"/>
      <c r="Y28" s="288"/>
      <c r="Z28" s="288"/>
      <c r="AA28" s="288"/>
      <c r="AB28" s="288"/>
      <c r="AC28" s="288"/>
      <c r="AD28" s="288"/>
      <c r="AE28" s="288"/>
      <c r="AF28" s="34"/>
      <c r="AG28" s="34"/>
      <c r="AH28" s="34"/>
      <c r="AI28" s="34"/>
      <c r="AJ28" s="34"/>
      <c r="AK28" s="288" t="s">
        <v>35</v>
      </c>
      <c r="AL28" s="288"/>
      <c r="AM28" s="288"/>
      <c r="AN28" s="288"/>
      <c r="AO28" s="288"/>
      <c r="AP28" s="34"/>
      <c r="AQ28" s="34"/>
      <c r="AR28" s="37"/>
      <c r="BE28" s="252"/>
    </row>
    <row r="29" spans="2:71" s="2" customFormat="1" ht="14.45" customHeight="1">
      <c r="B29" s="38"/>
      <c r="C29" s="39"/>
      <c r="D29" s="28" t="s">
        <v>36</v>
      </c>
      <c r="E29" s="39"/>
      <c r="F29" s="28" t="s">
        <v>37</v>
      </c>
      <c r="G29" s="39"/>
      <c r="H29" s="39"/>
      <c r="I29" s="39"/>
      <c r="J29" s="39"/>
      <c r="K29" s="39"/>
      <c r="L29" s="289">
        <v>0.21</v>
      </c>
      <c r="M29" s="250"/>
      <c r="N29" s="250"/>
      <c r="O29" s="250"/>
      <c r="P29" s="250"/>
      <c r="Q29" s="39"/>
      <c r="R29" s="39"/>
      <c r="S29" s="39"/>
      <c r="T29" s="39"/>
      <c r="U29" s="39"/>
      <c r="V29" s="39"/>
      <c r="W29" s="249">
        <f>ROUND(AZ94, 2)</f>
        <v>0</v>
      </c>
      <c r="X29" s="250"/>
      <c r="Y29" s="250"/>
      <c r="Z29" s="250"/>
      <c r="AA29" s="250"/>
      <c r="AB29" s="250"/>
      <c r="AC29" s="250"/>
      <c r="AD29" s="250"/>
      <c r="AE29" s="250"/>
      <c r="AF29" s="39"/>
      <c r="AG29" s="39"/>
      <c r="AH29" s="39"/>
      <c r="AI29" s="39"/>
      <c r="AJ29" s="39"/>
      <c r="AK29" s="249">
        <f>ROUND(AV94, 2)</f>
        <v>0</v>
      </c>
      <c r="AL29" s="250"/>
      <c r="AM29" s="250"/>
      <c r="AN29" s="250"/>
      <c r="AO29" s="250"/>
      <c r="AP29" s="39"/>
      <c r="AQ29" s="39"/>
      <c r="AR29" s="40"/>
      <c r="BE29" s="253"/>
    </row>
    <row r="30" spans="2:71" s="2" customFormat="1" ht="14.45" customHeight="1">
      <c r="B30" s="38"/>
      <c r="C30" s="39"/>
      <c r="D30" s="39"/>
      <c r="E30" s="39"/>
      <c r="F30" s="28" t="s">
        <v>38</v>
      </c>
      <c r="G30" s="39"/>
      <c r="H30" s="39"/>
      <c r="I30" s="39"/>
      <c r="J30" s="39"/>
      <c r="K30" s="39"/>
      <c r="L30" s="289">
        <v>0.15</v>
      </c>
      <c r="M30" s="250"/>
      <c r="N30" s="250"/>
      <c r="O30" s="250"/>
      <c r="P30" s="250"/>
      <c r="Q30" s="39"/>
      <c r="R30" s="39"/>
      <c r="S30" s="39"/>
      <c r="T30" s="39"/>
      <c r="U30" s="39"/>
      <c r="V30" s="39"/>
      <c r="W30" s="249">
        <f>ROUND(BA94, 2)</f>
        <v>0</v>
      </c>
      <c r="X30" s="250"/>
      <c r="Y30" s="250"/>
      <c r="Z30" s="250"/>
      <c r="AA30" s="250"/>
      <c r="AB30" s="250"/>
      <c r="AC30" s="250"/>
      <c r="AD30" s="250"/>
      <c r="AE30" s="250"/>
      <c r="AF30" s="39"/>
      <c r="AG30" s="39"/>
      <c r="AH30" s="39"/>
      <c r="AI30" s="39"/>
      <c r="AJ30" s="39"/>
      <c r="AK30" s="249">
        <f>ROUND(AW94, 2)</f>
        <v>0</v>
      </c>
      <c r="AL30" s="250"/>
      <c r="AM30" s="250"/>
      <c r="AN30" s="250"/>
      <c r="AO30" s="250"/>
      <c r="AP30" s="39"/>
      <c r="AQ30" s="39"/>
      <c r="AR30" s="40"/>
      <c r="BE30" s="253"/>
    </row>
    <row r="31" spans="2:71" s="2" customFormat="1" ht="14.45" hidden="1" customHeight="1">
      <c r="B31" s="38"/>
      <c r="C31" s="39"/>
      <c r="D31" s="39"/>
      <c r="E31" s="39"/>
      <c r="F31" s="28" t="s">
        <v>39</v>
      </c>
      <c r="G31" s="39"/>
      <c r="H31" s="39"/>
      <c r="I31" s="39"/>
      <c r="J31" s="39"/>
      <c r="K31" s="39"/>
      <c r="L31" s="289">
        <v>0.21</v>
      </c>
      <c r="M31" s="250"/>
      <c r="N31" s="250"/>
      <c r="O31" s="250"/>
      <c r="P31" s="250"/>
      <c r="Q31" s="39"/>
      <c r="R31" s="39"/>
      <c r="S31" s="39"/>
      <c r="T31" s="39"/>
      <c r="U31" s="39"/>
      <c r="V31" s="39"/>
      <c r="W31" s="249">
        <f>ROUND(BB94, 2)</f>
        <v>0</v>
      </c>
      <c r="X31" s="250"/>
      <c r="Y31" s="250"/>
      <c r="Z31" s="250"/>
      <c r="AA31" s="250"/>
      <c r="AB31" s="250"/>
      <c r="AC31" s="250"/>
      <c r="AD31" s="250"/>
      <c r="AE31" s="250"/>
      <c r="AF31" s="39"/>
      <c r="AG31" s="39"/>
      <c r="AH31" s="39"/>
      <c r="AI31" s="39"/>
      <c r="AJ31" s="39"/>
      <c r="AK31" s="249">
        <v>0</v>
      </c>
      <c r="AL31" s="250"/>
      <c r="AM31" s="250"/>
      <c r="AN31" s="250"/>
      <c r="AO31" s="250"/>
      <c r="AP31" s="39"/>
      <c r="AQ31" s="39"/>
      <c r="AR31" s="40"/>
      <c r="BE31" s="253"/>
    </row>
    <row r="32" spans="2:71" s="2" customFormat="1" ht="14.45" hidden="1" customHeight="1">
      <c r="B32" s="38"/>
      <c r="C32" s="39"/>
      <c r="D32" s="39"/>
      <c r="E32" s="39"/>
      <c r="F32" s="28" t="s">
        <v>40</v>
      </c>
      <c r="G32" s="39"/>
      <c r="H32" s="39"/>
      <c r="I32" s="39"/>
      <c r="J32" s="39"/>
      <c r="K32" s="39"/>
      <c r="L32" s="289">
        <v>0.15</v>
      </c>
      <c r="M32" s="250"/>
      <c r="N32" s="250"/>
      <c r="O32" s="250"/>
      <c r="P32" s="250"/>
      <c r="Q32" s="39"/>
      <c r="R32" s="39"/>
      <c r="S32" s="39"/>
      <c r="T32" s="39"/>
      <c r="U32" s="39"/>
      <c r="V32" s="39"/>
      <c r="W32" s="249">
        <f>ROUND(BC94, 2)</f>
        <v>0</v>
      </c>
      <c r="X32" s="250"/>
      <c r="Y32" s="250"/>
      <c r="Z32" s="250"/>
      <c r="AA32" s="250"/>
      <c r="AB32" s="250"/>
      <c r="AC32" s="250"/>
      <c r="AD32" s="250"/>
      <c r="AE32" s="250"/>
      <c r="AF32" s="39"/>
      <c r="AG32" s="39"/>
      <c r="AH32" s="39"/>
      <c r="AI32" s="39"/>
      <c r="AJ32" s="39"/>
      <c r="AK32" s="249">
        <v>0</v>
      </c>
      <c r="AL32" s="250"/>
      <c r="AM32" s="250"/>
      <c r="AN32" s="250"/>
      <c r="AO32" s="250"/>
      <c r="AP32" s="39"/>
      <c r="AQ32" s="39"/>
      <c r="AR32" s="40"/>
      <c r="BE32" s="253"/>
    </row>
    <row r="33" spans="2:57" s="2" customFormat="1" ht="14.45" hidden="1" customHeight="1">
      <c r="B33" s="38"/>
      <c r="C33" s="39"/>
      <c r="D33" s="39"/>
      <c r="E33" s="39"/>
      <c r="F33" s="28" t="s">
        <v>41</v>
      </c>
      <c r="G33" s="39"/>
      <c r="H33" s="39"/>
      <c r="I33" s="39"/>
      <c r="J33" s="39"/>
      <c r="K33" s="39"/>
      <c r="L33" s="289">
        <v>0</v>
      </c>
      <c r="M33" s="250"/>
      <c r="N33" s="250"/>
      <c r="O33" s="250"/>
      <c r="P33" s="250"/>
      <c r="Q33" s="39"/>
      <c r="R33" s="39"/>
      <c r="S33" s="39"/>
      <c r="T33" s="39"/>
      <c r="U33" s="39"/>
      <c r="V33" s="39"/>
      <c r="W33" s="249">
        <f>ROUND(BD94, 2)</f>
        <v>0</v>
      </c>
      <c r="X33" s="250"/>
      <c r="Y33" s="250"/>
      <c r="Z33" s="250"/>
      <c r="AA33" s="250"/>
      <c r="AB33" s="250"/>
      <c r="AC33" s="250"/>
      <c r="AD33" s="250"/>
      <c r="AE33" s="250"/>
      <c r="AF33" s="39"/>
      <c r="AG33" s="39"/>
      <c r="AH33" s="39"/>
      <c r="AI33" s="39"/>
      <c r="AJ33" s="39"/>
      <c r="AK33" s="249">
        <v>0</v>
      </c>
      <c r="AL33" s="250"/>
      <c r="AM33" s="250"/>
      <c r="AN33" s="250"/>
      <c r="AO33" s="250"/>
      <c r="AP33" s="39"/>
      <c r="AQ33" s="39"/>
      <c r="AR33" s="40"/>
      <c r="BE33" s="253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2"/>
    </row>
    <row r="35" spans="2:57" s="1" customFormat="1" ht="25.9" customHeight="1">
      <c r="B35" s="33"/>
      <c r="C35" s="41"/>
      <c r="D35" s="42" t="s">
        <v>42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43</v>
      </c>
      <c r="U35" s="43"/>
      <c r="V35" s="43"/>
      <c r="W35" s="43"/>
      <c r="X35" s="256" t="s">
        <v>44</v>
      </c>
      <c r="Y35" s="257"/>
      <c r="Z35" s="257"/>
      <c r="AA35" s="257"/>
      <c r="AB35" s="257"/>
      <c r="AC35" s="43"/>
      <c r="AD35" s="43"/>
      <c r="AE35" s="43"/>
      <c r="AF35" s="43"/>
      <c r="AG35" s="43"/>
      <c r="AH35" s="43"/>
      <c r="AI35" s="43"/>
      <c r="AJ35" s="43"/>
      <c r="AK35" s="258">
        <f>SUM(AK26:AK33)</f>
        <v>0</v>
      </c>
      <c r="AL35" s="257"/>
      <c r="AM35" s="257"/>
      <c r="AN35" s="257"/>
      <c r="AO35" s="259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46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47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48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47</v>
      </c>
      <c r="AI60" s="36"/>
      <c r="AJ60" s="36"/>
      <c r="AK60" s="36"/>
      <c r="AL60" s="36"/>
      <c r="AM60" s="47" t="s">
        <v>48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50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47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48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47</v>
      </c>
      <c r="AI75" s="36"/>
      <c r="AJ75" s="36"/>
      <c r="AK75" s="36"/>
      <c r="AL75" s="36"/>
      <c r="AM75" s="47" t="s">
        <v>48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5" customHeight="1">
      <c r="B82" s="33"/>
      <c r="C82" s="22" t="s">
        <v>51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PIN_18-001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50000000000003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63" t="str">
        <f>K6</f>
        <v>Rekonstrukce střechy - DDM v Třinci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57"/>
      <c r="AQ85" s="57"/>
      <c r="AR85" s="58"/>
    </row>
    <row r="86" spans="1:91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65">
        <f>IF(AN8= "","",AN8)</f>
        <v>43531</v>
      </c>
      <c r="AN87" s="265"/>
      <c r="AO87" s="34"/>
      <c r="AP87" s="34"/>
      <c r="AQ87" s="34"/>
      <c r="AR87" s="37"/>
    </row>
    <row r="88" spans="1:91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15.2" customHeight="1">
      <c r="B89" s="33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261" t="str">
        <f>IF(E17="","",E17)</f>
        <v xml:space="preserve"> </v>
      </c>
      <c r="AN89" s="262"/>
      <c r="AO89" s="262"/>
      <c r="AP89" s="262"/>
      <c r="AQ89" s="34"/>
      <c r="AR89" s="37"/>
      <c r="AS89" s="266" t="s">
        <v>52</v>
      </c>
      <c r="AT89" s="267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15.2" customHeight="1">
      <c r="B90" s="33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30</v>
      </c>
      <c r="AJ90" s="34"/>
      <c r="AK90" s="34"/>
      <c r="AL90" s="34"/>
      <c r="AM90" s="261" t="str">
        <f>IF(E20="","",E20)</f>
        <v xml:space="preserve"> </v>
      </c>
      <c r="AN90" s="262"/>
      <c r="AO90" s="262"/>
      <c r="AP90" s="262"/>
      <c r="AQ90" s="34"/>
      <c r="AR90" s="37"/>
      <c r="AS90" s="268"/>
      <c r="AT90" s="269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0"/>
      <c r="AT91" s="271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>
      <c r="B92" s="33"/>
      <c r="C92" s="272" t="s">
        <v>53</v>
      </c>
      <c r="D92" s="273"/>
      <c r="E92" s="273"/>
      <c r="F92" s="273"/>
      <c r="G92" s="273"/>
      <c r="H92" s="67"/>
      <c r="I92" s="274" t="s">
        <v>54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5" t="s">
        <v>55</v>
      </c>
      <c r="AH92" s="273"/>
      <c r="AI92" s="273"/>
      <c r="AJ92" s="273"/>
      <c r="AK92" s="273"/>
      <c r="AL92" s="273"/>
      <c r="AM92" s="273"/>
      <c r="AN92" s="274" t="s">
        <v>56</v>
      </c>
      <c r="AO92" s="273"/>
      <c r="AP92" s="276"/>
      <c r="AQ92" s="68" t="s">
        <v>57</v>
      </c>
      <c r="AR92" s="37"/>
      <c r="AS92" s="69" t="s">
        <v>58</v>
      </c>
      <c r="AT92" s="70" t="s">
        <v>59</v>
      </c>
      <c r="AU92" s="70" t="s">
        <v>60</v>
      </c>
      <c r="AV92" s="70" t="s">
        <v>61</v>
      </c>
      <c r="AW92" s="70" t="s">
        <v>62</v>
      </c>
      <c r="AX92" s="70" t="s">
        <v>63</v>
      </c>
      <c r="AY92" s="70" t="s">
        <v>64</v>
      </c>
      <c r="AZ92" s="70" t="s">
        <v>65</v>
      </c>
      <c r="BA92" s="70" t="s">
        <v>66</v>
      </c>
      <c r="BB92" s="70" t="s">
        <v>67</v>
      </c>
      <c r="BC92" s="70" t="s">
        <v>68</v>
      </c>
      <c r="BD92" s="71" t="s">
        <v>69</v>
      </c>
    </row>
    <row r="93" spans="1:91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50000000000003" customHeight="1">
      <c r="B94" s="75"/>
      <c r="C94" s="76" t="s">
        <v>70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80">
        <f>ROUND(AG95,2)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79" t="s">
        <v>1</v>
      </c>
      <c r="AR94" s="80"/>
      <c r="AS94" s="81">
        <f>ROUND(AS95,2)</f>
        <v>0</v>
      </c>
      <c r="AT94" s="82">
        <f>ROUND(SUM(AV94:AW94),2)</f>
        <v>0</v>
      </c>
      <c r="AU94" s="83">
        <f>ROUND(AU95,5)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ROUND(AZ95,2)</f>
        <v>0</v>
      </c>
      <c r="BA94" s="82">
        <f>ROUND(BA95,2)</f>
        <v>0</v>
      </c>
      <c r="BB94" s="82">
        <f>ROUND(BB95,2)</f>
        <v>0</v>
      </c>
      <c r="BC94" s="82">
        <f>ROUND(BC95,2)</f>
        <v>0</v>
      </c>
      <c r="BD94" s="84">
        <f>ROUND(BD95,2)</f>
        <v>0</v>
      </c>
      <c r="BS94" s="85" t="s">
        <v>71</v>
      </c>
      <c r="BT94" s="85" t="s">
        <v>72</v>
      </c>
      <c r="BU94" s="86" t="s">
        <v>73</v>
      </c>
      <c r="BV94" s="85" t="s">
        <v>74</v>
      </c>
      <c r="BW94" s="85" t="s">
        <v>5</v>
      </c>
      <c r="BX94" s="85" t="s">
        <v>75</v>
      </c>
      <c r="CL94" s="85" t="s">
        <v>1</v>
      </c>
    </row>
    <row r="95" spans="1:91" s="6" customFormat="1" ht="16.5" customHeight="1">
      <c r="A95" s="87" t="s">
        <v>76</v>
      </c>
      <c r="B95" s="88"/>
      <c r="C95" s="89"/>
      <c r="D95" s="279" t="s">
        <v>77</v>
      </c>
      <c r="E95" s="279"/>
      <c r="F95" s="279"/>
      <c r="G95" s="279"/>
      <c r="H95" s="279"/>
      <c r="I95" s="90"/>
      <c r="J95" s="279" t="s">
        <v>78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7">
        <f>'01_2019 - Stavební práce ...'!J30</f>
        <v>0</v>
      </c>
      <c r="AH95" s="278"/>
      <c r="AI95" s="278"/>
      <c r="AJ95" s="278"/>
      <c r="AK95" s="278"/>
      <c r="AL95" s="278"/>
      <c r="AM95" s="278"/>
      <c r="AN95" s="277">
        <f>SUM(AG95,AT95)</f>
        <v>0</v>
      </c>
      <c r="AO95" s="278"/>
      <c r="AP95" s="278"/>
      <c r="AQ95" s="91" t="s">
        <v>79</v>
      </c>
      <c r="AR95" s="92"/>
      <c r="AS95" s="93">
        <v>0</v>
      </c>
      <c r="AT95" s="94">
        <f>ROUND(SUM(AV95:AW95),2)</f>
        <v>0</v>
      </c>
      <c r="AU95" s="95">
        <f>'01_2019 - Stavební práce ...'!P133</f>
        <v>0</v>
      </c>
      <c r="AV95" s="94">
        <f>'01_2019 - Stavební práce ...'!J33</f>
        <v>0</v>
      </c>
      <c r="AW95" s="94">
        <f>'01_2019 - Stavební práce ...'!J34</f>
        <v>0</v>
      </c>
      <c r="AX95" s="94">
        <f>'01_2019 - Stavební práce ...'!J35</f>
        <v>0</v>
      </c>
      <c r="AY95" s="94">
        <f>'01_2019 - Stavební práce ...'!J36</f>
        <v>0</v>
      </c>
      <c r="AZ95" s="94">
        <f>'01_2019 - Stavební práce ...'!F33</f>
        <v>0</v>
      </c>
      <c r="BA95" s="94">
        <f>'01_2019 - Stavební práce ...'!F34</f>
        <v>0</v>
      </c>
      <c r="BB95" s="94">
        <f>'01_2019 - Stavební práce ...'!F35</f>
        <v>0</v>
      </c>
      <c r="BC95" s="94">
        <f>'01_2019 - Stavební práce ...'!F36</f>
        <v>0</v>
      </c>
      <c r="BD95" s="96">
        <f>'01_2019 - Stavební práce ...'!F37</f>
        <v>0</v>
      </c>
      <c r="BT95" s="97" t="s">
        <v>80</v>
      </c>
      <c r="BV95" s="97" t="s">
        <v>74</v>
      </c>
      <c r="BW95" s="97" t="s">
        <v>81</v>
      </c>
      <c r="BX95" s="97" t="s">
        <v>5</v>
      </c>
      <c r="CL95" s="97" t="s">
        <v>1</v>
      </c>
      <c r="CM95" s="97" t="s">
        <v>82</v>
      </c>
    </row>
    <row r="96" spans="1:91" s="1" customFormat="1" ht="30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</row>
    <row r="97" spans="2:44" s="1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7"/>
    </row>
  </sheetData>
  <sheetProtection algorithmName="SHA-512" hashValue="AvGnUUSkKxvz1Lav1fJijoz72flWSVk/QdxLQgpBlWQREmDXu4Paog3v487Mdkw57qn0BO3RMErdKF1Y9UVMnw==" saltValue="D5oGodNg+g7qMvIFqWiE7GA7HJYsVGxLkAt9QYgwTkT6Ttu4vdtw586l2hOCH1BQpZXOVxvpB6VHdPdPH+MEl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_2019 - Stavební práce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7"/>
  <sheetViews>
    <sheetView showGridLines="0" tabSelected="1" workbookViewId="0">
      <selection activeCell="E9" sqref="E9:H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81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9"/>
      <c r="AT3" s="16" t="s">
        <v>82</v>
      </c>
    </row>
    <row r="4" spans="2:46" ht="24.95" customHeight="1">
      <c r="B4" s="19"/>
      <c r="D4" s="102" t="s">
        <v>83</v>
      </c>
      <c r="L4" s="19"/>
      <c r="M4" s="10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4" t="s">
        <v>16</v>
      </c>
      <c r="L6" s="19"/>
    </row>
    <row r="7" spans="2:46" ht="16.5" customHeight="1">
      <c r="B7" s="19"/>
      <c r="E7" s="290" t="str">
        <f>'Rekapitulace stavby'!K6</f>
        <v>Rekonstrukce střechy - DDM v Třinci</v>
      </c>
      <c r="F7" s="291"/>
      <c r="G7" s="291"/>
      <c r="H7" s="291"/>
      <c r="L7" s="19"/>
    </row>
    <row r="8" spans="2:46" s="1" customFormat="1" ht="12" customHeight="1">
      <c r="B8" s="37"/>
      <c r="D8" s="104" t="s">
        <v>84</v>
      </c>
      <c r="I8" s="105"/>
      <c r="L8" s="37"/>
    </row>
    <row r="9" spans="2:46" s="1" customFormat="1" ht="36.950000000000003" customHeight="1">
      <c r="B9" s="37"/>
      <c r="E9" s="292" t="s">
        <v>85</v>
      </c>
      <c r="F9" s="293"/>
      <c r="G9" s="293"/>
      <c r="H9" s="293"/>
      <c r="I9" s="105"/>
      <c r="L9" s="37"/>
    </row>
    <row r="10" spans="2:46" s="1" customFormat="1" ht="11.25">
      <c r="B10" s="37"/>
      <c r="I10" s="105"/>
      <c r="L10" s="37"/>
    </row>
    <row r="11" spans="2:46" s="1" customFormat="1" ht="12" customHeight="1">
      <c r="B11" s="37"/>
      <c r="D11" s="104" t="s">
        <v>18</v>
      </c>
      <c r="F11" s="106" t="s">
        <v>1</v>
      </c>
      <c r="I11" s="107" t="s">
        <v>19</v>
      </c>
      <c r="J11" s="106" t="s">
        <v>1</v>
      </c>
      <c r="L11" s="37"/>
    </row>
    <row r="12" spans="2:46" s="1" customFormat="1" ht="12" customHeight="1">
      <c r="B12" s="37"/>
      <c r="D12" s="104" t="s">
        <v>20</v>
      </c>
      <c r="F12" s="106" t="s">
        <v>21</v>
      </c>
      <c r="I12" s="107" t="s">
        <v>22</v>
      </c>
      <c r="J12" s="108">
        <f>'Rekapitulace stavby'!AN8</f>
        <v>43531</v>
      </c>
      <c r="L12" s="37"/>
    </row>
    <row r="13" spans="2:46" s="1" customFormat="1" ht="10.9" customHeight="1">
      <c r="B13" s="37"/>
      <c r="I13" s="105"/>
      <c r="L13" s="37"/>
    </row>
    <row r="14" spans="2:46" s="1" customFormat="1" ht="12" customHeight="1">
      <c r="B14" s="37"/>
      <c r="D14" s="104" t="s">
        <v>23</v>
      </c>
      <c r="I14" s="107" t="s">
        <v>24</v>
      </c>
      <c r="J14" s="106" t="str">
        <f>IF('Rekapitulace stavby'!AN10="","",'Rekapitulace stavby'!AN10)</f>
        <v/>
      </c>
      <c r="L14" s="37"/>
    </row>
    <row r="15" spans="2:46" s="1" customFormat="1" ht="18" customHeight="1">
      <c r="B15" s="37"/>
      <c r="E15" s="106" t="str">
        <f>IF('Rekapitulace stavby'!E11="","",'Rekapitulace stavby'!E11)</f>
        <v xml:space="preserve"> </v>
      </c>
      <c r="I15" s="107" t="s">
        <v>25</v>
      </c>
      <c r="J15" s="106" t="str">
        <f>IF('Rekapitulace stavby'!AN11="","",'Rekapitulace stavby'!AN11)</f>
        <v/>
      </c>
      <c r="L15" s="37"/>
    </row>
    <row r="16" spans="2:46" s="1" customFormat="1" ht="6.95" customHeight="1">
      <c r="B16" s="37"/>
      <c r="I16" s="105"/>
      <c r="L16" s="37"/>
    </row>
    <row r="17" spans="2:12" s="1" customFormat="1" ht="12" customHeight="1">
      <c r="B17" s="37"/>
      <c r="D17" s="104" t="s">
        <v>26</v>
      </c>
      <c r="I17" s="107" t="s">
        <v>24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4" t="str">
        <f>'Rekapitulace stavby'!E14</f>
        <v>Vyplň údaj</v>
      </c>
      <c r="F18" s="295"/>
      <c r="G18" s="295"/>
      <c r="H18" s="295"/>
      <c r="I18" s="107" t="s">
        <v>25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5"/>
      <c r="L19" s="37"/>
    </row>
    <row r="20" spans="2:12" s="1" customFormat="1" ht="12" customHeight="1">
      <c r="B20" s="37"/>
      <c r="D20" s="104" t="s">
        <v>28</v>
      </c>
      <c r="I20" s="107" t="s">
        <v>24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07" t="s">
        <v>25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05"/>
      <c r="L22" s="37"/>
    </row>
    <row r="23" spans="2:12" s="1" customFormat="1" ht="12" customHeight="1">
      <c r="B23" s="37"/>
      <c r="D23" s="104" t="s">
        <v>30</v>
      </c>
      <c r="I23" s="107" t="s">
        <v>24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07" t="s">
        <v>25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05"/>
      <c r="L25" s="37"/>
    </row>
    <row r="26" spans="2:12" s="1" customFormat="1" ht="12" customHeight="1">
      <c r="B26" s="37"/>
      <c r="D26" s="104" t="s">
        <v>31</v>
      </c>
      <c r="I26" s="105"/>
      <c r="L26" s="37"/>
    </row>
    <row r="27" spans="2:12" s="7" customFormat="1" ht="16.5" customHeight="1">
      <c r="B27" s="109"/>
      <c r="E27" s="296" t="s">
        <v>1</v>
      </c>
      <c r="F27" s="296"/>
      <c r="G27" s="296"/>
      <c r="H27" s="296"/>
      <c r="I27" s="110"/>
      <c r="L27" s="109"/>
    </row>
    <row r="28" spans="2:12" s="1" customFormat="1" ht="6.95" customHeight="1">
      <c r="B28" s="37"/>
      <c r="I28" s="105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1"/>
      <c r="J29" s="61"/>
      <c r="K29" s="61"/>
      <c r="L29" s="37"/>
    </row>
    <row r="30" spans="2:12" s="1" customFormat="1" ht="25.35" customHeight="1">
      <c r="B30" s="37"/>
      <c r="D30" s="112" t="s">
        <v>32</v>
      </c>
      <c r="I30" s="105"/>
      <c r="J30" s="113">
        <f>ROUND(J133,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1"/>
      <c r="J31" s="61"/>
      <c r="K31" s="61"/>
      <c r="L31" s="37"/>
    </row>
    <row r="32" spans="2:12" s="1" customFormat="1" ht="14.45" customHeight="1">
      <c r="B32" s="37"/>
      <c r="F32" s="114" t="s">
        <v>34</v>
      </c>
      <c r="I32" s="115" t="s">
        <v>33</v>
      </c>
      <c r="J32" s="114" t="s">
        <v>35</v>
      </c>
      <c r="L32" s="37"/>
    </row>
    <row r="33" spans="2:12" s="1" customFormat="1" ht="14.45" customHeight="1">
      <c r="B33" s="37"/>
      <c r="D33" s="116" t="s">
        <v>36</v>
      </c>
      <c r="E33" s="104" t="s">
        <v>37</v>
      </c>
      <c r="F33" s="117">
        <f>ROUND((SUM(BE133:BE286)),  2)</f>
        <v>0</v>
      </c>
      <c r="I33" s="118">
        <v>0.21</v>
      </c>
      <c r="J33" s="117">
        <f>ROUND(((SUM(BE133:BE286))*I33),  2)</f>
        <v>0</v>
      </c>
      <c r="L33" s="37"/>
    </row>
    <row r="34" spans="2:12" s="1" customFormat="1" ht="14.45" customHeight="1">
      <c r="B34" s="37"/>
      <c r="E34" s="104" t="s">
        <v>38</v>
      </c>
      <c r="F34" s="117">
        <f>ROUND((SUM(BF133:BF286)),  2)</f>
        <v>0</v>
      </c>
      <c r="I34" s="118">
        <v>0.15</v>
      </c>
      <c r="J34" s="117">
        <f>ROUND(((SUM(BF133:BF286))*I34),  2)</f>
        <v>0</v>
      </c>
      <c r="L34" s="37"/>
    </row>
    <row r="35" spans="2:12" s="1" customFormat="1" ht="14.45" hidden="1" customHeight="1">
      <c r="B35" s="37"/>
      <c r="E35" s="104" t="s">
        <v>39</v>
      </c>
      <c r="F35" s="117">
        <f>ROUND((SUM(BG133:BG286)),  2)</f>
        <v>0</v>
      </c>
      <c r="I35" s="118">
        <v>0.21</v>
      </c>
      <c r="J35" s="117">
        <f>0</f>
        <v>0</v>
      </c>
      <c r="L35" s="37"/>
    </row>
    <row r="36" spans="2:12" s="1" customFormat="1" ht="14.45" hidden="1" customHeight="1">
      <c r="B36" s="37"/>
      <c r="E36" s="104" t="s">
        <v>40</v>
      </c>
      <c r="F36" s="117">
        <f>ROUND((SUM(BH133:BH286)),  2)</f>
        <v>0</v>
      </c>
      <c r="I36" s="118">
        <v>0.15</v>
      </c>
      <c r="J36" s="117">
        <f>0</f>
        <v>0</v>
      </c>
      <c r="L36" s="37"/>
    </row>
    <row r="37" spans="2:12" s="1" customFormat="1" ht="14.45" hidden="1" customHeight="1">
      <c r="B37" s="37"/>
      <c r="E37" s="104" t="s">
        <v>41</v>
      </c>
      <c r="F37" s="117">
        <f>ROUND((SUM(BI133:BI286)),  2)</f>
        <v>0</v>
      </c>
      <c r="I37" s="118">
        <v>0</v>
      </c>
      <c r="J37" s="117">
        <f>0</f>
        <v>0</v>
      </c>
      <c r="L37" s="37"/>
    </row>
    <row r="38" spans="2:12" s="1" customFormat="1" ht="6.95" customHeight="1">
      <c r="B38" s="37"/>
      <c r="I38" s="105"/>
      <c r="L38" s="37"/>
    </row>
    <row r="39" spans="2:12" s="1" customFormat="1" ht="25.35" customHeight="1">
      <c r="B39" s="37"/>
      <c r="C39" s="119"/>
      <c r="D39" s="120" t="s">
        <v>42</v>
      </c>
      <c r="E39" s="121"/>
      <c r="F39" s="121"/>
      <c r="G39" s="122" t="s">
        <v>43</v>
      </c>
      <c r="H39" s="123" t="s">
        <v>44</v>
      </c>
      <c r="I39" s="124"/>
      <c r="J39" s="125">
        <f>SUM(J30:J37)</f>
        <v>0</v>
      </c>
      <c r="K39" s="126"/>
      <c r="L39" s="37"/>
    </row>
    <row r="40" spans="2:12" s="1" customFormat="1" ht="14.45" customHeight="1">
      <c r="B40" s="37"/>
      <c r="I40" s="105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27" t="s">
        <v>45</v>
      </c>
      <c r="E50" s="128"/>
      <c r="F50" s="128"/>
      <c r="G50" s="127" t="s">
        <v>46</v>
      </c>
      <c r="H50" s="128"/>
      <c r="I50" s="129"/>
      <c r="J50" s="128"/>
      <c r="K50" s="12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0" t="s">
        <v>47</v>
      </c>
      <c r="E61" s="131"/>
      <c r="F61" s="132" t="s">
        <v>48</v>
      </c>
      <c r="G61" s="130" t="s">
        <v>47</v>
      </c>
      <c r="H61" s="131"/>
      <c r="I61" s="133"/>
      <c r="J61" s="134" t="s">
        <v>48</v>
      </c>
      <c r="K61" s="13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27" t="s">
        <v>49</v>
      </c>
      <c r="E65" s="128"/>
      <c r="F65" s="128"/>
      <c r="G65" s="127" t="s">
        <v>50</v>
      </c>
      <c r="H65" s="128"/>
      <c r="I65" s="129"/>
      <c r="J65" s="128"/>
      <c r="K65" s="12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0" t="s">
        <v>47</v>
      </c>
      <c r="E76" s="131"/>
      <c r="F76" s="132" t="s">
        <v>48</v>
      </c>
      <c r="G76" s="130" t="s">
        <v>47</v>
      </c>
      <c r="H76" s="131"/>
      <c r="I76" s="133"/>
      <c r="J76" s="134" t="s">
        <v>48</v>
      </c>
      <c r="K76" s="131"/>
      <c r="L76" s="37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7"/>
    </row>
    <row r="81" spans="2:47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7"/>
    </row>
    <row r="82" spans="2:47" s="1" customFormat="1" ht="24.95" customHeight="1">
      <c r="B82" s="33"/>
      <c r="C82" s="22" t="s">
        <v>86</v>
      </c>
      <c r="D82" s="34"/>
      <c r="E82" s="34"/>
      <c r="F82" s="34"/>
      <c r="G82" s="34"/>
      <c r="H82" s="34"/>
      <c r="I82" s="105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5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5"/>
      <c r="J84" s="34"/>
      <c r="K84" s="34"/>
      <c r="L84" s="37"/>
    </row>
    <row r="85" spans="2:47" s="1" customFormat="1" ht="16.5" customHeight="1">
      <c r="B85" s="33"/>
      <c r="C85" s="34"/>
      <c r="D85" s="34"/>
      <c r="E85" s="297" t="str">
        <f>E7</f>
        <v>Rekonstrukce střechy - DDM v Třinci</v>
      </c>
      <c r="F85" s="298"/>
      <c r="G85" s="298"/>
      <c r="H85" s="298"/>
      <c r="I85" s="105"/>
      <c r="J85" s="34"/>
      <c r="K85" s="34"/>
      <c r="L85" s="37"/>
    </row>
    <row r="86" spans="2:47" s="1" customFormat="1" ht="12" customHeight="1">
      <c r="B86" s="33"/>
      <c r="C86" s="28" t="s">
        <v>84</v>
      </c>
      <c r="D86" s="34"/>
      <c r="E86" s="34"/>
      <c r="F86" s="34"/>
      <c r="G86" s="34"/>
      <c r="H86" s="34"/>
      <c r="I86" s="105"/>
      <c r="J86" s="34"/>
      <c r="K86" s="34"/>
      <c r="L86" s="37"/>
    </row>
    <row r="87" spans="2:47" s="1" customFormat="1" ht="16.5" customHeight="1">
      <c r="B87" s="33"/>
      <c r="C87" s="34"/>
      <c r="D87" s="34"/>
      <c r="E87" s="263" t="str">
        <f>E9</f>
        <v>01_2019 - Stavební práce HSV, PSV</v>
      </c>
      <c r="F87" s="299"/>
      <c r="G87" s="299"/>
      <c r="H87" s="299"/>
      <c r="I87" s="105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5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07" t="s">
        <v>22</v>
      </c>
      <c r="J89" s="60">
        <f>IF(J12="","",J12)</f>
        <v>43531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5"/>
      <c r="J90" s="34"/>
      <c r="K90" s="34"/>
      <c r="L90" s="37"/>
    </row>
    <row r="91" spans="2:47" s="1" customFormat="1" ht="15.2" customHeight="1">
      <c r="B91" s="33"/>
      <c r="C91" s="28" t="s">
        <v>23</v>
      </c>
      <c r="D91" s="34"/>
      <c r="E91" s="34"/>
      <c r="F91" s="26" t="str">
        <f>E15</f>
        <v xml:space="preserve"> </v>
      </c>
      <c r="G91" s="34"/>
      <c r="H91" s="34"/>
      <c r="I91" s="107" t="s">
        <v>28</v>
      </c>
      <c r="J91" s="31" t="str">
        <f>E21</f>
        <v xml:space="preserve"> </v>
      </c>
      <c r="K91" s="34"/>
      <c r="L91" s="37"/>
    </row>
    <row r="92" spans="2:47" s="1" customFormat="1" ht="15.2" customHeight="1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07" t="s">
        <v>30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5"/>
      <c r="J93" s="34"/>
      <c r="K93" s="34"/>
      <c r="L93" s="37"/>
    </row>
    <row r="94" spans="2:47" s="1" customFormat="1" ht="29.25" customHeight="1">
      <c r="B94" s="33"/>
      <c r="C94" s="141" t="s">
        <v>87</v>
      </c>
      <c r="D94" s="142"/>
      <c r="E94" s="142"/>
      <c r="F94" s="142"/>
      <c r="G94" s="142"/>
      <c r="H94" s="142"/>
      <c r="I94" s="143"/>
      <c r="J94" s="144" t="s">
        <v>88</v>
      </c>
      <c r="K94" s="142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5"/>
      <c r="J95" s="34"/>
      <c r="K95" s="34"/>
      <c r="L95" s="37"/>
    </row>
    <row r="96" spans="2:47" s="1" customFormat="1" ht="22.9" customHeight="1">
      <c r="B96" s="33"/>
      <c r="C96" s="145" t="s">
        <v>89</v>
      </c>
      <c r="D96" s="34"/>
      <c r="E96" s="34"/>
      <c r="F96" s="34"/>
      <c r="G96" s="34"/>
      <c r="H96" s="34"/>
      <c r="I96" s="105"/>
      <c r="J96" s="78">
        <f>J133</f>
        <v>0</v>
      </c>
      <c r="K96" s="34"/>
      <c r="L96" s="37"/>
      <c r="AU96" s="16" t="s">
        <v>90</v>
      </c>
    </row>
    <row r="97" spans="2:12" s="8" customFormat="1" ht="24.95" customHeight="1">
      <c r="B97" s="146"/>
      <c r="C97" s="147"/>
      <c r="D97" s="148" t="s">
        <v>91</v>
      </c>
      <c r="E97" s="149"/>
      <c r="F97" s="149"/>
      <c r="G97" s="149"/>
      <c r="H97" s="149"/>
      <c r="I97" s="150"/>
      <c r="J97" s="151">
        <f>J134</f>
        <v>0</v>
      </c>
      <c r="K97" s="147"/>
      <c r="L97" s="152"/>
    </row>
    <row r="98" spans="2:12" s="9" customFormat="1" ht="19.899999999999999" customHeight="1">
      <c r="B98" s="153"/>
      <c r="C98" s="154"/>
      <c r="D98" s="155" t="s">
        <v>92</v>
      </c>
      <c r="E98" s="156"/>
      <c r="F98" s="156"/>
      <c r="G98" s="156"/>
      <c r="H98" s="156"/>
      <c r="I98" s="157"/>
      <c r="J98" s="158">
        <f>J135</f>
        <v>0</v>
      </c>
      <c r="K98" s="154"/>
      <c r="L98" s="159"/>
    </row>
    <row r="99" spans="2:12" s="9" customFormat="1" ht="19.899999999999999" customHeight="1">
      <c r="B99" s="153"/>
      <c r="C99" s="154"/>
      <c r="D99" s="155" t="s">
        <v>93</v>
      </c>
      <c r="E99" s="156"/>
      <c r="F99" s="156"/>
      <c r="G99" s="156"/>
      <c r="H99" s="156"/>
      <c r="I99" s="157"/>
      <c r="J99" s="158">
        <f>J146</f>
        <v>0</v>
      </c>
      <c r="K99" s="154"/>
      <c r="L99" s="159"/>
    </row>
    <row r="100" spans="2:12" s="8" customFormat="1" ht="24.95" customHeight="1">
      <c r="B100" s="146"/>
      <c r="C100" s="147"/>
      <c r="D100" s="148" t="s">
        <v>94</v>
      </c>
      <c r="E100" s="149"/>
      <c r="F100" s="149"/>
      <c r="G100" s="149"/>
      <c r="H100" s="149"/>
      <c r="I100" s="150"/>
      <c r="J100" s="151">
        <f>J155</f>
        <v>0</v>
      </c>
      <c r="K100" s="147"/>
      <c r="L100" s="152"/>
    </row>
    <row r="101" spans="2:12" s="9" customFormat="1" ht="19.899999999999999" customHeight="1">
      <c r="B101" s="153"/>
      <c r="C101" s="154"/>
      <c r="D101" s="155" t="s">
        <v>95</v>
      </c>
      <c r="E101" s="156"/>
      <c r="F101" s="156"/>
      <c r="G101" s="156"/>
      <c r="H101" s="156"/>
      <c r="I101" s="157"/>
      <c r="J101" s="158">
        <f>J156</f>
        <v>0</v>
      </c>
      <c r="K101" s="154"/>
      <c r="L101" s="159"/>
    </row>
    <row r="102" spans="2:12" s="9" customFormat="1" ht="19.899999999999999" customHeight="1">
      <c r="B102" s="153"/>
      <c r="C102" s="154"/>
      <c r="D102" s="155" t="s">
        <v>96</v>
      </c>
      <c r="E102" s="156"/>
      <c r="F102" s="156"/>
      <c r="G102" s="156"/>
      <c r="H102" s="156"/>
      <c r="I102" s="157"/>
      <c r="J102" s="158">
        <f>J167</f>
        <v>0</v>
      </c>
      <c r="K102" s="154"/>
      <c r="L102" s="159"/>
    </row>
    <row r="103" spans="2:12" s="9" customFormat="1" ht="19.899999999999999" customHeight="1">
      <c r="B103" s="153"/>
      <c r="C103" s="154"/>
      <c r="D103" s="155" t="s">
        <v>97</v>
      </c>
      <c r="E103" s="156"/>
      <c r="F103" s="156"/>
      <c r="G103" s="156"/>
      <c r="H103" s="156"/>
      <c r="I103" s="157"/>
      <c r="J103" s="158">
        <f>J173</f>
        <v>0</v>
      </c>
      <c r="K103" s="154"/>
      <c r="L103" s="159"/>
    </row>
    <row r="104" spans="2:12" s="9" customFormat="1" ht="19.899999999999999" customHeight="1">
      <c r="B104" s="153"/>
      <c r="C104" s="154"/>
      <c r="D104" s="155" t="s">
        <v>98</v>
      </c>
      <c r="E104" s="156"/>
      <c r="F104" s="156"/>
      <c r="G104" s="156"/>
      <c r="H104" s="156"/>
      <c r="I104" s="157"/>
      <c r="J104" s="158">
        <f>J218</f>
        <v>0</v>
      </c>
      <c r="K104" s="154"/>
      <c r="L104" s="159"/>
    </row>
    <row r="105" spans="2:12" s="9" customFormat="1" ht="19.899999999999999" customHeight="1">
      <c r="B105" s="153"/>
      <c r="C105" s="154"/>
      <c r="D105" s="155" t="s">
        <v>99</v>
      </c>
      <c r="E105" s="156"/>
      <c r="F105" s="156"/>
      <c r="G105" s="156"/>
      <c r="H105" s="156"/>
      <c r="I105" s="157"/>
      <c r="J105" s="158">
        <f>J226</f>
        <v>0</v>
      </c>
      <c r="K105" s="154"/>
      <c r="L105" s="159"/>
    </row>
    <row r="106" spans="2:12" s="9" customFormat="1" ht="19.899999999999999" customHeight="1">
      <c r="B106" s="153"/>
      <c r="C106" s="154"/>
      <c r="D106" s="155" t="s">
        <v>100</v>
      </c>
      <c r="E106" s="156"/>
      <c r="F106" s="156"/>
      <c r="G106" s="156"/>
      <c r="H106" s="156"/>
      <c r="I106" s="157"/>
      <c r="J106" s="158">
        <f>J250</f>
        <v>0</v>
      </c>
      <c r="K106" s="154"/>
      <c r="L106" s="159"/>
    </row>
    <row r="107" spans="2:12" s="9" customFormat="1" ht="19.899999999999999" customHeight="1">
      <c r="B107" s="153"/>
      <c r="C107" s="154"/>
      <c r="D107" s="155" t="s">
        <v>101</v>
      </c>
      <c r="E107" s="156"/>
      <c r="F107" s="156"/>
      <c r="G107" s="156"/>
      <c r="H107" s="156"/>
      <c r="I107" s="157"/>
      <c r="J107" s="158">
        <f>J256</f>
        <v>0</v>
      </c>
      <c r="K107" s="154"/>
      <c r="L107" s="159"/>
    </row>
    <row r="108" spans="2:12" s="9" customFormat="1" ht="19.899999999999999" customHeight="1">
      <c r="B108" s="153"/>
      <c r="C108" s="154"/>
      <c r="D108" s="155" t="s">
        <v>102</v>
      </c>
      <c r="E108" s="156"/>
      <c r="F108" s="156"/>
      <c r="G108" s="156"/>
      <c r="H108" s="156"/>
      <c r="I108" s="157"/>
      <c r="J108" s="158">
        <f>J268</f>
        <v>0</v>
      </c>
      <c r="K108" s="154"/>
      <c r="L108" s="159"/>
    </row>
    <row r="109" spans="2:12" s="9" customFormat="1" ht="19.899999999999999" customHeight="1">
      <c r="B109" s="153"/>
      <c r="C109" s="154"/>
      <c r="D109" s="155" t="s">
        <v>103</v>
      </c>
      <c r="E109" s="156"/>
      <c r="F109" s="156"/>
      <c r="G109" s="156"/>
      <c r="H109" s="156"/>
      <c r="I109" s="157"/>
      <c r="J109" s="158">
        <f>J277</f>
        <v>0</v>
      </c>
      <c r="K109" s="154"/>
      <c r="L109" s="159"/>
    </row>
    <row r="110" spans="2:12" s="8" customFormat="1" ht="24.95" customHeight="1">
      <c r="B110" s="146"/>
      <c r="C110" s="147"/>
      <c r="D110" s="148" t="s">
        <v>104</v>
      </c>
      <c r="E110" s="149"/>
      <c r="F110" s="149"/>
      <c r="G110" s="149"/>
      <c r="H110" s="149"/>
      <c r="I110" s="150"/>
      <c r="J110" s="151">
        <f>J279</f>
        <v>0</v>
      </c>
      <c r="K110" s="147"/>
      <c r="L110" s="152"/>
    </row>
    <row r="111" spans="2:12" s="9" customFormat="1" ht="19.899999999999999" customHeight="1">
      <c r="B111" s="153"/>
      <c r="C111" s="154"/>
      <c r="D111" s="155" t="s">
        <v>105</v>
      </c>
      <c r="E111" s="156"/>
      <c r="F111" s="156"/>
      <c r="G111" s="156"/>
      <c r="H111" s="156"/>
      <c r="I111" s="157"/>
      <c r="J111" s="158">
        <f>J280</f>
        <v>0</v>
      </c>
      <c r="K111" s="154"/>
      <c r="L111" s="159"/>
    </row>
    <row r="112" spans="2:12" s="9" customFormat="1" ht="19.899999999999999" customHeight="1">
      <c r="B112" s="153"/>
      <c r="C112" s="154"/>
      <c r="D112" s="155" t="s">
        <v>106</v>
      </c>
      <c r="E112" s="156"/>
      <c r="F112" s="156"/>
      <c r="G112" s="156"/>
      <c r="H112" s="156"/>
      <c r="I112" s="157"/>
      <c r="J112" s="158">
        <f>J282</f>
        <v>0</v>
      </c>
      <c r="K112" s="154"/>
      <c r="L112" s="159"/>
    </row>
    <row r="113" spans="2:12" s="9" customFormat="1" ht="19.899999999999999" customHeight="1">
      <c r="B113" s="153"/>
      <c r="C113" s="154"/>
      <c r="D113" s="155" t="s">
        <v>107</v>
      </c>
      <c r="E113" s="156"/>
      <c r="F113" s="156"/>
      <c r="G113" s="156"/>
      <c r="H113" s="156"/>
      <c r="I113" s="157"/>
      <c r="J113" s="158">
        <f>J284</f>
        <v>0</v>
      </c>
      <c r="K113" s="154"/>
      <c r="L113" s="159"/>
    </row>
    <row r="114" spans="2:12" s="1" customFormat="1" ht="21.75" customHeight="1">
      <c r="B114" s="33"/>
      <c r="C114" s="34"/>
      <c r="D114" s="34"/>
      <c r="E114" s="34"/>
      <c r="F114" s="34"/>
      <c r="G114" s="34"/>
      <c r="H114" s="34"/>
      <c r="I114" s="105"/>
      <c r="J114" s="34"/>
      <c r="K114" s="34"/>
      <c r="L114" s="37"/>
    </row>
    <row r="115" spans="2:12" s="1" customFormat="1" ht="6.95" customHeight="1">
      <c r="B115" s="48"/>
      <c r="C115" s="49"/>
      <c r="D115" s="49"/>
      <c r="E115" s="49"/>
      <c r="F115" s="49"/>
      <c r="G115" s="49"/>
      <c r="H115" s="49"/>
      <c r="I115" s="137"/>
      <c r="J115" s="49"/>
      <c r="K115" s="49"/>
      <c r="L115" s="37"/>
    </row>
    <row r="119" spans="2:12" s="1" customFormat="1" ht="6.95" customHeight="1">
      <c r="B119" s="50"/>
      <c r="C119" s="51"/>
      <c r="D119" s="51"/>
      <c r="E119" s="51"/>
      <c r="F119" s="51"/>
      <c r="G119" s="51"/>
      <c r="H119" s="51"/>
      <c r="I119" s="140"/>
      <c r="J119" s="51"/>
      <c r="K119" s="51"/>
      <c r="L119" s="37"/>
    </row>
    <row r="120" spans="2:12" s="1" customFormat="1" ht="24.95" customHeight="1">
      <c r="B120" s="33"/>
      <c r="C120" s="22" t="s">
        <v>108</v>
      </c>
      <c r="D120" s="34"/>
      <c r="E120" s="34"/>
      <c r="F120" s="34"/>
      <c r="G120" s="34"/>
      <c r="H120" s="34"/>
      <c r="I120" s="105"/>
      <c r="J120" s="34"/>
      <c r="K120" s="34"/>
      <c r="L120" s="37"/>
    </row>
    <row r="121" spans="2:12" s="1" customFormat="1" ht="6.95" customHeight="1">
      <c r="B121" s="33"/>
      <c r="C121" s="34"/>
      <c r="D121" s="34"/>
      <c r="E121" s="34"/>
      <c r="F121" s="34"/>
      <c r="G121" s="34"/>
      <c r="H121" s="34"/>
      <c r="I121" s="105"/>
      <c r="J121" s="34"/>
      <c r="K121" s="34"/>
      <c r="L121" s="37"/>
    </row>
    <row r="122" spans="2:12" s="1" customFormat="1" ht="12" customHeight="1">
      <c r="B122" s="33"/>
      <c r="C122" s="28" t="s">
        <v>16</v>
      </c>
      <c r="D122" s="34"/>
      <c r="E122" s="34"/>
      <c r="F122" s="34"/>
      <c r="G122" s="34"/>
      <c r="H122" s="34"/>
      <c r="I122" s="105"/>
      <c r="J122" s="34"/>
      <c r="K122" s="34"/>
      <c r="L122" s="37"/>
    </row>
    <row r="123" spans="2:12" s="1" customFormat="1" ht="16.5" customHeight="1">
      <c r="B123" s="33"/>
      <c r="C123" s="34"/>
      <c r="D123" s="34"/>
      <c r="E123" s="297" t="str">
        <f>E7</f>
        <v>Rekonstrukce střechy - DDM v Třinci</v>
      </c>
      <c r="F123" s="298"/>
      <c r="G123" s="298"/>
      <c r="H123" s="298"/>
      <c r="I123" s="105"/>
      <c r="J123" s="34"/>
      <c r="K123" s="34"/>
      <c r="L123" s="37"/>
    </row>
    <row r="124" spans="2:12" s="1" customFormat="1" ht="12" customHeight="1">
      <c r="B124" s="33"/>
      <c r="C124" s="28" t="s">
        <v>84</v>
      </c>
      <c r="D124" s="34"/>
      <c r="E124" s="34"/>
      <c r="F124" s="34"/>
      <c r="G124" s="34"/>
      <c r="H124" s="34"/>
      <c r="I124" s="105"/>
      <c r="J124" s="34"/>
      <c r="K124" s="34"/>
      <c r="L124" s="37"/>
    </row>
    <row r="125" spans="2:12" s="1" customFormat="1" ht="16.5" customHeight="1">
      <c r="B125" s="33"/>
      <c r="C125" s="34"/>
      <c r="D125" s="34"/>
      <c r="E125" s="263" t="str">
        <f>E9</f>
        <v>01_2019 - Stavební práce HSV, PSV</v>
      </c>
      <c r="F125" s="299"/>
      <c r="G125" s="299"/>
      <c r="H125" s="299"/>
      <c r="I125" s="105"/>
      <c r="J125" s="34"/>
      <c r="K125" s="34"/>
      <c r="L125" s="37"/>
    </row>
    <row r="126" spans="2:12" s="1" customFormat="1" ht="6.95" customHeight="1">
      <c r="B126" s="33"/>
      <c r="C126" s="34"/>
      <c r="D126" s="34"/>
      <c r="E126" s="34"/>
      <c r="F126" s="34"/>
      <c r="G126" s="34"/>
      <c r="H126" s="34"/>
      <c r="I126" s="105"/>
      <c r="J126" s="34"/>
      <c r="K126" s="34"/>
      <c r="L126" s="37"/>
    </row>
    <row r="127" spans="2:12" s="1" customFormat="1" ht="12" customHeight="1">
      <c r="B127" s="33"/>
      <c r="C127" s="28" t="s">
        <v>20</v>
      </c>
      <c r="D127" s="34"/>
      <c r="E127" s="34"/>
      <c r="F127" s="26" t="str">
        <f>F12</f>
        <v xml:space="preserve"> </v>
      </c>
      <c r="G127" s="34"/>
      <c r="H127" s="34"/>
      <c r="I127" s="107" t="s">
        <v>22</v>
      </c>
      <c r="J127" s="60">
        <f>IF(J12="","",J12)</f>
        <v>43531</v>
      </c>
      <c r="K127" s="34"/>
      <c r="L127" s="37"/>
    </row>
    <row r="128" spans="2:12" s="1" customFormat="1" ht="6.95" customHeight="1">
      <c r="B128" s="33"/>
      <c r="C128" s="34"/>
      <c r="D128" s="34"/>
      <c r="E128" s="34"/>
      <c r="F128" s="34"/>
      <c r="G128" s="34"/>
      <c r="H128" s="34"/>
      <c r="I128" s="105"/>
      <c r="J128" s="34"/>
      <c r="K128" s="34"/>
      <c r="L128" s="37"/>
    </row>
    <row r="129" spans="2:65" s="1" customFormat="1" ht="15.2" customHeight="1">
      <c r="B129" s="33"/>
      <c r="C129" s="28" t="s">
        <v>23</v>
      </c>
      <c r="D129" s="34"/>
      <c r="E129" s="34"/>
      <c r="F129" s="26" t="str">
        <f>E15</f>
        <v xml:space="preserve"> </v>
      </c>
      <c r="G129" s="34"/>
      <c r="H129" s="34"/>
      <c r="I129" s="107" t="s">
        <v>28</v>
      </c>
      <c r="J129" s="31" t="str">
        <f>E21</f>
        <v xml:space="preserve"> </v>
      </c>
      <c r="K129" s="34"/>
      <c r="L129" s="37"/>
    </row>
    <row r="130" spans="2:65" s="1" customFormat="1" ht="15.2" customHeight="1">
      <c r="B130" s="33"/>
      <c r="C130" s="28" t="s">
        <v>26</v>
      </c>
      <c r="D130" s="34"/>
      <c r="E130" s="34"/>
      <c r="F130" s="26" t="str">
        <f>IF(E18="","",E18)</f>
        <v>Vyplň údaj</v>
      </c>
      <c r="G130" s="34"/>
      <c r="H130" s="34"/>
      <c r="I130" s="107" t="s">
        <v>30</v>
      </c>
      <c r="J130" s="31" t="str">
        <f>E24</f>
        <v xml:space="preserve"> </v>
      </c>
      <c r="K130" s="34"/>
      <c r="L130" s="37"/>
    </row>
    <row r="131" spans="2:65" s="1" customFormat="1" ht="10.35" customHeight="1">
      <c r="B131" s="33"/>
      <c r="C131" s="34"/>
      <c r="D131" s="34"/>
      <c r="E131" s="34"/>
      <c r="F131" s="34"/>
      <c r="G131" s="34"/>
      <c r="H131" s="34"/>
      <c r="I131" s="105"/>
      <c r="J131" s="34"/>
      <c r="K131" s="34"/>
      <c r="L131" s="37"/>
    </row>
    <row r="132" spans="2:65" s="10" customFormat="1" ht="29.25" customHeight="1">
      <c r="B132" s="160"/>
      <c r="C132" s="161" t="s">
        <v>109</v>
      </c>
      <c r="D132" s="162" t="s">
        <v>57</v>
      </c>
      <c r="E132" s="162" t="s">
        <v>53</v>
      </c>
      <c r="F132" s="162" t="s">
        <v>54</v>
      </c>
      <c r="G132" s="162" t="s">
        <v>110</v>
      </c>
      <c r="H132" s="162" t="s">
        <v>111</v>
      </c>
      <c r="I132" s="163" t="s">
        <v>112</v>
      </c>
      <c r="J132" s="164" t="s">
        <v>88</v>
      </c>
      <c r="K132" s="165" t="s">
        <v>113</v>
      </c>
      <c r="L132" s="166"/>
      <c r="M132" s="69" t="s">
        <v>1</v>
      </c>
      <c r="N132" s="70" t="s">
        <v>36</v>
      </c>
      <c r="O132" s="70" t="s">
        <v>114</v>
      </c>
      <c r="P132" s="70" t="s">
        <v>115</v>
      </c>
      <c r="Q132" s="70" t="s">
        <v>116</v>
      </c>
      <c r="R132" s="70" t="s">
        <v>117</v>
      </c>
      <c r="S132" s="70" t="s">
        <v>118</v>
      </c>
      <c r="T132" s="71" t="s">
        <v>119</v>
      </c>
    </row>
    <row r="133" spans="2:65" s="1" customFormat="1" ht="22.9" customHeight="1">
      <c r="B133" s="33"/>
      <c r="C133" s="76" t="s">
        <v>120</v>
      </c>
      <c r="D133" s="34"/>
      <c r="E133" s="34"/>
      <c r="F133" s="34"/>
      <c r="G133" s="34"/>
      <c r="H133" s="34"/>
      <c r="I133" s="105"/>
      <c r="J133" s="167">
        <f>BK133</f>
        <v>0</v>
      </c>
      <c r="K133" s="34"/>
      <c r="L133" s="37"/>
      <c r="M133" s="72"/>
      <c r="N133" s="73"/>
      <c r="O133" s="73"/>
      <c r="P133" s="168">
        <f>P134+P155+P279</f>
        <v>0</v>
      </c>
      <c r="Q133" s="73"/>
      <c r="R133" s="168">
        <f>R134+R155+R279</f>
        <v>4.7376866664859998</v>
      </c>
      <c r="S133" s="73"/>
      <c r="T133" s="169">
        <f>T134+T155+T279</f>
        <v>2.0960130000000001</v>
      </c>
      <c r="AT133" s="16" t="s">
        <v>71</v>
      </c>
      <c r="AU133" s="16" t="s">
        <v>90</v>
      </c>
      <c r="BK133" s="170">
        <f>BK134+BK155+BK279</f>
        <v>0</v>
      </c>
    </row>
    <row r="134" spans="2:65" s="11" customFormat="1" ht="25.9" customHeight="1">
      <c r="B134" s="171"/>
      <c r="C134" s="172"/>
      <c r="D134" s="173" t="s">
        <v>71</v>
      </c>
      <c r="E134" s="174" t="s">
        <v>121</v>
      </c>
      <c r="F134" s="174" t="s">
        <v>122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P135+P146</f>
        <v>0</v>
      </c>
      <c r="Q134" s="179"/>
      <c r="R134" s="180">
        <f>R135+R146</f>
        <v>0</v>
      </c>
      <c r="S134" s="179"/>
      <c r="T134" s="181">
        <f>T135+T146</f>
        <v>0</v>
      </c>
      <c r="AR134" s="182" t="s">
        <v>80</v>
      </c>
      <c r="AT134" s="183" t="s">
        <v>71</v>
      </c>
      <c r="AU134" s="183" t="s">
        <v>72</v>
      </c>
      <c r="AY134" s="182" t="s">
        <v>123</v>
      </c>
      <c r="BK134" s="184">
        <f>BK135+BK146</f>
        <v>0</v>
      </c>
    </row>
    <row r="135" spans="2:65" s="11" customFormat="1" ht="22.9" customHeight="1">
      <c r="B135" s="171"/>
      <c r="C135" s="172"/>
      <c r="D135" s="173" t="s">
        <v>71</v>
      </c>
      <c r="E135" s="185" t="s">
        <v>124</v>
      </c>
      <c r="F135" s="185" t="s">
        <v>125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SUM(P136:P145)</f>
        <v>0</v>
      </c>
      <c r="Q135" s="179"/>
      <c r="R135" s="180">
        <f>SUM(R136:R145)</f>
        <v>0</v>
      </c>
      <c r="S135" s="179"/>
      <c r="T135" s="181">
        <f>SUM(T136:T145)</f>
        <v>0</v>
      </c>
      <c r="AR135" s="182" t="s">
        <v>80</v>
      </c>
      <c r="AT135" s="183" t="s">
        <v>71</v>
      </c>
      <c r="AU135" s="183" t="s">
        <v>80</v>
      </c>
      <c r="AY135" s="182" t="s">
        <v>123</v>
      </c>
      <c r="BK135" s="184">
        <f>SUM(BK136:BK145)</f>
        <v>0</v>
      </c>
    </row>
    <row r="136" spans="2:65" s="1" customFormat="1" ht="24" customHeight="1">
      <c r="B136" s="33"/>
      <c r="C136" s="187" t="s">
        <v>80</v>
      </c>
      <c r="D136" s="187" t="s">
        <v>126</v>
      </c>
      <c r="E136" s="188" t="s">
        <v>127</v>
      </c>
      <c r="F136" s="189" t="s">
        <v>128</v>
      </c>
      <c r="G136" s="190" t="s">
        <v>129</v>
      </c>
      <c r="H136" s="191">
        <v>194.24</v>
      </c>
      <c r="I136" s="192"/>
      <c r="J136" s="193">
        <f>ROUND(I136*H136,2)</f>
        <v>0</v>
      </c>
      <c r="K136" s="189" t="s">
        <v>130</v>
      </c>
      <c r="L136" s="37"/>
      <c r="M136" s="194" t="s">
        <v>1</v>
      </c>
      <c r="N136" s="195" t="s">
        <v>37</v>
      </c>
      <c r="O136" s="65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AR136" s="198" t="s">
        <v>131</v>
      </c>
      <c r="AT136" s="198" t="s">
        <v>126</v>
      </c>
      <c r="AU136" s="198" t="s">
        <v>82</v>
      </c>
      <c r="AY136" s="16" t="s">
        <v>123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80</v>
      </c>
      <c r="BK136" s="199">
        <f>ROUND(I136*H136,2)</f>
        <v>0</v>
      </c>
      <c r="BL136" s="16" t="s">
        <v>131</v>
      </c>
      <c r="BM136" s="198" t="s">
        <v>132</v>
      </c>
    </row>
    <row r="137" spans="2:65" s="12" customFormat="1" ht="11.25">
      <c r="B137" s="200"/>
      <c r="C137" s="201"/>
      <c r="D137" s="202" t="s">
        <v>133</v>
      </c>
      <c r="E137" s="203" t="s">
        <v>1</v>
      </c>
      <c r="F137" s="204" t="s">
        <v>134</v>
      </c>
      <c r="G137" s="201"/>
      <c r="H137" s="205">
        <v>194.24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133</v>
      </c>
      <c r="AU137" s="211" t="s">
        <v>82</v>
      </c>
      <c r="AV137" s="12" t="s">
        <v>82</v>
      </c>
      <c r="AW137" s="12" t="s">
        <v>29</v>
      </c>
      <c r="AX137" s="12" t="s">
        <v>80</v>
      </c>
      <c r="AY137" s="211" t="s">
        <v>123</v>
      </c>
    </row>
    <row r="138" spans="2:65" s="1" customFormat="1" ht="24" customHeight="1">
      <c r="B138" s="33"/>
      <c r="C138" s="187" t="s">
        <v>82</v>
      </c>
      <c r="D138" s="187" t="s">
        <v>126</v>
      </c>
      <c r="E138" s="188" t="s">
        <v>135</v>
      </c>
      <c r="F138" s="189" t="s">
        <v>136</v>
      </c>
      <c r="G138" s="190" t="s">
        <v>129</v>
      </c>
      <c r="H138" s="191">
        <v>5827.2</v>
      </c>
      <c r="I138" s="192"/>
      <c r="J138" s="193">
        <f>ROUND(I138*H138,2)</f>
        <v>0</v>
      </c>
      <c r="K138" s="189" t="s">
        <v>130</v>
      </c>
      <c r="L138" s="37"/>
      <c r="M138" s="194" t="s">
        <v>1</v>
      </c>
      <c r="N138" s="195" t="s">
        <v>37</v>
      </c>
      <c r="O138" s="65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AR138" s="198" t="s">
        <v>131</v>
      </c>
      <c r="AT138" s="198" t="s">
        <v>126</v>
      </c>
      <c r="AU138" s="198" t="s">
        <v>82</v>
      </c>
      <c r="AY138" s="16" t="s">
        <v>123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80</v>
      </c>
      <c r="BK138" s="199">
        <f>ROUND(I138*H138,2)</f>
        <v>0</v>
      </c>
      <c r="BL138" s="16" t="s">
        <v>131</v>
      </c>
      <c r="BM138" s="198" t="s">
        <v>137</v>
      </c>
    </row>
    <row r="139" spans="2:65" s="12" customFormat="1" ht="11.25">
      <c r="B139" s="200"/>
      <c r="C139" s="201"/>
      <c r="D139" s="202" t="s">
        <v>133</v>
      </c>
      <c r="E139" s="203" t="s">
        <v>1</v>
      </c>
      <c r="F139" s="204" t="s">
        <v>138</v>
      </c>
      <c r="G139" s="201"/>
      <c r="H139" s="205">
        <v>5827.2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133</v>
      </c>
      <c r="AU139" s="211" t="s">
        <v>82</v>
      </c>
      <c r="AV139" s="12" t="s">
        <v>82</v>
      </c>
      <c r="AW139" s="12" t="s">
        <v>29</v>
      </c>
      <c r="AX139" s="12" t="s">
        <v>80</v>
      </c>
      <c r="AY139" s="211" t="s">
        <v>123</v>
      </c>
    </row>
    <row r="140" spans="2:65" s="1" customFormat="1" ht="24" customHeight="1">
      <c r="B140" s="33"/>
      <c r="C140" s="187" t="s">
        <v>139</v>
      </c>
      <c r="D140" s="187" t="s">
        <v>126</v>
      </c>
      <c r="E140" s="188" t="s">
        <v>140</v>
      </c>
      <c r="F140" s="189" t="s">
        <v>141</v>
      </c>
      <c r="G140" s="190" t="s">
        <v>129</v>
      </c>
      <c r="H140" s="191">
        <v>194.24</v>
      </c>
      <c r="I140" s="192"/>
      <c r="J140" s="193">
        <f>ROUND(I140*H140,2)</f>
        <v>0</v>
      </c>
      <c r="K140" s="189" t="s">
        <v>130</v>
      </c>
      <c r="L140" s="37"/>
      <c r="M140" s="194" t="s">
        <v>1</v>
      </c>
      <c r="N140" s="195" t="s">
        <v>37</v>
      </c>
      <c r="O140" s="65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AR140" s="198" t="s">
        <v>131</v>
      </c>
      <c r="AT140" s="198" t="s">
        <v>126</v>
      </c>
      <c r="AU140" s="198" t="s">
        <v>82</v>
      </c>
      <c r="AY140" s="16" t="s">
        <v>123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6" t="s">
        <v>80</v>
      </c>
      <c r="BK140" s="199">
        <f>ROUND(I140*H140,2)</f>
        <v>0</v>
      </c>
      <c r="BL140" s="16" t="s">
        <v>131</v>
      </c>
      <c r="BM140" s="198" t="s">
        <v>142</v>
      </c>
    </row>
    <row r="141" spans="2:65" s="1" customFormat="1" ht="16.5" customHeight="1">
      <c r="B141" s="33"/>
      <c r="C141" s="187" t="s">
        <v>131</v>
      </c>
      <c r="D141" s="187" t="s">
        <v>126</v>
      </c>
      <c r="E141" s="188" t="s">
        <v>143</v>
      </c>
      <c r="F141" s="189" t="s">
        <v>144</v>
      </c>
      <c r="G141" s="190" t="s">
        <v>129</v>
      </c>
      <c r="H141" s="191">
        <v>194.24</v>
      </c>
      <c r="I141" s="192"/>
      <c r="J141" s="193">
        <f>ROUND(I141*H141,2)</f>
        <v>0</v>
      </c>
      <c r="K141" s="189" t="s">
        <v>130</v>
      </c>
      <c r="L141" s="37"/>
      <c r="M141" s="194" t="s">
        <v>1</v>
      </c>
      <c r="N141" s="195" t="s">
        <v>37</v>
      </c>
      <c r="O141" s="65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AR141" s="198" t="s">
        <v>131</v>
      </c>
      <c r="AT141" s="198" t="s">
        <v>126</v>
      </c>
      <c r="AU141" s="198" t="s">
        <v>82</v>
      </c>
      <c r="AY141" s="16" t="s">
        <v>123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80</v>
      </c>
      <c r="BK141" s="199">
        <f>ROUND(I141*H141,2)</f>
        <v>0</v>
      </c>
      <c r="BL141" s="16" t="s">
        <v>131</v>
      </c>
      <c r="BM141" s="198" t="s">
        <v>145</v>
      </c>
    </row>
    <row r="142" spans="2:65" s="12" customFormat="1" ht="11.25">
      <c r="B142" s="200"/>
      <c r="C142" s="201"/>
      <c r="D142" s="202" t="s">
        <v>133</v>
      </c>
      <c r="E142" s="203" t="s">
        <v>1</v>
      </c>
      <c r="F142" s="204" t="s">
        <v>134</v>
      </c>
      <c r="G142" s="201"/>
      <c r="H142" s="205">
        <v>194.24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133</v>
      </c>
      <c r="AU142" s="211" t="s">
        <v>82</v>
      </c>
      <c r="AV142" s="12" t="s">
        <v>82</v>
      </c>
      <c r="AW142" s="12" t="s">
        <v>29</v>
      </c>
      <c r="AX142" s="12" t="s">
        <v>80</v>
      </c>
      <c r="AY142" s="211" t="s">
        <v>123</v>
      </c>
    </row>
    <row r="143" spans="2:65" s="1" customFormat="1" ht="16.5" customHeight="1">
      <c r="B143" s="33"/>
      <c r="C143" s="187" t="s">
        <v>146</v>
      </c>
      <c r="D143" s="187" t="s">
        <v>126</v>
      </c>
      <c r="E143" s="188" t="s">
        <v>147</v>
      </c>
      <c r="F143" s="189" t="s">
        <v>148</v>
      </c>
      <c r="G143" s="190" t="s">
        <v>129</v>
      </c>
      <c r="H143" s="191">
        <v>5827.2</v>
      </c>
      <c r="I143" s="192"/>
      <c r="J143" s="193">
        <f>ROUND(I143*H143,2)</f>
        <v>0</v>
      </c>
      <c r="K143" s="189" t="s">
        <v>130</v>
      </c>
      <c r="L143" s="37"/>
      <c r="M143" s="194" t="s">
        <v>1</v>
      </c>
      <c r="N143" s="195" t="s">
        <v>37</v>
      </c>
      <c r="O143" s="65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AR143" s="198" t="s">
        <v>131</v>
      </c>
      <c r="AT143" s="198" t="s">
        <v>126</v>
      </c>
      <c r="AU143" s="198" t="s">
        <v>82</v>
      </c>
      <c r="AY143" s="16" t="s">
        <v>123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6" t="s">
        <v>80</v>
      </c>
      <c r="BK143" s="199">
        <f>ROUND(I143*H143,2)</f>
        <v>0</v>
      </c>
      <c r="BL143" s="16" t="s">
        <v>131</v>
      </c>
      <c r="BM143" s="198" t="s">
        <v>149</v>
      </c>
    </row>
    <row r="144" spans="2:65" s="12" customFormat="1" ht="11.25">
      <c r="B144" s="200"/>
      <c r="C144" s="201"/>
      <c r="D144" s="202" t="s">
        <v>133</v>
      </c>
      <c r="E144" s="203" t="s">
        <v>1</v>
      </c>
      <c r="F144" s="204" t="s">
        <v>138</v>
      </c>
      <c r="G144" s="201"/>
      <c r="H144" s="205">
        <v>5827.2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133</v>
      </c>
      <c r="AU144" s="211" t="s">
        <v>82</v>
      </c>
      <c r="AV144" s="12" t="s">
        <v>82</v>
      </c>
      <c r="AW144" s="12" t="s">
        <v>29</v>
      </c>
      <c r="AX144" s="12" t="s">
        <v>80</v>
      </c>
      <c r="AY144" s="211" t="s">
        <v>123</v>
      </c>
    </row>
    <row r="145" spans="2:65" s="1" customFormat="1" ht="16.5" customHeight="1">
      <c r="B145" s="33"/>
      <c r="C145" s="187" t="s">
        <v>150</v>
      </c>
      <c r="D145" s="187" t="s">
        <v>126</v>
      </c>
      <c r="E145" s="188" t="s">
        <v>151</v>
      </c>
      <c r="F145" s="189" t="s">
        <v>152</v>
      </c>
      <c r="G145" s="190" t="s">
        <v>129</v>
      </c>
      <c r="H145" s="191">
        <v>194.24</v>
      </c>
      <c r="I145" s="192"/>
      <c r="J145" s="193">
        <f>ROUND(I145*H145,2)</f>
        <v>0</v>
      </c>
      <c r="K145" s="189" t="s">
        <v>130</v>
      </c>
      <c r="L145" s="37"/>
      <c r="M145" s="194" t="s">
        <v>1</v>
      </c>
      <c r="N145" s="195" t="s">
        <v>37</v>
      </c>
      <c r="O145" s="65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AR145" s="198" t="s">
        <v>131</v>
      </c>
      <c r="AT145" s="198" t="s">
        <v>126</v>
      </c>
      <c r="AU145" s="198" t="s">
        <v>82</v>
      </c>
      <c r="AY145" s="16" t="s">
        <v>123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80</v>
      </c>
      <c r="BK145" s="199">
        <f>ROUND(I145*H145,2)</f>
        <v>0</v>
      </c>
      <c r="BL145" s="16" t="s">
        <v>131</v>
      </c>
      <c r="BM145" s="198" t="s">
        <v>153</v>
      </c>
    </row>
    <row r="146" spans="2:65" s="11" customFormat="1" ht="22.9" customHeight="1">
      <c r="B146" s="171"/>
      <c r="C146" s="172"/>
      <c r="D146" s="173" t="s">
        <v>71</v>
      </c>
      <c r="E146" s="185" t="s">
        <v>154</v>
      </c>
      <c r="F146" s="185" t="s">
        <v>155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SUM(P147:P154)</f>
        <v>0</v>
      </c>
      <c r="Q146" s="179"/>
      <c r="R146" s="180">
        <f>SUM(R147:R154)</f>
        <v>0</v>
      </c>
      <c r="S146" s="179"/>
      <c r="T146" s="181">
        <f>SUM(T147:T154)</f>
        <v>0</v>
      </c>
      <c r="AR146" s="182" t="s">
        <v>80</v>
      </c>
      <c r="AT146" s="183" t="s">
        <v>71</v>
      </c>
      <c r="AU146" s="183" t="s">
        <v>80</v>
      </c>
      <c r="AY146" s="182" t="s">
        <v>123</v>
      </c>
      <c r="BK146" s="184">
        <f>SUM(BK147:BK154)</f>
        <v>0</v>
      </c>
    </row>
    <row r="147" spans="2:65" s="1" customFormat="1" ht="24" customHeight="1">
      <c r="B147" s="33"/>
      <c r="C147" s="187" t="s">
        <v>156</v>
      </c>
      <c r="D147" s="187" t="s">
        <v>126</v>
      </c>
      <c r="E147" s="188" t="s">
        <v>157</v>
      </c>
      <c r="F147" s="189" t="s">
        <v>158</v>
      </c>
      <c r="G147" s="190" t="s">
        <v>159</v>
      </c>
      <c r="H147" s="191">
        <v>2.0960000000000001</v>
      </c>
      <c r="I147" s="192"/>
      <c r="J147" s="193">
        <f>ROUND(I147*H147,2)</f>
        <v>0</v>
      </c>
      <c r="K147" s="189" t="s">
        <v>130</v>
      </c>
      <c r="L147" s="37"/>
      <c r="M147" s="194" t="s">
        <v>1</v>
      </c>
      <c r="N147" s="195" t="s">
        <v>37</v>
      </c>
      <c r="O147" s="65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AR147" s="198" t="s">
        <v>131</v>
      </c>
      <c r="AT147" s="198" t="s">
        <v>126</v>
      </c>
      <c r="AU147" s="198" t="s">
        <v>82</v>
      </c>
      <c r="AY147" s="16" t="s">
        <v>123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6" t="s">
        <v>80</v>
      </c>
      <c r="BK147" s="199">
        <f>ROUND(I147*H147,2)</f>
        <v>0</v>
      </c>
      <c r="BL147" s="16" t="s">
        <v>131</v>
      </c>
      <c r="BM147" s="198" t="s">
        <v>160</v>
      </c>
    </row>
    <row r="148" spans="2:65" s="1" customFormat="1" ht="24" customHeight="1">
      <c r="B148" s="33"/>
      <c r="C148" s="187" t="s">
        <v>161</v>
      </c>
      <c r="D148" s="187" t="s">
        <v>126</v>
      </c>
      <c r="E148" s="188" t="s">
        <v>162</v>
      </c>
      <c r="F148" s="189" t="s">
        <v>163</v>
      </c>
      <c r="G148" s="190" t="s">
        <v>159</v>
      </c>
      <c r="H148" s="191">
        <v>2.0960000000000001</v>
      </c>
      <c r="I148" s="192"/>
      <c r="J148" s="193">
        <f>ROUND(I148*H148,2)</f>
        <v>0</v>
      </c>
      <c r="K148" s="189" t="s">
        <v>130</v>
      </c>
      <c r="L148" s="37"/>
      <c r="M148" s="194" t="s">
        <v>1</v>
      </c>
      <c r="N148" s="195" t="s">
        <v>37</v>
      </c>
      <c r="O148" s="65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AR148" s="198" t="s">
        <v>131</v>
      </c>
      <c r="AT148" s="198" t="s">
        <v>126</v>
      </c>
      <c r="AU148" s="198" t="s">
        <v>82</v>
      </c>
      <c r="AY148" s="16" t="s">
        <v>123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80</v>
      </c>
      <c r="BK148" s="199">
        <f>ROUND(I148*H148,2)</f>
        <v>0</v>
      </c>
      <c r="BL148" s="16" t="s">
        <v>131</v>
      </c>
      <c r="BM148" s="198" t="s">
        <v>164</v>
      </c>
    </row>
    <row r="149" spans="2:65" s="1" customFormat="1" ht="24" customHeight="1">
      <c r="B149" s="33"/>
      <c r="C149" s="187" t="s">
        <v>124</v>
      </c>
      <c r="D149" s="187" t="s">
        <v>126</v>
      </c>
      <c r="E149" s="188" t="s">
        <v>165</v>
      </c>
      <c r="F149" s="189" t="s">
        <v>166</v>
      </c>
      <c r="G149" s="190" t="s">
        <v>159</v>
      </c>
      <c r="H149" s="191">
        <v>39.823999999999998</v>
      </c>
      <c r="I149" s="192"/>
      <c r="J149" s="193">
        <f>ROUND(I149*H149,2)</f>
        <v>0</v>
      </c>
      <c r="K149" s="189" t="s">
        <v>130</v>
      </c>
      <c r="L149" s="37"/>
      <c r="M149" s="194" t="s">
        <v>1</v>
      </c>
      <c r="N149" s="195" t="s">
        <v>37</v>
      </c>
      <c r="O149" s="65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AR149" s="198" t="s">
        <v>131</v>
      </c>
      <c r="AT149" s="198" t="s">
        <v>126</v>
      </c>
      <c r="AU149" s="198" t="s">
        <v>82</v>
      </c>
      <c r="AY149" s="16" t="s">
        <v>123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80</v>
      </c>
      <c r="BK149" s="199">
        <f>ROUND(I149*H149,2)</f>
        <v>0</v>
      </c>
      <c r="BL149" s="16" t="s">
        <v>131</v>
      </c>
      <c r="BM149" s="198" t="s">
        <v>167</v>
      </c>
    </row>
    <row r="150" spans="2:65" s="12" customFormat="1" ht="11.25">
      <c r="B150" s="200"/>
      <c r="C150" s="201"/>
      <c r="D150" s="202" t="s">
        <v>133</v>
      </c>
      <c r="E150" s="201"/>
      <c r="F150" s="204" t="s">
        <v>168</v>
      </c>
      <c r="G150" s="201"/>
      <c r="H150" s="205">
        <v>39.823999999999998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133</v>
      </c>
      <c r="AU150" s="211" t="s">
        <v>82</v>
      </c>
      <c r="AV150" s="12" t="s">
        <v>82</v>
      </c>
      <c r="AW150" s="12" t="s">
        <v>4</v>
      </c>
      <c r="AX150" s="12" t="s">
        <v>80</v>
      </c>
      <c r="AY150" s="211" t="s">
        <v>123</v>
      </c>
    </row>
    <row r="151" spans="2:65" s="1" customFormat="1" ht="24" customHeight="1">
      <c r="B151" s="33"/>
      <c r="C151" s="187" t="s">
        <v>169</v>
      </c>
      <c r="D151" s="187" t="s">
        <v>126</v>
      </c>
      <c r="E151" s="188" t="s">
        <v>170</v>
      </c>
      <c r="F151" s="189" t="s">
        <v>171</v>
      </c>
      <c r="G151" s="190" t="s">
        <v>159</v>
      </c>
      <c r="H151" s="191">
        <v>1.5720000000000001</v>
      </c>
      <c r="I151" s="192"/>
      <c r="J151" s="193">
        <f>ROUND(I151*H151,2)</f>
        <v>0</v>
      </c>
      <c r="K151" s="189" t="s">
        <v>130</v>
      </c>
      <c r="L151" s="37"/>
      <c r="M151" s="194" t="s">
        <v>1</v>
      </c>
      <c r="N151" s="195" t="s">
        <v>37</v>
      </c>
      <c r="O151" s="65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AR151" s="198" t="s">
        <v>131</v>
      </c>
      <c r="AT151" s="198" t="s">
        <v>126</v>
      </c>
      <c r="AU151" s="198" t="s">
        <v>82</v>
      </c>
      <c r="AY151" s="16" t="s">
        <v>123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80</v>
      </c>
      <c r="BK151" s="199">
        <f>ROUND(I151*H151,2)</f>
        <v>0</v>
      </c>
      <c r="BL151" s="16" t="s">
        <v>131</v>
      </c>
      <c r="BM151" s="198" t="s">
        <v>172</v>
      </c>
    </row>
    <row r="152" spans="2:65" s="12" customFormat="1" ht="11.25">
      <c r="B152" s="200"/>
      <c r="C152" s="201"/>
      <c r="D152" s="202" t="s">
        <v>133</v>
      </c>
      <c r="E152" s="201"/>
      <c r="F152" s="204" t="s">
        <v>173</v>
      </c>
      <c r="G152" s="201"/>
      <c r="H152" s="205">
        <v>1.5720000000000001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133</v>
      </c>
      <c r="AU152" s="211" t="s">
        <v>82</v>
      </c>
      <c r="AV152" s="12" t="s">
        <v>82</v>
      </c>
      <c r="AW152" s="12" t="s">
        <v>4</v>
      </c>
      <c r="AX152" s="12" t="s">
        <v>80</v>
      </c>
      <c r="AY152" s="211" t="s">
        <v>123</v>
      </c>
    </row>
    <row r="153" spans="2:65" s="1" customFormat="1" ht="24" customHeight="1">
      <c r="B153" s="33"/>
      <c r="C153" s="187" t="s">
        <v>174</v>
      </c>
      <c r="D153" s="187" t="s">
        <v>126</v>
      </c>
      <c r="E153" s="188" t="s">
        <v>175</v>
      </c>
      <c r="F153" s="189" t="s">
        <v>176</v>
      </c>
      <c r="G153" s="190" t="s">
        <v>159</v>
      </c>
      <c r="H153" s="191">
        <v>0.52400000000000002</v>
      </c>
      <c r="I153" s="192"/>
      <c r="J153" s="193">
        <f>ROUND(I153*H153,2)</f>
        <v>0</v>
      </c>
      <c r="K153" s="189" t="s">
        <v>130</v>
      </c>
      <c r="L153" s="37"/>
      <c r="M153" s="194" t="s">
        <v>1</v>
      </c>
      <c r="N153" s="195" t="s">
        <v>37</v>
      </c>
      <c r="O153" s="65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AR153" s="198" t="s">
        <v>131</v>
      </c>
      <c r="AT153" s="198" t="s">
        <v>126</v>
      </c>
      <c r="AU153" s="198" t="s">
        <v>82</v>
      </c>
      <c r="AY153" s="16" t="s">
        <v>123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80</v>
      </c>
      <c r="BK153" s="199">
        <f>ROUND(I153*H153,2)</f>
        <v>0</v>
      </c>
      <c r="BL153" s="16" t="s">
        <v>131</v>
      </c>
      <c r="BM153" s="198" t="s">
        <v>177</v>
      </c>
    </row>
    <row r="154" spans="2:65" s="12" customFormat="1" ht="11.25">
      <c r="B154" s="200"/>
      <c r="C154" s="201"/>
      <c r="D154" s="202" t="s">
        <v>133</v>
      </c>
      <c r="E154" s="201"/>
      <c r="F154" s="204" t="s">
        <v>178</v>
      </c>
      <c r="G154" s="201"/>
      <c r="H154" s="205">
        <v>0.52400000000000002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133</v>
      </c>
      <c r="AU154" s="211" t="s">
        <v>82</v>
      </c>
      <c r="AV154" s="12" t="s">
        <v>82</v>
      </c>
      <c r="AW154" s="12" t="s">
        <v>4</v>
      </c>
      <c r="AX154" s="12" t="s">
        <v>80</v>
      </c>
      <c r="AY154" s="211" t="s">
        <v>123</v>
      </c>
    </row>
    <row r="155" spans="2:65" s="11" customFormat="1" ht="25.9" customHeight="1">
      <c r="B155" s="171"/>
      <c r="C155" s="172"/>
      <c r="D155" s="173" t="s">
        <v>71</v>
      </c>
      <c r="E155" s="174" t="s">
        <v>179</v>
      </c>
      <c r="F155" s="174" t="s">
        <v>180</v>
      </c>
      <c r="G155" s="172"/>
      <c r="H155" s="172"/>
      <c r="I155" s="175"/>
      <c r="J155" s="176">
        <f>BK155</f>
        <v>0</v>
      </c>
      <c r="K155" s="172"/>
      <c r="L155" s="177"/>
      <c r="M155" s="178"/>
      <c r="N155" s="179"/>
      <c r="O155" s="179"/>
      <c r="P155" s="180">
        <f>P156+P167+P173+P218+P226+P250+P256+P268+P277</f>
        <v>0</v>
      </c>
      <c r="Q155" s="179"/>
      <c r="R155" s="180">
        <f>R156+R167+R173+R218+R226+R250+R256+R268+R277</f>
        <v>4.7376866664859998</v>
      </c>
      <c r="S155" s="179"/>
      <c r="T155" s="181">
        <f>T156+T167+T173+T218+T226+T250+T256+T268+T277</f>
        <v>2.0960130000000001</v>
      </c>
      <c r="AR155" s="182" t="s">
        <v>82</v>
      </c>
      <c r="AT155" s="183" t="s">
        <v>71</v>
      </c>
      <c r="AU155" s="183" t="s">
        <v>72</v>
      </c>
      <c r="AY155" s="182" t="s">
        <v>123</v>
      </c>
      <c r="BK155" s="184">
        <f>BK156+BK167+BK173+BK218+BK226+BK250+BK256+BK268+BK277</f>
        <v>0</v>
      </c>
    </row>
    <row r="156" spans="2:65" s="11" customFormat="1" ht="22.9" customHeight="1">
      <c r="B156" s="171"/>
      <c r="C156" s="172"/>
      <c r="D156" s="173" t="s">
        <v>71</v>
      </c>
      <c r="E156" s="185" t="s">
        <v>181</v>
      </c>
      <c r="F156" s="185" t="s">
        <v>182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SUM(P157:P166)</f>
        <v>0</v>
      </c>
      <c r="Q156" s="179"/>
      <c r="R156" s="180">
        <f>SUM(R157:R166)</f>
        <v>0</v>
      </c>
      <c r="S156" s="179"/>
      <c r="T156" s="181">
        <f>SUM(T157:T166)</f>
        <v>0</v>
      </c>
      <c r="AR156" s="182" t="s">
        <v>82</v>
      </c>
      <c r="AT156" s="183" t="s">
        <v>71</v>
      </c>
      <c r="AU156" s="183" t="s">
        <v>80</v>
      </c>
      <c r="AY156" s="182" t="s">
        <v>123</v>
      </c>
      <c r="BK156" s="184">
        <f>SUM(BK157:BK166)</f>
        <v>0</v>
      </c>
    </row>
    <row r="157" spans="2:65" s="1" customFormat="1" ht="24" customHeight="1">
      <c r="B157" s="33"/>
      <c r="C157" s="187" t="s">
        <v>183</v>
      </c>
      <c r="D157" s="187" t="s">
        <v>126</v>
      </c>
      <c r="E157" s="188" t="s">
        <v>184</v>
      </c>
      <c r="F157" s="189" t="s">
        <v>185</v>
      </c>
      <c r="G157" s="190" t="s">
        <v>129</v>
      </c>
      <c r="H157" s="191">
        <v>52.4</v>
      </c>
      <c r="I157" s="192"/>
      <c r="J157" s="193">
        <f>ROUND(I157*H157,2)</f>
        <v>0</v>
      </c>
      <c r="K157" s="189" t="s">
        <v>130</v>
      </c>
      <c r="L157" s="37"/>
      <c r="M157" s="194" t="s">
        <v>1</v>
      </c>
      <c r="N157" s="195" t="s">
        <v>37</v>
      </c>
      <c r="O157" s="65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198" t="s">
        <v>186</v>
      </c>
      <c r="AT157" s="198" t="s">
        <v>126</v>
      </c>
      <c r="AU157" s="198" t="s">
        <v>82</v>
      </c>
      <c r="AY157" s="16" t="s">
        <v>123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80</v>
      </c>
      <c r="BK157" s="199">
        <f>ROUND(I157*H157,2)</f>
        <v>0</v>
      </c>
      <c r="BL157" s="16" t="s">
        <v>186</v>
      </c>
      <c r="BM157" s="198" t="s">
        <v>187</v>
      </c>
    </row>
    <row r="158" spans="2:65" s="13" customFormat="1" ht="11.25">
      <c r="B158" s="212"/>
      <c r="C158" s="213"/>
      <c r="D158" s="202" t="s">
        <v>133</v>
      </c>
      <c r="E158" s="214" t="s">
        <v>1</v>
      </c>
      <c r="F158" s="215" t="s">
        <v>188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133</v>
      </c>
      <c r="AU158" s="221" t="s">
        <v>82</v>
      </c>
      <c r="AV158" s="13" t="s">
        <v>80</v>
      </c>
      <c r="AW158" s="13" t="s">
        <v>29</v>
      </c>
      <c r="AX158" s="13" t="s">
        <v>72</v>
      </c>
      <c r="AY158" s="221" t="s">
        <v>123</v>
      </c>
    </row>
    <row r="159" spans="2:65" s="13" customFormat="1" ht="11.25">
      <c r="B159" s="212"/>
      <c r="C159" s="213"/>
      <c r="D159" s="202" t="s">
        <v>133</v>
      </c>
      <c r="E159" s="214" t="s">
        <v>1</v>
      </c>
      <c r="F159" s="215" t="s">
        <v>189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133</v>
      </c>
      <c r="AU159" s="221" t="s">
        <v>82</v>
      </c>
      <c r="AV159" s="13" t="s">
        <v>80</v>
      </c>
      <c r="AW159" s="13" t="s">
        <v>29</v>
      </c>
      <c r="AX159" s="13" t="s">
        <v>72</v>
      </c>
      <c r="AY159" s="221" t="s">
        <v>123</v>
      </c>
    </row>
    <row r="160" spans="2:65" s="13" customFormat="1" ht="11.25">
      <c r="B160" s="212"/>
      <c r="C160" s="213"/>
      <c r="D160" s="202" t="s">
        <v>133</v>
      </c>
      <c r="E160" s="214" t="s">
        <v>1</v>
      </c>
      <c r="F160" s="215" t="s">
        <v>190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133</v>
      </c>
      <c r="AU160" s="221" t="s">
        <v>82</v>
      </c>
      <c r="AV160" s="13" t="s">
        <v>80</v>
      </c>
      <c r="AW160" s="13" t="s">
        <v>29</v>
      </c>
      <c r="AX160" s="13" t="s">
        <v>72</v>
      </c>
      <c r="AY160" s="221" t="s">
        <v>123</v>
      </c>
    </row>
    <row r="161" spans="2:65" s="13" customFormat="1" ht="11.25">
      <c r="B161" s="212"/>
      <c r="C161" s="213"/>
      <c r="D161" s="202" t="s">
        <v>133</v>
      </c>
      <c r="E161" s="214" t="s">
        <v>1</v>
      </c>
      <c r="F161" s="215" t="s">
        <v>191</v>
      </c>
      <c r="G161" s="213"/>
      <c r="H161" s="214" t="s">
        <v>1</v>
      </c>
      <c r="I161" s="216"/>
      <c r="J161" s="213"/>
      <c r="K161" s="213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133</v>
      </c>
      <c r="AU161" s="221" t="s">
        <v>82</v>
      </c>
      <c r="AV161" s="13" t="s">
        <v>80</v>
      </c>
      <c r="AW161" s="13" t="s">
        <v>29</v>
      </c>
      <c r="AX161" s="13" t="s">
        <v>72</v>
      </c>
      <c r="AY161" s="221" t="s">
        <v>123</v>
      </c>
    </row>
    <row r="162" spans="2:65" s="13" customFormat="1" ht="11.25">
      <c r="B162" s="212"/>
      <c r="C162" s="213"/>
      <c r="D162" s="202" t="s">
        <v>133</v>
      </c>
      <c r="E162" s="214" t="s">
        <v>1</v>
      </c>
      <c r="F162" s="215" t="s">
        <v>192</v>
      </c>
      <c r="G162" s="213"/>
      <c r="H162" s="214" t="s">
        <v>1</v>
      </c>
      <c r="I162" s="216"/>
      <c r="J162" s="213"/>
      <c r="K162" s="213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133</v>
      </c>
      <c r="AU162" s="221" t="s">
        <v>82</v>
      </c>
      <c r="AV162" s="13" t="s">
        <v>80</v>
      </c>
      <c r="AW162" s="13" t="s">
        <v>29</v>
      </c>
      <c r="AX162" s="13" t="s">
        <v>72</v>
      </c>
      <c r="AY162" s="221" t="s">
        <v>123</v>
      </c>
    </row>
    <row r="163" spans="2:65" s="12" customFormat="1" ht="11.25">
      <c r="B163" s="200"/>
      <c r="C163" s="201"/>
      <c r="D163" s="202" t="s">
        <v>133</v>
      </c>
      <c r="E163" s="203" t="s">
        <v>1</v>
      </c>
      <c r="F163" s="204" t="s">
        <v>193</v>
      </c>
      <c r="G163" s="201"/>
      <c r="H163" s="205">
        <v>52.4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133</v>
      </c>
      <c r="AU163" s="211" t="s">
        <v>82</v>
      </c>
      <c r="AV163" s="12" t="s">
        <v>82</v>
      </c>
      <c r="AW163" s="12" t="s">
        <v>29</v>
      </c>
      <c r="AX163" s="12" t="s">
        <v>80</v>
      </c>
      <c r="AY163" s="211" t="s">
        <v>123</v>
      </c>
    </row>
    <row r="164" spans="2:65" s="1" customFormat="1" ht="24" customHeight="1">
      <c r="B164" s="33"/>
      <c r="C164" s="222" t="s">
        <v>194</v>
      </c>
      <c r="D164" s="222" t="s">
        <v>195</v>
      </c>
      <c r="E164" s="223" t="s">
        <v>196</v>
      </c>
      <c r="F164" s="224" t="s">
        <v>197</v>
      </c>
      <c r="G164" s="225" t="s">
        <v>1</v>
      </c>
      <c r="H164" s="226">
        <v>62.88</v>
      </c>
      <c r="I164" s="227"/>
      <c r="J164" s="228">
        <f>ROUND(I164*H164,2)</f>
        <v>0</v>
      </c>
      <c r="K164" s="224" t="s">
        <v>1</v>
      </c>
      <c r="L164" s="229"/>
      <c r="M164" s="230" t="s">
        <v>1</v>
      </c>
      <c r="N164" s="231" t="s">
        <v>37</v>
      </c>
      <c r="O164" s="65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AR164" s="198" t="s">
        <v>198</v>
      </c>
      <c r="AT164" s="198" t="s">
        <v>195</v>
      </c>
      <c r="AU164" s="198" t="s">
        <v>82</v>
      </c>
      <c r="AY164" s="16" t="s">
        <v>123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80</v>
      </c>
      <c r="BK164" s="199">
        <f>ROUND(I164*H164,2)</f>
        <v>0</v>
      </c>
      <c r="BL164" s="16" t="s">
        <v>186</v>
      </c>
      <c r="BM164" s="198" t="s">
        <v>199</v>
      </c>
    </row>
    <row r="165" spans="2:65" s="12" customFormat="1" ht="11.25">
      <c r="B165" s="200"/>
      <c r="C165" s="201"/>
      <c r="D165" s="202" t="s">
        <v>133</v>
      </c>
      <c r="E165" s="203" t="s">
        <v>1</v>
      </c>
      <c r="F165" s="204" t="s">
        <v>200</v>
      </c>
      <c r="G165" s="201"/>
      <c r="H165" s="205">
        <v>62.88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133</v>
      </c>
      <c r="AU165" s="211" t="s">
        <v>82</v>
      </c>
      <c r="AV165" s="12" t="s">
        <v>82</v>
      </c>
      <c r="AW165" s="12" t="s">
        <v>29</v>
      </c>
      <c r="AX165" s="12" t="s">
        <v>80</v>
      </c>
      <c r="AY165" s="211" t="s">
        <v>123</v>
      </c>
    </row>
    <row r="166" spans="2:65" s="1" customFormat="1" ht="24" customHeight="1">
      <c r="B166" s="33"/>
      <c r="C166" s="187" t="s">
        <v>201</v>
      </c>
      <c r="D166" s="187" t="s">
        <v>126</v>
      </c>
      <c r="E166" s="188" t="s">
        <v>202</v>
      </c>
      <c r="F166" s="189" t="s">
        <v>203</v>
      </c>
      <c r="G166" s="190" t="s">
        <v>204</v>
      </c>
      <c r="H166" s="232"/>
      <c r="I166" s="192"/>
      <c r="J166" s="193">
        <f>ROUND(I166*H166,2)</f>
        <v>0</v>
      </c>
      <c r="K166" s="189" t="s">
        <v>130</v>
      </c>
      <c r="L166" s="37"/>
      <c r="M166" s="194" t="s">
        <v>1</v>
      </c>
      <c r="N166" s="195" t="s">
        <v>37</v>
      </c>
      <c r="O166" s="65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AR166" s="198" t="s">
        <v>186</v>
      </c>
      <c r="AT166" s="198" t="s">
        <v>126</v>
      </c>
      <c r="AU166" s="198" t="s">
        <v>82</v>
      </c>
      <c r="AY166" s="16" t="s">
        <v>123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80</v>
      </c>
      <c r="BK166" s="199">
        <f>ROUND(I166*H166,2)</f>
        <v>0</v>
      </c>
      <c r="BL166" s="16" t="s">
        <v>186</v>
      </c>
      <c r="BM166" s="198" t="s">
        <v>205</v>
      </c>
    </row>
    <row r="167" spans="2:65" s="11" customFormat="1" ht="22.9" customHeight="1">
      <c r="B167" s="171"/>
      <c r="C167" s="172"/>
      <c r="D167" s="173" t="s">
        <v>71</v>
      </c>
      <c r="E167" s="185" t="s">
        <v>206</v>
      </c>
      <c r="F167" s="185" t="s">
        <v>207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SUM(P168:P172)</f>
        <v>0</v>
      </c>
      <c r="Q167" s="179"/>
      <c r="R167" s="180">
        <f>SUM(R168:R172)</f>
        <v>0.51142399999999999</v>
      </c>
      <c r="S167" s="179"/>
      <c r="T167" s="181">
        <f>SUM(T168:T172)</f>
        <v>0</v>
      </c>
      <c r="AR167" s="182" t="s">
        <v>82</v>
      </c>
      <c r="AT167" s="183" t="s">
        <v>71</v>
      </c>
      <c r="AU167" s="183" t="s">
        <v>80</v>
      </c>
      <c r="AY167" s="182" t="s">
        <v>123</v>
      </c>
      <c r="BK167" s="184">
        <f>SUM(BK168:BK172)</f>
        <v>0</v>
      </c>
    </row>
    <row r="168" spans="2:65" s="1" customFormat="1" ht="24" customHeight="1">
      <c r="B168" s="33"/>
      <c r="C168" s="187" t="s">
        <v>8</v>
      </c>
      <c r="D168" s="187" t="s">
        <v>126</v>
      </c>
      <c r="E168" s="188" t="s">
        <v>208</v>
      </c>
      <c r="F168" s="189" t="s">
        <v>209</v>
      </c>
      <c r="G168" s="190" t="s">
        <v>129</v>
      </c>
      <c r="H168" s="191">
        <v>52.4</v>
      </c>
      <c r="I168" s="192"/>
      <c r="J168" s="193">
        <f>ROUND(I168*H168,2)</f>
        <v>0</v>
      </c>
      <c r="K168" s="189" t="s">
        <v>130</v>
      </c>
      <c r="L168" s="37"/>
      <c r="M168" s="194" t="s">
        <v>1</v>
      </c>
      <c r="N168" s="195" t="s">
        <v>37</v>
      </c>
      <c r="O168" s="65"/>
      <c r="P168" s="196">
        <f>O168*H168</f>
        <v>0</v>
      </c>
      <c r="Q168" s="196">
        <v>2.9999999999999997E-4</v>
      </c>
      <c r="R168" s="196">
        <f>Q168*H168</f>
        <v>1.5719999999999998E-2</v>
      </c>
      <c r="S168" s="196">
        <v>0</v>
      </c>
      <c r="T168" s="197">
        <f>S168*H168</f>
        <v>0</v>
      </c>
      <c r="AR168" s="198" t="s">
        <v>186</v>
      </c>
      <c r="AT168" s="198" t="s">
        <v>126</v>
      </c>
      <c r="AU168" s="198" t="s">
        <v>82</v>
      </c>
      <c r="AY168" s="16" t="s">
        <v>123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80</v>
      </c>
      <c r="BK168" s="199">
        <f>ROUND(I168*H168,2)</f>
        <v>0</v>
      </c>
      <c r="BL168" s="16" t="s">
        <v>186</v>
      </c>
      <c r="BM168" s="198" t="s">
        <v>210</v>
      </c>
    </row>
    <row r="169" spans="2:65" s="1" customFormat="1" ht="16.5" customHeight="1">
      <c r="B169" s="33"/>
      <c r="C169" s="222" t="s">
        <v>186</v>
      </c>
      <c r="D169" s="222" t="s">
        <v>195</v>
      </c>
      <c r="E169" s="223" t="s">
        <v>211</v>
      </c>
      <c r="F169" s="224" t="s">
        <v>212</v>
      </c>
      <c r="G169" s="225" t="s">
        <v>129</v>
      </c>
      <c r="H169" s="226">
        <v>115.28</v>
      </c>
      <c r="I169" s="227"/>
      <c r="J169" s="228">
        <f>ROUND(I169*H169,2)</f>
        <v>0</v>
      </c>
      <c r="K169" s="224" t="s">
        <v>130</v>
      </c>
      <c r="L169" s="229"/>
      <c r="M169" s="230" t="s">
        <v>1</v>
      </c>
      <c r="N169" s="231" t="s">
        <v>37</v>
      </c>
      <c r="O169" s="65"/>
      <c r="P169" s="196">
        <f>O169*H169</f>
        <v>0</v>
      </c>
      <c r="Q169" s="196">
        <v>4.3E-3</v>
      </c>
      <c r="R169" s="196">
        <f>Q169*H169</f>
        <v>0.49570399999999998</v>
      </c>
      <c r="S169" s="196">
        <v>0</v>
      </c>
      <c r="T169" s="197">
        <f>S169*H169</f>
        <v>0</v>
      </c>
      <c r="AR169" s="198" t="s">
        <v>198</v>
      </c>
      <c r="AT169" s="198" t="s">
        <v>195</v>
      </c>
      <c r="AU169" s="198" t="s">
        <v>82</v>
      </c>
      <c r="AY169" s="16" t="s">
        <v>123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80</v>
      </c>
      <c r="BK169" s="199">
        <f>ROUND(I169*H169,2)</f>
        <v>0</v>
      </c>
      <c r="BL169" s="16" t="s">
        <v>186</v>
      </c>
      <c r="BM169" s="198" t="s">
        <v>213</v>
      </c>
    </row>
    <row r="170" spans="2:65" s="12" customFormat="1" ht="11.25">
      <c r="B170" s="200"/>
      <c r="C170" s="201"/>
      <c r="D170" s="202" t="s">
        <v>133</v>
      </c>
      <c r="E170" s="203" t="s">
        <v>1</v>
      </c>
      <c r="F170" s="204" t="s">
        <v>214</v>
      </c>
      <c r="G170" s="201"/>
      <c r="H170" s="205">
        <v>115.28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133</v>
      </c>
      <c r="AU170" s="211" t="s">
        <v>82</v>
      </c>
      <c r="AV170" s="12" t="s">
        <v>82</v>
      </c>
      <c r="AW170" s="12" t="s">
        <v>29</v>
      </c>
      <c r="AX170" s="12" t="s">
        <v>72</v>
      </c>
      <c r="AY170" s="211" t="s">
        <v>123</v>
      </c>
    </row>
    <row r="171" spans="2:65" s="14" customFormat="1" ht="11.25">
      <c r="B171" s="233"/>
      <c r="C171" s="234"/>
      <c r="D171" s="202" t="s">
        <v>133</v>
      </c>
      <c r="E171" s="235" t="s">
        <v>1</v>
      </c>
      <c r="F171" s="236" t="s">
        <v>215</v>
      </c>
      <c r="G171" s="234"/>
      <c r="H171" s="237">
        <v>115.28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133</v>
      </c>
      <c r="AU171" s="243" t="s">
        <v>82</v>
      </c>
      <c r="AV171" s="14" t="s">
        <v>131</v>
      </c>
      <c r="AW171" s="14" t="s">
        <v>29</v>
      </c>
      <c r="AX171" s="14" t="s">
        <v>80</v>
      </c>
      <c r="AY171" s="243" t="s">
        <v>123</v>
      </c>
    </row>
    <row r="172" spans="2:65" s="1" customFormat="1" ht="24" customHeight="1">
      <c r="B172" s="33"/>
      <c r="C172" s="187" t="s">
        <v>216</v>
      </c>
      <c r="D172" s="187" t="s">
        <v>126</v>
      </c>
      <c r="E172" s="188" t="s">
        <v>217</v>
      </c>
      <c r="F172" s="189" t="s">
        <v>218</v>
      </c>
      <c r="G172" s="190" t="s">
        <v>204</v>
      </c>
      <c r="H172" s="232"/>
      <c r="I172" s="192"/>
      <c r="J172" s="193">
        <f>ROUND(I172*H172,2)</f>
        <v>0</v>
      </c>
      <c r="K172" s="189" t="s">
        <v>130</v>
      </c>
      <c r="L172" s="37"/>
      <c r="M172" s="194" t="s">
        <v>1</v>
      </c>
      <c r="N172" s="195" t="s">
        <v>37</v>
      </c>
      <c r="O172" s="65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198" t="s">
        <v>186</v>
      </c>
      <c r="AT172" s="198" t="s">
        <v>126</v>
      </c>
      <c r="AU172" s="198" t="s">
        <v>82</v>
      </c>
      <c r="AY172" s="16" t="s">
        <v>123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80</v>
      </c>
      <c r="BK172" s="199">
        <f>ROUND(I172*H172,2)</f>
        <v>0</v>
      </c>
      <c r="BL172" s="16" t="s">
        <v>186</v>
      </c>
      <c r="BM172" s="198" t="s">
        <v>219</v>
      </c>
    </row>
    <row r="173" spans="2:65" s="11" customFormat="1" ht="22.9" customHeight="1">
      <c r="B173" s="171"/>
      <c r="C173" s="172"/>
      <c r="D173" s="173" t="s">
        <v>71</v>
      </c>
      <c r="E173" s="185" t="s">
        <v>220</v>
      </c>
      <c r="F173" s="185" t="s">
        <v>221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SUM(P174:P217)</f>
        <v>0</v>
      </c>
      <c r="Q173" s="179"/>
      <c r="R173" s="180">
        <f>SUM(R174:R217)</f>
        <v>3.157034601476</v>
      </c>
      <c r="S173" s="179"/>
      <c r="T173" s="181">
        <f>SUM(T174:T217)</f>
        <v>0</v>
      </c>
      <c r="AR173" s="182" t="s">
        <v>82</v>
      </c>
      <c r="AT173" s="183" t="s">
        <v>71</v>
      </c>
      <c r="AU173" s="183" t="s">
        <v>80</v>
      </c>
      <c r="AY173" s="182" t="s">
        <v>123</v>
      </c>
      <c r="BK173" s="184">
        <f>SUM(BK174:BK217)</f>
        <v>0</v>
      </c>
    </row>
    <row r="174" spans="2:65" s="1" customFormat="1" ht="24" customHeight="1">
      <c r="B174" s="33"/>
      <c r="C174" s="187" t="s">
        <v>222</v>
      </c>
      <c r="D174" s="187" t="s">
        <v>126</v>
      </c>
      <c r="E174" s="188" t="s">
        <v>223</v>
      </c>
      <c r="F174" s="189" t="s">
        <v>224</v>
      </c>
      <c r="G174" s="190" t="s">
        <v>225</v>
      </c>
      <c r="H174" s="191">
        <v>20</v>
      </c>
      <c r="I174" s="192"/>
      <c r="J174" s="193">
        <f>ROUND(I174*H174,2)</f>
        <v>0</v>
      </c>
      <c r="K174" s="189" t="s">
        <v>130</v>
      </c>
      <c r="L174" s="37"/>
      <c r="M174" s="194" t="s">
        <v>1</v>
      </c>
      <c r="N174" s="195" t="s">
        <v>37</v>
      </c>
      <c r="O174" s="65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AR174" s="198" t="s">
        <v>186</v>
      </c>
      <c r="AT174" s="198" t="s">
        <v>126</v>
      </c>
      <c r="AU174" s="198" t="s">
        <v>82</v>
      </c>
      <c r="AY174" s="16" t="s">
        <v>123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80</v>
      </c>
      <c r="BK174" s="199">
        <f>ROUND(I174*H174,2)</f>
        <v>0</v>
      </c>
      <c r="BL174" s="16" t="s">
        <v>186</v>
      </c>
      <c r="BM174" s="198" t="s">
        <v>226</v>
      </c>
    </row>
    <row r="175" spans="2:65" s="12" customFormat="1" ht="11.25">
      <c r="B175" s="200"/>
      <c r="C175" s="201"/>
      <c r="D175" s="202" t="s">
        <v>133</v>
      </c>
      <c r="E175" s="203" t="s">
        <v>1</v>
      </c>
      <c r="F175" s="204" t="s">
        <v>227</v>
      </c>
      <c r="G175" s="201"/>
      <c r="H175" s="205">
        <v>20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133</v>
      </c>
      <c r="AU175" s="211" t="s">
        <v>82</v>
      </c>
      <c r="AV175" s="12" t="s">
        <v>82</v>
      </c>
      <c r="AW175" s="12" t="s">
        <v>29</v>
      </c>
      <c r="AX175" s="12" t="s">
        <v>72</v>
      </c>
      <c r="AY175" s="211" t="s">
        <v>123</v>
      </c>
    </row>
    <row r="176" spans="2:65" s="14" customFormat="1" ht="11.25">
      <c r="B176" s="233"/>
      <c r="C176" s="234"/>
      <c r="D176" s="202" t="s">
        <v>133</v>
      </c>
      <c r="E176" s="235" t="s">
        <v>1</v>
      </c>
      <c r="F176" s="236" t="s">
        <v>215</v>
      </c>
      <c r="G176" s="234"/>
      <c r="H176" s="237">
        <v>20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133</v>
      </c>
      <c r="AU176" s="243" t="s">
        <v>82</v>
      </c>
      <c r="AV176" s="14" t="s">
        <v>131</v>
      </c>
      <c r="AW176" s="14" t="s">
        <v>29</v>
      </c>
      <c r="AX176" s="14" t="s">
        <v>80</v>
      </c>
      <c r="AY176" s="243" t="s">
        <v>123</v>
      </c>
    </row>
    <row r="177" spans="2:65" s="1" customFormat="1" ht="24" customHeight="1">
      <c r="B177" s="33"/>
      <c r="C177" s="187" t="s">
        <v>228</v>
      </c>
      <c r="D177" s="187" t="s">
        <v>126</v>
      </c>
      <c r="E177" s="188" t="s">
        <v>229</v>
      </c>
      <c r="F177" s="189" t="s">
        <v>230</v>
      </c>
      <c r="G177" s="190" t="s">
        <v>225</v>
      </c>
      <c r="H177" s="191">
        <v>171</v>
      </c>
      <c r="I177" s="192"/>
      <c r="J177" s="193">
        <f>ROUND(I177*H177,2)</f>
        <v>0</v>
      </c>
      <c r="K177" s="189" t="s">
        <v>130</v>
      </c>
      <c r="L177" s="37"/>
      <c r="M177" s="194" t="s">
        <v>1</v>
      </c>
      <c r="N177" s="195" t="s">
        <v>37</v>
      </c>
      <c r="O177" s="65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AR177" s="198" t="s">
        <v>186</v>
      </c>
      <c r="AT177" s="198" t="s">
        <v>126</v>
      </c>
      <c r="AU177" s="198" t="s">
        <v>82</v>
      </c>
      <c r="AY177" s="16" t="s">
        <v>123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80</v>
      </c>
      <c r="BK177" s="199">
        <f>ROUND(I177*H177,2)</f>
        <v>0</v>
      </c>
      <c r="BL177" s="16" t="s">
        <v>186</v>
      </c>
      <c r="BM177" s="198" t="s">
        <v>231</v>
      </c>
    </row>
    <row r="178" spans="2:65" s="12" customFormat="1" ht="11.25">
      <c r="B178" s="200"/>
      <c r="C178" s="201"/>
      <c r="D178" s="202" t="s">
        <v>133</v>
      </c>
      <c r="E178" s="203" t="s">
        <v>1</v>
      </c>
      <c r="F178" s="204" t="s">
        <v>232</v>
      </c>
      <c r="G178" s="201"/>
      <c r="H178" s="205">
        <v>137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133</v>
      </c>
      <c r="AU178" s="211" t="s">
        <v>82</v>
      </c>
      <c r="AV178" s="12" t="s">
        <v>82</v>
      </c>
      <c r="AW178" s="12" t="s">
        <v>29</v>
      </c>
      <c r="AX178" s="12" t="s">
        <v>72</v>
      </c>
      <c r="AY178" s="211" t="s">
        <v>123</v>
      </c>
    </row>
    <row r="179" spans="2:65" s="12" customFormat="1" ht="11.25">
      <c r="B179" s="200"/>
      <c r="C179" s="201"/>
      <c r="D179" s="202" t="s">
        <v>133</v>
      </c>
      <c r="E179" s="203" t="s">
        <v>1</v>
      </c>
      <c r="F179" s="204" t="s">
        <v>233</v>
      </c>
      <c r="G179" s="201"/>
      <c r="H179" s="205">
        <v>34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133</v>
      </c>
      <c r="AU179" s="211" t="s">
        <v>82</v>
      </c>
      <c r="AV179" s="12" t="s">
        <v>82</v>
      </c>
      <c r="AW179" s="12" t="s">
        <v>29</v>
      </c>
      <c r="AX179" s="12" t="s">
        <v>72</v>
      </c>
      <c r="AY179" s="211" t="s">
        <v>123</v>
      </c>
    </row>
    <row r="180" spans="2:65" s="14" customFormat="1" ht="11.25">
      <c r="B180" s="233"/>
      <c r="C180" s="234"/>
      <c r="D180" s="202" t="s">
        <v>133</v>
      </c>
      <c r="E180" s="235" t="s">
        <v>1</v>
      </c>
      <c r="F180" s="236" t="s">
        <v>215</v>
      </c>
      <c r="G180" s="234"/>
      <c r="H180" s="237">
        <v>171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133</v>
      </c>
      <c r="AU180" s="243" t="s">
        <v>82</v>
      </c>
      <c r="AV180" s="14" t="s">
        <v>131</v>
      </c>
      <c r="AW180" s="14" t="s">
        <v>29</v>
      </c>
      <c r="AX180" s="14" t="s">
        <v>80</v>
      </c>
      <c r="AY180" s="243" t="s">
        <v>123</v>
      </c>
    </row>
    <row r="181" spans="2:65" s="1" customFormat="1" ht="16.5" customHeight="1">
      <c r="B181" s="33"/>
      <c r="C181" s="222" t="s">
        <v>227</v>
      </c>
      <c r="D181" s="222" t="s">
        <v>195</v>
      </c>
      <c r="E181" s="223" t="s">
        <v>234</v>
      </c>
      <c r="F181" s="224" t="s">
        <v>235</v>
      </c>
      <c r="G181" s="225" t="s">
        <v>236</v>
      </c>
      <c r="H181" s="226">
        <v>0.33700000000000002</v>
      </c>
      <c r="I181" s="227"/>
      <c r="J181" s="228">
        <f>ROUND(I181*H181,2)</f>
        <v>0</v>
      </c>
      <c r="K181" s="224" t="s">
        <v>130</v>
      </c>
      <c r="L181" s="229"/>
      <c r="M181" s="230" t="s">
        <v>1</v>
      </c>
      <c r="N181" s="231" t="s">
        <v>37</v>
      </c>
      <c r="O181" s="65"/>
      <c r="P181" s="196">
        <f>O181*H181</f>
        <v>0</v>
      </c>
      <c r="Q181" s="196">
        <v>0.55000000000000004</v>
      </c>
      <c r="R181" s="196">
        <f>Q181*H181</f>
        <v>0.18535000000000001</v>
      </c>
      <c r="S181" s="196">
        <v>0</v>
      </c>
      <c r="T181" s="197">
        <f>S181*H181</f>
        <v>0</v>
      </c>
      <c r="AR181" s="198" t="s">
        <v>198</v>
      </c>
      <c r="AT181" s="198" t="s">
        <v>195</v>
      </c>
      <c r="AU181" s="198" t="s">
        <v>82</v>
      </c>
      <c r="AY181" s="16" t="s">
        <v>123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80</v>
      </c>
      <c r="BK181" s="199">
        <f>ROUND(I181*H181,2)</f>
        <v>0</v>
      </c>
      <c r="BL181" s="16" t="s">
        <v>186</v>
      </c>
      <c r="BM181" s="198" t="s">
        <v>237</v>
      </c>
    </row>
    <row r="182" spans="2:65" s="12" customFormat="1" ht="11.25">
      <c r="B182" s="200"/>
      <c r="C182" s="201"/>
      <c r="D182" s="202" t="s">
        <v>133</v>
      </c>
      <c r="E182" s="203" t="s">
        <v>1</v>
      </c>
      <c r="F182" s="204" t="s">
        <v>238</v>
      </c>
      <c r="G182" s="201"/>
      <c r="H182" s="205">
        <v>0.33700000000000002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133</v>
      </c>
      <c r="AU182" s="211" t="s">
        <v>82</v>
      </c>
      <c r="AV182" s="12" t="s">
        <v>82</v>
      </c>
      <c r="AW182" s="12" t="s">
        <v>29</v>
      </c>
      <c r="AX182" s="12" t="s">
        <v>72</v>
      </c>
      <c r="AY182" s="211" t="s">
        <v>123</v>
      </c>
    </row>
    <row r="183" spans="2:65" s="14" customFormat="1" ht="11.25">
      <c r="B183" s="233"/>
      <c r="C183" s="234"/>
      <c r="D183" s="202" t="s">
        <v>133</v>
      </c>
      <c r="E183" s="235" t="s">
        <v>1</v>
      </c>
      <c r="F183" s="236" t="s">
        <v>215</v>
      </c>
      <c r="G183" s="234"/>
      <c r="H183" s="237">
        <v>0.33700000000000002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133</v>
      </c>
      <c r="AU183" s="243" t="s">
        <v>82</v>
      </c>
      <c r="AV183" s="14" t="s">
        <v>131</v>
      </c>
      <c r="AW183" s="14" t="s">
        <v>29</v>
      </c>
      <c r="AX183" s="14" t="s">
        <v>80</v>
      </c>
      <c r="AY183" s="243" t="s">
        <v>123</v>
      </c>
    </row>
    <row r="184" spans="2:65" s="1" customFormat="1" ht="16.5" customHeight="1">
      <c r="B184" s="33"/>
      <c r="C184" s="222" t="s">
        <v>7</v>
      </c>
      <c r="D184" s="222" t="s">
        <v>195</v>
      </c>
      <c r="E184" s="223" t="s">
        <v>239</v>
      </c>
      <c r="F184" s="224" t="s">
        <v>240</v>
      </c>
      <c r="G184" s="225" t="s">
        <v>236</v>
      </c>
      <c r="H184" s="226">
        <v>2.4580000000000002</v>
      </c>
      <c r="I184" s="227"/>
      <c r="J184" s="228">
        <f>ROUND(I184*H184,2)</f>
        <v>0</v>
      </c>
      <c r="K184" s="224" t="s">
        <v>130</v>
      </c>
      <c r="L184" s="229"/>
      <c r="M184" s="230" t="s">
        <v>1</v>
      </c>
      <c r="N184" s="231" t="s">
        <v>37</v>
      </c>
      <c r="O184" s="65"/>
      <c r="P184" s="196">
        <f>O184*H184</f>
        <v>0</v>
      </c>
      <c r="Q184" s="196">
        <v>0.55000000000000004</v>
      </c>
      <c r="R184" s="196">
        <f>Q184*H184</f>
        <v>1.3519000000000001</v>
      </c>
      <c r="S184" s="196">
        <v>0</v>
      </c>
      <c r="T184" s="197">
        <f>S184*H184</f>
        <v>0</v>
      </c>
      <c r="AR184" s="198" t="s">
        <v>198</v>
      </c>
      <c r="AT184" s="198" t="s">
        <v>195</v>
      </c>
      <c r="AU184" s="198" t="s">
        <v>82</v>
      </c>
      <c r="AY184" s="16" t="s">
        <v>123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80</v>
      </c>
      <c r="BK184" s="199">
        <f>ROUND(I184*H184,2)</f>
        <v>0</v>
      </c>
      <c r="BL184" s="16" t="s">
        <v>186</v>
      </c>
      <c r="BM184" s="198" t="s">
        <v>241</v>
      </c>
    </row>
    <row r="185" spans="2:65" s="12" customFormat="1" ht="11.25">
      <c r="B185" s="200"/>
      <c r="C185" s="201"/>
      <c r="D185" s="202" t="s">
        <v>133</v>
      </c>
      <c r="E185" s="203" t="s">
        <v>1</v>
      </c>
      <c r="F185" s="204" t="s">
        <v>242</v>
      </c>
      <c r="G185" s="201"/>
      <c r="H185" s="205">
        <v>1.4450000000000001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133</v>
      </c>
      <c r="AU185" s="211" t="s">
        <v>82</v>
      </c>
      <c r="AV185" s="12" t="s">
        <v>82</v>
      </c>
      <c r="AW185" s="12" t="s">
        <v>29</v>
      </c>
      <c r="AX185" s="12" t="s">
        <v>72</v>
      </c>
      <c r="AY185" s="211" t="s">
        <v>123</v>
      </c>
    </row>
    <row r="186" spans="2:65" s="12" customFormat="1" ht="11.25">
      <c r="B186" s="200"/>
      <c r="C186" s="201"/>
      <c r="D186" s="202" t="s">
        <v>133</v>
      </c>
      <c r="E186" s="203" t="s">
        <v>1</v>
      </c>
      <c r="F186" s="204" t="s">
        <v>243</v>
      </c>
      <c r="G186" s="201"/>
      <c r="H186" s="205">
        <v>1.0129999999999999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133</v>
      </c>
      <c r="AU186" s="211" t="s">
        <v>82</v>
      </c>
      <c r="AV186" s="12" t="s">
        <v>82</v>
      </c>
      <c r="AW186" s="12" t="s">
        <v>29</v>
      </c>
      <c r="AX186" s="12" t="s">
        <v>72</v>
      </c>
      <c r="AY186" s="211" t="s">
        <v>123</v>
      </c>
    </row>
    <row r="187" spans="2:65" s="14" customFormat="1" ht="11.25">
      <c r="B187" s="233"/>
      <c r="C187" s="234"/>
      <c r="D187" s="202" t="s">
        <v>133</v>
      </c>
      <c r="E187" s="235" t="s">
        <v>1</v>
      </c>
      <c r="F187" s="236" t="s">
        <v>215</v>
      </c>
      <c r="G187" s="234"/>
      <c r="H187" s="237">
        <v>2.4580000000000002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133</v>
      </c>
      <c r="AU187" s="243" t="s">
        <v>82</v>
      </c>
      <c r="AV187" s="14" t="s">
        <v>131</v>
      </c>
      <c r="AW187" s="14" t="s">
        <v>29</v>
      </c>
      <c r="AX187" s="14" t="s">
        <v>80</v>
      </c>
      <c r="AY187" s="243" t="s">
        <v>123</v>
      </c>
    </row>
    <row r="188" spans="2:65" s="1" customFormat="1" ht="24" customHeight="1">
      <c r="B188" s="33"/>
      <c r="C188" s="222" t="s">
        <v>244</v>
      </c>
      <c r="D188" s="222" t="s">
        <v>195</v>
      </c>
      <c r="E188" s="223" t="s">
        <v>245</v>
      </c>
      <c r="F188" s="224" t="s">
        <v>246</v>
      </c>
      <c r="G188" s="225" t="s">
        <v>236</v>
      </c>
      <c r="H188" s="226">
        <v>0.76500000000000001</v>
      </c>
      <c r="I188" s="227"/>
      <c r="J188" s="228">
        <f>ROUND(I188*H188,2)</f>
        <v>0</v>
      </c>
      <c r="K188" s="224" t="s">
        <v>130</v>
      </c>
      <c r="L188" s="229"/>
      <c r="M188" s="230" t="s">
        <v>1</v>
      </c>
      <c r="N188" s="231" t="s">
        <v>37</v>
      </c>
      <c r="O188" s="65"/>
      <c r="P188" s="196">
        <f>O188*H188</f>
        <v>0</v>
      </c>
      <c r="Q188" s="196">
        <v>0.55000000000000004</v>
      </c>
      <c r="R188" s="196">
        <f>Q188*H188</f>
        <v>0.42075000000000007</v>
      </c>
      <c r="S188" s="196">
        <v>0</v>
      </c>
      <c r="T188" s="197">
        <f>S188*H188</f>
        <v>0</v>
      </c>
      <c r="AR188" s="198" t="s">
        <v>198</v>
      </c>
      <c r="AT188" s="198" t="s">
        <v>195</v>
      </c>
      <c r="AU188" s="198" t="s">
        <v>82</v>
      </c>
      <c r="AY188" s="16" t="s">
        <v>123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6" t="s">
        <v>80</v>
      </c>
      <c r="BK188" s="199">
        <f>ROUND(I188*H188,2)</f>
        <v>0</v>
      </c>
      <c r="BL188" s="16" t="s">
        <v>186</v>
      </c>
      <c r="BM188" s="198" t="s">
        <v>247</v>
      </c>
    </row>
    <row r="189" spans="2:65" s="12" customFormat="1" ht="11.25">
      <c r="B189" s="200"/>
      <c r="C189" s="201"/>
      <c r="D189" s="202" t="s">
        <v>133</v>
      </c>
      <c r="E189" s="203" t="s">
        <v>1</v>
      </c>
      <c r="F189" s="204" t="s">
        <v>248</v>
      </c>
      <c r="G189" s="201"/>
      <c r="H189" s="205">
        <v>0.27500000000000002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133</v>
      </c>
      <c r="AU189" s="211" t="s">
        <v>82</v>
      </c>
      <c r="AV189" s="12" t="s">
        <v>82</v>
      </c>
      <c r="AW189" s="12" t="s">
        <v>29</v>
      </c>
      <c r="AX189" s="12" t="s">
        <v>72</v>
      </c>
      <c r="AY189" s="211" t="s">
        <v>123</v>
      </c>
    </row>
    <row r="190" spans="2:65" s="12" customFormat="1" ht="11.25">
      <c r="B190" s="200"/>
      <c r="C190" s="201"/>
      <c r="D190" s="202" t="s">
        <v>133</v>
      </c>
      <c r="E190" s="203" t="s">
        <v>1</v>
      </c>
      <c r="F190" s="204" t="s">
        <v>249</v>
      </c>
      <c r="G190" s="201"/>
      <c r="H190" s="205">
        <v>0.13500000000000001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133</v>
      </c>
      <c r="AU190" s="211" t="s">
        <v>82</v>
      </c>
      <c r="AV190" s="12" t="s">
        <v>82</v>
      </c>
      <c r="AW190" s="12" t="s">
        <v>29</v>
      </c>
      <c r="AX190" s="12" t="s">
        <v>72</v>
      </c>
      <c r="AY190" s="211" t="s">
        <v>123</v>
      </c>
    </row>
    <row r="191" spans="2:65" s="12" customFormat="1" ht="11.25">
      <c r="B191" s="200"/>
      <c r="C191" s="201"/>
      <c r="D191" s="202" t="s">
        <v>133</v>
      </c>
      <c r="E191" s="203" t="s">
        <v>1</v>
      </c>
      <c r="F191" s="204" t="s">
        <v>250</v>
      </c>
      <c r="G191" s="201"/>
      <c r="H191" s="205">
        <v>0.22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133</v>
      </c>
      <c r="AU191" s="211" t="s">
        <v>82</v>
      </c>
      <c r="AV191" s="12" t="s">
        <v>82</v>
      </c>
      <c r="AW191" s="12" t="s">
        <v>29</v>
      </c>
      <c r="AX191" s="12" t="s">
        <v>72</v>
      </c>
      <c r="AY191" s="211" t="s">
        <v>123</v>
      </c>
    </row>
    <row r="192" spans="2:65" s="12" customFormat="1" ht="11.25">
      <c r="B192" s="200"/>
      <c r="C192" s="201"/>
      <c r="D192" s="202" t="s">
        <v>133</v>
      </c>
      <c r="E192" s="203" t="s">
        <v>1</v>
      </c>
      <c r="F192" s="204" t="s">
        <v>249</v>
      </c>
      <c r="G192" s="201"/>
      <c r="H192" s="205">
        <v>0.13500000000000001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133</v>
      </c>
      <c r="AU192" s="211" t="s">
        <v>82</v>
      </c>
      <c r="AV192" s="12" t="s">
        <v>82</v>
      </c>
      <c r="AW192" s="12" t="s">
        <v>29</v>
      </c>
      <c r="AX192" s="12" t="s">
        <v>72</v>
      </c>
      <c r="AY192" s="211" t="s">
        <v>123</v>
      </c>
    </row>
    <row r="193" spans="2:65" s="14" customFormat="1" ht="11.25">
      <c r="B193" s="233"/>
      <c r="C193" s="234"/>
      <c r="D193" s="202" t="s">
        <v>133</v>
      </c>
      <c r="E193" s="235" t="s">
        <v>1</v>
      </c>
      <c r="F193" s="236" t="s">
        <v>215</v>
      </c>
      <c r="G193" s="234"/>
      <c r="H193" s="237">
        <v>0.76500000000000001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133</v>
      </c>
      <c r="AU193" s="243" t="s">
        <v>82</v>
      </c>
      <c r="AV193" s="14" t="s">
        <v>131</v>
      </c>
      <c r="AW193" s="14" t="s">
        <v>29</v>
      </c>
      <c r="AX193" s="14" t="s">
        <v>80</v>
      </c>
      <c r="AY193" s="243" t="s">
        <v>123</v>
      </c>
    </row>
    <row r="194" spans="2:65" s="1" customFormat="1" ht="24" customHeight="1">
      <c r="B194" s="33"/>
      <c r="C194" s="187" t="s">
        <v>251</v>
      </c>
      <c r="D194" s="187" t="s">
        <v>126</v>
      </c>
      <c r="E194" s="188" t="s">
        <v>252</v>
      </c>
      <c r="F194" s="189" t="s">
        <v>253</v>
      </c>
      <c r="G194" s="190" t="s">
        <v>129</v>
      </c>
      <c r="H194" s="191">
        <v>52.4</v>
      </c>
      <c r="I194" s="192"/>
      <c r="J194" s="193">
        <f>ROUND(I194*H194,2)</f>
        <v>0</v>
      </c>
      <c r="K194" s="189" t="s">
        <v>130</v>
      </c>
      <c r="L194" s="37"/>
      <c r="M194" s="194" t="s">
        <v>1</v>
      </c>
      <c r="N194" s="195" t="s">
        <v>37</v>
      </c>
      <c r="O194" s="65"/>
      <c r="P194" s="196">
        <f>O194*H194</f>
        <v>0</v>
      </c>
      <c r="Q194" s="196">
        <v>1.6101500000000001E-2</v>
      </c>
      <c r="R194" s="196">
        <f>Q194*H194</f>
        <v>0.8437186000000001</v>
      </c>
      <c r="S194" s="196">
        <v>0</v>
      </c>
      <c r="T194" s="197">
        <f>S194*H194</f>
        <v>0</v>
      </c>
      <c r="AR194" s="198" t="s">
        <v>186</v>
      </c>
      <c r="AT194" s="198" t="s">
        <v>126</v>
      </c>
      <c r="AU194" s="198" t="s">
        <v>82</v>
      </c>
      <c r="AY194" s="16" t="s">
        <v>123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80</v>
      </c>
      <c r="BK194" s="199">
        <f>ROUND(I194*H194,2)</f>
        <v>0</v>
      </c>
      <c r="BL194" s="16" t="s">
        <v>186</v>
      </c>
      <c r="BM194" s="198" t="s">
        <v>254</v>
      </c>
    </row>
    <row r="195" spans="2:65" s="13" customFormat="1" ht="11.25">
      <c r="B195" s="212"/>
      <c r="C195" s="213"/>
      <c r="D195" s="202" t="s">
        <v>133</v>
      </c>
      <c r="E195" s="214" t="s">
        <v>1</v>
      </c>
      <c r="F195" s="215" t="s">
        <v>188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133</v>
      </c>
      <c r="AU195" s="221" t="s">
        <v>82</v>
      </c>
      <c r="AV195" s="13" t="s">
        <v>80</v>
      </c>
      <c r="AW195" s="13" t="s">
        <v>29</v>
      </c>
      <c r="AX195" s="13" t="s">
        <v>72</v>
      </c>
      <c r="AY195" s="221" t="s">
        <v>123</v>
      </c>
    </row>
    <row r="196" spans="2:65" s="13" customFormat="1" ht="11.25">
      <c r="B196" s="212"/>
      <c r="C196" s="213"/>
      <c r="D196" s="202" t="s">
        <v>133</v>
      </c>
      <c r="E196" s="214" t="s">
        <v>1</v>
      </c>
      <c r="F196" s="215" t="s">
        <v>255</v>
      </c>
      <c r="G196" s="213"/>
      <c r="H196" s="214" t="s">
        <v>1</v>
      </c>
      <c r="I196" s="216"/>
      <c r="J196" s="213"/>
      <c r="K196" s="213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133</v>
      </c>
      <c r="AU196" s="221" t="s">
        <v>82</v>
      </c>
      <c r="AV196" s="13" t="s">
        <v>80</v>
      </c>
      <c r="AW196" s="13" t="s">
        <v>29</v>
      </c>
      <c r="AX196" s="13" t="s">
        <v>72</v>
      </c>
      <c r="AY196" s="221" t="s">
        <v>123</v>
      </c>
    </row>
    <row r="197" spans="2:65" s="13" customFormat="1" ht="11.25">
      <c r="B197" s="212"/>
      <c r="C197" s="213"/>
      <c r="D197" s="202" t="s">
        <v>133</v>
      </c>
      <c r="E197" s="214" t="s">
        <v>1</v>
      </c>
      <c r="F197" s="215" t="s">
        <v>190</v>
      </c>
      <c r="G197" s="213"/>
      <c r="H197" s="214" t="s">
        <v>1</v>
      </c>
      <c r="I197" s="216"/>
      <c r="J197" s="213"/>
      <c r="K197" s="213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133</v>
      </c>
      <c r="AU197" s="221" t="s">
        <v>82</v>
      </c>
      <c r="AV197" s="13" t="s">
        <v>80</v>
      </c>
      <c r="AW197" s="13" t="s">
        <v>29</v>
      </c>
      <c r="AX197" s="13" t="s">
        <v>72</v>
      </c>
      <c r="AY197" s="221" t="s">
        <v>123</v>
      </c>
    </row>
    <row r="198" spans="2:65" s="13" customFormat="1" ht="11.25">
      <c r="B198" s="212"/>
      <c r="C198" s="213"/>
      <c r="D198" s="202" t="s">
        <v>133</v>
      </c>
      <c r="E198" s="214" t="s">
        <v>1</v>
      </c>
      <c r="F198" s="215" t="s">
        <v>191</v>
      </c>
      <c r="G198" s="213"/>
      <c r="H198" s="214" t="s">
        <v>1</v>
      </c>
      <c r="I198" s="216"/>
      <c r="J198" s="213"/>
      <c r="K198" s="213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133</v>
      </c>
      <c r="AU198" s="221" t="s">
        <v>82</v>
      </c>
      <c r="AV198" s="13" t="s">
        <v>80</v>
      </c>
      <c r="AW198" s="13" t="s">
        <v>29</v>
      </c>
      <c r="AX198" s="13" t="s">
        <v>72</v>
      </c>
      <c r="AY198" s="221" t="s">
        <v>123</v>
      </c>
    </row>
    <row r="199" spans="2:65" s="13" customFormat="1" ht="11.25">
      <c r="B199" s="212"/>
      <c r="C199" s="213"/>
      <c r="D199" s="202" t="s">
        <v>133</v>
      </c>
      <c r="E199" s="214" t="s">
        <v>1</v>
      </c>
      <c r="F199" s="215" t="s">
        <v>192</v>
      </c>
      <c r="G199" s="213"/>
      <c r="H199" s="214" t="s">
        <v>1</v>
      </c>
      <c r="I199" s="216"/>
      <c r="J199" s="213"/>
      <c r="K199" s="213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133</v>
      </c>
      <c r="AU199" s="221" t="s">
        <v>82</v>
      </c>
      <c r="AV199" s="13" t="s">
        <v>80</v>
      </c>
      <c r="AW199" s="13" t="s">
        <v>29</v>
      </c>
      <c r="AX199" s="13" t="s">
        <v>72</v>
      </c>
      <c r="AY199" s="221" t="s">
        <v>123</v>
      </c>
    </row>
    <row r="200" spans="2:65" s="12" customFormat="1" ht="11.25">
      <c r="B200" s="200"/>
      <c r="C200" s="201"/>
      <c r="D200" s="202" t="s">
        <v>133</v>
      </c>
      <c r="E200" s="203" t="s">
        <v>1</v>
      </c>
      <c r="F200" s="204" t="s">
        <v>193</v>
      </c>
      <c r="G200" s="201"/>
      <c r="H200" s="205">
        <v>52.4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133</v>
      </c>
      <c r="AU200" s="211" t="s">
        <v>82</v>
      </c>
      <c r="AV200" s="12" t="s">
        <v>82</v>
      </c>
      <c r="AW200" s="12" t="s">
        <v>29</v>
      </c>
      <c r="AX200" s="12" t="s">
        <v>80</v>
      </c>
      <c r="AY200" s="211" t="s">
        <v>123</v>
      </c>
    </row>
    <row r="201" spans="2:65" s="1" customFormat="1" ht="24" customHeight="1">
      <c r="B201" s="33"/>
      <c r="C201" s="187" t="s">
        <v>256</v>
      </c>
      <c r="D201" s="187" t="s">
        <v>126</v>
      </c>
      <c r="E201" s="188" t="s">
        <v>257</v>
      </c>
      <c r="F201" s="189" t="s">
        <v>258</v>
      </c>
      <c r="G201" s="190" t="s">
        <v>129</v>
      </c>
      <c r="H201" s="191">
        <v>52.4</v>
      </c>
      <c r="I201" s="192"/>
      <c r="J201" s="193">
        <f>ROUND(I201*H201,2)</f>
        <v>0</v>
      </c>
      <c r="K201" s="189" t="s">
        <v>130</v>
      </c>
      <c r="L201" s="37"/>
      <c r="M201" s="194" t="s">
        <v>1</v>
      </c>
      <c r="N201" s="195" t="s">
        <v>37</v>
      </c>
      <c r="O201" s="65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AR201" s="198" t="s">
        <v>186</v>
      </c>
      <c r="AT201" s="198" t="s">
        <v>126</v>
      </c>
      <c r="AU201" s="198" t="s">
        <v>82</v>
      </c>
      <c r="AY201" s="16" t="s">
        <v>123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80</v>
      </c>
      <c r="BK201" s="199">
        <f>ROUND(I201*H201,2)</f>
        <v>0</v>
      </c>
      <c r="BL201" s="16" t="s">
        <v>186</v>
      </c>
      <c r="BM201" s="198" t="s">
        <v>259</v>
      </c>
    </row>
    <row r="202" spans="2:65" s="1" customFormat="1" ht="24" customHeight="1">
      <c r="B202" s="33"/>
      <c r="C202" s="222" t="s">
        <v>260</v>
      </c>
      <c r="D202" s="222" t="s">
        <v>195</v>
      </c>
      <c r="E202" s="223" t="s">
        <v>261</v>
      </c>
      <c r="F202" s="224" t="s">
        <v>262</v>
      </c>
      <c r="G202" s="225" t="s">
        <v>236</v>
      </c>
      <c r="H202" s="226">
        <v>0.27600000000000002</v>
      </c>
      <c r="I202" s="227"/>
      <c r="J202" s="228">
        <f>ROUND(I202*H202,2)</f>
        <v>0</v>
      </c>
      <c r="K202" s="224" t="s">
        <v>130</v>
      </c>
      <c r="L202" s="229"/>
      <c r="M202" s="230" t="s">
        <v>1</v>
      </c>
      <c r="N202" s="231" t="s">
        <v>37</v>
      </c>
      <c r="O202" s="65"/>
      <c r="P202" s="196">
        <f>O202*H202</f>
        <v>0</v>
      </c>
      <c r="Q202" s="196">
        <v>0.55000000000000004</v>
      </c>
      <c r="R202" s="196">
        <f>Q202*H202</f>
        <v>0.15180000000000002</v>
      </c>
      <c r="S202" s="196">
        <v>0</v>
      </c>
      <c r="T202" s="197">
        <f>S202*H202</f>
        <v>0</v>
      </c>
      <c r="AR202" s="198" t="s">
        <v>198</v>
      </c>
      <c r="AT202" s="198" t="s">
        <v>195</v>
      </c>
      <c r="AU202" s="198" t="s">
        <v>82</v>
      </c>
      <c r="AY202" s="16" t="s">
        <v>123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80</v>
      </c>
      <c r="BK202" s="199">
        <f>ROUND(I202*H202,2)</f>
        <v>0</v>
      </c>
      <c r="BL202" s="16" t="s">
        <v>186</v>
      </c>
      <c r="BM202" s="198" t="s">
        <v>263</v>
      </c>
    </row>
    <row r="203" spans="2:65" s="12" customFormat="1" ht="11.25">
      <c r="B203" s="200"/>
      <c r="C203" s="201"/>
      <c r="D203" s="202" t="s">
        <v>133</v>
      </c>
      <c r="E203" s="203" t="s">
        <v>1</v>
      </c>
      <c r="F203" s="204" t="s">
        <v>264</v>
      </c>
      <c r="G203" s="201"/>
      <c r="H203" s="205">
        <v>0.27600000000000002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133</v>
      </c>
      <c r="AU203" s="211" t="s">
        <v>82</v>
      </c>
      <c r="AV203" s="12" t="s">
        <v>82</v>
      </c>
      <c r="AW203" s="12" t="s">
        <v>29</v>
      </c>
      <c r="AX203" s="12" t="s">
        <v>72</v>
      </c>
      <c r="AY203" s="211" t="s">
        <v>123</v>
      </c>
    </row>
    <row r="204" spans="2:65" s="14" customFormat="1" ht="11.25">
      <c r="B204" s="233"/>
      <c r="C204" s="234"/>
      <c r="D204" s="202" t="s">
        <v>133</v>
      </c>
      <c r="E204" s="235" t="s">
        <v>1</v>
      </c>
      <c r="F204" s="236" t="s">
        <v>215</v>
      </c>
      <c r="G204" s="234"/>
      <c r="H204" s="237">
        <v>0.27600000000000002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133</v>
      </c>
      <c r="AU204" s="243" t="s">
        <v>82</v>
      </c>
      <c r="AV204" s="14" t="s">
        <v>131</v>
      </c>
      <c r="AW204" s="14" t="s">
        <v>29</v>
      </c>
      <c r="AX204" s="14" t="s">
        <v>80</v>
      </c>
      <c r="AY204" s="243" t="s">
        <v>123</v>
      </c>
    </row>
    <row r="205" spans="2:65" s="1" customFormat="1" ht="24" customHeight="1">
      <c r="B205" s="33"/>
      <c r="C205" s="187" t="s">
        <v>265</v>
      </c>
      <c r="D205" s="187" t="s">
        <v>126</v>
      </c>
      <c r="E205" s="188" t="s">
        <v>266</v>
      </c>
      <c r="F205" s="189" t="s">
        <v>267</v>
      </c>
      <c r="G205" s="190" t="s">
        <v>236</v>
      </c>
      <c r="H205" s="191">
        <v>3.56</v>
      </c>
      <c r="I205" s="192"/>
      <c r="J205" s="193">
        <f>ROUND(I205*H205,2)</f>
        <v>0</v>
      </c>
      <c r="K205" s="189" t="s">
        <v>130</v>
      </c>
      <c r="L205" s="37"/>
      <c r="M205" s="194" t="s">
        <v>1</v>
      </c>
      <c r="N205" s="195" t="s">
        <v>37</v>
      </c>
      <c r="O205" s="65"/>
      <c r="P205" s="196">
        <f>O205*H205</f>
        <v>0</v>
      </c>
      <c r="Q205" s="196">
        <v>2.3367804999999998E-2</v>
      </c>
      <c r="R205" s="196">
        <f>Q205*H205</f>
        <v>8.3189385800000001E-2</v>
      </c>
      <c r="S205" s="196">
        <v>0</v>
      </c>
      <c r="T205" s="197">
        <f>S205*H205</f>
        <v>0</v>
      </c>
      <c r="AR205" s="198" t="s">
        <v>186</v>
      </c>
      <c r="AT205" s="198" t="s">
        <v>126</v>
      </c>
      <c r="AU205" s="198" t="s">
        <v>82</v>
      </c>
      <c r="AY205" s="16" t="s">
        <v>123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80</v>
      </c>
      <c r="BK205" s="199">
        <f>ROUND(I205*H205,2)</f>
        <v>0</v>
      </c>
      <c r="BL205" s="16" t="s">
        <v>186</v>
      </c>
      <c r="BM205" s="198" t="s">
        <v>268</v>
      </c>
    </row>
    <row r="206" spans="2:65" s="12" customFormat="1" ht="11.25">
      <c r="B206" s="200"/>
      <c r="C206" s="201"/>
      <c r="D206" s="202" t="s">
        <v>133</v>
      </c>
      <c r="E206" s="203" t="s">
        <v>1</v>
      </c>
      <c r="F206" s="204" t="s">
        <v>269</v>
      </c>
      <c r="G206" s="201"/>
      <c r="H206" s="205">
        <v>3.56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133</v>
      </c>
      <c r="AU206" s="211" t="s">
        <v>82</v>
      </c>
      <c r="AV206" s="12" t="s">
        <v>82</v>
      </c>
      <c r="AW206" s="12" t="s">
        <v>29</v>
      </c>
      <c r="AX206" s="12" t="s">
        <v>72</v>
      </c>
      <c r="AY206" s="211" t="s">
        <v>123</v>
      </c>
    </row>
    <row r="207" spans="2:65" s="14" customFormat="1" ht="11.25">
      <c r="B207" s="233"/>
      <c r="C207" s="234"/>
      <c r="D207" s="202" t="s">
        <v>133</v>
      </c>
      <c r="E207" s="235" t="s">
        <v>1</v>
      </c>
      <c r="F207" s="236" t="s">
        <v>215</v>
      </c>
      <c r="G207" s="234"/>
      <c r="H207" s="237">
        <v>3.56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133</v>
      </c>
      <c r="AU207" s="243" t="s">
        <v>82</v>
      </c>
      <c r="AV207" s="14" t="s">
        <v>131</v>
      </c>
      <c r="AW207" s="14" t="s">
        <v>29</v>
      </c>
      <c r="AX207" s="14" t="s">
        <v>80</v>
      </c>
      <c r="AY207" s="243" t="s">
        <v>123</v>
      </c>
    </row>
    <row r="208" spans="2:65" s="1" customFormat="1" ht="24" customHeight="1">
      <c r="B208" s="33"/>
      <c r="C208" s="187" t="s">
        <v>270</v>
      </c>
      <c r="D208" s="187" t="s">
        <v>126</v>
      </c>
      <c r="E208" s="188" t="s">
        <v>271</v>
      </c>
      <c r="F208" s="189" t="s">
        <v>272</v>
      </c>
      <c r="G208" s="190" t="s">
        <v>129</v>
      </c>
      <c r="H208" s="191">
        <v>15.398999999999999</v>
      </c>
      <c r="I208" s="192"/>
      <c r="J208" s="193">
        <f>ROUND(I208*H208,2)</f>
        <v>0</v>
      </c>
      <c r="K208" s="189" t="s">
        <v>1</v>
      </c>
      <c r="L208" s="37"/>
      <c r="M208" s="194" t="s">
        <v>1</v>
      </c>
      <c r="N208" s="195" t="s">
        <v>37</v>
      </c>
      <c r="O208" s="65"/>
      <c r="P208" s="196">
        <f>O208*H208</f>
        <v>0</v>
      </c>
      <c r="Q208" s="196">
        <v>7.6099999999999996E-3</v>
      </c>
      <c r="R208" s="196">
        <f>Q208*H208</f>
        <v>0.11718638999999999</v>
      </c>
      <c r="S208" s="196">
        <v>0</v>
      </c>
      <c r="T208" s="197">
        <f>S208*H208</f>
        <v>0</v>
      </c>
      <c r="AR208" s="198" t="s">
        <v>186</v>
      </c>
      <c r="AT208" s="198" t="s">
        <v>126</v>
      </c>
      <c r="AU208" s="198" t="s">
        <v>82</v>
      </c>
      <c r="AY208" s="16" t="s">
        <v>123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6" t="s">
        <v>80</v>
      </c>
      <c r="BK208" s="199">
        <f>ROUND(I208*H208,2)</f>
        <v>0</v>
      </c>
      <c r="BL208" s="16" t="s">
        <v>186</v>
      </c>
      <c r="BM208" s="198" t="s">
        <v>273</v>
      </c>
    </row>
    <row r="209" spans="2:65" s="13" customFormat="1" ht="11.25">
      <c r="B209" s="212"/>
      <c r="C209" s="213"/>
      <c r="D209" s="202" t="s">
        <v>133</v>
      </c>
      <c r="E209" s="214" t="s">
        <v>1</v>
      </c>
      <c r="F209" s="215" t="s">
        <v>188</v>
      </c>
      <c r="G209" s="213"/>
      <c r="H209" s="214" t="s">
        <v>1</v>
      </c>
      <c r="I209" s="216"/>
      <c r="J209" s="213"/>
      <c r="K209" s="213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133</v>
      </c>
      <c r="AU209" s="221" t="s">
        <v>82</v>
      </c>
      <c r="AV209" s="13" t="s">
        <v>80</v>
      </c>
      <c r="AW209" s="13" t="s">
        <v>29</v>
      </c>
      <c r="AX209" s="13" t="s">
        <v>72</v>
      </c>
      <c r="AY209" s="221" t="s">
        <v>123</v>
      </c>
    </row>
    <row r="210" spans="2:65" s="13" customFormat="1" ht="11.25">
      <c r="B210" s="212"/>
      <c r="C210" s="213"/>
      <c r="D210" s="202" t="s">
        <v>133</v>
      </c>
      <c r="E210" s="214" t="s">
        <v>1</v>
      </c>
      <c r="F210" s="215" t="s">
        <v>255</v>
      </c>
      <c r="G210" s="213"/>
      <c r="H210" s="214" t="s">
        <v>1</v>
      </c>
      <c r="I210" s="216"/>
      <c r="J210" s="213"/>
      <c r="K210" s="213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133</v>
      </c>
      <c r="AU210" s="221" t="s">
        <v>82</v>
      </c>
      <c r="AV210" s="13" t="s">
        <v>80</v>
      </c>
      <c r="AW210" s="13" t="s">
        <v>29</v>
      </c>
      <c r="AX210" s="13" t="s">
        <v>72</v>
      </c>
      <c r="AY210" s="221" t="s">
        <v>123</v>
      </c>
    </row>
    <row r="211" spans="2:65" s="13" customFormat="1" ht="11.25">
      <c r="B211" s="212"/>
      <c r="C211" s="213"/>
      <c r="D211" s="202" t="s">
        <v>133</v>
      </c>
      <c r="E211" s="214" t="s">
        <v>1</v>
      </c>
      <c r="F211" s="215" t="s">
        <v>190</v>
      </c>
      <c r="G211" s="213"/>
      <c r="H211" s="214" t="s">
        <v>1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133</v>
      </c>
      <c r="AU211" s="221" t="s">
        <v>82</v>
      </c>
      <c r="AV211" s="13" t="s">
        <v>80</v>
      </c>
      <c r="AW211" s="13" t="s">
        <v>29</v>
      </c>
      <c r="AX211" s="13" t="s">
        <v>72</v>
      </c>
      <c r="AY211" s="221" t="s">
        <v>123</v>
      </c>
    </row>
    <row r="212" spans="2:65" s="13" customFormat="1" ht="11.25">
      <c r="B212" s="212"/>
      <c r="C212" s="213"/>
      <c r="D212" s="202" t="s">
        <v>133</v>
      </c>
      <c r="E212" s="214" t="s">
        <v>1</v>
      </c>
      <c r="F212" s="215" t="s">
        <v>191</v>
      </c>
      <c r="G212" s="213"/>
      <c r="H212" s="214" t="s">
        <v>1</v>
      </c>
      <c r="I212" s="216"/>
      <c r="J212" s="213"/>
      <c r="K212" s="213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133</v>
      </c>
      <c r="AU212" s="221" t="s">
        <v>82</v>
      </c>
      <c r="AV212" s="13" t="s">
        <v>80</v>
      </c>
      <c r="AW212" s="13" t="s">
        <v>29</v>
      </c>
      <c r="AX212" s="13" t="s">
        <v>72</v>
      </c>
      <c r="AY212" s="221" t="s">
        <v>123</v>
      </c>
    </row>
    <row r="213" spans="2:65" s="13" customFormat="1" ht="11.25">
      <c r="B213" s="212"/>
      <c r="C213" s="213"/>
      <c r="D213" s="202" t="s">
        <v>133</v>
      </c>
      <c r="E213" s="214" t="s">
        <v>1</v>
      </c>
      <c r="F213" s="215" t="s">
        <v>192</v>
      </c>
      <c r="G213" s="213"/>
      <c r="H213" s="214" t="s">
        <v>1</v>
      </c>
      <c r="I213" s="216"/>
      <c r="J213" s="213"/>
      <c r="K213" s="213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133</v>
      </c>
      <c r="AU213" s="221" t="s">
        <v>82</v>
      </c>
      <c r="AV213" s="13" t="s">
        <v>80</v>
      </c>
      <c r="AW213" s="13" t="s">
        <v>29</v>
      </c>
      <c r="AX213" s="13" t="s">
        <v>72</v>
      </c>
      <c r="AY213" s="221" t="s">
        <v>123</v>
      </c>
    </row>
    <row r="214" spans="2:65" s="12" customFormat="1" ht="11.25">
      <c r="B214" s="200"/>
      <c r="C214" s="201"/>
      <c r="D214" s="202" t="s">
        <v>133</v>
      </c>
      <c r="E214" s="203" t="s">
        <v>1</v>
      </c>
      <c r="F214" s="204" t="s">
        <v>274</v>
      </c>
      <c r="G214" s="201"/>
      <c r="H214" s="205">
        <v>15.398999999999999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133</v>
      </c>
      <c r="AU214" s="211" t="s">
        <v>82</v>
      </c>
      <c r="AV214" s="12" t="s">
        <v>82</v>
      </c>
      <c r="AW214" s="12" t="s">
        <v>29</v>
      </c>
      <c r="AX214" s="12" t="s">
        <v>72</v>
      </c>
      <c r="AY214" s="211" t="s">
        <v>123</v>
      </c>
    </row>
    <row r="215" spans="2:65" s="14" customFormat="1" ht="11.25">
      <c r="B215" s="233"/>
      <c r="C215" s="234"/>
      <c r="D215" s="202" t="s">
        <v>133</v>
      </c>
      <c r="E215" s="235" t="s">
        <v>1</v>
      </c>
      <c r="F215" s="236" t="s">
        <v>215</v>
      </c>
      <c r="G215" s="234"/>
      <c r="H215" s="237">
        <v>15.398999999999999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133</v>
      </c>
      <c r="AU215" s="243" t="s">
        <v>82</v>
      </c>
      <c r="AV215" s="14" t="s">
        <v>131</v>
      </c>
      <c r="AW215" s="14" t="s">
        <v>29</v>
      </c>
      <c r="AX215" s="14" t="s">
        <v>80</v>
      </c>
      <c r="AY215" s="243" t="s">
        <v>123</v>
      </c>
    </row>
    <row r="216" spans="2:65" s="1" customFormat="1" ht="24" customHeight="1">
      <c r="B216" s="33"/>
      <c r="C216" s="187" t="s">
        <v>275</v>
      </c>
      <c r="D216" s="187" t="s">
        <v>126</v>
      </c>
      <c r="E216" s="188" t="s">
        <v>276</v>
      </c>
      <c r="F216" s="189" t="s">
        <v>277</v>
      </c>
      <c r="G216" s="190" t="s">
        <v>129</v>
      </c>
      <c r="H216" s="191">
        <v>15.398999999999999</v>
      </c>
      <c r="I216" s="192"/>
      <c r="J216" s="193">
        <f>ROUND(I216*H216,2)</f>
        <v>0</v>
      </c>
      <c r="K216" s="189" t="s">
        <v>130</v>
      </c>
      <c r="L216" s="37"/>
      <c r="M216" s="194" t="s">
        <v>1</v>
      </c>
      <c r="N216" s="195" t="s">
        <v>37</v>
      </c>
      <c r="O216" s="65"/>
      <c r="P216" s="196">
        <f>O216*H216</f>
        <v>0</v>
      </c>
      <c r="Q216" s="196">
        <v>2.0392399999999999E-4</v>
      </c>
      <c r="R216" s="196">
        <f>Q216*H216</f>
        <v>3.1402256759999999E-3</v>
      </c>
      <c r="S216" s="196">
        <v>0</v>
      </c>
      <c r="T216" s="197">
        <f>S216*H216</f>
        <v>0</v>
      </c>
      <c r="AR216" s="198" t="s">
        <v>186</v>
      </c>
      <c r="AT216" s="198" t="s">
        <v>126</v>
      </c>
      <c r="AU216" s="198" t="s">
        <v>82</v>
      </c>
      <c r="AY216" s="16" t="s">
        <v>123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6" t="s">
        <v>80</v>
      </c>
      <c r="BK216" s="199">
        <f>ROUND(I216*H216,2)</f>
        <v>0</v>
      </c>
      <c r="BL216" s="16" t="s">
        <v>186</v>
      </c>
      <c r="BM216" s="198" t="s">
        <v>278</v>
      </c>
    </row>
    <row r="217" spans="2:65" s="1" customFormat="1" ht="24" customHeight="1">
      <c r="B217" s="33"/>
      <c r="C217" s="187" t="s">
        <v>279</v>
      </c>
      <c r="D217" s="187" t="s">
        <v>126</v>
      </c>
      <c r="E217" s="188" t="s">
        <v>280</v>
      </c>
      <c r="F217" s="189" t="s">
        <v>281</v>
      </c>
      <c r="G217" s="190" t="s">
        <v>204</v>
      </c>
      <c r="H217" s="232"/>
      <c r="I217" s="192"/>
      <c r="J217" s="193">
        <f>ROUND(I217*H217,2)</f>
        <v>0</v>
      </c>
      <c r="K217" s="189" t="s">
        <v>130</v>
      </c>
      <c r="L217" s="37"/>
      <c r="M217" s="194" t="s">
        <v>1</v>
      </c>
      <c r="N217" s="195" t="s">
        <v>37</v>
      </c>
      <c r="O217" s="65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AR217" s="198" t="s">
        <v>186</v>
      </c>
      <c r="AT217" s="198" t="s">
        <v>126</v>
      </c>
      <c r="AU217" s="198" t="s">
        <v>82</v>
      </c>
      <c r="AY217" s="16" t="s">
        <v>123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6" t="s">
        <v>80</v>
      </c>
      <c r="BK217" s="199">
        <f>ROUND(I217*H217,2)</f>
        <v>0</v>
      </c>
      <c r="BL217" s="16" t="s">
        <v>186</v>
      </c>
      <c r="BM217" s="198" t="s">
        <v>282</v>
      </c>
    </row>
    <row r="218" spans="2:65" s="11" customFormat="1" ht="22.9" customHeight="1">
      <c r="B218" s="171"/>
      <c r="C218" s="172"/>
      <c r="D218" s="173" t="s">
        <v>71</v>
      </c>
      <c r="E218" s="185" t="s">
        <v>283</v>
      </c>
      <c r="F218" s="185" t="s">
        <v>284</v>
      </c>
      <c r="G218" s="172"/>
      <c r="H218" s="172"/>
      <c r="I218" s="175"/>
      <c r="J218" s="186">
        <f>BK218</f>
        <v>0</v>
      </c>
      <c r="K218" s="172"/>
      <c r="L218" s="177"/>
      <c r="M218" s="178"/>
      <c r="N218" s="179"/>
      <c r="O218" s="179"/>
      <c r="P218" s="180">
        <f>SUM(P219:P225)</f>
        <v>0</v>
      </c>
      <c r="Q218" s="179"/>
      <c r="R218" s="180">
        <f>SUM(R219:R225)</f>
        <v>0.65114602715999992</v>
      </c>
      <c r="S218" s="179"/>
      <c r="T218" s="181">
        <f>SUM(T219:T225)</f>
        <v>0</v>
      </c>
      <c r="AR218" s="182" t="s">
        <v>82</v>
      </c>
      <c r="AT218" s="183" t="s">
        <v>71</v>
      </c>
      <c r="AU218" s="183" t="s">
        <v>80</v>
      </c>
      <c r="AY218" s="182" t="s">
        <v>123</v>
      </c>
      <c r="BK218" s="184">
        <f>SUM(BK219:BK225)</f>
        <v>0</v>
      </c>
    </row>
    <row r="219" spans="2:65" s="1" customFormat="1" ht="24" customHeight="1">
      <c r="B219" s="33"/>
      <c r="C219" s="187" t="s">
        <v>285</v>
      </c>
      <c r="D219" s="187" t="s">
        <v>126</v>
      </c>
      <c r="E219" s="188" t="s">
        <v>286</v>
      </c>
      <c r="F219" s="189" t="s">
        <v>287</v>
      </c>
      <c r="G219" s="190" t="s">
        <v>129</v>
      </c>
      <c r="H219" s="191">
        <v>52.4</v>
      </c>
      <c r="I219" s="192"/>
      <c r="J219" s="193">
        <f>ROUND(I219*H219,2)</f>
        <v>0</v>
      </c>
      <c r="K219" s="189" t="s">
        <v>130</v>
      </c>
      <c r="L219" s="37"/>
      <c r="M219" s="194" t="s">
        <v>1</v>
      </c>
      <c r="N219" s="195" t="s">
        <v>37</v>
      </c>
      <c r="O219" s="65"/>
      <c r="P219" s="196">
        <f>O219*H219</f>
        <v>0</v>
      </c>
      <c r="Q219" s="196">
        <v>1.22289509E-2</v>
      </c>
      <c r="R219" s="196">
        <f>Q219*H219</f>
        <v>0.64079702715999998</v>
      </c>
      <c r="S219" s="196">
        <v>0</v>
      </c>
      <c r="T219" s="197">
        <f>S219*H219</f>
        <v>0</v>
      </c>
      <c r="AR219" s="198" t="s">
        <v>186</v>
      </c>
      <c r="AT219" s="198" t="s">
        <v>126</v>
      </c>
      <c r="AU219" s="198" t="s">
        <v>82</v>
      </c>
      <c r="AY219" s="16" t="s">
        <v>123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6" t="s">
        <v>80</v>
      </c>
      <c r="BK219" s="199">
        <f>ROUND(I219*H219,2)</f>
        <v>0</v>
      </c>
      <c r="BL219" s="16" t="s">
        <v>186</v>
      </c>
      <c r="BM219" s="198" t="s">
        <v>288</v>
      </c>
    </row>
    <row r="220" spans="2:65" s="1" customFormat="1" ht="16.5" customHeight="1">
      <c r="B220" s="33"/>
      <c r="C220" s="187" t="s">
        <v>289</v>
      </c>
      <c r="D220" s="187" t="s">
        <v>126</v>
      </c>
      <c r="E220" s="188" t="s">
        <v>290</v>
      </c>
      <c r="F220" s="189" t="s">
        <v>291</v>
      </c>
      <c r="G220" s="190" t="s">
        <v>129</v>
      </c>
      <c r="H220" s="191">
        <v>52.4</v>
      </c>
      <c r="I220" s="192"/>
      <c r="J220" s="193">
        <f>ROUND(I220*H220,2)</f>
        <v>0</v>
      </c>
      <c r="K220" s="189" t="s">
        <v>130</v>
      </c>
      <c r="L220" s="37"/>
      <c r="M220" s="194" t="s">
        <v>1</v>
      </c>
      <c r="N220" s="195" t="s">
        <v>37</v>
      </c>
      <c r="O220" s="65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AR220" s="198" t="s">
        <v>186</v>
      </c>
      <c r="AT220" s="198" t="s">
        <v>126</v>
      </c>
      <c r="AU220" s="198" t="s">
        <v>82</v>
      </c>
      <c r="AY220" s="16" t="s">
        <v>123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6" t="s">
        <v>80</v>
      </c>
      <c r="BK220" s="199">
        <f>ROUND(I220*H220,2)</f>
        <v>0</v>
      </c>
      <c r="BL220" s="16" t="s">
        <v>186</v>
      </c>
      <c r="BM220" s="198" t="s">
        <v>292</v>
      </c>
    </row>
    <row r="221" spans="2:65" s="1" customFormat="1" ht="24" customHeight="1">
      <c r="B221" s="33"/>
      <c r="C221" s="222" t="s">
        <v>198</v>
      </c>
      <c r="D221" s="222" t="s">
        <v>195</v>
      </c>
      <c r="E221" s="223" t="s">
        <v>293</v>
      </c>
      <c r="F221" s="224" t="s">
        <v>294</v>
      </c>
      <c r="G221" s="225" t="s">
        <v>129</v>
      </c>
      <c r="H221" s="226">
        <v>57.64</v>
      </c>
      <c r="I221" s="227"/>
      <c r="J221" s="228">
        <f>ROUND(I221*H221,2)</f>
        <v>0</v>
      </c>
      <c r="K221" s="224" t="s">
        <v>130</v>
      </c>
      <c r="L221" s="229"/>
      <c r="M221" s="230" t="s">
        <v>1</v>
      </c>
      <c r="N221" s="231" t="s">
        <v>37</v>
      </c>
      <c r="O221" s="65"/>
      <c r="P221" s="196">
        <f>O221*H221</f>
        <v>0</v>
      </c>
      <c r="Q221" s="196">
        <v>1.7000000000000001E-4</v>
      </c>
      <c r="R221" s="196">
        <f>Q221*H221</f>
        <v>9.7988000000000016E-3</v>
      </c>
      <c r="S221" s="196">
        <v>0</v>
      </c>
      <c r="T221" s="197">
        <f>S221*H221</f>
        <v>0</v>
      </c>
      <c r="AR221" s="198" t="s">
        <v>198</v>
      </c>
      <c r="AT221" s="198" t="s">
        <v>195</v>
      </c>
      <c r="AU221" s="198" t="s">
        <v>82</v>
      </c>
      <c r="AY221" s="16" t="s">
        <v>123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6" t="s">
        <v>80</v>
      </c>
      <c r="BK221" s="199">
        <f>ROUND(I221*H221,2)</f>
        <v>0</v>
      </c>
      <c r="BL221" s="16" t="s">
        <v>186</v>
      </c>
      <c r="BM221" s="198" t="s">
        <v>295</v>
      </c>
    </row>
    <row r="222" spans="2:65" s="12" customFormat="1" ht="11.25">
      <c r="B222" s="200"/>
      <c r="C222" s="201"/>
      <c r="D222" s="202" t="s">
        <v>133</v>
      </c>
      <c r="E222" s="203" t="s">
        <v>1</v>
      </c>
      <c r="F222" s="204" t="s">
        <v>296</v>
      </c>
      <c r="G222" s="201"/>
      <c r="H222" s="205">
        <v>57.64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133</v>
      </c>
      <c r="AU222" s="211" t="s">
        <v>82</v>
      </c>
      <c r="AV222" s="12" t="s">
        <v>82</v>
      </c>
      <c r="AW222" s="12" t="s">
        <v>29</v>
      </c>
      <c r="AX222" s="12" t="s">
        <v>80</v>
      </c>
      <c r="AY222" s="211" t="s">
        <v>123</v>
      </c>
    </row>
    <row r="223" spans="2:65" s="1" customFormat="1" ht="24" customHeight="1">
      <c r="B223" s="33"/>
      <c r="C223" s="222" t="s">
        <v>297</v>
      </c>
      <c r="D223" s="222" t="s">
        <v>195</v>
      </c>
      <c r="E223" s="223" t="s">
        <v>298</v>
      </c>
      <c r="F223" s="224" t="s">
        <v>299</v>
      </c>
      <c r="G223" s="225" t="s">
        <v>225</v>
      </c>
      <c r="H223" s="226">
        <v>55.02</v>
      </c>
      <c r="I223" s="227"/>
      <c r="J223" s="228">
        <f>ROUND(I223*H223,2)</f>
        <v>0</v>
      </c>
      <c r="K223" s="224" t="s">
        <v>130</v>
      </c>
      <c r="L223" s="229"/>
      <c r="M223" s="230" t="s">
        <v>1</v>
      </c>
      <c r="N223" s="231" t="s">
        <v>37</v>
      </c>
      <c r="O223" s="65"/>
      <c r="P223" s="196">
        <f>O223*H223</f>
        <v>0</v>
      </c>
      <c r="Q223" s="196">
        <v>1.0000000000000001E-5</v>
      </c>
      <c r="R223" s="196">
        <f>Q223*H223</f>
        <v>5.5020000000000004E-4</v>
      </c>
      <c r="S223" s="196">
        <v>0</v>
      </c>
      <c r="T223" s="197">
        <f>S223*H223</f>
        <v>0</v>
      </c>
      <c r="AR223" s="198" t="s">
        <v>198</v>
      </c>
      <c r="AT223" s="198" t="s">
        <v>195</v>
      </c>
      <c r="AU223" s="198" t="s">
        <v>82</v>
      </c>
      <c r="AY223" s="16" t="s">
        <v>123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6" t="s">
        <v>80</v>
      </c>
      <c r="BK223" s="199">
        <f>ROUND(I223*H223,2)</f>
        <v>0</v>
      </c>
      <c r="BL223" s="16" t="s">
        <v>186</v>
      </c>
      <c r="BM223" s="198" t="s">
        <v>300</v>
      </c>
    </row>
    <row r="224" spans="2:65" s="12" customFormat="1" ht="11.25">
      <c r="B224" s="200"/>
      <c r="C224" s="201"/>
      <c r="D224" s="202" t="s">
        <v>133</v>
      </c>
      <c r="E224" s="203" t="s">
        <v>1</v>
      </c>
      <c r="F224" s="204" t="s">
        <v>301</v>
      </c>
      <c r="G224" s="201"/>
      <c r="H224" s="205">
        <v>55.02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133</v>
      </c>
      <c r="AU224" s="211" t="s">
        <v>82</v>
      </c>
      <c r="AV224" s="12" t="s">
        <v>82</v>
      </c>
      <c r="AW224" s="12" t="s">
        <v>29</v>
      </c>
      <c r="AX224" s="12" t="s">
        <v>80</v>
      </c>
      <c r="AY224" s="211" t="s">
        <v>123</v>
      </c>
    </row>
    <row r="225" spans="2:65" s="1" customFormat="1" ht="24" customHeight="1">
      <c r="B225" s="33"/>
      <c r="C225" s="187" t="s">
        <v>302</v>
      </c>
      <c r="D225" s="187" t="s">
        <v>126</v>
      </c>
      <c r="E225" s="188" t="s">
        <v>303</v>
      </c>
      <c r="F225" s="189" t="s">
        <v>304</v>
      </c>
      <c r="G225" s="190" t="s">
        <v>204</v>
      </c>
      <c r="H225" s="232"/>
      <c r="I225" s="192"/>
      <c r="J225" s="193">
        <f>ROUND(I225*H225,2)</f>
        <v>0</v>
      </c>
      <c r="K225" s="189" t="s">
        <v>130</v>
      </c>
      <c r="L225" s="37"/>
      <c r="M225" s="194" t="s">
        <v>1</v>
      </c>
      <c r="N225" s="195" t="s">
        <v>37</v>
      </c>
      <c r="O225" s="65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AR225" s="198" t="s">
        <v>186</v>
      </c>
      <c r="AT225" s="198" t="s">
        <v>126</v>
      </c>
      <c r="AU225" s="198" t="s">
        <v>82</v>
      </c>
      <c r="AY225" s="16" t="s">
        <v>123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6" t="s">
        <v>80</v>
      </c>
      <c r="BK225" s="199">
        <f>ROUND(I225*H225,2)</f>
        <v>0</v>
      </c>
      <c r="BL225" s="16" t="s">
        <v>186</v>
      </c>
      <c r="BM225" s="198" t="s">
        <v>305</v>
      </c>
    </row>
    <row r="226" spans="2:65" s="11" customFormat="1" ht="22.9" customHeight="1">
      <c r="B226" s="171"/>
      <c r="C226" s="172"/>
      <c r="D226" s="173" t="s">
        <v>71</v>
      </c>
      <c r="E226" s="185" t="s">
        <v>306</v>
      </c>
      <c r="F226" s="185" t="s">
        <v>307</v>
      </c>
      <c r="G226" s="172"/>
      <c r="H226" s="172"/>
      <c r="I226" s="175"/>
      <c r="J226" s="186">
        <f>BK226</f>
        <v>0</v>
      </c>
      <c r="K226" s="172"/>
      <c r="L226" s="177"/>
      <c r="M226" s="178"/>
      <c r="N226" s="179"/>
      <c r="O226" s="179"/>
      <c r="P226" s="180">
        <f>SUM(P227:P249)</f>
        <v>0</v>
      </c>
      <c r="Q226" s="179"/>
      <c r="R226" s="180">
        <f>SUM(R227:R249)</f>
        <v>0.23965068785000002</v>
      </c>
      <c r="S226" s="179"/>
      <c r="T226" s="181">
        <f>SUM(T227:T249)</f>
        <v>0</v>
      </c>
      <c r="AR226" s="182" t="s">
        <v>82</v>
      </c>
      <c r="AT226" s="183" t="s">
        <v>71</v>
      </c>
      <c r="AU226" s="183" t="s">
        <v>80</v>
      </c>
      <c r="AY226" s="182" t="s">
        <v>123</v>
      </c>
      <c r="BK226" s="184">
        <f>SUM(BK227:BK249)</f>
        <v>0</v>
      </c>
    </row>
    <row r="227" spans="2:65" s="1" customFormat="1" ht="24" customHeight="1">
      <c r="B227" s="33"/>
      <c r="C227" s="187" t="s">
        <v>308</v>
      </c>
      <c r="D227" s="187" t="s">
        <v>126</v>
      </c>
      <c r="E227" s="188" t="s">
        <v>309</v>
      </c>
      <c r="F227" s="189" t="s">
        <v>310</v>
      </c>
      <c r="G227" s="190" t="s">
        <v>129</v>
      </c>
      <c r="H227" s="191">
        <v>52.4</v>
      </c>
      <c r="I227" s="192"/>
      <c r="J227" s="193">
        <f>ROUND(I227*H227,2)</f>
        <v>0</v>
      </c>
      <c r="K227" s="189" t="s">
        <v>130</v>
      </c>
      <c r="L227" s="37"/>
      <c r="M227" s="194" t="s">
        <v>1</v>
      </c>
      <c r="N227" s="195" t="s">
        <v>37</v>
      </c>
      <c r="O227" s="65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AR227" s="198" t="s">
        <v>186</v>
      </c>
      <c r="AT227" s="198" t="s">
        <v>126</v>
      </c>
      <c r="AU227" s="198" t="s">
        <v>82</v>
      </c>
      <c r="AY227" s="16" t="s">
        <v>123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6" t="s">
        <v>80</v>
      </c>
      <c r="BK227" s="199">
        <f>ROUND(I227*H227,2)</f>
        <v>0</v>
      </c>
      <c r="BL227" s="16" t="s">
        <v>186</v>
      </c>
      <c r="BM227" s="198" t="s">
        <v>311</v>
      </c>
    </row>
    <row r="228" spans="2:65" s="13" customFormat="1" ht="11.25">
      <c r="B228" s="212"/>
      <c r="C228" s="213"/>
      <c r="D228" s="202" t="s">
        <v>133</v>
      </c>
      <c r="E228" s="214" t="s">
        <v>1</v>
      </c>
      <c r="F228" s="215" t="s">
        <v>188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133</v>
      </c>
      <c r="AU228" s="221" t="s">
        <v>82</v>
      </c>
      <c r="AV228" s="13" t="s">
        <v>80</v>
      </c>
      <c r="AW228" s="13" t="s">
        <v>29</v>
      </c>
      <c r="AX228" s="13" t="s">
        <v>72</v>
      </c>
      <c r="AY228" s="221" t="s">
        <v>123</v>
      </c>
    </row>
    <row r="229" spans="2:65" s="13" customFormat="1" ht="11.25">
      <c r="B229" s="212"/>
      <c r="C229" s="213"/>
      <c r="D229" s="202" t="s">
        <v>133</v>
      </c>
      <c r="E229" s="214" t="s">
        <v>1</v>
      </c>
      <c r="F229" s="215" t="s">
        <v>255</v>
      </c>
      <c r="G229" s="213"/>
      <c r="H229" s="214" t="s">
        <v>1</v>
      </c>
      <c r="I229" s="216"/>
      <c r="J229" s="213"/>
      <c r="K229" s="213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133</v>
      </c>
      <c r="AU229" s="221" t="s">
        <v>82</v>
      </c>
      <c r="AV229" s="13" t="s">
        <v>80</v>
      </c>
      <c r="AW229" s="13" t="s">
        <v>29</v>
      </c>
      <c r="AX229" s="13" t="s">
        <v>72</v>
      </c>
      <c r="AY229" s="221" t="s">
        <v>123</v>
      </c>
    </row>
    <row r="230" spans="2:65" s="13" customFormat="1" ht="11.25">
      <c r="B230" s="212"/>
      <c r="C230" s="213"/>
      <c r="D230" s="202" t="s">
        <v>133</v>
      </c>
      <c r="E230" s="214" t="s">
        <v>1</v>
      </c>
      <c r="F230" s="215" t="s">
        <v>190</v>
      </c>
      <c r="G230" s="213"/>
      <c r="H230" s="214" t="s">
        <v>1</v>
      </c>
      <c r="I230" s="216"/>
      <c r="J230" s="213"/>
      <c r="K230" s="213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133</v>
      </c>
      <c r="AU230" s="221" t="s">
        <v>82</v>
      </c>
      <c r="AV230" s="13" t="s">
        <v>80</v>
      </c>
      <c r="AW230" s="13" t="s">
        <v>29</v>
      </c>
      <c r="AX230" s="13" t="s">
        <v>72</v>
      </c>
      <c r="AY230" s="221" t="s">
        <v>123</v>
      </c>
    </row>
    <row r="231" spans="2:65" s="13" customFormat="1" ht="11.25">
      <c r="B231" s="212"/>
      <c r="C231" s="213"/>
      <c r="D231" s="202" t="s">
        <v>133</v>
      </c>
      <c r="E231" s="214" t="s">
        <v>1</v>
      </c>
      <c r="F231" s="215" t="s">
        <v>191</v>
      </c>
      <c r="G231" s="213"/>
      <c r="H231" s="214" t="s">
        <v>1</v>
      </c>
      <c r="I231" s="216"/>
      <c r="J231" s="213"/>
      <c r="K231" s="213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133</v>
      </c>
      <c r="AU231" s="221" t="s">
        <v>82</v>
      </c>
      <c r="AV231" s="13" t="s">
        <v>80</v>
      </c>
      <c r="AW231" s="13" t="s">
        <v>29</v>
      </c>
      <c r="AX231" s="13" t="s">
        <v>72</v>
      </c>
      <c r="AY231" s="221" t="s">
        <v>123</v>
      </c>
    </row>
    <row r="232" spans="2:65" s="13" customFormat="1" ht="11.25">
      <c r="B232" s="212"/>
      <c r="C232" s="213"/>
      <c r="D232" s="202" t="s">
        <v>133</v>
      </c>
      <c r="E232" s="214" t="s">
        <v>1</v>
      </c>
      <c r="F232" s="215" t="s">
        <v>192</v>
      </c>
      <c r="G232" s="213"/>
      <c r="H232" s="214" t="s">
        <v>1</v>
      </c>
      <c r="I232" s="216"/>
      <c r="J232" s="213"/>
      <c r="K232" s="213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133</v>
      </c>
      <c r="AU232" s="221" t="s">
        <v>82</v>
      </c>
      <c r="AV232" s="13" t="s">
        <v>80</v>
      </c>
      <c r="AW232" s="13" t="s">
        <v>29</v>
      </c>
      <c r="AX232" s="13" t="s">
        <v>72</v>
      </c>
      <c r="AY232" s="221" t="s">
        <v>123</v>
      </c>
    </row>
    <row r="233" spans="2:65" s="12" customFormat="1" ht="11.25">
      <c r="B233" s="200"/>
      <c r="C233" s="201"/>
      <c r="D233" s="202" t="s">
        <v>133</v>
      </c>
      <c r="E233" s="203" t="s">
        <v>1</v>
      </c>
      <c r="F233" s="204" t="s">
        <v>193</v>
      </c>
      <c r="G233" s="201"/>
      <c r="H233" s="205">
        <v>52.4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133</v>
      </c>
      <c r="AU233" s="211" t="s">
        <v>82</v>
      </c>
      <c r="AV233" s="12" t="s">
        <v>82</v>
      </c>
      <c r="AW233" s="12" t="s">
        <v>29</v>
      </c>
      <c r="AX233" s="12" t="s">
        <v>80</v>
      </c>
      <c r="AY233" s="211" t="s">
        <v>123</v>
      </c>
    </row>
    <row r="234" spans="2:65" s="1" customFormat="1" ht="24" customHeight="1">
      <c r="B234" s="33"/>
      <c r="C234" s="222" t="s">
        <v>312</v>
      </c>
      <c r="D234" s="222" t="s">
        <v>195</v>
      </c>
      <c r="E234" s="223" t="s">
        <v>313</v>
      </c>
      <c r="F234" s="224" t="s">
        <v>314</v>
      </c>
      <c r="G234" s="225" t="s">
        <v>129</v>
      </c>
      <c r="H234" s="226">
        <v>60.26</v>
      </c>
      <c r="I234" s="227"/>
      <c r="J234" s="228">
        <f>ROUND(I234*H234,2)</f>
        <v>0</v>
      </c>
      <c r="K234" s="224" t="s">
        <v>130</v>
      </c>
      <c r="L234" s="229"/>
      <c r="M234" s="230" t="s">
        <v>1</v>
      </c>
      <c r="N234" s="231" t="s">
        <v>37</v>
      </c>
      <c r="O234" s="65"/>
      <c r="P234" s="196">
        <f>O234*H234</f>
        <v>0</v>
      </c>
      <c r="Q234" s="196">
        <v>1.9E-3</v>
      </c>
      <c r="R234" s="196">
        <f>Q234*H234</f>
        <v>0.114494</v>
      </c>
      <c r="S234" s="196">
        <v>0</v>
      </c>
      <c r="T234" s="197">
        <f>S234*H234</f>
        <v>0</v>
      </c>
      <c r="AR234" s="198" t="s">
        <v>198</v>
      </c>
      <c r="AT234" s="198" t="s">
        <v>195</v>
      </c>
      <c r="AU234" s="198" t="s">
        <v>82</v>
      </c>
      <c r="AY234" s="16" t="s">
        <v>123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6" t="s">
        <v>80</v>
      </c>
      <c r="BK234" s="199">
        <f>ROUND(I234*H234,2)</f>
        <v>0</v>
      </c>
      <c r="BL234" s="16" t="s">
        <v>186</v>
      </c>
      <c r="BM234" s="198" t="s">
        <v>315</v>
      </c>
    </row>
    <row r="235" spans="2:65" s="12" customFormat="1" ht="11.25">
      <c r="B235" s="200"/>
      <c r="C235" s="201"/>
      <c r="D235" s="202" t="s">
        <v>133</v>
      </c>
      <c r="E235" s="203" t="s">
        <v>1</v>
      </c>
      <c r="F235" s="204" t="s">
        <v>316</v>
      </c>
      <c r="G235" s="201"/>
      <c r="H235" s="205">
        <v>60.26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133</v>
      </c>
      <c r="AU235" s="211" t="s">
        <v>82</v>
      </c>
      <c r="AV235" s="12" t="s">
        <v>82</v>
      </c>
      <c r="AW235" s="12" t="s">
        <v>29</v>
      </c>
      <c r="AX235" s="12" t="s">
        <v>80</v>
      </c>
      <c r="AY235" s="211" t="s">
        <v>123</v>
      </c>
    </row>
    <row r="236" spans="2:65" s="1" customFormat="1" ht="24" customHeight="1">
      <c r="B236" s="33"/>
      <c r="C236" s="187" t="s">
        <v>317</v>
      </c>
      <c r="D236" s="187" t="s">
        <v>126</v>
      </c>
      <c r="E236" s="188" t="s">
        <v>318</v>
      </c>
      <c r="F236" s="189" t="s">
        <v>319</v>
      </c>
      <c r="G236" s="190" t="s">
        <v>225</v>
      </c>
      <c r="H236" s="191">
        <v>25.666</v>
      </c>
      <c r="I236" s="192"/>
      <c r="J236" s="193">
        <f>ROUND(I236*H236,2)</f>
        <v>0</v>
      </c>
      <c r="K236" s="189" t="s">
        <v>130</v>
      </c>
      <c r="L236" s="37"/>
      <c r="M236" s="194" t="s">
        <v>1</v>
      </c>
      <c r="N236" s="195" t="s">
        <v>37</v>
      </c>
      <c r="O236" s="65"/>
      <c r="P236" s="196">
        <f>O236*H236</f>
        <v>0</v>
      </c>
      <c r="Q236" s="196">
        <v>1.4254999999999999E-3</v>
      </c>
      <c r="R236" s="196">
        <f>Q236*H236</f>
        <v>3.6586883000000001E-2</v>
      </c>
      <c r="S236" s="196">
        <v>0</v>
      </c>
      <c r="T236" s="197">
        <f>S236*H236</f>
        <v>0</v>
      </c>
      <c r="AR236" s="198" t="s">
        <v>186</v>
      </c>
      <c r="AT236" s="198" t="s">
        <v>126</v>
      </c>
      <c r="AU236" s="198" t="s">
        <v>82</v>
      </c>
      <c r="AY236" s="16" t="s">
        <v>123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6" t="s">
        <v>80</v>
      </c>
      <c r="BK236" s="199">
        <f>ROUND(I236*H236,2)</f>
        <v>0</v>
      </c>
      <c r="BL236" s="16" t="s">
        <v>186</v>
      </c>
      <c r="BM236" s="198" t="s">
        <v>320</v>
      </c>
    </row>
    <row r="237" spans="2:65" s="12" customFormat="1" ht="11.25">
      <c r="B237" s="200"/>
      <c r="C237" s="201"/>
      <c r="D237" s="202" t="s">
        <v>133</v>
      </c>
      <c r="E237" s="203" t="s">
        <v>1</v>
      </c>
      <c r="F237" s="204" t="s">
        <v>321</v>
      </c>
      <c r="G237" s="201"/>
      <c r="H237" s="205">
        <v>25.666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133</v>
      </c>
      <c r="AU237" s="211" t="s">
        <v>82</v>
      </c>
      <c r="AV237" s="12" t="s">
        <v>82</v>
      </c>
      <c r="AW237" s="12" t="s">
        <v>29</v>
      </c>
      <c r="AX237" s="12" t="s">
        <v>72</v>
      </c>
      <c r="AY237" s="211" t="s">
        <v>123</v>
      </c>
    </row>
    <row r="238" spans="2:65" s="14" customFormat="1" ht="11.25">
      <c r="B238" s="233"/>
      <c r="C238" s="234"/>
      <c r="D238" s="202" t="s">
        <v>133</v>
      </c>
      <c r="E238" s="235" t="s">
        <v>1</v>
      </c>
      <c r="F238" s="236" t="s">
        <v>215</v>
      </c>
      <c r="G238" s="234"/>
      <c r="H238" s="237">
        <v>25.666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133</v>
      </c>
      <c r="AU238" s="243" t="s">
        <v>82</v>
      </c>
      <c r="AV238" s="14" t="s">
        <v>131</v>
      </c>
      <c r="AW238" s="14" t="s">
        <v>29</v>
      </c>
      <c r="AX238" s="14" t="s">
        <v>80</v>
      </c>
      <c r="AY238" s="243" t="s">
        <v>123</v>
      </c>
    </row>
    <row r="239" spans="2:65" s="1" customFormat="1" ht="24" customHeight="1">
      <c r="B239" s="33"/>
      <c r="C239" s="187" t="s">
        <v>322</v>
      </c>
      <c r="D239" s="187" t="s">
        <v>126</v>
      </c>
      <c r="E239" s="188" t="s">
        <v>323</v>
      </c>
      <c r="F239" s="189" t="s">
        <v>324</v>
      </c>
      <c r="G239" s="190" t="s">
        <v>225</v>
      </c>
      <c r="H239" s="191">
        <v>12.833</v>
      </c>
      <c r="I239" s="192"/>
      <c r="J239" s="193">
        <f>ROUND(I239*H239,2)</f>
        <v>0</v>
      </c>
      <c r="K239" s="189" t="s">
        <v>130</v>
      </c>
      <c r="L239" s="37"/>
      <c r="M239" s="194" t="s">
        <v>1</v>
      </c>
      <c r="N239" s="195" t="s">
        <v>37</v>
      </c>
      <c r="O239" s="65"/>
      <c r="P239" s="196">
        <f>O239*H239</f>
        <v>0</v>
      </c>
      <c r="Q239" s="196">
        <v>7.4005000000000002E-4</v>
      </c>
      <c r="R239" s="196">
        <f>Q239*H239</f>
        <v>9.4970616500000011E-3</v>
      </c>
      <c r="S239" s="196">
        <v>0</v>
      </c>
      <c r="T239" s="197">
        <f>S239*H239</f>
        <v>0</v>
      </c>
      <c r="AR239" s="198" t="s">
        <v>186</v>
      </c>
      <c r="AT239" s="198" t="s">
        <v>126</v>
      </c>
      <c r="AU239" s="198" t="s">
        <v>82</v>
      </c>
      <c r="AY239" s="16" t="s">
        <v>123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6" t="s">
        <v>80</v>
      </c>
      <c r="BK239" s="199">
        <f>ROUND(I239*H239,2)</f>
        <v>0</v>
      </c>
      <c r="BL239" s="16" t="s">
        <v>186</v>
      </c>
      <c r="BM239" s="198" t="s">
        <v>325</v>
      </c>
    </row>
    <row r="240" spans="2:65" s="12" customFormat="1" ht="11.25">
      <c r="B240" s="200"/>
      <c r="C240" s="201"/>
      <c r="D240" s="202" t="s">
        <v>133</v>
      </c>
      <c r="E240" s="203" t="s">
        <v>1</v>
      </c>
      <c r="F240" s="204" t="s">
        <v>326</v>
      </c>
      <c r="G240" s="201"/>
      <c r="H240" s="205">
        <v>12.833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133</v>
      </c>
      <c r="AU240" s="211" t="s">
        <v>82</v>
      </c>
      <c r="AV240" s="12" t="s">
        <v>82</v>
      </c>
      <c r="AW240" s="12" t="s">
        <v>29</v>
      </c>
      <c r="AX240" s="12" t="s">
        <v>80</v>
      </c>
      <c r="AY240" s="211" t="s">
        <v>123</v>
      </c>
    </row>
    <row r="241" spans="2:65" s="1" customFormat="1" ht="24" customHeight="1">
      <c r="B241" s="33"/>
      <c r="C241" s="187" t="s">
        <v>327</v>
      </c>
      <c r="D241" s="187" t="s">
        <v>126</v>
      </c>
      <c r="E241" s="188" t="s">
        <v>328</v>
      </c>
      <c r="F241" s="189" t="s">
        <v>329</v>
      </c>
      <c r="G241" s="190" t="s">
        <v>225</v>
      </c>
      <c r="H241" s="191">
        <v>12.833</v>
      </c>
      <c r="I241" s="192"/>
      <c r="J241" s="193">
        <f>ROUND(I241*H241,2)</f>
        <v>0</v>
      </c>
      <c r="K241" s="189" t="s">
        <v>130</v>
      </c>
      <c r="L241" s="37"/>
      <c r="M241" s="194" t="s">
        <v>1</v>
      </c>
      <c r="N241" s="195" t="s">
        <v>37</v>
      </c>
      <c r="O241" s="65"/>
      <c r="P241" s="196">
        <f>O241*H241</f>
        <v>0</v>
      </c>
      <c r="Q241" s="196">
        <v>7.6205000000000001E-4</v>
      </c>
      <c r="R241" s="196">
        <f>Q241*H241</f>
        <v>9.7793876500000005E-3</v>
      </c>
      <c r="S241" s="196">
        <v>0</v>
      </c>
      <c r="T241" s="197">
        <f>S241*H241</f>
        <v>0</v>
      </c>
      <c r="AR241" s="198" t="s">
        <v>186</v>
      </c>
      <c r="AT241" s="198" t="s">
        <v>126</v>
      </c>
      <c r="AU241" s="198" t="s">
        <v>82</v>
      </c>
      <c r="AY241" s="16" t="s">
        <v>123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6" t="s">
        <v>80</v>
      </c>
      <c r="BK241" s="199">
        <f>ROUND(I241*H241,2)</f>
        <v>0</v>
      </c>
      <c r="BL241" s="16" t="s">
        <v>186</v>
      </c>
      <c r="BM241" s="198" t="s">
        <v>330</v>
      </c>
    </row>
    <row r="242" spans="2:65" s="1" customFormat="1" ht="24" customHeight="1">
      <c r="B242" s="33"/>
      <c r="C242" s="187" t="s">
        <v>331</v>
      </c>
      <c r="D242" s="187" t="s">
        <v>126</v>
      </c>
      <c r="E242" s="188" t="s">
        <v>332</v>
      </c>
      <c r="F242" s="189" t="s">
        <v>333</v>
      </c>
      <c r="G242" s="190" t="s">
        <v>225</v>
      </c>
      <c r="H242" s="191">
        <v>24</v>
      </c>
      <c r="I242" s="192"/>
      <c r="J242" s="193">
        <f>ROUND(I242*H242,2)</f>
        <v>0</v>
      </c>
      <c r="K242" s="189" t="s">
        <v>130</v>
      </c>
      <c r="L242" s="37"/>
      <c r="M242" s="194" t="s">
        <v>1</v>
      </c>
      <c r="N242" s="195" t="s">
        <v>37</v>
      </c>
      <c r="O242" s="65"/>
      <c r="P242" s="196">
        <f>O242*H242</f>
        <v>0</v>
      </c>
      <c r="Q242" s="196">
        <v>1.9E-3</v>
      </c>
      <c r="R242" s="196">
        <f>Q242*H242</f>
        <v>4.5600000000000002E-2</v>
      </c>
      <c r="S242" s="196">
        <v>0</v>
      </c>
      <c r="T242" s="197">
        <f>S242*H242</f>
        <v>0</v>
      </c>
      <c r="AR242" s="198" t="s">
        <v>131</v>
      </c>
      <c r="AT242" s="198" t="s">
        <v>126</v>
      </c>
      <c r="AU242" s="198" t="s">
        <v>82</v>
      </c>
      <c r="AY242" s="16" t="s">
        <v>123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6" t="s">
        <v>80</v>
      </c>
      <c r="BK242" s="199">
        <f>ROUND(I242*H242,2)</f>
        <v>0</v>
      </c>
      <c r="BL242" s="16" t="s">
        <v>131</v>
      </c>
      <c r="BM242" s="198" t="s">
        <v>334</v>
      </c>
    </row>
    <row r="243" spans="2:65" s="12" customFormat="1" ht="11.25">
      <c r="B243" s="200"/>
      <c r="C243" s="201"/>
      <c r="D243" s="202" t="s">
        <v>133</v>
      </c>
      <c r="E243" s="203" t="s">
        <v>1</v>
      </c>
      <c r="F243" s="204" t="s">
        <v>335</v>
      </c>
      <c r="G243" s="201"/>
      <c r="H243" s="205">
        <v>24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133</v>
      </c>
      <c r="AU243" s="211" t="s">
        <v>82</v>
      </c>
      <c r="AV243" s="12" t="s">
        <v>82</v>
      </c>
      <c r="AW243" s="12" t="s">
        <v>29</v>
      </c>
      <c r="AX243" s="12" t="s">
        <v>72</v>
      </c>
      <c r="AY243" s="211" t="s">
        <v>123</v>
      </c>
    </row>
    <row r="244" spans="2:65" s="14" customFormat="1" ht="11.25">
      <c r="B244" s="233"/>
      <c r="C244" s="234"/>
      <c r="D244" s="202" t="s">
        <v>133</v>
      </c>
      <c r="E244" s="235" t="s">
        <v>1</v>
      </c>
      <c r="F244" s="236" t="s">
        <v>215</v>
      </c>
      <c r="G244" s="234"/>
      <c r="H244" s="237">
        <v>24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133</v>
      </c>
      <c r="AU244" s="243" t="s">
        <v>82</v>
      </c>
      <c r="AV244" s="14" t="s">
        <v>131</v>
      </c>
      <c r="AW244" s="14" t="s">
        <v>29</v>
      </c>
      <c r="AX244" s="14" t="s">
        <v>80</v>
      </c>
      <c r="AY244" s="243" t="s">
        <v>123</v>
      </c>
    </row>
    <row r="245" spans="2:65" s="1" customFormat="1" ht="16.5" customHeight="1">
      <c r="B245" s="33"/>
      <c r="C245" s="187" t="s">
        <v>336</v>
      </c>
      <c r="D245" s="187" t="s">
        <v>126</v>
      </c>
      <c r="E245" s="188" t="s">
        <v>337</v>
      </c>
      <c r="F245" s="189" t="s">
        <v>338</v>
      </c>
      <c r="G245" s="190" t="s">
        <v>225</v>
      </c>
      <c r="H245" s="191">
        <v>12.833</v>
      </c>
      <c r="I245" s="192"/>
      <c r="J245" s="193">
        <f>ROUND(I245*H245,2)</f>
        <v>0</v>
      </c>
      <c r="K245" s="189" t="s">
        <v>130</v>
      </c>
      <c r="L245" s="37"/>
      <c r="M245" s="194" t="s">
        <v>1</v>
      </c>
      <c r="N245" s="195" t="s">
        <v>37</v>
      </c>
      <c r="O245" s="65"/>
      <c r="P245" s="196">
        <f>O245*H245</f>
        <v>0</v>
      </c>
      <c r="Q245" s="196">
        <v>9.0835000000000004E-4</v>
      </c>
      <c r="R245" s="196">
        <f>Q245*H245</f>
        <v>1.1656855550000001E-2</v>
      </c>
      <c r="S245" s="196">
        <v>0</v>
      </c>
      <c r="T245" s="197">
        <f>S245*H245</f>
        <v>0</v>
      </c>
      <c r="AR245" s="198" t="s">
        <v>186</v>
      </c>
      <c r="AT245" s="198" t="s">
        <v>126</v>
      </c>
      <c r="AU245" s="198" t="s">
        <v>82</v>
      </c>
      <c r="AY245" s="16" t="s">
        <v>123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6" t="s">
        <v>80</v>
      </c>
      <c r="BK245" s="199">
        <f>ROUND(I245*H245,2)</f>
        <v>0</v>
      </c>
      <c r="BL245" s="16" t="s">
        <v>186</v>
      </c>
      <c r="BM245" s="198" t="s">
        <v>339</v>
      </c>
    </row>
    <row r="246" spans="2:65" s="12" customFormat="1" ht="11.25">
      <c r="B246" s="200"/>
      <c r="C246" s="201"/>
      <c r="D246" s="202" t="s">
        <v>133</v>
      </c>
      <c r="E246" s="203" t="s">
        <v>1</v>
      </c>
      <c r="F246" s="204" t="s">
        <v>326</v>
      </c>
      <c r="G246" s="201"/>
      <c r="H246" s="205">
        <v>12.833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133</v>
      </c>
      <c r="AU246" s="211" t="s">
        <v>82</v>
      </c>
      <c r="AV246" s="12" t="s">
        <v>82</v>
      </c>
      <c r="AW246" s="12" t="s">
        <v>29</v>
      </c>
      <c r="AX246" s="12" t="s">
        <v>80</v>
      </c>
      <c r="AY246" s="211" t="s">
        <v>123</v>
      </c>
    </row>
    <row r="247" spans="2:65" s="1" customFormat="1" ht="24" customHeight="1">
      <c r="B247" s="33"/>
      <c r="C247" s="187" t="s">
        <v>340</v>
      </c>
      <c r="D247" s="187" t="s">
        <v>126</v>
      </c>
      <c r="E247" s="188" t="s">
        <v>341</v>
      </c>
      <c r="F247" s="189" t="s">
        <v>342</v>
      </c>
      <c r="G247" s="190" t="s">
        <v>343</v>
      </c>
      <c r="H247" s="191">
        <v>7</v>
      </c>
      <c r="I247" s="192"/>
      <c r="J247" s="193">
        <f>ROUND(I247*H247,2)</f>
        <v>0</v>
      </c>
      <c r="K247" s="189" t="s">
        <v>130</v>
      </c>
      <c r="L247" s="37"/>
      <c r="M247" s="194" t="s">
        <v>1</v>
      </c>
      <c r="N247" s="195" t="s">
        <v>37</v>
      </c>
      <c r="O247" s="65"/>
      <c r="P247" s="196">
        <f>O247*H247</f>
        <v>0</v>
      </c>
      <c r="Q247" s="196">
        <v>2.04E-4</v>
      </c>
      <c r="R247" s="196">
        <f>Q247*H247</f>
        <v>1.428E-3</v>
      </c>
      <c r="S247" s="196">
        <v>0</v>
      </c>
      <c r="T247" s="197">
        <f>S247*H247</f>
        <v>0</v>
      </c>
      <c r="AR247" s="198" t="s">
        <v>186</v>
      </c>
      <c r="AT247" s="198" t="s">
        <v>126</v>
      </c>
      <c r="AU247" s="198" t="s">
        <v>82</v>
      </c>
      <c r="AY247" s="16" t="s">
        <v>123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80</v>
      </c>
      <c r="BK247" s="199">
        <f>ROUND(I247*H247,2)</f>
        <v>0</v>
      </c>
      <c r="BL247" s="16" t="s">
        <v>186</v>
      </c>
      <c r="BM247" s="198" t="s">
        <v>344</v>
      </c>
    </row>
    <row r="248" spans="2:65" s="1" customFormat="1" ht="24" customHeight="1">
      <c r="B248" s="33"/>
      <c r="C248" s="187" t="s">
        <v>345</v>
      </c>
      <c r="D248" s="187" t="s">
        <v>126</v>
      </c>
      <c r="E248" s="188" t="s">
        <v>346</v>
      </c>
      <c r="F248" s="189" t="s">
        <v>347</v>
      </c>
      <c r="G248" s="190" t="s">
        <v>225</v>
      </c>
      <c r="H248" s="191">
        <v>7</v>
      </c>
      <c r="I248" s="192"/>
      <c r="J248" s="193">
        <f>ROUND(I248*H248,2)</f>
        <v>0</v>
      </c>
      <c r="K248" s="189" t="s">
        <v>130</v>
      </c>
      <c r="L248" s="37"/>
      <c r="M248" s="194" t="s">
        <v>1</v>
      </c>
      <c r="N248" s="195" t="s">
        <v>37</v>
      </c>
      <c r="O248" s="65"/>
      <c r="P248" s="196">
        <f>O248*H248</f>
        <v>0</v>
      </c>
      <c r="Q248" s="196">
        <v>1.5154999999999999E-3</v>
      </c>
      <c r="R248" s="196">
        <f>Q248*H248</f>
        <v>1.06085E-2</v>
      </c>
      <c r="S248" s="196">
        <v>0</v>
      </c>
      <c r="T248" s="197">
        <f>S248*H248</f>
        <v>0</v>
      </c>
      <c r="AR248" s="198" t="s">
        <v>186</v>
      </c>
      <c r="AT248" s="198" t="s">
        <v>126</v>
      </c>
      <c r="AU248" s="198" t="s">
        <v>82</v>
      </c>
      <c r="AY248" s="16" t="s">
        <v>123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6" t="s">
        <v>80</v>
      </c>
      <c r="BK248" s="199">
        <f>ROUND(I248*H248,2)</f>
        <v>0</v>
      </c>
      <c r="BL248" s="16" t="s">
        <v>186</v>
      </c>
      <c r="BM248" s="198" t="s">
        <v>348</v>
      </c>
    </row>
    <row r="249" spans="2:65" s="1" customFormat="1" ht="24" customHeight="1">
      <c r="B249" s="33"/>
      <c r="C249" s="187" t="s">
        <v>349</v>
      </c>
      <c r="D249" s="187" t="s">
        <v>126</v>
      </c>
      <c r="E249" s="188" t="s">
        <v>350</v>
      </c>
      <c r="F249" s="189" t="s">
        <v>351</v>
      </c>
      <c r="G249" s="190" t="s">
        <v>204</v>
      </c>
      <c r="H249" s="232"/>
      <c r="I249" s="192"/>
      <c r="J249" s="193">
        <f>ROUND(I249*H249,2)</f>
        <v>0</v>
      </c>
      <c r="K249" s="189" t="s">
        <v>130</v>
      </c>
      <c r="L249" s="37"/>
      <c r="M249" s="194" t="s">
        <v>1</v>
      </c>
      <c r="N249" s="195" t="s">
        <v>37</v>
      </c>
      <c r="O249" s="65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AR249" s="198" t="s">
        <v>186</v>
      </c>
      <c r="AT249" s="198" t="s">
        <v>126</v>
      </c>
      <c r="AU249" s="198" t="s">
        <v>82</v>
      </c>
      <c r="AY249" s="16" t="s">
        <v>123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6" t="s">
        <v>80</v>
      </c>
      <c r="BK249" s="199">
        <f>ROUND(I249*H249,2)</f>
        <v>0</v>
      </c>
      <c r="BL249" s="16" t="s">
        <v>186</v>
      </c>
      <c r="BM249" s="198" t="s">
        <v>352</v>
      </c>
    </row>
    <row r="250" spans="2:65" s="11" customFormat="1" ht="22.9" customHeight="1">
      <c r="B250" s="171"/>
      <c r="C250" s="172"/>
      <c r="D250" s="173" t="s">
        <v>71</v>
      </c>
      <c r="E250" s="185" t="s">
        <v>353</v>
      </c>
      <c r="F250" s="185" t="s">
        <v>354</v>
      </c>
      <c r="G250" s="172"/>
      <c r="H250" s="172"/>
      <c r="I250" s="175"/>
      <c r="J250" s="186">
        <f>BK250</f>
        <v>0</v>
      </c>
      <c r="K250" s="172"/>
      <c r="L250" s="177"/>
      <c r="M250" s="178"/>
      <c r="N250" s="179"/>
      <c r="O250" s="179"/>
      <c r="P250" s="180">
        <f>SUM(P251:P255)</f>
        <v>0</v>
      </c>
      <c r="Q250" s="179"/>
      <c r="R250" s="180">
        <f>SUM(R251:R255)</f>
        <v>1.5929599999999999E-2</v>
      </c>
      <c r="S250" s="179"/>
      <c r="T250" s="181">
        <f>SUM(T251:T255)</f>
        <v>0</v>
      </c>
      <c r="AR250" s="182" t="s">
        <v>82</v>
      </c>
      <c r="AT250" s="183" t="s">
        <v>71</v>
      </c>
      <c r="AU250" s="183" t="s">
        <v>80</v>
      </c>
      <c r="AY250" s="182" t="s">
        <v>123</v>
      </c>
      <c r="BK250" s="184">
        <f>SUM(BK251:BK255)</f>
        <v>0</v>
      </c>
    </row>
    <row r="251" spans="2:65" s="1" customFormat="1" ht="24" customHeight="1">
      <c r="B251" s="33"/>
      <c r="C251" s="187" t="s">
        <v>355</v>
      </c>
      <c r="D251" s="187" t="s">
        <v>126</v>
      </c>
      <c r="E251" s="188" t="s">
        <v>356</v>
      </c>
      <c r="F251" s="189" t="s">
        <v>357</v>
      </c>
      <c r="G251" s="190" t="s">
        <v>129</v>
      </c>
      <c r="H251" s="191">
        <v>52.4</v>
      </c>
      <c r="I251" s="192"/>
      <c r="J251" s="193">
        <f>ROUND(I251*H251,2)</f>
        <v>0</v>
      </c>
      <c r="K251" s="189" t="s">
        <v>130</v>
      </c>
      <c r="L251" s="37"/>
      <c r="M251" s="194" t="s">
        <v>1</v>
      </c>
      <c r="N251" s="195" t="s">
        <v>37</v>
      </c>
      <c r="O251" s="65"/>
      <c r="P251" s="196">
        <f>O251*H251</f>
        <v>0</v>
      </c>
      <c r="Q251" s="196">
        <v>6.9999999999999999E-6</v>
      </c>
      <c r="R251" s="196">
        <f>Q251*H251</f>
        <v>3.6679999999999997E-4</v>
      </c>
      <c r="S251" s="196">
        <v>0</v>
      </c>
      <c r="T251" s="197">
        <f>S251*H251</f>
        <v>0</v>
      </c>
      <c r="AR251" s="198" t="s">
        <v>186</v>
      </c>
      <c r="AT251" s="198" t="s">
        <v>126</v>
      </c>
      <c r="AU251" s="198" t="s">
        <v>82</v>
      </c>
      <c r="AY251" s="16" t="s">
        <v>123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6" t="s">
        <v>80</v>
      </c>
      <c r="BK251" s="199">
        <f>ROUND(I251*H251,2)</f>
        <v>0</v>
      </c>
      <c r="BL251" s="16" t="s">
        <v>186</v>
      </c>
      <c r="BM251" s="198" t="s">
        <v>358</v>
      </c>
    </row>
    <row r="252" spans="2:65" s="1" customFormat="1" ht="16.5" customHeight="1">
      <c r="B252" s="33"/>
      <c r="C252" s="222" t="s">
        <v>359</v>
      </c>
      <c r="D252" s="222" t="s">
        <v>195</v>
      </c>
      <c r="E252" s="223" t="s">
        <v>360</v>
      </c>
      <c r="F252" s="224" t="s">
        <v>361</v>
      </c>
      <c r="G252" s="225" t="s">
        <v>129</v>
      </c>
      <c r="H252" s="226">
        <v>57.64</v>
      </c>
      <c r="I252" s="227"/>
      <c r="J252" s="228">
        <f>ROUND(I252*H252,2)</f>
        <v>0</v>
      </c>
      <c r="K252" s="224" t="s">
        <v>1</v>
      </c>
      <c r="L252" s="229"/>
      <c r="M252" s="230" t="s">
        <v>1</v>
      </c>
      <c r="N252" s="231" t="s">
        <v>37</v>
      </c>
      <c r="O252" s="65"/>
      <c r="P252" s="196">
        <f>O252*H252</f>
        <v>0</v>
      </c>
      <c r="Q252" s="196">
        <v>2.7E-4</v>
      </c>
      <c r="R252" s="196">
        <f>Q252*H252</f>
        <v>1.55628E-2</v>
      </c>
      <c r="S252" s="196">
        <v>0</v>
      </c>
      <c r="T252" s="197">
        <f>S252*H252</f>
        <v>0</v>
      </c>
      <c r="AR252" s="198" t="s">
        <v>198</v>
      </c>
      <c r="AT252" s="198" t="s">
        <v>195</v>
      </c>
      <c r="AU252" s="198" t="s">
        <v>82</v>
      </c>
      <c r="AY252" s="16" t="s">
        <v>123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6" t="s">
        <v>80</v>
      </c>
      <c r="BK252" s="199">
        <f>ROUND(I252*H252,2)</f>
        <v>0</v>
      </c>
      <c r="BL252" s="16" t="s">
        <v>186</v>
      </c>
      <c r="BM252" s="198" t="s">
        <v>362</v>
      </c>
    </row>
    <row r="253" spans="2:65" s="12" customFormat="1" ht="11.25">
      <c r="B253" s="200"/>
      <c r="C253" s="201"/>
      <c r="D253" s="202" t="s">
        <v>133</v>
      </c>
      <c r="E253" s="203" t="s">
        <v>1</v>
      </c>
      <c r="F253" s="204" t="s">
        <v>296</v>
      </c>
      <c r="G253" s="201"/>
      <c r="H253" s="205">
        <v>57.64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133</v>
      </c>
      <c r="AU253" s="211" t="s">
        <v>82</v>
      </c>
      <c r="AV253" s="12" t="s">
        <v>82</v>
      </c>
      <c r="AW253" s="12" t="s">
        <v>29</v>
      </c>
      <c r="AX253" s="12" t="s">
        <v>72</v>
      </c>
      <c r="AY253" s="211" t="s">
        <v>123</v>
      </c>
    </row>
    <row r="254" spans="2:65" s="14" customFormat="1" ht="11.25">
      <c r="B254" s="233"/>
      <c r="C254" s="234"/>
      <c r="D254" s="202" t="s">
        <v>133</v>
      </c>
      <c r="E254" s="235" t="s">
        <v>1</v>
      </c>
      <c r="F254" s="236" t="s">
        <v>215</v>
      </c>
      <c r="G254" s="234"/>
      <c r="H254" s="237">
        <v>57.64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133</v>
      </c>
      <c r="AU254" s="243" t="s">
        <v>82</v>
      </c>
      <c r="AV254" s="14" t="s">
        <v>131</v>
      </c>
      <c r="AW254" s="14" t="s">
        <v>29</v>
      </c>
      <c r="AX254" s="14" t="s">
        <v>80</v>
      </c>
      <c r="AY254" s="243" t="s">
        <v>123</v>
      </c>
    </row>
    <row r="255" spans="2:65" s="1" customFormat="1" ht="24" customHeight="1">
      <c r="B255" s="33"/>
      <c r="C255" s="187" t="s">
        <v>363</v>
      </c>
      <c r="D255" s="187" t="s">
        <v>126</v>
      </c>
      <c r="E255" s="188" t="s">
        <v>364</v>
      </c>
      <c r="F255" s="189" t="s">
        <v>365</v>
      </c>
      <c r="G255" s="190" t="s">
        <v>204</v>
      </c>
      <c r="H255" s="232"/>
      <c r="I255" s="192"/>
      <c r="J255" s="193">
        <f>ROUND(I255*H255,2)</f>
        <v>0</v>
      </c>
      <c r="K255" s="189" t="s">
        <v>130</v>
      </c>
      <c r="L255" s="37"/>
      <c r="M255" s="194" t="s">
        <v>1</v>
      </c>
      <c r="N255" s="195" t="s">
        <v>37</v>
      </c>
      <c r="O255" s="65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AR255" s="198" t="s">
        <v>186</v>
      </c>
      <c r="AT255" s="198" t="s">
        <v>126</v>
      </c>
      <c r="AU255" s="198" t="s">
        <v>82</v>
      </c>
      <c r="AY255" s="16" t="s">
        <v>123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6" t="s">
        <v>80</v>
      </c>
      <c r="BK255" s="199">
        <f>ROUND(I255*H255,2)</f>
        <v>0</v>
      </c>
      <c r="BL255" s="16" t="s">
        <v>186</v>
      </c>
      <c r="BM255" s="198" t="s">
        <v>366</v>
      </c>
    </row>
    <row r="256" spans="2:65" s="11" customFormat="1" ht="22.9" customHeight="1">
      <c r="B256" s="171"/>
      <c r="C256" s="172"/>
      <c r="D256" s="173" t="s">
        <v>71</v>
      </c>
      <c r="E256" s="185" t="s">
        <v>367</v>
      </c>
      <c r="F256" s="185" t="s">
        <v>368</v>
      </c>
      <c r="G256" s="172"/>
      <c r="H256" s="172"/>
      <c r="I256" s="175"/>
      <c r="J256" s="186">
        <f>BK256</f>
        <v>0</v>
      </c>
      <c r="K256" s="172"/>
      <c r="L256" s="177"/>
      <c r="M256" s="178"/>
      <c r="N256" s="179"/>
      <c r="O256" s="179"/>
      <c r="P256" s="180">
        <f>SUM(P257:P267)</f>
        <v>0</v>
      </c>
      <c r="Q256" s="179"/>
      <c r="R256" s="180">
        <f>SUM(R257:R267)</f>
        <v>0.14751534999999999</v>
      </c>
      <c r="S256" s="179"/>
      <c r="T256" s="181">
        <f>SUM(T257:T267)</f>
        <v>0</v>
      </c>
      <c r="AR256" s="182" t="s">
        <v>82</v>
      </c>
      <c r="AT256" s="183" t="s">
        <v>71</v>
      </c>
      <c r="AU256" s="183" t="s">
        <v>80</v>
      </c>
      <c r="AY256" s="182" t="s">
        <v>123</v>
      </c>
      <c r="BK256" s="184">
        <f>SUM(BK257:BK267)</f>
        <v>0</v>
      </c>
    </row>
    <row r="257" spans="2:65" s="1" customFormat="1" ht="16.5" customHeight="1">
      <c r="B257" s="33"/>
      <c r="C257" s="187" t="s">
        <v>369</v>
      </c>
      <c r="D257" s="187" t="s">
        <v>126</v>
      </c>
      <c r="E257" s="188" t="s">
        <v>370</v>
      </c>
      <c r="F257" s="189" t="s">
        <v>371</v>
      </c>
      <c r="G257" s="190" t="s">
        <v>343</v>
      </c>
      <c r="H257" s="191">
        <v>4</v>
      </c>
      <c r="I257" s="192"/>
      <c r="J257" s="193">
        <f t="shared" ref="J257:J262" si="0">ROUND(I257*H257,2)</f>
        <v>0</v>
      </c>
      <c r="K257" s="189" t="s">
        <v>130</v>
      </c>
      <c r="L257" s="37"/>
      <c r="M257" s="194" t="s">
        <v>1</v>
      </c>
      <c r="N257" s="195" t="s">
        <v>37</v>
      </c>
      <c r="O257" s="65"/>
      <c r="P257" s="196">
        <f t="shared" ref="P257:P262" si="1">O257*H257</f>
        <v>0</v>
      </c>
      <c r="Q257" s="196">
        <v>2.588375E-4</v>
      </c>
      <c r="R257" s="196">
        <f t="shared" ref="R257:R262" si="2">Q257*H257</f>
        <v>1.03535E-3</v>
      </c>
      <c r="S257" s="196">
        <v>0</v>
      </c>
      <c r="T257" s="197">
        <f t="shared" ref="T257:T262" si="3">S257*H257</f>
        <v>0</v>
      </c>
      <c r="AR257" s="198" t="s">
        <v>186</v>
      </c>
      <c r="AT257" s="198" t="s">
        <v>126</v>
      </c>
      <c r="AU257" s="198" t="s">
        <v>82</v>
      </c>
      <c r="AY257" s="16" t="s">
        <v>123</v>
      </c>
      <c r="BE257" s="199">
        <f t="shared" ref="BE257:BE262" si="4">IF(N257="základní",J257,0)</f>
        <v>0</v>
      </c>
      <c r="BF257" s="199">
        <f t="shared" ref="BF257:BF262" si="5">IF(N257="snížená",J257,0)</f>
        <v>0</v>
      </c>
      <c r="BG257" s="199">
        <f t="shared" ref="BG257:BG262" si="6">IF(N257="zákl. přenesená",J257,0)</f>
        <v>0</v>
      </c>
      <c r="BH257" s="199">
        <f t="shared" ref="BH257:BH262" si="7">IF(N257="sníž. přenesená",J257,0)</f>
        <v>0</v>
      </c>
      <c r="BI257" s="199">
        <f t="shared" ref="BI257:BI262" si="8">IF(N257="nulová",J257,0)</f>
        <v>0</v>
      </c>
      <c r="BJ257" s="16" t="s">
        <v>80</v>
      </c>
      <c r="BK257" s="199">
        <f t="shared" ref="BK257:BK262" si="9">ROUND(I257*H257,2)</f>
        <v>0</v>
      </c>
      <c r="BL257" s="16" t="s">
        <v>186</v>
      </c>
      <c r="BM257" s="198" t="s">
        <v>372</v>
      </c>
    </row>
    <row r="258" spans="2:65" s="1" customFormat="1" ht="24" customHeight="1">
      <c r="B258" s="33"/>
      <c r="C258" s="222" t="s">
        <v>373</v>
      </c>
      <c r="D258" s="222" t="s">
        <v>195</v>
      </c>
      <c r="E258" s="223" t="s">
        <v>374</v>
      </c>
      <c r="F258" s="224" t="s">
        <v>375</v>
      </c>
      <c r="G258" s="225" t="s">
        <v>343</v>
      </c>
      <c r="H258" s="226">
        <v>4</v>
      </c>
      <c r="I258" s="227"/>
      <c r="J258" s="228">
        <f t="shared" si="0"/>
        <v>0</v>
      </c>
      <c r="K258" s="224" t="s">
        <v>130</v>
      </c>
      <c r="L258" s="229"/>
      <c r="M258" s="230" t="s">
        <v>1</v>
      </c>
      <c r="N258" s="231" t="s">
        <v>37</v>
      </c>
      <c r="O258" s="65"/>
      <c r="P258" s="196">
        <f t="shared" si="1"/>
        <v>0</v>
      </c>
      <c r="Q258" s="196">
        <v>5.1999999999999995E-4</v>
      </c>
      <c r="R258" s="196">
        <f t="shared" si="2"/>
        <v>2.0799999999999998E-3</v>
      </c>
      <c r="S258" s="196">
        <v>0</v>
      </c>
      <c r="T258" s="197">
        <f t="shared" si="3"/>
        <v>0</v>
      </c>
      <c r="AR258" s="198" t="s">
        <v>198</v>
      </c>
      <c r="AT258" s="198" t="s">
        <v>195</v>
      </c>
      <c r="AU258" s="198" t="s">
        <v>82</v>
      </c>
      <c r="AY258" s="16" t="s">
        <v>123</v>
      </c>
      <c r="BE258" s="199">
        <f t="shared" si="4"/>
        <v>0</v>
      </c>
      <c r="BF258" s="199">
        <f t="shared" si="5"/>
        <v>0</v>
      </c>
      <c r="BG258" s="199">
        <f t="shared" si="6"/>
        <v>0</v>
      </c>
      <c r="BH258" s="199">
        <f t="shared" si="7"/>
        <v>0</v>
      </c>
      <c r="BI258" s="199">
        <f t="shared" si="8"/>
        <v>0</v>
      </c>
      <c r="BJ258" s="16" t="s">
        <v>80</v>
      </c>
      <c r="BK258" s="199">
        <f t="shared" si="9"/>
        <v>0</v>
      </c>
      <c r="BL258" s="16" t="s">
        <v>186</v>
      </c>
      <c r="BM258" s="198" t="s">
        <v>376</v>
      </c>
    </row>
    <row r="259" spans="2:65" s="1" customFormat="1" ht="16.5" customHeight="1">
      <c r="B259" s="33"/>
      <c r="C259" s="222" t="s">
        <v>377</v>
      </c>
      <c r="D259" s="222" t="s">
        <v>195</v>
      </c>
      <c r="E259" s="223" t="s">
        <v>378</v>
      </c>
      <c r="F259" s="224" t="s">
        <v>379</v>
      </c>
      <c r="G259" s="225" t="s">
        <v>380</v>
      </c>
      <c r="H259" s="226">
        <v>4</v>
      </c>
      <c r="I259" s="227"/>
      <c r="J259" s="228">
        <f t="shared" si="0"/>
        <v>0</v>
      </c>
      <c r="K259" s="224" t="s">
        <v>130</v>
      </c>
      <c r="L259" s="229"/>
      <c r="M259" s="230" t="s">
        <v>1</v>
      </c>
      <c r="N259" s="231" t="s">
        <v>37</v>
      </c>
      <c r="O259" s="65"/>
      <c r="P259" s="196">
        <f t="shared" si="1"/>
        <v>0</v>
      </c>
      <c r="Q259" s="196">
        <v>3.3E-3</v>
      </c>
      <c r="R259" s="196">
        <f t="shared" si="2"/>
        <v>1.32E-2</v>
      </c>
      <c r="S259" s="196">
        <v>0</v>
      </c>
      <c r="T259" s="197">
        <f t="shared" si="3"/>
        <v>0</v>
      </c>
      <c r="AR259" s="198" t="s">
        <v>198</v>
      </c>
      <c r="AT259" s="198" t="s">
        <v>195</v>
      </c>
      <c r="AU259" s="198" t="s">
        <v>82</v>
      </c>
      <c r="AY259" s="16" t="s">
        <v>123</v>
      </c>
      <c r="BE259" s="199">
        <f t="shared" si="4"/>
        <v>0</v>
      </c>
      <c r="BF259" s="199">
        <f t="shared" si="5"/>
        <v>0</v>
      </c>
      <c r="BG259" s="199">
        <f t="shared" si="6"/>
        <v>0</v>
      </c>
      <c r="BH259" s="199">
        <f t="shared" si="7"/>
        <v>0</v>
      </c>
      <c r="BI259" s="199">
        <f t="shared" si="8"/>
        <v>0</v>
      </c>
      <c r="BJ259" s="16" t="s">
        <v>80</v>
      </c>
      <c r="BK259" s="199">
        <f t="shared" si="9"/>
        <v>0</v>
      </c>
      <c r="BL259" s="16" t="s">
        <v>186</v>
      </c>
      <c r="BM259" s="198" t="s">
        <v>381</v>
      </c>
    </row>
    <row r="260" spans="2:65" s="1" customFormat="1" ht="24" customHeight="1">
      <c r="B260" s="33"/>
      <c r="C260" s="222" t="s">
        <v>382</v>
      </c>
      <c r="D260" s="222" t="s">
        <v>195</v>
      </c>
      <c r="E260" s="223" t="s">
        <v>383</v>
      </c>
      <c r="F260" s="224" t="s">
        <v>384</v>
      </c>
      <c r="G260" s="225" t="s">
        <v>380</v>
      </c>
      <c r="H260" s="226">
        <v>4</v>
      </c>
      <c r="I260" s="227"/>
      <c r="J260" s="228">
        <f t="shared" si="0"/>
        <v>0</v>
      </c>
      <c r="K260" s="224" t="s">
        <v>130</v>
      </c>
      <c r="L260" s="229"/>
      <c r="M260" s="230" t="s">
        <v>1</v>
      </c>
      <c r="N260" s="231" t="s">
        <v>37</v>
      </c>
      <c r="O260" s="65"/>
      <c r="P260" s="196">
        <f t="shared" si="1"/>
        <v>0</v>
      </c>
      <c r="Q260" s="196">
        <v>2.9999999999999997E-4</v>
      </c>
      <c r="R260" s="196">
        <f t="shared" si="2"/>
        <v>1.1999999999999999E-3</v>
      </c>
      <c r="S260" s="196">
        <v>0</v>
      </c>
      <c r="T260" s="197">
        <f t="shared" si="3"/>
        <v>0</v>
      </c>
      <c r="AR260" s="198" t="s">
        <v>198</v>
      </c>
      <c r="AT260" s="198" t="s">
        <v>195</v>
      </c>
      <c r="AU260" s="198" t="s">
        <v>82</v>
      </c>
      <c r="AY260" s="16" t="s">
        <v>123</v>
      </c>
      <c r="BE260" s="199">
        <f t="shared" si="4"/>
        <v>0</v>
      </c>
      <c r="BF260" s="199">
        <f t="shared" si="5"/>
        <v>0</v>
      </c>
      <c r="BG260" s="199">
        <f t="shared" si="6"/>
        <v>0</v>
      </c>
      <c r="BH260" s="199">
        <f t="shared" si="7"/>
        <v>0</v>
      </c>
      <c r="BI260" s="199">
        <f t="shared" si="8"/>
        <v>0</v>
      </c>
      <c r="BJ260" s="16" t="s">
        <v>80</v>
      </c>
      <c r="BK260" s="199">
        <f t="shared" si="9"/>
        <v>0</v>
      </c>
      <c r="BL260" s="16" t="s">
        <v>186</v>
      </c>
      <c r="BM260" s="198" t="s">
        <v>385</v>
      </c>
    </row>
    <row r="261" spans="2:65" s="1" customFormat="1" ht="24" customHeight="1">
      <c r="B261" s="33"/>
      <c r="C261" s="222" t="s">
        <v>386</v>
      </c>
      <c r="D261" s="222" t="s">
        <v>195</v>
      </c>
      <c r="E261" s="223" t="s">
        <v>387</v>
      </c>
      <c r="F261" s="224" t="s">
        <v>388</v>
      </c>
      <c r="G261" s="225" t="s">
        <v>343</v>
      </c>
      <c r="H261" s="226">
        <v>4</v>
      </c>
      <c r="I261" s="227"/>
      <c r="J261" s="228">
        <f t="shared" si="0"/>
        <v>0</v>
      </c>
      <c r="K261" s="224" t="s">
        <v>130</v>
      </c>
      <c r="L261" s="229"/>
      <c r="M261" s="230" t="s">
        <v>1</v>
      </c>
      <c r="N261" s="231" t="s">
        <v>37</v>
      </c>
      <c r="O261" s="65"/>
      <c r="P261" s="196">
        <f t="shared" si="1"/>
        <v>0</v>
      </c>
      <c r="Q261" s="196">
        <v>3.2500000000000001E-2</v>
      </c>
      <c r="R261" s="196">
        <f t="shared" si="2"/>
        <v>0.13</v>
      </c>
      <c r="S261" s="196">
        <v>0</v>
      </c>
      <c r="T261" s="197">
        <f t="shared" si="3"/>
        <v>0</v>
      </c>
      <c r="AR261" s="198" t="s">
        <v>198</v>
      </c>
      <c r="AT261" s="198" t="s">
        <v>195</v>
      </c>
      <c r="AU261" s="198" t="s">
        <v>82</v>
      </c>
      <c r="AY261" s="16" t="s">
        <v>123</v>
      </c>
      <c r="BE261" s="199">
        <f t="shared" si="4"/>
        <v>0</v>
      </c>
      <c r="BF261" s="199">
        <f t="shared" si="5"/>
        <v>0</v>
      </c>
      <c r="BG261" s="199">
        <f t="shared" si="6"/>
        <v>0</v>
      </c>
      <c r="BH261" s="199">
        <f t="shared" si="7"/>
        <v>0</v>
      </c>
      <c r="BI261" s="199">
        <f t="shared" si="8"/>
        <v>0</v>
      </c>
      <c r="BJ261" s="16" t="s">
        <v>80</v>
      </c>
      <c r="BK261" s="199">
        <f t="shared" si="9"/>
        <v>0</v>
      </c>
      <c r="BL261" s="16" t="s">
        <v>186</v>
      </c>
      <c r="BM261" s="198" t="s">
        <v>389</v>
      </c>
    </row>
    <row r="262" spans="2:65" s="1" customFormat="1" ht="24" customHeight="1">
      <c r="B262" s="33"/>
      <c r="C262" s="187" t="s">
        <v>390</v>
      </c>
      <c r="D262" s="187" t="s">
        <v>126</v>
      </c>
      <c r="E262" s="188" t="s">
        <v>391</v>
      </c>
      <c r="F262" s="189" t="s">
        <v>392</v>
      </c>
      <c r="G262" s="190" t="s">
        <v>225</v>
      </c>
      <c r="H262" s="191">
        <v>25.666</v>
      </c>
      <c r="I262" s="192"/>
      <c r="J262" s="193">
        <f t="shared" si="0"/>
        <v>0</v>
      </c>
      <c r="K262" s="189" t="s">
        <v>130</v>
      </c>
      <c r="L262" s="37"/>
      <c r="M262" s="194" t="s">
        <v>1</v>
      </c>
      <c r="N262" s="195" t="s">
        <v>37</v>
      </c>
      <c r="O262" s="65"/>
      <c r="P262" s="196">
        <f t="shared" si="1"/>
        <v>0</v>
      </c>
      <c r="Q262" s="196">
        <v>0</v>
      </c>
      <c r="R262" s="196">
        <f t="shared" si="2"/>
        <v>0</v>
      </c>
      <c r="S262" s="196">
        <v>0</v>
      </c>
      <c r="T262" s="197">
        <f t="shared" si="3"/>
        <v>0</v>
      </c>
      <c r="AR262" s="198" t="s">
        <v>186</v>
      </c>
      <c r="AT262" s="198" t="s">
        <v>126</v>
      </c>
      <c r="AU262" s="198" t="s">
        <v>82</v>
      </c>
      <c r="AY262" s="16" t="s">
        <v>123</v>
      </c>
      <c r="BE262" s="199">
        <f t="shared" si="4"/>
        <v>0</v>
      </c>
      <c r="BF262" s="199">
        <f t="shared" si="5"/>
        <v>0</v>
      </c>
      <c r="BG262" s="199">
        <f t="shared" si="6"/>
        <v>0</v>
      </c>
      <c r="BH262" s="199">
        <f t="shared" si="7"/>
        <v>0</v>
      </c>
      <c r="BI262" s="199">
        <f t="shared" si="8"/>
        <v>0</v>
      </c>
      <c r="BJ262" s="16" t="s">
        <v>80</v>
      </c>
      <c r="BK262" s="199">
        <f t="shared" si="9"/>
        <v>0</v>
      </c>
      <c r="BL262" s="16" t="s">
        <v>186</v>
      </c>
      <c r="BM262" s="198" t="s">
        <v>393</v>
      </c>
    </row>
    <row r="263" spans="2:65" s="12" customFormat="1" ht="11.25">
      <c r="B263" s="200"/>
      <c r="C263" s="201"/>
      <c r="D263" s="202" t="s">
        <v>133</v>
      </c>
      <c r="E263" s="203" t="s">
        <v>1</v>
      </c>
      <c r="F263" s="204" t="s">
        <v>321</v>
      </c>
      <c r="G263" s="201"/>
      <c r="H263" s="205">
        <v>25.666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133</v>
      </c>
      <c r="AU263" s="211" t="s">
        <v>82</v>
      </c>
      <c r="AV263" s="12" t="s">
        <v>82</v>
      </c>
      <c r="AW263" s="12" t="s">
        <v>29</v>
      </c>
      <c r="AX263" s="12" t="s">
        <v>72</v>
      </c>
      <c r="AY263" s="211" t="s">
        <v>123</v>
      </c>
    </row>
    <row r="264" spans="2:65" s="14" customFormat="1" ht="11.25">
      <c r="B264" s="233"/>
      <c r="C264" s="234"/>
      <c r="D264" s="202" t="s">
        <v>133</v>
      </c>
      <c r="E264" s="235" t="s">
        <v>1</v>
      </c>
      <c r="F264" s="236" t="s">
        <v>215</v>
      </c>
      <c r="G264" s="234"/>
      <c r="H264" s="237">
        <v>25.666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133</v>
      </c>
      <c r="AU264" s="243" t="s">
        <v>82</v>
      </c>
      <c r="AV264" s="14" t="s">
        <v>131</v>
      </c>
      <c r="AW264" s="14" t="s">
        <v>29</v>
      </c>
      <c r="AX264" s="14" t="s">
        <v>80</v>
      </c>
      <c r="AY264" s="243" t="s">
        <v>123</v>
      </c>
    </row>
    <row r="265" spans="2:65" s="1" customFormat="1" ht="16.5" customHeight="1">
      <c r="B265" s="33"/>
      <c r="C265" s="222" t="s">
        <v>394</v>
      </c>
      <c r="D265" s="222" t="s">
        <v>195</v>
      </c>
      <c r="E265" s="223" t="s">
        <v>395</v>
      </c>
      <c r="F265" s="224" t="s">
        <v>396</v>
      </c>
      <c r="G265" s="225" t="s">
        <v>225</v>
      </c>
      <c r="H265" s="226">
        <v>28.233000000000001</v>
      </c>
      <c r="I265" s="227"/>
      <c r="J265" s="228">
        <f>ROUND(I265*H265,2)</f>
        <v>0</v>
      </c>
      <c r="K265" s="224" t="s">
        <v>1</v>
      </c>
      <c r="L265" s="229"/>
      <c r="M265" s="230" t="s">
        <v>1</v>
      </c>
      <c r="N265" s="231" t="s">
        <v>37</v>
      </c>
      <c r="O265" s="65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AR265" s="198" t="s">
        <v>198</v>
      </c>
      <c r="AT265" s="198" t="s">
        <v>195</v>
      </c>
      <c r="AU265" s="198" t="s">
        <v>82</v>
      </c>
      <c r="AY265" s="16" t="s">
        <v>123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6" t="s">
        <v>80</v>
      </c>
      <c r="BK265" s="199">
        <f>ROUND(I265*H265,2)</f>
        <v>0</v>
      </c>
      <c r="BL265" s="16" t="s">
        <v>186</v>
      </c>
      <c r="BM265" s="198" t="s">
        <v>397</v>
      </c>
    </row>
    <row r="266" spans="2:65" s="12" customFormat="1" ht="11.25">
      <c r="B266" s="200"/>
      <c r="C266" s="201"/>
      <c r="D266" s="202" t="s">
        <v>133</v>
      </c>
      <c r="E266" s="203" t="s">
        <v>1</v>
      </c>
      <c r="F266" s="204" t="s">
        <v>398</v>
      </c>
      <c r="G266" s="201"/>
      <c r="H266" s="205">
        <v>28.233000000000001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133</v>
      </c>
      <c r="AU266" s="211" t="s">
        <v>82</v>
      </c>
      <c r="AV266" s="12" t="s">
        <v>82</v>
      </c>
      <c r="AW266" s="12" t="s">
        <v>29</v>
      </c>
      <c r="AX266" s="12" t="s">
        <v>80</v>
      </c>
      <c r="AY266" s="211" t="s">
        <v>123</v>
      </c>
    </row>
    <row r="267" spans="2:65" s="1" customFormat="1" ht="24" customHeight="1">
      <c r="B267" s="33"/>
      <c r="C267" s="187" t="s">
        <v>399</v>
      </c>
      <c r="D267" s="187" t="s">
        <v>126</v>
      </c>
      <c r="E267" s="188" t="s">
        <v>400</v>
      </c>
      <c r="F267" s="189" t="s">
        <v>401</v>
      </c>
      <c r="G267" s="190" t="s">
        <v>204</v>
      </c>
      <c r="H267" s="232"/>
      <c r="I267" s="192"/>
      <c r="J267" s="193">
        <f>ROUND(I267*H267,2)</f>
        <v>0</v>
      </c>
      <c r="K267" s="189" t="s">
        <v>130</v>
      </c>
      <c r="L267" s="37"/>
      <c r="M267" s="194" t="s">
        <v>1</v>
      </c>
      <c r="N267" s="195" t="s">
        <v>37</v>
      </c>
      <c r="O267" s="65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AR267" s="198" t="s">
        <v>186</v>
      </c>
      <c r="AT267" s="198" t="s">
        <v>126</v>
      </c>
      <c r="AU267" s="198" t="s">
        <v>82</v>
      </c>
      <c r="AY267" s="16" t="s">
        <v>123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6" t="s">
        <v>80</v>
      </c>
      <c r="BK267" s="199">
        <f>ROUND(I267*H267,2)</f>
        <v>0</v>
      </c>
      <c r="BL267" s="16" t="s">
        <v>186</v>
      </c>
      <c r="BM267" s="198" t="s">
        <v>402</v>
      </c>
    </row>
    <row r="268" spans="2:65" s="11" customFormat="1" ht="22.9" customHeight="1">
      <c r="B268" s="171"/>
      <c r="C268" s="172"/>
      <c r="D268" s="173" t="s">
        <v>71</v>
      </c>
      <c r="E268" s="185" t="s">
        <v>403</v>
      </c>
      <c r="F268" s="185" t="s">
        <v>404</v>
      </c>
      <c r="G268" s="172"/>
      <c r="H268" s="172"/>
      <c r="I268" s="175"/>
      <c r="J268" s="186">
        <f>BK268</f>
        <v>0</v>
      </c>
      <c r="K268" s="172"/>
      <c r="L268" s="177"/>
      <c r="M268" s="178"/>
      <c r="N268" s="179"/>
      <c r="O268" s="179"/>
      <c r="P268" s="180">
        <f>SUM(P269:P276)</f>
        <v>0</v>
      </c>
      <c r="Q268" s="179"/>
      <c r="R268" s="180">
        <f>SUM(R269:R276)</f>
        <v>0</v>
      </c>
      <c r="S268" s="179"/>
      <c r="T268" s="181">
        <f>SUM(T269:T276)</f>
        <v>2.0960130000000001</v>
      </c>
      <c r="AR268" s="182" t="s">
        <v>82</v>
      </c>
      <c r="AT268" s="183" t="s">
        <v>71</v>
      </c>
      <c r="AU268" s="183" t="s">
        <v>80</v>
      </c>
      <c r="AY268" s="182" t="s">
        <v>123</v>
      </c>
      <c r="BK268" s="184">
        <f>SUM(BK269:BK276)</f>
        <v>0</v>
      </c>
    </row>
    <row r="269" spans="2:65" s="1" customFormat="1" ht="24" customHeight="1">
      <c r="B269" s="33"/>
      <c r="C269" s="187" t="s">
        <v>405</v>
      </c>
      <c r="D269" s="187" t="s">
        <v>126</v>
      </c>
      <c r="E269" s="188" t="s">
        <v>406</v>
      </c>
      <c r="F269" s="189" t="s">
        <v>407</v>
      </c>
      <c r="G269" s="190" t="s">
        <v>408</v>
      </c>
      <c r="H269" s="191">
        <v>2096.0129999999999</v>
      </c>
      <c r="I269" s="192"/>
      <c r="J269" s="193">
        <f>ROUND(I269*H269,2)</f>
        <v>0</v>
      </c>
      <c r="K269" s="189" t="s">
        <v>130</v>
      </c>
      <c r="L269" s="37"/>
      <c r="M269" s="194" t="s">
        <v>1</v>
      </c>
      <c r="N269" s="195" t="s">
        <v>37</v>
      </c>
      <c r="O269" s="65"/>
      <c r="P269" s="196">
        <f>O269*H269</f>
        <v>0</v>
      </c>
      <c r="Q269" s="196">
        <v>0</v>
      </c>
      <c r="R269" s="196">
        <f>Q269*H269</f>
        <v>0</v>
      </c>
      <c r="S269" s="196">
        <v>1E-3</v>
      </c>
      <c r="T269" s="197">
        <f>S269*H269</f>
        <v>2.0960130000000001</v>
      </c>
      <c r="AR269" s="198" t="s">
        <v>186</v>
      </c>
      <c r="AT269" s="198" t="s">
        <v>126</v>
      </c>
      <c r="AU269" s="198" t="s">
        <v>82</v>
      </c>
      <c r="AY269" s="16" t="s">
        <v>123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6" t="s">
        <v>80</v>
      </c>
      <c r="BK269" s="199">
        <f>ROUND(I269*H269,2)</f>
        <v>0</v>
      </c>
      <c r="BL269" s="16" t="s">
        <v>186</v>
      </c>
      <c r="BM269" s="198" t="s">
        <v>409</v>
      </c>
    </row>
    <row r="270" spans="2:65" s="13" customFormat="1" ht="11.25">
      <c r="B270" s="212"/>
      <c r="C270" s="213"/>
      <c r="D270" s="202" t="s">
        <v>133</v>
      </c>
      <c r="E270" s="214" t="s">
        <v>1</v>
      </c>
      <c r="F270" s="215" t="s">
        <v>188</v>
      </c>
      <c r="G270" s="213"/>
      <c r="H270" s="214" t="s">
        <v>1</v>
      </c>
      <c r="I270" s="216"/>
      <c r="J270" s="213"/>
      <c r="K270" s="213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133</v>
      </c>
      <c r="AU270" s="221" t="s">
        <v>82</v>
      </c>
      <c r="AV270" s="13" t="s">
        <v>80</v>
      </c>
      <c r="AW270" s="13" t="s">
        <v>29</v>
      </c>
      <c r="AX270" s="13" t="s">
        <v>72</v>
      </c>
      <c r="AY270" s="221" t="s">
        <v>123</v>
      </c>
    </row>
    <row r="271" spans="2:65" s="13" customFormat="1" ht="11.25">
      <c r="B271" s="212"/>
      <c r="C271" s="213"/>
      <c r="D271" s="202" t="s">
        <v>133</v>
      </c>
      <c r="E271" s="214" t="s">
        <v>1</v>
      </c>
      <c r="F271" s="215" t="s">
        <v>255</v>
      </c>
      <c r="G271" s="213"/>
      <c r="H271" s="214" t="s">
        <v>1</v>
      </c>
      <c r="I271" s="216"/>
      <c r="J271" s="213"/>
      <c r="K271" s="213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133</v>
      </c>
      <c r="AU271" s="221" t="s">
        <v>82</v>
      </c>
      <c r="AV271" s="13" t="s">
        <v>80</v>
      </c>
      <c r="AW271" s="13" t="s">
        <v>29</v>
      </c>
      <c r="AX271" s="13" t="s">
        <v>72</v>
      </c>
      <c r="AY271" s="221" t="s">
        <v>123</v>
      </c>
    </row>
    <row r="272" spans="2:65" s="13" customFormat="1" ht="11.25">
      <c r="B272" s="212"/>
      <c r="C272" s="213"/>
      <c r="D272" s="202" t="s">
        <v>133</v>
      </c>
      <c r="E272" s="214" t="s">
        <v>1</v>
      </c>
      <c r="F272" s="215" t="s">
        <v>190</v>
      </c>
      <c r="G272" s="213"/>
      <c r="H272" s="214" t="s">
        <v>1</v>
      </c>
      <c r="I272" s="216"/>
      <c r="J272" s="213"/>
      <c r="K272" s="213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133</v>
      </c>
      <c r="AU272" s="221" t="s">
        <v>82</v>
      </c>
      <c r="AV272" s="13" t="s">
        <v>80</v>
      </c>
      <c r="AW272" s="13" t="s">
        <v>29</v>
      </c>
      <c r="AX272" s="13" t="s">
        <v>72</v>
      </c>
      <c r="AY272" s="221" t="s">
        <v>123</v>
      </c>
    </row>
    <row r="273" spans="2:65" s="13" customFormat="1" ht="11.25">
      <c r="B273" s="212"/>
      <c r="C273" s="213"/>
      <c r="D273" s="202" t="s">
        <v>133</v>
      </c>
      <c r="E273" s="214" t="s">
        <v>1</v>
      </c>
      <c r="F273" s="215" t="s">
        <v>191</v>
      </c>
      <c r="G273" s="213"/>
      <c r="H273" s="214" t="s">
        <v>1</v>
      </c>
      <c r="I273" s="216"/>
      <c r="J273" s="213"/>
      <c r="K273" s="213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133</v>
      </c>
      <c r="AU273" s="221" t="s">
        <v>82</v>
      </c>
      <c r="AV273" s="13" t="s">
        <v>80</v>
      </c>
      <c r="AW273" s="13" t="s">
        <v>29</v>
      </c>
      <c r="AX273" s="13" t="s">
        <v>72</v>
      </c>
      <c r="AY273" s="221" t="s">
        <v>123</v>
      </c>
    </row>
    <row r="274" spans="2:65" s="13" customFormat="1" ht="11.25">
      <c r="B274" s="212"/>
      <c r="C274" s="213"/>
      <c r="D274" s="202" t="s">
        <v>133</v>
      </c>
      <c r="E274" s="214" t="s">
        <v>1</v>
      </c>
      <c r="F274" s="215" t="s">
        <v>192</v>
      </c>
      <c r="G274" s="213"/>
      <c r="H274" s="214" t="s">
        <v>1</v>
      </c>
      <c r="I274" s="216"/>
      <c r="J274" s="213"/>
      <c r="K274" s="213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133</v>
      </c>
      <c r="AU274" s="221" t="s">
        <v>82</v>
      </c>
      <c r="AV274" s="13" t="s">
        <v>80</v>
      </c>
      <c r="AW274" s="13" t="s">
        <v>29</v>
      </c>
      <c r="AX274" s="13" t="s">
        <v>72</v>
      </c>
      <c r="AY274" s="221" t="s">
        <v>123</v>
      </c>
    </row>
    <row r="275" spans="2:65" s="13" customFormat="1" ht="11.25">
      <c r="B275" s="212"/>
      <c r="C275" s="213"/>
      <c r="D275" s="202" t="s">
        <v>133</v>
      </c>
      <c r="E275" s="214" t="s">
        <v>1</v>
      </c>
      <c r="F275" s="215" t="s">
        <v>410</v>
      </c>
      <c r="G275" s="213"/>
      <c r="H275" s="214" t="s">
        <v>1</v>
      </c>
      <c r="I275" s="216"/>
      <c r="J275" s="213"/>
      <c r="K275" s="213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133</v>
      </c>
      <c r="AU275" s="221" t="s">
        <v>82</v>
      </c>
      <c r="AV275" s="13" t="s">
        <v>80</v>
      </c>
      <c r="AW275" s="13" t="s">
        <v>29</v>
      </c>
      <c r="AX275" s="13" t="s">
        <v>72</v>
      </c>
      <c r="AY275" s="221" t="s">
        <v>123</v>
      </c>
    </row>
    <row r="276" spans="2:65" s="12" customFormat="1" ht="11.25">
      <c r="B276" s="200"/>
      <c r="C276" s="201"/>
      <c r="D276" s="202" t="s">
        <v>133</v>
      </c>
      <c r="E276" s="203" t="s">
        <v>1</v>
      </c>
      <c r="F276" s="204" t="s">
        <v>411</v>
      </c>
      <c r="G276" s="201"/>
      <c r="H276" s="205">
        <v>2096.0129999999999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133</v>
      </c>
      <c r="AU276" s="211" t="s">
        <v>82</v>
      </c>
      <c r="AV276" s="12" t="s">
        <v>82</v>
      </c>
      <c r="AW276" s="12" t="s">
        <v>29</v>
      </c>
      <c r="AX276" s="12" t="s">
        <v>80</v>
      </c>
      <c r="AY276" s="211" t="s">
        <v>123</v>
      </c>
    </row>
    <row r="277" spans="2:65" s="11" customFormat="1" ht="22.9" customHeight="1">
      <c r="B277" s="171"/>
      <c r="C277" s="172"/>
      <c r="D277" s="173" t="s">
        <v>71</v>
      </c>
      <c r="E277" s="185" t="s">
        <v>412</v>
      </c>
      <c r="F277" s="185" t="s">
        <v>413</v>
      </c>
      <c r="G277" s="172"/>
      <c r="H277" s="172"/>
      <c r="I277" s="175"/>
      <c r="J277" s="186">
        <f>BK277</f>
        <v>0</v>
      </c>
      <c r="K277" s="172"/>
      <c r="L277" s="177"/>
      <c r="M277" s="178"/>
      <c r="N277" s="179"/>
      <c r="O277" s="179"/>
      <c r="P277" s="180">
        <f>P278</f>
        <v>0</v>
      </c>
      <c r="Q277" s="179"/>
      <c r="R277" s="180">
        <f>R278</f>
        <v>1.49864E-2</v>
      </c>
      <c r="S277" s="179"/>
      <c r="T277" s="181">
        <f>T278</f>
        <v>0</v>
      </c>
      <c r="AR277" s="182" t="s">
        <v>82</v>
      </c>
      <c r="AT277" s="183" t="s">
        <v>71</v>
      </c>
      <c r="AU277" s="183" t="s">
        <v>80</v>
      </c>
      <c r="AY277" s="182" t="s">
        <v>123</v>
      </c>
      <c r="BK277" s="184">
        <f>BK278</f>
        <v>0</v>
      </c>
    </row>
    <row r="278" spans="2:65" s="1" customFormat="1" ht="24" customHeight="1">
      <c r="B278" s="33"/>
      <c r="C278" s="187" t="s">
        <v>414</v>
      </c>
      <c r="D278" s="187" t="s">
        <v>126</v>
      </c>
      <c r="E278" s="188" t="s">
        <v>415</v>
      </c>
      <c r="F278" s="189" t="s">
        <v>416</v>
      </c>
      <c r="G278" s="190" t="s">
        <v>129</v>
      </c>
      <c r="H278" s="191">
        <v>52.4</v>
      </c>
      <c r="I278" s="192"/>
      <c r="J278" s="193">
        <f>ROUND(I278*H278,2)</f>
        <v>0</v>
      </c>
      <c r="K278" s="189" t="s">
        <v>130</v>
      </c>
      <c r="L278" s="37"/>
      <c r="M278" s="194" t="s">
        <v>1</v>
      </c>
      <c r="N278" s="195" t="s">
        <v>37</v>
      </c>
      <c r="O278" s="65"/>
      <c r="P278" s="196">
        <f>O278*H278</f>
        <v>0</v>
      </c>
      <c r="Q278" s="196">
        <v>2.8600000000000001E-4</v>
      </c>
      <c r="R278" s="196">
        <f>Q278*H278</f>
        <v>1.49864E-2</v>
      </c>
      <c r="S278" s="196">
        <v>0</v>
      </c>
      <c r="T278" s="197">
        <f>S278*H278</f>
        <v>0</v>
      </c>
      <c r="AR278" s="198" t="s">
        <v>186</v>
      </c>
      <c r="AT278" s="198" t="s">
        <v>126</v>
      </c>
      <c r="AU278" s="198" t="s">
        <v>82</v>
      </c>
      <c r="AY278" s="16" t="s">
        <v>123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6" t="s">
        <v>80</v>
      </c>
      <c r="BK278" s="199">
        <f>ROUND(I278*H278,2)</f>
        <v>0</v>
      </c>
      <c r="BL278" s="16" t="s">
        <v>186</v>
      </c>
      <c r="BM278" s="198" t="s">
        <v>417</v>
      </c>
    </row>
    <row r="279" spans="2:65" s="11" customFormat="1" ht="25.9" customHeight="1">
      <c r="B279" s="171"/>
      <c r="C279" s="172"/>
      <c r="D279" s="173" t="s">
        <v>71</v>
      </c>
      <c r="E279" s="174" t="s">
        <v>418</v>
      </c>
      <c r="F279" s="174" t="s">
        <v>419</v>
      </c>
      <c r="G279" s="172"/>
      <c r="H279" s="172"/>
      <c r="I279" s="175"/>
      <c r="J279" s="176">
        <f>BK279</f>
        <v>0</v>
      </c>
      <c r="K279" s="172"/>
      <c r="L279" s="177"/>
      <c r="M279" s="178"/>
      <c r="N279" s="179"/>
      <c r="O279" s="179"/>
      <c r="P279" s="180">
        <f>P280+P282+P284</f>
        <v>0</v>
      </c>
      <c r="Q279" s="179"/>
      <c r="R279" s="180">
        <f>R280+R282+R284</f>
        <v>0</v>
      </c>
      <c r="S279" s="179"/>
      <c r="T279" s="181">
        <f>T280+T282+T284</f>
        <v>0</v>
      </c>
      <c r="AR279" s="182" t="s">
        <v>146</v>
      </c>
      <c r="AT279" s="183" t="s">
        <v>71</v>
      </c>
      <c r="AU279" s="183" t="s">
        <v>72</v>
      </c>
      <c r="AY279" s="182" t="s">
        <v>123</v>
      </c>
      <c r="BK279" s="184">
        <f>BK280+BK282+BK284</f>
        <v>0</v>
      </c>
    </row>
    <row r="280" spans="2:65" s="11" customFormat="1" ht="22.9" customHeight="1">
      <c r="B280" s="171"/>
      <c r="C280" s="172"/>
      <c r="D280" s="173" t="s">
        <v>71</v>
      </c>
      <c r="E280" s="185" t="s">
        <v>420</v>
      </c>
      <c r="F280" s="185" t="s">
        <v>421</v>
      </c>
      <c r="G280" s="172"/>
      <c r="H280" s="172"/>
      <c r="I280" s="175"/>
      <c r="J280" s="186">
        <f>BK280</f>
        <v>0</v>
      </c>
      <c r="K280" s="172"/>
      <c r="L280" s="177"/>
      <c r="M280" s="178"/>
      <c r="N280" s="179"/>
      <c r="O280" s="179"/>
      <c r="P280" s="180">
        <f>P281</f>
        <v>0</v>
      </c>
      <c r="Q280" s="179"/>
      <c r="R280" s="180">
        <f>R281</f>
        <v>0</v>
      </c>
      <c r="S280" s="179"/>
      <c r="T280" s="181">
        <f>T281</f>
        <v>0</v>
      </c>
      <c r="AR280" s="182" t="s">
        <v>146</v>
      </c>
      <c r="AT280" s="183" t="s">
        <v>71</v>
      </c>
      <c r="AU280" s="183" t="s">
        <v>80</v>
      </c>
      <c r="AY280" s="182" t="s">
        <v>123</v>
      </c>
      <c r="BK280" s="184">
        <f>BK281</f>
        <v>0</v>
      </c>
    </row>
    <row r="281" spans="2:65" s="1" customFormat="1" ht="16.5" customHeight="1">
      <c r="B281" s="33"/>
      <c r="C281" s="187" t="s">
        <v>422</v>
      </c>
      <c r="D281" s="187" t="s">
        <v>126</v>
      </c>
      <c r="E281" s="188" t="s">
        <v>423</v>
      </c>
      <c r="F281" s="189" t="s">
        <v>424</v>
      </c>
      <c r="G281" s="190" t="s">
        <v>425</v>
      </c>
      <c r="H281" s="191">
        <v>1</v>
      </c>
      <c r="I281" s="192"/>
      <c r="J281" s="193">
        <f>ROUND(I281*H281,2)</f>
        <v>0</v>
      </c>
      <c r="K281" s="189" t="s">
        <v>130</v>
      </c>
      <c r="L281" s="37"/>
      <c r="M281" s="194" t="s">
        <v>1</v>
      </c>
      <c r="N281" s="195" t="s">
        <v>37</v>
      </c>
      <c r="O281" s="65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198" t="s">
        <v>426</v>
      </c>
      <c r="AT281" s="198" t="s">
        <v>126</v>
      </c>
      <c r="AU281" s="198" t="s">
        <v>82</v>
      </c>
      <c r="AY281" s="16" t="s">
        <v>123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6" t="s">
        <v>80</v>
      </c>
      <c r="BK281" s="199">
        <f>ROUND(I281*H281,2)</f>
        <v>0</v>
      </c>
      <c r="BL281" s="16" t="s">
        <v>426</v>
      </c>
      <c r="BM281" s="198" t="s">
        <v>427</v>
      </c>
    </row>
    <row r="282" spans="2:65" s="11" customFormat="1" ht="22.9" customHeight="1">
      <c r="B282" s="171"/>
      <c r="C282" s="172"/>
      <c r="D282" s="173" t="s">
        <v>71</v>
      </c>
      <c r="E282" s="185" t="s">
        <v>428</v>
      </c>
      <c r="F282" s="185" t="s">
        <v>429</v>
      </c>
      <c r="G282" s="172"/>
      <c r="H282" s="172"/>
      <c r="I282" s="175"/>
      <c r="J282" s="186">
        <f>BK282</f>
        <v>0</v>
      </c>
      <c r="K282" s="172"/>
      <c r="L282" s="177"/>
      <c r="M282" s="178"/>
      <c r="N282" s="179"/>
      <c r="O282" s="179"/>
      <c r="P282" s="180">
        <f>P283</f>
        <v>0</v>
      </c>
      <c r="Q282" s="179"/>
      <c r="R282" s="180">
        <f>R283</f>
        <v>0</v>
      </c>
      <c r="S282" s="179"/>
      <c r="T282" s="181">
        <f>T283</f>
        <v>0</v>
      </c>
      <c r="AR282" s="182" t="s">
        <v>146</v>
      </c>
      <c r="AT282" s="183" t="s">
        <v>71</v>
      </c>
      <c r="AU282" s="183" t="s">
        <v>80</v>
      </c>
      <c r="AY282" s="182" t="s">
        <v>123</v>
      </c>
      <c r="BK282" s="184">
        <f>BK283</f>
        <v>0</v>
      </c>
    </row>
    <row r="283" spans="2:65" s="1" customFormat="1" ht="16.5" customHeight="1">
      <c r="B283" s="33"/>
      <c r="C283" s="187" t="s">
        <v>430</v>
      </c>
      <c r="D283" s="187" t="s">
        <v>126</v>
      </c>
      <c r="E283" s="188" t="s">
        <v>431</v>
      </c>
      <c r="F283" s="189" t="s">
        <v>432</v>
      </c>
      <c r="G283" s="190" t="s">
        <v>425</v>
      </c>
      <c r="H283" s="191">
        <v>1</v>
      </c>
      <c r="I283" s="192"/>
      <c r="J283" s="193">
        <f>ROUND(I283*H283,2)</f>
        <v>0</v>
      </c>
      <c r="K283" s="189" t="s">
        <v>130</v>
      </c>
      <c r="L283" s="37"/>
      <c r="M283" s="194" t="s">
        <v>1</v>
      </c>
      <c r="N283" s="195" t="s">
        <v>37</v>
      </c>
      <c r="O283" s="65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AR283" s="198" t="s">
        <v>426</v>
      </c>
      <c r="AT283" s="198" t="s">
        <v>126</v>
      </c>
      <c r="AU283" s="198" t="s">
        <v>82</v>
      </c>
      <c r="AY283" s="16" t="s">
        <v>123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6" t="s">
        <v>80</v>
      </c>
      <c r="BK283" s="199">
        <f>ROUND(I283*H283,2)</f>
        <v>0</v>
      </c>
      <c r="BL283" s="16" t="s">
        <v>426</v>
      </c>
      <c r="BM283" s="198" t="s">
        <v>433</v>
      </c>
    </row>
    <row r="284" spans="2:65" s="11" customFormat="1" ht="22.9" customHeight="1">
      <c r="B284" s="171"/>
      <c r="C284" s="172"/>
      <c r="D284" s="173" t="s">
        <v>71</v>
      </c>
      <c r="E284" s="185" t="s">
        <v>434</v>
      </c>
      <c r="F284" s="185" t="s">
        <v>435</v>
      </c>
      <c r="G284" s="172"/>
      <c r="H284" s="172"/>
      <c r="I284" s="175"/>
      <c r="J284" s="186">
        <f>BK284</f>
        <v>0</v>
      </c>
      <c r="K284" s="172"/>
      <c r="L284" s="177"/>
      <c r="M284" s="178"/>
      <c r="N284" s="179"/>
      <c r="O284" s="179"/>
      <c r="P284" s="180">
        <f>SUM(P285:P286)</f>
        <v>0</v>
      </c>
      <c r="Q284" s="179"/>
      <c r="R284" s="180">
        <f>SUM(R285:R286)</f>
        <v>0</v>
      </c>
      <c r="S284" s="179"/>
      <c r="T284" s="181">
        <f>SUM(T285:T286)</f>
        <v>0</v>
      </c>
      <c r="AR284" s="182" t="s">
        <v>146</v>
      </c>
      <c r="AT284" s="183" t="s">
        <v>71</v>
      </c>
      <c r="AU284" s="183" t="s">
        <v>80</v>
      </c>
      <c r="AY284" s="182" t="s">
        <v>123</v>
      </c>
      <c r="BK284" s="184">
        <f>SUM(BK285:BK286)</f>
        <v>0</v>
      </c>
    </row>
    <row r="285" spans="2:65" s="1" customFormat="1" ht="24" customHeight="1">
      <c r="B285" s="33"/>
      <c r="C285" s="187" t="s">
        <v>436</v>
      </c>
      <c r="D285" s="187" t="s">
        <v>126</v>
      </c>
      <c r="E285" s="188" t="s">
        <v>437</v>
      </c>
      <c r="F285" s="189" t="s">
        <v>438</v>
      </c>
      <c r="G285" s="190" t="s">
        <v>425</v>
      </c>
      <c r="H285" s="191">
        <v>1</v>
      </c>
      <c r="I285" s="192"/>
      <c r="J285" s="193">
        <f>ROUND(I285*H285,2)</f>
        <v>0</v>
      </c>
      <c r="K285" s="189" t="s">
        <v>130</v>
      </c>
      <c r="L285" s="37"/>
      <c r="M285" s="194" t="s">
        <v>1</v>
      </c>
      <c r="N285" s="195" t="s">
        <v>37</v>
      </c>
      <c r="O285" s="65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AR285" s="198" t="s">
        <v>426</v>
      </c>
      <c r="AT285" s="198" t="s">
        <v>126</v>
      </c>
      <c r="AU285" s="198" t="s">
        <v>82</v>
      </c>
      <c r="AY285" s="16" t="s">
        <v>123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6" t="s">
        <v>80</v>
      </c>
      <c r="BK285" s="199">
        <f>ROUND(I285*H285,2)</f>
        <v>0</v>
      </c>
      <c r="BL285" s="16" t="s">
        <v>426</v>
      </c>
      <c r="BM285" s="198" t="s">
        <v>439</v>
      </c>
    </row>
    <row r="286" spans="2:65" s="1" customFormat="1" ht="24" customHeight="1">
      <c r="B286" s="33"/>
      <c r="C286" s="187" t="s">
        <v>440</v>
      </c>
      <c r="D286" s="187" t="s">
        <v>126</v>
      </c>
      <c r="E286" s="188" t="s">
        <v>441</v>
      </c>
      <c r="F286" s="189" t="s">
        <v>442</v>
      </c>
      <c r="G286" s="190" t="s">
        <v>425</v>
      </c>
      <c r="H286" s="191">
        <v>1</v>
      </c>
      <c r="I286" s="192"/>
      <c r="J286" s="193">
        <f>ROUND(I286*H286,2)</f>
        <v>0</v>
      </c>
      <c r="K286" s="189" t="s">
        <v>130</v>
      </c>
      <c r="L286" s="37"/>
      <c r="M286" s="244" t="s">
        <v>1</v>
      </c>
      <c r="N286" s="245" t="s">
        <v>37</v>
      </c>
      <c r="O286" s="246"/>
      <c r="P286" s="247">
        <f>O286*H286</f>
        <v>0</v>
      </c>
      <c r="Q286" s="247">
        <v>0</v>
      </c>
      <c r="R286" s="247">
        <f>Q286*H286</f>
        <v>0</v>
      </c>
      <c r="S286" s="247">
        <v>0</v>
      </c>
      <c r="T286" s="248">
        <f>S286*H286</f>
        <v>0</v>
      </c>
      <c r="AR286" s="198" t="s">
        <v>426</v>
      </c>
      <c r="AT286" s="198" t="s">
        <v>126</v>
      </c>
      <c r="AU286" s="198" t="s">
        <v>82</v>
      </c>
      <c r="AY286" s="16" t="s">
        <v>123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6" t="s">
        <v>80</v>
      </c>
      <c r="BK286" s="199">
        <f>ROUND(I286*H286,2)</f>
        <v>0</v>
      </c>
      <c r="BL286" s="16" t="s">
        <v>426</v>
      </c>
      <c r="BM286" s="198" t="s">
        <v>443</v>
      </c>
    </row>
    <row r="287" spans="2:65" s="1" customFormat="1" ht="6.95" customHeight="1">
      <c r="B287" s="48"/>
      <c r="C287" s="49"/>
      <c r="D287" s="49"/>
      <c r="E287" s="49"/>
      <c r="F287" s="49"/>
      <c r="G287" s="49"/>
      <c r="H287" s="49"/>
      <c r="I287" s="137"/>
      <c r="J287" s="49"/>
      <c r="K287" s="49"/>
      <c r="L287" s="37"/>
    </row>
  </sheetData>
  <sheetProtection algorithmName="SHA-512" hashValue="cHu8rPbukAxbdFXLuRcrC7YUKrROvPaIWkgaDNNXDhzbwSLRnJZky/1n1EyDNh2mPcGbQiLEBSR2A4ApwO7Hiw==" saltValue="FMcKQz1oyXO77emTKQ5v6JcUk4RMRDxS0S5gXwpcgqY6sUK4IrhXsDr4TjtX1mvhi57QZNB+ONqkn0SUqTeFrA==" spinCount="100000" sheet="1" objects="1" scenarios="1" formatColumns="0" formatRows="0" autoFilter="0"/>
  <autoFilter ref="C132:K286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01_2019 - Stavební práce ...</vt:lpstr>
      <vt:lpstr>'01_2019 - Stavební práce ...'!Názvy_tisku</vt:lpstr>
      <vt:lpstr>'Rekapitulace stavby'!Názvy_tisku</vt:lpstr>
      <vt:lpstr>'01_2019 - Stavební práce 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NTB_JS_AK\knezek</dc:creator>
  <cp:lastModifiedBy>Reditel</cp:lastModifiedBy>
  <dcterms:created xsi:type="dcterms:W3CDTF">2019-03-06T11:49:05Z</dcterms:created>
  <dcterms:modified xsi:type="dcterms:W3CDTF">2019-03-07T08:36:48Z</dcterms:modified>
</cp:coreProperties>
</file>