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WORK\PRÁVNÍ 2018\OInv\Vodovod Guty - Bystrý - chlorace\"/>
    </mc:Choice>
  </mc:AlternateContent>
  <bookViews>
    <workbookView xWindow="0" yWindow="0" windowWidth="25200" windowHeight="12000"/>
  </bookViews>
  <sheets>
    <sheet name="Rekapitulace stavby" sheetId="1" r:id="rId1"/>
    <sheet name="001 - SO 01 Armaturní kom..." sheetId="2" r:id="rId2"/>
    <sheet name="002 - SO 02 Spojovací pot..." sheetId="3" r:id="rId3"/>
    <sheet name="003 - PS 01 Strojně-techn..." sheetId="11" r:id="rId4"/>
    <sheet name="004 - PS 02 Elektro část" sheetId="12" r:id="rId5"/>
    <sheet name="PS 02 Rzp" sheetId="13" r:id="rId6"/>
    <sheet name="005 - Ostatní a vedlejší ..." sheetId="6" r:id="rId7"/>
    <sheet name="Pokyny pro vyplnění" sheetId="7" r:id="rId8"/>
  </sheets>
  <externalReferences>
    <externalReference r:id="rId9"/>
  </externalReferences>
  <definedNames>
    <definedName name="_xlnm._FilterDatabase" localSheetId="1" hidden="1">'001 - SO 01 Armaturní kom...'!$C$93:$K$273</definedName>
    <definedName name="_xlnm._FilterDatabase" localSheetId="2" hidden="1">'002 - SO 02 Spojovací pot...'!$C$87:$K$217</definedName>
    <definedName name="_xlnm._FilterDatabase" localSheetId="6" hidden="1">'005 - Ostatní a vedlejší ...'!$C$85:$K$102</definedName>
    <definedName name="_xlnm.Print_Titles" localSheetId="1">'001 - SO 01 Armaturní kom...'!$93:$93</definedName>
    <definedName name="_xlnm.Print_Titles" localSheetId="2">'002 - SO 02 Spojovací pot...'!$87:$87</definedName>
    <definedName name="_xlnm.Print_Titles" localSheetId="3">'003 - PS 01 Strojně-techn...'!$3:$5</definedName>
    <definedName name="_xlnm.Print_Titles" localSheetId="6">'005 - Ostatní a vedlejší ...'!$85:$85</definedName>
    <definedName name="_xlnm.Print_Titles" localSheetId="5">'PS 02 Rzp'!$1:$2</definedName>
    <definedName name="_xlnm.Print_Titles" localSheetId="0">'Rekapitulace stavby'!$49:$49</definedName>
    <definedName name="_xlnm.Print_Area" localSheetId="1">'001 - SO 01 Armaturní kom...'!$C$4:$J$38,'001 - SO 01 Armaturní kom...'!$C$44:$J$73,'001 - SO 01 Armaturní kom...'!$C$79:$K$273</definedName>
    <definedName name="_xlnm.Print_Area" localSheetId="2">'002 - SO 02 Spojovací pot...'!$C$4:$J$38,'002 - SO 02 Spojovací pot...'!$C$44:$J$67,'002 - SO 02 Spojovací pot...'!$C$73:$K$217</definedName>
    <definedName name="_xlnm.Print_Area" localSheetId="3">'003 - PS 01 Strojně-techn...'!$A$1:$F$53</definedName>
    <definedName name="_xlnm.Print_Area" localSheetId="6">'005 - Ostatní a vedlejší ...'!$C$4:$J$38,'005 - Ostatní a vedlejší ...'!$C$44:$J$65,'005 - Ostatní a vedlejší ...'!$C$71:$K$102</definedName>
    <definedName name="_xlnm.Print_Area" localSheetId="7">'Pokyny pro vyplnění'!$B$2:$K$69,'Pokyny pro vyplnění'!$B$72:$K$116,'Pokyny pro vyplnění'!$B$119:$K$188,'Pokyny pro vyplnění'!$B$196:$K$216</definedName>
    <definedName name="_xlnm.Print_Area" localSheetId="5">'PS 02 Rzp'!$A$1:$I$73</definedName>
    <definedName name="_xlnm.Print_Area" localSheetId="0">'Rekapitulace stavby'!$D$4:$AO$33,'Rekapitulace stavby'!$C$39:$AQ$58</definedName>
  </definedNames>
  <calcPr calcId="162913"/>
</workbook>
</file>

<file path=xl/calcChain.xml><?xml version="1.0" encoding="utf-8"?>
<calcChain xmlns="http://schemas.openxmlformats.org/spreadsheetml/2006/main">
  <c r="E12" i="13" l="1"/>
  <c r="I12" i="13" s="1"/>
  <c r="E13" i="13"/>
  <c r="E14" i="13"/>
  <c r="I14" i="13" s="1"/>
  <c r="E15" i="13"/>
  <c r="E16" i="13"/>
  <c r="I16" i="13" s="1"/>
  <c r="E17" i="13"/>
  <c r="E18" i="13"/>
  <c r="I18" i="13" s="1"/>
  <c r="I13" i="13"/>
  <c r="I15" i="13"/>
  <c r="I17" i="13"/>
  <c r="H12" i="13"/>
  <c r="H13" i="13"/>
  <c r="H14" i="13"/>
  <c r="H15" i="13"/>
  <c r="H16" i="13"/>
  <c r="H17" i="13"/>
  <c r="H18" i="13"/>
  <c r="G12" i="13"/>
  <c r="G13" i="13"/>
  <c r="G14" i="13"/>
  <c r="G15" i="13"/>
  <c r="G16" i="13"/>
  <c r="G17" i="13"/>
  <c r="G18" i="13"/>
  <c r="H69" i="13"/>
  <c r="G69" i="13"/>
  <c r="E69" i="13"/>
  <c r="H68" i="13"/>
  <c r="G68" i="13"/>
  <c r="I68" i="13" s="1"/>
  <c r="E68" i="13"/>
  <c r="H67" i="13"/>
  <c r="G67" i="13"/>
  <c r="E67" i="13"/>
  <c r="H66" i="13"/>
  <c r="G66" i="13"/>
  <c r="I66" i="13" s="1"/>
  <c r="E66" i="13"/>
  <c r="H65" i="13"/>
  <c r="G65" i="13"/>
  <c r="E65" i="13"/>
  <c r="H64" i="13"/>
  <c r="G64" i="13"/>
  <c r="G70" i="13" s="1"/>
  <c r="E64" i="13"/>
  <c r="H60" i="13"/>
  <c r="G60" i="13"/>
  <c r="G61" i="13" s="1"/>
  <c r="E60" i="13"/>
  <c r="I60" i="13" s="1"/>
  <c r="I61" i="13" s="1"/>
  <c r="H56" i="13"/>
  <c r="G56" i="13"/>
  <c r="I56" i="13" s="1"/>
  <c r="E56" i="13"/>
  <c r="H55" i="13"/>
  <c r="G55" i="13"/>
  <c r="E55" i="13"/>
  <c r="H54" i="13"/>
  <c r="G54" i="13"/>
  <c r="I54" i="13" s="1"/>
  <c r="E54" i="13"/>
  <c r="H53" i="13"/>
  <c r="G53" i="13"/>
  <c r="E53" i="13"/>
  <c r="H52" i="13"/>
  <c r="G52" i="13"/>
  <c r="I52" i="13" s="1"/>
  <c r="E52" i="13"/>
  <c r="H51" i="13"/>
  <c r="G51" i="13"/>
  <c r="E51" i="13"/>
  <c r="H50" i="13"/>
  <c r="G50" i="13"/>
  <c r="I50" i="13" s="1"/>
  <c r="E50" i="13"/>
  <c r="H49" i="13"/>
  <c r="G49" i="13"/>
  <c r="E49" i="13"/>
  <c r="H48" i="13"/>
  <c r="G48" i="13"/>
  <c r="G57" i="13" s="1"/>
  <c r="E48" i="13"/>
  <c r="H44" i="13"/>
  <c r="G44" i="13"/>
  <c r="E44" i="13"/>
  <c r="H43" i="13"/>
  <c r="G43" i="13"/>
  <c r="E43" i="13"/>
  <c r="I43" i="13" s="1"/>
  <c r="H42" i="13"/>
  <c r="G42" i="13"/>
  <c r="E42" i="13"/>
  <c r="H41" i="13"/>
  <c r="G41" i="13"/>
  <c r="E41" i="13"/>
  <c r="I41" i="13" s="1"/>
  <c r="H40" i="13"/>
  <c r="G40" i="13"/>
  <c r="E40" i="13"/>
  <c r="H39" i="13"/>
  <c r="G39" i="13"/>
  <c r="E39" i="13"/>
  <c r="I39" i="13" s="1"/>
  <c r="H38" i="13"/>
  <c r="G38" i="13"/>
  <c r="E38" i="13"/>
  <c r="H37" i="13"/>
  <c r="G37" i="13"/>
  <c r="E37" i="13"/>
  <c r="I37" i="13" s="1"/>
  <c r="H36" i="13"/>
  <c r="G36" i="13"/>
  <c r="E36" i="13"/>
  <c r="H35" i="13"/>
  <c r="G35" i="13"/>
  <c r="E35" i="13"/>
  <c r="I35" i="13" s="1"/>
  <c r="H34" i="13"/>
  <c r="G34" i="13"/>
  <c r="E34" i="13"/>
  <c r="H33" i="13"/>
  <c r="G33" i="13"/>
  <c r="E33" i="13"/>
  <c r="I33" i="13" s="1"/>
  <c r="H32" i="13"/>
  <c r="G32" i="13"/>
  <c r="E32" i="13"/>
  <c r="H31" i="13"/>
  <c r="G31" i="13"/>
  <c r="E31" i="13"/>
  <c r="I31" i="13" s="1"/>
  <c r="H30" i="13"/>
  <c r="G30" i="13"/>
  <c r="E30" i="13"/>
  <c r="H29" i="13"/>
  <c r="G29" i="13"/>
  <c r="E29" i="13"/>
  <c r="I29" i="13" s="1"/>
  <c r="H28" i="13"/>
  <c r="G28" i="13"/>
  <c r="E28" i="13"/>
  <c r="H27" i="13"/>
  <c r="G27" i="13"/>
  <c r="E27" i="13"/>
  <c r="I27" i="13" s="1"/>
  <c r="H26" i="13"/>
  <c r="G26" i="13"/>
  <c r="E26" i="13"/>
  <c r="H25" i="13"/>
  <c r="G25" i="13"/>
  <c r="E25" i="13"/>
  <c r="I25" i="13" s="1"/>
  <c r="H24" i="13"/>
  <c r="G24" i="13"/>
  <c r="E24" i="13"/>
  <c r="H23" i="13"/>
  <c r="G23" i="13"/>
  <c r="E23" i="13"/>
  <c r="I23" i="13" s="1"/>
  <c r="H22" i="13"/>
  <c r="G22" i="13"/>
  <c r="E22" i="13"/>
  <c r="H11" i="13"/>
  <c r="G11" i="13"/>
  <c r="E11" i="13"/>
  <c r="I11" i="13" s="1"/>
  <c r="H9" i="13"/>
  <c r="G9" i="13"/>
  <c r="E9" i="13"/>
  <c r="H8" i="13"/>
  <c r="G8" i="13"/>
  <c r="E8" i="13"/>
  <c r="I8" i="13" s="1"/>
  <c r="I5" i="13"/>
  <c r="H5" i="13"/>
  <c r="C14" i="12"/>
  <c r="C13" i="12"/>
  <c r="C15" i="12" s="1"/>
  <c r="B7" i="12"/>
  <c r="F50" i="11"/>
  <c r="F48" i="11"/>
  <c r="F46" i="11"/>
  <c r="F41" i="11"/>
  <c r="F39" i="11"/>
  <c r="F37" i="11"/>
  <c r="F35" i="11"/>
  <c r="F33" i="11"/>
  <c r="F31" i="11"/>
  <c r="F29" i="11"/>
  <c r="F27" i="11"/>
  <c r="F25" i="11"/>
  <c r="F23" i="11"/>
  <c r="F21" i="11"/>
  <c r="F19" i="11"/>
  <c r="F17" i="11"/>
  <c r="F15" i="11"/>
  <c r="F13" i="11"/>
  <c r="F11" i="11"/>
  <c r="F9" i="11"/>
  <c r="F7" i="11"/>
  <c r="F6" i="11"/>
  <c r="F53" i="11" s="1"/>
  <c r="AG55" i="1" s="1"/>
  <c r="E57" i="13" l="1"/>
  <c r="I49" i="13"/>
  <c r="I51" i="13"/>
  <c r="I53" i="13"/>
  <c r="I55" i="13"/>
  <c r="E70" i="13"/>
  <c r="I65" i="13"/>
  <c r="I67" i="13"/>
  <c r="I69" i="13"/>
  <c r="I22" i="13"/>
  <c r="I24" i="13"/>
  <c r="I26" i="13"/>
  <c r="I28" i="13"/>
  <c r="I30" i="13"/>
  <c r="I32" i="13"/>
  <c r="I34" i="13"/>
  <c r="I36" i="13"/>
  <c r="I38" i="13"/>
  <c r="I40" i="13"/>
  <c r="I42" i="13"/>
  <c r="I44" i="13"/>
  <c r="I9" i="13"/>
  <c r="G72" i="13"/>
  <c r="C10" i="12" s="1"/>
  <c r="I45" i="13"/>
  <c r="C8" i="12"/>
  <c r="E45" i="13"/>
  <c r="I48" i="13"/>
  <c r="E61" i="13"/>
  <c r="I64" i="13"/>
  <c r="J2" i="13"/>
  <c r="E71" i="13" s="1"/>
  <c r="I71" i="13" s="1"/>
  <c r="G45" i="13"/>
  <c r="AK27" i="1"/>
  <c r="AN55" i="1"/>
  <c r="AY57" i="1"/>
  <c r="AX57" i="1"/>
  <c r="BI101" i="6"/>
  <c r="BH101" i="6"/>
  <c r="BG101" i="6"/>
  <c r="BF101" i="6"/>
  <c r="T101" i="6"/>
  <c r="T100" i="6"/>
  <c r="R101" i="6"/>
  <c r="R100" i="6"/>
  <c r="P101" i="6"/>
  <c r="P100" i="6"/>
  <c r="BK101" i="6"/>
  <c r="BK100" i="6"/>
  <c r="J100" i="6" s="1"/>
  <c r="J101" i="6"/>
  <c r="BE101" i="6" s="1"/>
  <c r="J64" i="6"/>
  <c r="BI98" i="6"/>
  <c r="BH98" i="6"/>
  <c r="BG98" i="6"/>
  <c r="BF98" i="6"/>
  <c r="T98" i="6"/>
  <c r="T97" i="6"/>
  <c r="R98" i="6"/>
  <c r="R97" i="6"/>
  <c r="P98" i="6"/>
  <c r="P97" i="6"/>
  <c r="BK98" i="6"/>
  <c r="BK97" i="6"/>
  <c r="J97" i="6" s="1"/>
  <c r="J98" i="6"/>
  <c r="BE98" i="6" s="1"/>
  <c r="F32" i="6" s="1"/>
  <c r="AZ57" i="1" s="1"/>
  <c r="J63" i="6"/>
  <c r="BI95" i="6"/>
  <c r="BH95" i="6"/>
  <c r="BG95" i="6"/>
  <c r="BF95" i="6"/>
  <c r="T95" i="6"/>
  <c r="R95" i="6"/>
  <c r="P95" i="6"/>
  <c r="BK95" i="6"/>
  <c r="J95" i="6"/>
  <c r="BE95" i="6"/>
  <c r="BI93" i="6"/>
  <c r="BH93" i="6"/>
  <c r="BG93" i="6"/>
  <c r="BF93" i="6"/>
  <c r="T93" i="6"/>
  <c r="R93" i="6"/>
  <c r="P93" i="6"/>
  <c r="BK93" i="6"/>
  <c r="J93" i="6"/>
  <c r="BE93" i="6"/>
  <c r="BI91" i="6"/>
  <c r="BH91" i="6"/>
  <c r="BG91" i="6"/>
  <c r="BF91" i="6"/>
  <c r="T91" i="6"/>
  <c r="R91" i="6"/>
  <c r="P91" i="6"/>
  <c r="BK91" i="6"/>
  <c r="J91" i="6"/>
  <c r="BE91" i="6"/>
  <c r="BI89" i="6"/>
  <c r="F36" i="6"/>
  <c r="BD57" i="1" s="1"/>
  <c r="BH89" i="6"/>
  <c r="F35" i="6" s="1"/>
  <c r="BC57" i="1" s="1"/>
  <c r="BG89" i="6"/>
  <c r="F34" i="6"/>
  <c r="BB57" i="1" s="1"/>
  <c r="BF89" i="6"/>
  <c r="T89" i="6"/>
  <c r="T88" i="6"/>
  <c r="T87" i="6" s="1"/>
  <c r="T86" i="6" s="1"/>
  <c r="R89" i="6"/>
  <c r="R88" i="6"/>
  <c r="R87" i="6" s="1"/>
  <c r="R86" i="6"/>
  <c r="P89" i="6"/>
  <c r="P88" i="6"/>
  <c r="P87" i="6" s="1"/>
  <c r="P86" i="6" s="1"/>
  <c r="AU57" i="1" s="1"/>
  <c r="BK89" i="6"/>
  <c r="BK88" i="6" s="1"/>
  <c r="J89" i="6"/>
  <c r="BE89" i="6" s="1"/>
  <c r="J32" i="6"/>
  <c r="AV57" i="1" s="1"/>
  <c r="J82" i="6"/>
  <c r="F82" i="6"/>
  <c r="F80" i="6"/>
  <c r="E78" i="6"/>
  <c r="J55" i="6"/>
  <c r="F55" i="6"/>
  <c r="F53" i="6"/>
  <c r="E51" i="6"/>
  <c r="J20" i="6"/>
  <c r="E20" i="6"/>
  <c r="F83" i="6" s="1"/>
  <c r="F56" i="6"/>
  <c r="J19" i="6"/>
  <c r="J14" i="6"/>
  <c r="E7" i="6"/>
  <c r="E74" i="6"/>
  <c r="E47" i="6"/>
  <c r="AY56" i="1"/>
  <c r="AX56" i="1"/>
  <c r="BD56" i="1"/>
  <c r="BC56" i="1"/>
  <c r="BB56" i="1"/>
  <c r="AW56" i="1"/>
  <c r="BA56" i="1"/>
  <c r="AU56" i="1"/>
  <c r="AY55" i="1"/>
  <c r="AX55" i="1"/>
  <c r="BD55" i="1"/>
  <c r="BC55" i="1"/>
  <c r="BB55" i="1"/>
  <c r="AU55" i="1"/>
  <c r="AV55" i="1"/>
  <c r="AZ55" i="1"/>
  <c r="AY54" i="1"/>
  <c r="AX54" i="1"/>
  <c r="BI216" i="3"/>
  <c r="BH216" i="3"/>
  <c r="BG216" i="3"/>
  <c r="BF216" i="3"/>
  <c r="T216" i="3"/>
  <c r="T215" i="3" s="1"/>
  <c r="R216" i="3"/>
  <c r="R215" i="3" s="1"/>
  <c r="P216" i="3"/>
  <c r="P215" i="3" s="1"/>
  <c r="BK216" i="3"/>
  <c r="BK215" i="3" s="1"/>
  <c r="J215" i="3" s="1"/>
  <c r="J66" i="3" s="1"/>
  <c r="J216" i="3"/>
  <c r="BE216" i="3"/>
  <c r="BI213" i="3"/>
  <c r="BH213" i="3"/>
  <c r="BG213" i="3"/>
  <c r="BF213" i="3"/>
  <c r="T213" i="3"/>
  <c r="R213" i="3"/>
  <c r="P213" i="3"/>
  <c r="BK213" i="3"/>
  <c r="J213" i="3"/>
  <c r="BE213" i="3" s="1"/>
  <c r="BI208" i="3"/>
  <c r="BH208" i="3"/>
  <c r="BG208" i="3"/>
  <c r="BF208" i="3"/>
  <c r="T208" i="3"/>
  <c r="R208" i="3"/>
  <c r="R207" i="3" s="1"/>
  <c r="P208" i="3"/>
  <c r="BK208" i="3"/>
  <c r="BK207" i="3" s="1"/>
  <c r="J207" i="3" s="1"/>
  <c r="J65" i="3" s="1"/>
  <c r="J208" i="3"/>
  <c r="BE208" i="3"/>
  <c r="BI205" i="3"/>
  <c r="BH205" i="3"/>
  <c r="BG205" i="3"/>
  <c r="BF205" i="3"/>
  <c r="T205" i="3"/>
  <c r="R205" i="3"/>
  <c r="P205" i="3"/>
  <c r="BK205" i="3"/>
  <c r="J205" i="3"/>
  <c r="BE205" i="3" s="1"/>
  <c r="BI203" i="3"/>
  <c r="BH203" i="3"/>
  <c r="BG203" i="3"/>
  <c r="BF203" i="3"/>
  <c r="T203" i="3"/>
  <c r="R203" i="3"/>
  <c r="P203" i="3"/>
  <c r="BK203" i="3"/>
  <c r="J203" i="3"/>
  <c r="BE203" i="3" s="1"/>
  <c r="BI200" i="3"/>
  <c r="BH200" i="3"/>
  <c r="BG200" i="3"/>
  <c r="BF200" i="3"/>
  <c r="T200" i="3"/>
  <c r="R200" i="3"/>
  <c r="P200" i="3"/>
  <c r="BK200" i="3"/>
  <c r="J200" i="3"/>
  <c r="BE200" i="3" s="1"/>
  <c r="BI197" i="3"/>
  <c r="BH197" i="3"/>
  <c r="BG197" i="3"/>
  <c r="BF197" i="3"/>
  <c r="T197" i="3"/>
  <c r="R197" i="3"/>
  <c r="P197" i="3"/>
  <c r="BK197" i="3"/>
  <c r="J197" i="3"/>
  <c r="BE197" i="3" s="1"/>
  <c r="BI194" i="3"/>
  <c r="BH194" i="3"/>
  <c r="BG194" i="3"/>
  <c r="BF194" i="3"/>
  <c r="T194" i="3"/>
  <c r="R194" i="3"/>
  <c r="P194" i="3"/>
  <c r="BK194" i="3"/>
  <c r="J194" i="3"/>
  <c r="BE194" i="3" s="1"/>
  <c r="BI191" i="3"/>
  <c r="BH191" i="3"/>
  <c r="BG191" i="3"/>
  <c r="BF191" i="3"/>
  <c r="T191" i="3"/>
  <c r="R191" i="3"/>
  <c r="P191" i="3"/>
  <c r="BK191" i="3"/>
  <c r="J191" i="3"/>
  <c r="BE191" i="3" s="1"/>
  <c r="BI187" i="3"/>
  <c r="BH187" i="3"/>
  <c r="BG187" i="3"/>
  <c r="BF187" i="3"/>
  <c r="T187" i="3"/>
  <c r="R187" i="3"/>
  <c r="P187" i="3"/>
  <c r="BK187" i="3"/>
  <c r="J187" i="3"/>
  <c r="BE187" i="3" s="1"/>
  <c r="BI184" i="3"/>
  <c r="BH184" i="3"/>
  <c r="BG184" i="3"/>
  <c r="BF184" i="3"/>
  <c r="T184" i="3"/>
  <c r="R184" i="3"/>
  <c r="P184" i="3"/>
  <c r="BK184" i="3"/>
  <c r="J184" i="3"/>
  <c r="BE184" i="3" s="1"/>
  <c r="BI179" i="3"/>
  <c r="BH179" i="3"/>
  <c r="BG179" i="3"/>
  <c r="BF179" i="3"/>
  <c r="T179" i="3"/>
  <c r="R179" i="3"/>
  <c r="P179" i="3"/>
  <c r="BK179" i="3"/>
  <c r="J179" i="3"/>
  <c r="BE179" i="3" s="1"/>
  <c r="BI176" i="3"/>
  <c r="BH176" i="3"/>
  <c r="BG176" i="3"/>
  <c r="BF176" i="3"/>
  <c r="T176" i="3"/>
  <c r="R176" i="3"/>
  <c r="R175" i="3" s="1"/>
  <c r="P176" i="3"/>
  <c r="BK176" i="3"/>
  <c r="BK175" i="3" s="1"/>
  <c r="J175" i="3" s="1"/>
  <c r="J64" i="3" s="1"/>
  <c r="J176" i="3"/>
  <c r="BE176" i="3"/>
  <c r="BI169" i="3"/>
  <c r="BH169" i="3"/>
  <c r="BG169" i="3"/>
  <c r="BF169" i="3"/>
  <c r="T169" i="3"/>
  <c r="T168" i="3" s="1"/>
  <c r="R169" i="3"/>
  <c r="R168" i="3" s="1"/>
  <c r="P169" i="3"/>
  <c r="P168" i="3" s="1"/>
  <c r="BK169" i="3"/>
  <c r="BK168" i="3" s="1"/>
  <c r="J168" i="3"/>
  <c r="J63" i="3" s="1"/>
  <c r="J169" i="3"/>
  <c r="BE169" i="3"/>
  <c r="BI164" i="3"/>
  <c r="BH164" i="3"/>
  <c r="BG164" i="3"/>
  <c r="BF164" i="3"/>
  <c r="T164" i="3"/>
  <c r="R164" i="3"/>
  <c r="P164" i="3"/>
  <c r="BK164" i="3"/>
  <c r="J164" i="3"/>
  <c r="BE164" i="3" s="1"/>
  <c r="BI162" i="3"/>
  <c r="BH162" i="3"/>
  <c r="BG162" i="3"/>
  <c r="BF162" i="3"/>
  <c r="T162" i="3"/>
  <c r="R162" i="3"/>
  <c r="P162" i="3"/>
  <c r="BK162" i="3"/>
  <c r="J162" i="3"/>
  <c r="BE162" i="3" s="1"/>
  <c r="BI159" i="3"/>
  <c r="BH159" i="3"/>
  <c r="BG159" i="3"/>
  <c r="BF159" i="3"/>
  <c r="T159" i="3"/>
  <c r="R159" i="3"/>
  <c r="P159" i="3"/>
  <c r="BK159" i="3"/>
  <c r="J159" i="3"/>
  <c r="BE159" i="3" s="1"/>
  <c r="BI153" i="3"/>
  <c r="BH153" i="3"/>
  <c r="BG153" i="3"/>
  <c r="BF153" i="3"/>
  <c r="T153" i="3"/>
  <c r="R153" i="3"/>
  <c r="P153" i="3"/>
  <c r="BK153" i="3"/>
  <c r="J153" i="3"/>
  <c r="BE153" i="3" s="1"/>
  <c r="BI143" i="3"/>
  <c r="BH143" i="3"/>
  <c r="BG143" i="3"/>
  <c r="BF143" i="3"/>
  <c r="T143" i="3"/>
  <c r="R143" i="3"/>
  <c r="P143" i="3"/>
  <c r="BK143" i="3"/>
  <c r="J143" i="3"/>
  <c r="BE143" i="3" s="1"/>
  <c r="BI140" i="3"/>
  <c r="BH140" i="3"/>
  <c r="BG140" i="3"/>
  <c r="BF140" i="3"/>
  <c r="T140" i="3"/>
  <c r="R140" i="3"/>
  <c r="P140" i="3"/>
  <c r="BK140" i="3"/>
  <c r="J140" i="3"/>
  <c r="BE140" i="3" s="1"/>
  <c r="BI138" i="3"/>
  <c r="BH138" i="3"/>
  <c r="BG138" i="3"/>
  <c r="BF138" i="3"/>
  <c r="T138" i="3"/>
  <c r="R138" i="3"/>
  <c r="P138" i="3"/>
  <c r="BK138" i="3"/>
  <c r="J138" i="3"/>
  <c r="BE138" i="3" s="1"/>
  <c r="BI131" i="3"/>
  <c r="BH131" i="3"/>
  <c r="BG131" i="3"/>
  <c r="BF131" i="3"/>
  <c r="T131" i="3"/>
  <c r="R131" i="3"/>
  <c r="P131" i="3"/>
  <c r="BK131" i="3"/>
  <c r="J131" i="3"/>
  <c r="BE131" i="3" s="1"/>
  <c r="BI127" i="3"/>
  <c r="BH127" i="3"/>
  <c r="BG127" i="3"/>
  <c r="BF127" i="3"/>
  <c r="T127" i="3"/>
  <c r="R127" i="3"/>
  <c r="P127" i="3"/>
  <c r="BK127" i="3"/>
  <c r="J127" i="3"/>
  <c r="BE127" i="3" s="1"/>
  <c r="BI125" i="3"/>
  <c r="BH125" i="3"/>
  <c r="BG125" i="3"/>
  <c r="BF125" i="3"/>
  <c r="T125" i="3"/>
  <c r="R125" i="3"/>
  <c r="P125" i="3"/>
  <c r="BK125" i="3"/>
  <c r="J125" i="3"/>
  <c r="BE125" i="3" s="1"/>
  <c r="BI123" i="3"/>
  <c r="BH123" i="3"/>
  <c r="BG123" i="3"/>
  <c r="BF123" i="3"/>
  <c r="T123" i="3"/>
  <c r="R123" i="3"/>
  <c r="P123" i="3"/>
  <c r="BK123" i="3"/>
  <c r="J123" i="3"/>
  <c r="BE123" i="3" s="1"/>
  <c r="BI121" i="3"/>
  <c r="BH121" i="3"/>
  <c r="BG121" i="3"/>
  <c r="BF121" i="3"/>
  <c r="T121" i="3"/>
  <c r="R121" i="3"/>
  <c r="P121" i="3"/>
  <c r="BK121" i="3"/>
  <c r="J121" i="3"/>
  <c r="BE121" i="3" s="1"/>
  <c r="BI119" i="3"/>
  <c r="BH119" i="3"/>
  <c r="BG119" i="3"/>
  <c r="BF119" i="3"/>
  <c r="T119" i="3"/>
  <c r="R119" i="3"/>
  <c r="P119" i="3"/>
  <c r="BK119" i="3"/>
  <c r="J119" i="3"/>
  <c r="BE119" i="3" s="1"/>
  <c r="BI117" i="3"/>
  <c r="BH117" i="3"/>
  <c r="BG117" i="3"/>
  <c r="BF117" i="3"/>
  <c r="T117" i="3"/>
  <c r="R117" i="3"/>
  <c r="P117" i="3"/>
  <c r="BK117" i="3"/>
  <c r="J117" i="3"/>
  <c r="BE117" i="3" s="1"/>
  <c r="BI115" i="3"/>
  <c r="BH115" i="3"/>
  <c r="BG115" i="3"/>
  <c r="BF115" i="3"/>
  <c r="T115" i="3"/>
  <c r="R115" i="3"/>
  <c r="P115" i="3"/>
  <c r="BK115" i="3"/>
  <c r="J115" i="3"/>
  <c r="BE115" i="3" s="1"/>
  <c r="BI112" i="3"/>
  <c r="BH112" i="3"/>
  <c r="BG112" i="3"/>
  <c r="BF112" i="3"/>
  <c r="T112" i="3"/>
  <c r="R112" i="3"/>
  <c r="P112" i="3"/>
  <c r="BK112" i="3"/>
  <c r="J112" i="3"/>
  <c r="BE112" i="3" s="1"/>
  <c r="BI110" i="3"/>
  <c r="BH110" i="3"/>
  <c r="BG110" i="3"/>
  <c r="BF110" i="3"/>
  <c r="T110" i="3"/>
  <c r="R110" i="3"/>
  <c r="P110" i="3"/>
  <c r="BK110" i="3"/>
  <c r="J110" i="3"/>
  <c r="BE110" i="3" s="1"/>
  <c r="BI104" i="3"/>
  <c r="BH104" i="3"/>
  <c r="BG104" i="3"/>
  <c r="BF104" i="3"/>
  <c r="T104" i="3"/>
  <c r="R104" i="3"/>
  <c r="P104" i="3"/>
  <c r="BK104" i="3"/>
  <c r="J104" i="3"/>
  <c r="BE104" i="3" s="1"/>
  <c r="BI101" i="3"/>
  <c r="BH101" i="3"/>
  <c r="BG101" i="3"/>
  <c r="BF101" i="3"/>
  <c r="T101" i="3"/>
  <c r="R101" i="3"/>
  <c r="P101" i="3"/>
  <c r="BK101" i="3"/>
  <c r="J101" i="3"/>
  <c r="BE101" i="3" s="1"/>
  <c r="BI95" i="3"/>
  <c r="BH95" i="3"/>
  <c r="BG95" i="3"/>
  <c r="BF95" i="3"/>
  <c r="T95" i="3"/>
  <c r="R95" i="3"/>
  <c r="P95" i="3"/>
  <c r="BK95" i="3"/>
  <c r="J95" i="3"/>
  <c r="BE95" i="3" s="1"/>
  <c r="BI91" i="3"/>
  <c r="BH91" i="3"/>
  <c r="F35" i="3"/>
  <c r="BC54" i="1" s="1"/>
  <c r="BG91" i="3"/>
  <c r="BF91" i="3"/>
  <c r="J33" i="3"/>
  <c r="AW54" i="1" s="1"/>
  <c r="F33" i="3"/>
  <c r="BA54" i="1" s="1"/>
  <c r="T91" i="3"/>
  <c r="T90" i="3" s="1"/>
  <c r="R91" i="3"/>
  <c r="R90" i="3" s="1"/>
  <c r="R89" i="3" s="1"/>
  <c r="R88" i="3" s="1"/>
  <c r="P91" i="3"/>
  <c r="P90" i="3" s="1"/>
  <c r="BK91" i="3"/>
  <c r="BK90" i="3"/>
  <c r="J90" i="3" s="1"/>
  <c r="J62" i="3" s="1"/>
  <c r="J91" i="3"/>
  <c r="BE91" i="3"/>
  <c r="J84" i="3"/>
  <c r="F84" i="3"/>
  <c r="F82" i="3"/>
  <c r="E80" i="3"/>
  <c r="J55" i="3"/>
  <c r="F55" i="3"/>
  <c r="F53" i="3"/>
  <c r="E51" i="3"/>
  <c r="J20" i="3"/>
  <c r="E20" i="3"/>
  <c r="F85" i="3"/>
  <c r="F56" i="3"/>
  <c r="J19" i="3"/>
  <c r="J14" i="3"/>
  <c r="J82" i="3"/>
  <c r="J53" i="3"/>
  <c r="E7" i="3"/>
  <c r="E76" i="3" s="1"/>
  <c r="AY53" i="1"/>
  <c r="AX53" i="1"/>
  <c r="BI272" i="2"/>
  <c r="BH272" i="2"/>
  <c r="BG272" i="2"/>
  <c r="BF272" i="2"/>
  <c r="T272" i="2"/>
  <c r="R272" i="2"/>
  <c r="P272" i="2"/>
  <c r="BK272" i="2"/>
  <c r="J272" i="2"/>
  <c r="BE272" i="2"/>
  <c r="BI266" i="2"/>
  <c r="BH266" i="2"/>
  <c r="BG266" i="2"/>
  <c r="BF266" i="2"/>
  <c r="T266" i="2"/>
  <c r="T265" i="2"/>
  <c r="R266" i="2"/>
  <c r="R265" i="2"/>
  <c r="P266" i="2"/>
  <c r="P265" i="2"/>
  <c r="BK266" i="2"/>
  <c r="BK265" i="2"/>
  <c r="J265" i="2" s="1"/>
  <c r="J266" i="2"/>
  <c r="BE266" i="2" s="1"/>
  <c r="J72" i="2"/>
  <c r="BI260" i="2"/>
  <c r="BH260" i="2"/>
  <c r="BG260" i="2"/>
  <c r="BF260" i="2"/>
  <c r="T260" i="2"/>
  <c r="R260" i="2"/>
  <c r="P260" i="2"/>
  <c r="BK260" i="2"/>
  <c r="J260" i="2"/>
  <c r="BE260" i="2"/>
  <c r="BI255" i="2"/>
  <c r="BH255" i="2"/>
  <c r="BG255" i="2"/>
  <c r="BF255" i="2"/>
  <c r="T255" i="2"/>
  <c r="R255" i="2"/>
  <c r="P255" i="2"/>
  <c r="BK255" i="2"/>
  <c r="J255" i="2"/>
  <c r="BE255" i="2"/>
  <c r="BI250" i="2"/>
  <c r="BH250" i="2"/>
  <c r="BG250" i="2"/>
  <c r="BF250" i="2"/>
  <c r="T250" i="2"/>
  <c r="R250" i="2"/>
  <c r="P250" i="2"/>
  <c r="BK250" i="2"/>
  <c r="J250" i="2"/>
  <c r="BE250" i="2"/>
  <c r="BI245" i="2"/>
  <c r="BH245" i="2"/>
  <c r="BG245" i="2"/>
  <c r="BF245" i="2"/>
  <c r="T245" i="2"/>
  <c r="T244" i="2"/>
  <c r="R245" i="2"/>
  <c r="R244" i="2"/>
  <c r="P245" i="2"/>
  <c r="P244" i="2"/>
  <c r="BK245" i="2"/>
  <c r="BK244" i="2"/>
  <c r="J244" i="2" s="1"/>
  <c r="J245" i="2"/>
  <c r="BE245" i="2" s="1"/>
  <c r="J71" i="2"/>
  <c r="BI242" i="2"/>
  <c r="BH242" i="2"/>
  <c r="BG242" i="2"/>
  <c r="BF242" i="2"/>
  <c r="T242" i="2"/>
  <c r="R242" i="2"/>
  <c r="P242" i="2"/>
  <c r="BK242" i="2"/>
  <c r="J242" i="2"/>
  <c r="BE242" i="2"/>
  <c r="BI236" i="2"/>
  <c r="BH236" i="2"/>
  <c r="BG236" i="2"/>
  <c r="BF236" i="2"/>
  <c r="T236" i="2"/>
  <c r="T235" i="2"/>
  <c r="T234" i="2" s="1"/>
  <c r="R236" i="2"/>
  <c r="R235" i="2" s="1"/>
  <c r="R234" i="2" s="1"/>
  <c r="P236" i="2"/>
  <c r="P235" i="2" s="1"/>
  <c r="P234" i="2" s="1"/>
  <c r="BK236" i="2"/>
  <c r="BK235" i="2"/>
  <c r="J235" i="2" s="1"/>
  <c r="J70" i="2" s="1"/>
  <c r="BK234" i="2"/>
  <c r="J234" i="2" s="1"/>
  <c r="J69" i="2" s="1"/>
  <c r="J236" i="2"/>
  <c r="BE236" i="2" s="1"/>
  <c r="BI232" i="2"/>
  <c r="BH232" i="2"/>
  <c r="BG232" i="2"/>
  <c r="BF232" i="2"/>
  <c r="T232" i="2"/>
  <c r="T231" i="2" s="1"/>
  <c r="R232" i="2"/>
  <c r="R231" i="2" s="1"/>
  <c r="P232" i="2"/>
  <c r="P231" i="2" s="1"/>
  <c r="BK232" i="2"/>
  <c r="BK231" i="2" s="1"/>
  <c r="J231" i="2" s="1"/>
  <c r="J68" i="2" s="1"/>
  <c r="J232" i="2"/>
  <c r="BE232" i="2"/>
  <c r="BI229" i="2"/>
  <c r="BH229" i="2"/>
  <c r="BG229" i="2"/>
  <c r="BF229" i="2"/>
  <c r="T229" i="2"/>
  <c r="R229" i="2"/>
  <c r="P229" i="2"/>
  <c r="BK229" i="2"/>
  <c r="J229" i="2"/>
  <c r="BE229" i="2" s="1"/>
  <c r="BI226" i="2"/>
  <c r="BH226" i="2"/>
  <c r="BG226" i="2"/>
  <c r="BF226" i="2"/>
  <c r="T226" i="2"/>
  <c r="R226" i="2"/>
  <c r="P226" i="2"/>
  <c r="BK226" i="2"/>
  <c r="J226" i="2"/>
  <c r="BE226" i="2" s="1"/>
  <c r="BI224" i="2"/>
  <c r="BH224" i="2"/>
  <c r="BG224" i="2"/>
  <c r="BF224" i="2"/>
  <c r="T224" i="2"/>
  <c r="T223" i="2" s="1"/>
  <c r="R224" i="2"/>
  <c r="R223" i="2" s="1"/>
  <c r="P224" i="2"/>
  <c r="P223" i="2" s="1"/>
  <c r="BK224" i="2"/>
  <c r="BK223" i="2" s="1"/>
  <c r="J223" i="2" s="1"/>
  <c r="J67" i="2" s="1"/>
  <c r="J224" i="2"/>
  <c r="BE224" i="2"/>
  <c r="BI218" i="2"/>
  <c r="BH218" i="2"/>
  <c r="BG218" i="2"/>
  <c r="BF218" i="2"/>
  <c r="T218" i="2"/>
  <c r="R218" i="2"/>
  <c r="P218" i="2"/>
  <c r="BK218" i="2"/>
  <c r="J218" i="2"/>
  <c r="BE218" i="2" s="1"/>
  <c r="BI213" i="2"/>
  <c r="BH213" i="2"/>
  <c r="BG213" i="2"/>
  <c r="BF213" i="2"/>
  <c r="T213" i="2"/>
  <c r="R213" i="2"/>
  <c r="P213" i="2"/>
  <c r="BK213" i="2"/>
  <c r="J213" i="2"/>
  <c r="BE213" i="2" s="1"/>
  <c r="BI211" i="2"/>
  <c r="BH211" i="2"/>
  <c r="BG211" i="2"/>
  <c r="BF211" i="2"/>
  <c r="T211" i="2"/>
  <c r="R211" i="2"/>
  <c r="P211" i="2"/>
  <c r="BK211" i="2"/>
  <c r="J211" i="2"/>
  <c r="BE211" i="2" s="1"/>
  <c r="BI207" i="2"/>
  <c r="BH207" i="2"/>
  <c r="BG207" i="2"/>
  <c r="BF207" i="2"/>
  <c r="T207" i="2"/>
  <c r="R207" i="2"/>
  <c r="P207" i="2"/>
  <c r="BK207" i="2"/>
  <c r="J207" i="2"/>
  <c r="BE207" i="2" s="1"/>
  <c r="BI202" i="2"/>
  <c r="BH202" i="2"/>
  <c r="BG202" i="2"/>
  <c r="BF202" i="2"/>
  <c r="T202" i="2"/>
  <c r="R202" i="2"/>
  <c r="P202" i="2"/>
  <c r="BK202" i="2"/>
  <c r="J202" i="2"/>
  <c r="BE202" i="2" s="1"/>
  <c r="BI197" i="2"/>
  <c r="BH197" i="2"/>
  <c r="BG197" i="2"/>
  <c r="BF197" i="2"/>
  <c r="T197" i="2"/>
  <c r="R197" i="2"/>
  <c r="P197" i="2"/>
  <c r="BK197" i="2"/>
  <c r="J197" i="2"/>
  <c r="BE197" i="2" s="1"/>
  <c r="BI193" i="2"/>
  <c r="BH193" i="2"/>
  <c r="BG193" i="2"/>
  <c r="BF193" i="2"/>
  <c r="T193" i="2"/>
  <c r="T192" i="2" s="1"/>
  <c r="R193" i="2"/>
  <c r="R192" i="2" s="1"/>
  <c r="P193" i="2"/>
  <c r="P192" i="2" s="1"/>
  <c r="BK193" i="2"/>
  <c r="BK192" i="2" s="1"/>
  <c r="J192" i="2" s="1"/>
  <c r="J66" i="2" s="1"/>
  <c r="J193" i="2"/>
  <c r="BE193" i="2"/>
  <c r="BI190" i="2"/>
  <c r="BH190" i="2"/>
  <c r="BG190" i="2"/>
  <c r="BF190" i="2"/>
  <c r="T190" i="2"/>
  <c r="T189" i="2" s="1"/>
  <c r="R190" i="2"/>
  <c r="R189" i="2" s="1"/>
  <c r="P190" i="2"/>
  <c r="P189" i="2" s="1"/>
  <c r="BK190" i="2"/>
  <c r="BK189" i="2" s="1"/>
  <c r="J189" i="2" s="1"/>
  <c r="J65" i="2" s="1"/>
  <c r="J190" i="2"/>
  <c r="BE190" i="2"/>
  <c r="BI184" i="2"/>
  <c r="BH184" i="2"/>
  <c r="BG184" i="2"/>
  <c r="BF184" i="2"/>
  <c r="T184" i="2"/>
  <c r="T183" i="2" s="1"/>
  <c r="R184" i="2"/>
  <c r="R183" i="2" s="1"/>
  <c r="P184" i="2"/>
  <c r="P183" i="2" s="1"/>
  <c r="BK184" i="2"/>
  <c r="BK183" i="2" s="1"/>
  <c r="J183" i="2" s="1"/>
  <c r="J64" i="2" s="1"/>
  <c r="J184" i="2"/>
  <c r="BE184" i="2"/>
  <c r="BI179" i="2"/>
  <c r="BH179" i="2"/>
  <c r="BG179" i="2"/>
  <c r="BF179" i="2"/>
  <c r="T179" i="2"/>
  <c r="R179" i="2"/>
  <c r="P179" i="2"/>
  <c r="BK179" i="2"/>
  <c r="J179" i="2"/>
  <c r="BE179" i="2" s="1"/>
  <c r="BI175" i="2"/>
  <c r="BH175" i="2"/>
  <c r="BG175" i="2"/>
  <c r="BF175" i="2"/>
  <c r="T175" i="2"/>
  <c r="R175" i="2"/>
  <c r="P175" i="2"/>
  <c r="BK175" i="2"/>
  <c r="J175" i="2"/>
  <c r="BE175" i="2" s="1"/>
  <c r="BI171" i="2"/>
  <c r="BH171" i="2"/>
  <c r="BG171" i="2"/>
  <c r="BF171" i="2"/>
  <c r="T171" i="2"/>
  <c r="R171" i="2"/>
  <c r="P171" i="2"/>
  <c r="BK171" i="2"/>
  <c r="J171" i="2"/>
  <c r="BE171" i="2" s="1"/>
  <c r="BI167" i="2"/>
  <c r="BH167" i="2"/>
  <c r="BG167" i="2"/>
  <c r="BF167" i="2"/>
  <c r="T167" i="2"/>
  <c r="T166" i="2" s="1"/>
  <c r="R167" i="2"/>
  <c r="R166" i="2" s="1"/>
  <c r="P167" i="2"/>
  <c r="P166" i="2" s="1"/>
  <c r="BK167" i="2"/>
  <c r="BK166" i="2" s="1"/>
  <c r="J167" i="2"/>
  <c r="BE167" i="2"/>
  <c r="BI162" i="2"/>
  <c r="BH162" i="2"/>
  <c r="BG162" i="2"/>
  <c r="BF162" i="2"/>
  <c r="T162" i="2"/>
  <c r="R162" i="2"/>
  <c r="P162" i="2"/>
  <c r="BK162" i="2"/>
  <c r="J162" i="2"/>
  <c r="BE162" i="2" s="1"/>
  <c r="BI159" i="2"/>
  <c r="BH159" i="2"/>
  <c r="BG159" i="2"/>
  <c r="BF159" i="2"/>
  <c r="T159" i="2"/>
  <c r="R159" i="2"/>
  <c r="P159" i="2"/>
  <c r="BK159" i="2"/>
  <c r="J159" i="2"/>
  <c r="BE159" i="2" s="1"/>
  <c r="BI150" i="2"/>
  <c r="BH150" i="2"/>
  <c r="BG150" i="2"/>
  <c r="BF150" i="2"/>
  <c r="T150" i="2"/>
  <c r="R150" i="2"/>
  <c r="P150" i="2"/>
  <c r="BK150" i="2"/>
  <c r="J150" i="2"/>
  <c r="BE150" i="2" s="1"/>
  <c r="BI147" i="2"/>
  <c r="BH147" i="2"/>
  <c r="BG147" i="2"/>
  <c r="BF147" i="2"/>
  <c r="T147" i="2"/>
  <c r="R147" i="2"/>
  <c r="P147" i="2"/>
  <c r="BK147" i="2"/>
  <c r="J147" i="2"/>
  <c r="BE147" i="2" s="1"/>
  <c r="BI145" i="2"/>
  <c r="BH145" i="2"/>
  <c r="BG145" i="2"/>
  <c r="BF145" i="2"/>
  <c r="T145" i="2"/>
  <c r="R145" i="2"/>
  <c r="P145" i="2"/>
  <c r="BK145" i="2"/>
  <c r="J145" i="2"/>
  <c r="BE145" i="2" s="1"/>
  <c r="BI138" i="2"/>
  <c r="BH138" i="2"/>
  <c r="BG138" i="2"/>
  <c r="BF138" i="2"/>
  <c r="T138" i="2"/>
  <c r="R138" i="2"/>
  <c r="P138" i="2"/>
  <c r="BK138" i="2"/>
  <c r="J138" i="2"/>
  <c r="BE138" i="2" s="1"/>
  <c r="BI134" i="2"/>
  <c r="BH134" i="2"/>
  <c r="BG134" i="2"/>
  <c r="BF134" i="2"/>
  <c r="T134" i="2"/>
  <c r="R134" i="2"/>
  <c r="P134" i="2"/>
  <c r="BK134" i="2"/>
  <c r="J134" i="2"/>
  <c r="BE134" i="2" s="1"/>
  <c r="BI132" i="2"/>
  <c r="BH132" i="2"/>
  <c r="BG132" i="2"/>
  <c r="BF132" i="2"/>
  <c r="T132" i="2"/>
  <c r="R132" i="2"/>
  <c r="P132" i="2"/>
  <c r="BK132" i="2"/>
  <c r="J132" i="2"/>
  <c r="BE132" i="2" s="1"/>
  <c r="BI130" i="2"/>
  <c r="BH130" i="2"/>
  <c r="BG130" i="2"/>
  <c r="BF130" i="2"/>
  <c r="T130" i="2"/>
  <c r="R130" i="2"/>
  <c r="P130" i="2"/>
  <c r="BK130" i="2"/>
  <c r="J130" i="2"/>
  <c r="BE130" i="2" s="1"/>
  <c r="BI128" i="2"/>
  <c r="BH128" i="2"/>
  <c r="BG128" i="2"/>
  <c r="BF128" i="2"/>
  <c r="T128" i="2"/>
  <c r="R128" i="2"/>
  <c r="P128" i="2"/>
  <c r="BK128" i="2"/>
  <c r="J128" i="2"/>
  <c r="BE128" i="2" s="1"/>
  <c r="BI126" i="2"/>
  <c r="BH126" i="2"/>
  <c r="BG126" i="2"/>
  <c r="BF126" i="2"/>
  <c r="T126" i="2"/>
  <c r="R126" i="2"/>
  <c r="P126" i="2"/>
  <c r="BK126" i="2"/>
  <c r="J126" i="2"/>
  <c r="BE126" i="2" s="1"/>
  <c r="BI124" i="2"/>
  <c r="BH124" i="2"/>
  <c r="BG124" i="2"/>
  <c r="BF124" i="2"/>
  <c r="T124" i="2"/>
  <c r="R124" i="2"/>
  <c r="P124" i="2"/>
  <c r="BK124" i="2"/>
  <c r="J124" i="2"/>
  <c r="BE124" i="2" s="1"/>
  <c r="BI122" i="2"/>
  <c r="BH122" i="2"/>
  <c r="BG122" i="2"/>
  <c r="BF122" i="2"/>
  <c r="T122" i="2"/>
  <c r="R122" i="2"/>
  <c r="P122" i="2"/>
  <c r="BK122" i="2"/>
  <c r="J122" i="2"/>
  <c r="BE122" i="2" s="1"/>
  <c r="BI119" i="2"/>
  <c r="BH119" i="2"/>
  <c r="BG119" i="2"/>
  <c r="BF119" i="2"/>
  <c r="T119" i="2"/>
  <c r="R119" i="2"/>
  <c r="P119" i="2"/>
  <c r="BK119" i="2"/>
  <c r="J119" i="2"/>
  <c r="BE119" i="2" s="1"/>
  <c r="BI116" i="2"/>
  <c r="BH116" i="2"/>
  <c r="BG116" i="2"/>
  <c r="BF116" i="2"/>
  <c r="T116" i="2"/>
  <c r="R116" i="2"/>
  <c r="P116" i="2"/>
  <c r="BK116" i="2"/>
  <c r="J116" i="2"/>
  <c r="BE116" i="2" s="1"/>
  <c r="BI112" i="2"/>
  <c r="BH112" i="2"/>
  <c r="BG112" i="2"/>
  <c r="BF112" i="2"/>
  <c r="T112" i="2"/>
  <c r="R112" i="2"/>
  <c r="P112" i="2"/>
  <c r="BK112" i="2"/>
  <c r="J112" i="2"/>
  <c r="BE112" i="2" s="1"/>
  <c r="BI108" i="2"/>
  <c r="BH108" i="2"/>
  <c r="BG108" i="2"/>
  <c r="BF108" i="2"/>
  <c r="T108" i="2"/>
  <c r="R108" i="2"/>
  <c r="P108" i="2"/>
  <c r="BK108" i="2"/>
  <c r="J108" i="2"/>
  <c r="BE108" i="2" s="1"/>
  <c r="BI105" i="2"/>
  <c r="BH105" i="2"/>
  <c r="BG105" i="2"/>
  <c r="BF105" i="2"/>
  <c r="T105" i="2"/>
  <c r="R105" i="2"/>
  <c r="P105" i="2"/>
  <c r="BK105" i="2"/>
  <c r="J105" i="2"/>
  <c r="BE105" i="2" s="1"/>
  <c r="BI101" i="2"/>
  <c r="BH101" i="2"/>
  <c r="BG101" i="2"/>
  <c r="BF101" i="2"/>
  <c r="T101" i="2"/>
  <c r="R101" i="2"/>
  <c r="P101" i="2"/>
  <c r="BK101" i="2"/>
  <c r="J101" i="2"/>
  <c r="BE101" i="2" s="1"/>
  <c r="BI97" i="2"/>
  <c r="F36" i="2" s="1"/>
  <c r="BD53" i="1" s="1"/>
  <c r="BH97" i="2"/>
  <c r="F35" i="2"/>
  <c r="BC53" i="1" s="1"/>
  <c r="BC52" i="1" s="1"/>
  <c r="BG97" i="2"/>
  <c r="F34" i="2" s="1"/>
  <c r="BB53" i="1" s="1"/>
  <c r="BF97" i="2"/>
  <c r="J33" i="2"/>
  <c r="AW53" i="1" s="1"/>
  <c r="F33" i="2"/>
  <c r="BA53" i="1" s="1"/>
  <c r="T97" i="2"/>
  <c r="T96" i="2" s="1"/>
  <c r="R97" i="2"/>
  <c r="R96" i="2" s="1"/>
  <c r="R95" i="2" s="1"/>
  <c r="R94" i="2" s="1"/>
  <c r="P97" i="2"/>
  <c r="P96" i="2" s="1"/>
  <c r="BK97" i="2"/>
  <c r="BK96" i="2"/>
  <c r="J96" i="2" s="1"/>
  <c r="J62" i="2" s="1"/>
  <c r="J97" i="2"/>
  <c r="BE97" i="2"/>
  <c r="J90" i="2"/>
  <c r="F90" i="2"/>
  <c r="F88" i="2"/>
  <c r="E86" i="2"/>
  <c r="J55" i="2"/>
  <c r="F55" i="2"/>
  <c r="F53" i="2"/>
  <c r="E51" i="2"/>
  <c r="J20" i="2"/>
  <c r="E20" i="2"/>
  <c r="F91" i="2"/>
  <c r="F56" i="2"/>
  <c r="J19" i="2"/>
  <c r="J14" i="2"/>
  <c r="J88" i="2"/>
  <c r="J53" i="2"/>
  <c r="E7" i="2"/>
  <c r="E82" i="2" s="1"/>
  <c r="E47" i="2"/>
  <c r="AS52" i="1"/>
  <c r="AS51" i="1"/>
  <c r="L47" i="1"/>
  <c r="AM46" i="1"/>
  <c r="L46" i="1"/>
  <c r="AM44" i="1"/>
  <c r="L44" i="1"/>
  <c r="L42" i="1"/>
  <c r="L41" i="1"/>
  <c r="I70" i="13" l="1"/>
  <c r="I57" i="13"/>
  <c r="I72" i="13"/>
  <c r="E72" i="13"/>
  <c r="C9" i="12" s="1"/>
  <c r="AY52" i="1"/>
  <c r="BC51" i="1"/>
  <c r="J166" i="2"/>
  <c r="J63" i="2" s="1"/>
  <c r="BK95" i="2"/>
  <c r="AT55" i="1"/>
  <c r="J32" i="2"/>
  <c r="AV53" i="1" s="1"/>
  <c r="AT53" i="1" s="1"/>
  <c r="P95" i="2"/>
  <c r="P94" i="2" s="1"/>
  <c r="AU53" i="1" s="1"/>
  <c r="T95" i="2"/>
  <c r="T94" i="2" s="1"/>
  <c r="J32" i="3"/>
  <c r="AV54" i="1" s="1"/>
  <c r="AT54" i="1" s="1"/>
  <c r="F32" i="3"/>
  <c r="AZ54" i="1" s="1"/>
  <c r="J33" i="6"/>
  <c r="AW57" i="1" s="1"/>
  <c r="AT57" i="1" s="1"/>
  <c r="F33" i="6"/>
  <c r="BA57" i="1" s="1"/>
  <c r="F32" i="2"/>
  <c r="AZ53" i="1" s="1"/>
  <c r="E47" i="3"/>
  <c r="BK89" i="3"/>
  <c r="F34" i="3"/>
  <c r="BB54" i="1" s="1"/>
  <c r="BB52" i="1" s="1"/>
  <c r="F36" i="3"/>
  <c r="BD54" i="1" s="1"/>
  <c r="BD52" i="1" s="1"/>
  <c r="BD51" i="1" s="1"/>
  <c r="W30" i="1" s="1"/>
  <c r="P175" i="3"/>
  <c r="P89" i="3" s="1"/>
  <c r="P88" i="3" s="1"/>
  <c r="AU54" i="1" s="1"/>
  <c r="AW55" i="1"/>
  <c r="BA55" i="1"/>
  <c r="BA52" i="1" s="1"/>
  <c r="AV56" i="1"/>
  <c r="AT56" i="1" s="1"/>
  <c r="AZ56" i="1"/>
  <c r="J80" i="6"/>
  <c r="J53" i="6"/>
  <c r="BK87" i="6"/>
  <c r="J88" i="6"/>
  <c r="J62" i="6" s="1"/>
  <c r="T175" i="3"/>
  <c r="T89" i="3" s="1"/>
  <c r="T88" i="3" s="1"/>
  <c r="P207" i="3"/>
  <c r="T207" i="3"/>
  <c r="C12" i="12" l="1"/>
  <c r="B8" i="12"/>
  <c r="B11" i="12" s="1"/>
  <c r="C11" i="12"/>
  <c r="C16" i="12" s="1"/>
  <c r="AW52" i="1"/>
  <c r="BA51" i="1"/>
  <c r="AX52" i="1"/>
  <c r="BB51" i="1"/>
  <c r="AU52" i="1"/>
  <c r="AU51" i="1" s="1"/>
  <c r="W29" i="1"/>
  <c r="AY51" i="1"/>
  <c r="BK86" i="6"/>
  <c r="J86" i="6" s="1"/>
  <c r="J87" i="6"/>
  <c r="J61" i="6" s="1"/>
  <c r="J89" i="3"/>
  <c r="J61" i="3" s="1"/>
  <c r="BK88" i="3"/>
  <c r="J88" i="3" s="1"/>
  <c r="AZ52" i="1"/>
  <c r="J95" i="2"/>
  <c r="J61" i="2" s="1"/>
  <c r="BK94" i="2"/>
  <c r="J94" i="2" s="1"/>
  <c r="C19" i="12" l="1"/>
  <c r="B16" i="12"/>
  <c r="C23" i="12"/>
  <c r="C24" i="12"/>
  <c r="J29" i="3"/>
  <c r="J60" i="3"/>
  <c r="J29" i="2"/>
  <c r="J60" i="2"/>
  <c r="AV52" i="1"/>
  <c r="AT52" i="1" s="1"/>
  <c r="AZ51" i="1"/>
  <c r="J60" i="6"/>
  <c r="J29" i="6"/>
  <c r="W28" i="1"/>
  <c r="AX51" i="1"/>
  <c r="AW51" i="1"/>
  <c r="C17" i="12" l="1"/>
  <c r="C18" i="12"/>
  <c r="C25" i="12"/>
  <c r="AG57" i="1"/>
  <c r="AN57" i="1" s="1"/>
  <c r="J38" i="6"/>
  <c r="AV51" i="1"/>
  <c r="J38" i="2"/>
  <c r="AG53" i="1"/>
  <c r="J38" i="3"/>
  <c r="AG54" i="1"/>
  <c r="AN54" i="1" s="1"/>
  <c r="C20" i="12" l="1"/>
  <c r="C26" i="12" s="1"/>
  <c r="C28" i="12" s="1"/>
  <c r="AN53" i="1"/>
  <c r="AT51" i="1"/>
  <c r="C30" i="12" l="1"/>
  <c r="AG56" i="1"/>
  <c r="AN56" i="1" s="1"/>
  <c r="AN52" i="1" s="1"/>
  <c r="AN51" i="1" s="1"/>
  <c r="AG52" i="1" l="1"/>
  <c r="AG51" i="1" s="1"/>
  <c r="AK23" i="1" s="1"/>
  <c r="W26" i="1" l="1"/>
  <c r="AK26" i="1" s="1"/>
  <c r="AK32" i="1" s="1"/>
</calcChain>
</file>

<file path=xl/sharedStrings.xml><?xml version="1.0" encoding="utf-8"?>
<sst xmlns="http://schemas.openxmlformats.org/spreadsheetml/2006/main" count="4072" uniqueCount="934">
  <si>
    <t>Export VZ</t>
  </si>
  <si>
    <t>List obsahuje:</t>
  </si>
  <si>
    <t>1) Rekapitulace stavby</t>
  </si>
  <si>
    <t>2) Rekapitulace objektů stavby a soupisů prací</t>
  </si>
  <si>
    <t>3.0</t>
  </si>
  <si>
    <t/>
  </si>
  <si>
    <t>False</t>
  </si>
  <si>
    <t>{e595e88b-4c2d-4131-b20f-cf80834545fb}</t>
  </si>
  <si>
    <t>&gt;&gt;  skryté sloupce  &lt;&lt;</t>
  </si>
  <si>
    <t>0,01</t>
  </si>
  <si>
    <t>21</t>
  </si>
  <si>
    <t>15</t>
  </si>
  <si>
    <t>REKAPITULACE STAVBY</t>
  </si>
  <si>
    <t>v ---  níže se nacházejí doplnkové a pomocné údaje k sestavám  --- v</t>
  </si>
  <si>
    <t>Návod na vyplnění</t>
  </si>
  <si>
    <t>0,001</t>
  </si>
  <si>
    <t>Kód:</t>
  </si>
  <si>
    <t>Blazej-010</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</si>
  <si>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</si>
  <si>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</si>
  <si>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Vodovod Třinec-Guty, Bystrý – Úprava chlorace, Strojní a stavební část</t>
  </si>
  <si>
    <t>KSO:</t>
  </si>
  <si>
    <t>CC-CZ:</t>
  </si>
  <si>
    <t>Místo:</t>
  </si>
  <si>
    <t xml:space="preserve"> </t>
  </si>
  <si>
    <t>Datum:</t>
  </si>
  <si>
    <t>6. 4. 2018</t>
  </si>
  <si>
    <t>Zadavatel:</t>
  </si>
  <si>
    <t>IČ:</t>
  </si>
  <si>
    <t>Aqualia infraestructuras inženýring, s.r.o.</t>
  </si>
  <si>
    <t>DIČ:</t>
  </si>
  <si>
    <t>Uchazeč:</t>
  </si>
  <si>
    <t>Vyplň údaj</t>
  </si>
  <si>
    <t>Projektant:</t>
  </si>
  <si>
    <t>KB projekt Aqua s.r.o.</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</si>
  <si>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</si>
  <si>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</si>
  <si>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</si>
  <si>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</si>
  <si>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</si>
  <si>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</si>
  <si>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</si>
  <si>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</si>
  <si>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</si>
  <si>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</si>
  <si>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</si>
  <si>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</si>
  <si>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</si>
  <si>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</si>
  <si>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</si>
  <si>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</si>
  <si>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</si>
  <si>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</si>
  <si>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</si>
  <si>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</si>
  <si>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</si>
  <si>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</si>
  <si>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</si>
  <si>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</si>
  <si>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</si>
  <si>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</si>
  <si>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</si>
  <si>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</si>
  <si>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</si>
  <si>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</si>
  <si>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</si>
  <si>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</si>
  <si>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</si>
  <si>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</si>
  <si>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</si>
  <si>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</si>
  <si>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</si>
  <si>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</si>
  <si>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</si>
  <si>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</si>
  <si>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</si>
  <si>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STA</t>
  </si>
  <si>
    <t>1</t>
  </si>
  <si>
    <t>{0cfaeb31-6e90-43bd-b72b-2235ddbddc46}</t>
  </si>
  <si>
    <t>2</t>
  </si>
  <si>
    <t>/</t>
  </si>
  <si>
    <t>001</t>
  </si>
  <si>
    <t>SO 01 Armaturní komora AK1</t>
  </si>
  <si>
    <t>Soupis</t>
  </si>
  <si>
    <t>{a9a63790-921c-4ee6-9f39-6cdf52115d5c}</t>
  </si>
  <si>
    <t>002</t>
  </si>
  <si>
    <t>SO 02 Spojovací potrubí</t>
  </si>
  <si>
    <t>{d78026da-beef-45b6-aa4c-30686a9691ac}</t>
  </si>
  <si>
    <t>003</t>
  </si>
  <si>
    <t>PS 01 Strojně-technologická část - STČ</t>
  </si>
  <si>
    <t>{840da068-ce42-44f1-b76e-7584f22b41c3}</t>
  </si>
  <si>
    <t>004</t>
  </si>
  <si>
    <t>PS 02 Elektro část</t>
  </si>
  <si>
    <t>{e1140d97-633a-4a25-b807-6dbb406938e2}</t>
  </si>
  <si>
    <t>005</t>
  </si>
  <si>
    <t>Ostatní a vedlejší náklady</t>
  </si>
  <si>
    <t>{7cf5d153-d4ad-42da-9452-f0b5cdb42332}</t>
  </si>
  <si>
    <t>1) Krycí list soupisu</t>
  </si>
  <si>
    <t>2) Rekapitulace</t>
  </si>
  <si>
    <t>3) Soupis prací</t>
  </si>
  <si>
    <t>Zpět na list:</t>
  </si>
  <si>
    <t>Rekapitulace stavby</t>
  </si>
  <si>
    <t>KRYCÍ LIST SOUPISU</t>
  </si>
  <si>
    <t>Objekt:</t>
  </si>
  <si>
    <t>01 - Vodovod Třinec-Guty, Bystrý – Úprava chlorace, Strojní a stavební část</t>
  </si>
  <si>
    <t>Soupis:</t>
  </si>
  <si>
    <t>001 - SO 01 Armaturní komora AK1</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</si>
  <si>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</si>
  <si>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</si>
  <si>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</si>
  <si>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</si>
  <si>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</si>
  <si>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</si>
  <si>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</si>
  <si>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</si>
  <si>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</si>
  <si>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</si>
  <si>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</si>
  <si>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</si>
  <si>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</si>
  <si>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</si>
  <si>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741 - Elektroinstalace - silnoproud</t>
  </si>
  <si>
    <t xml:space="preserve">    767 - Konstrukce zámečnické</t>
  </si>
  <si>
    <t xml:space="preserve">    783 - Dokončovací práce - nátěry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</si>
  <si>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</si>
  <si>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</si>
  <si>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</si>
  <si>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</si>
  <si>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</si>
  <si>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</si>
  <si>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</si>
  <si>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</si>
  <si>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</si>
  <si>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</si>
  <si>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</si>
  <si>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</si>
  <si>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</si>
  <si>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</si>
  <si>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</si>
  <si>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</si>
  <si>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</si>
  <si>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</si>
  <si>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</si>
  <si>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115,1R</t>
  </si>
  <si>
    <t>Dodávka + montáž čerpací studny ocel. trouba DN 400, vč. pomocných zemních prací</t>
  </si>
  <si>
    <t>ks</t>
  </si>
  <si>
    <t>4</t>
  </si>
  <si>
    <t>725346257</t>
  </si>
  <si>
    <t>PP</t>
  </si>
  <si>
    <t>P</t>
  </si>
  <si>
    <t>Poznámka k položce:
viz TZ př.č. D.1.1.1 a v.č. D.1.1.2, C2</t>
  </si>
  <si>
    <t>VV</t>
  </si>
  <si>
    <t>115101201</t>
  </si>
  <si>
    <t>Čerpání vody na dopravní výšku do 10 m průměrný přítok do 500 l/min</t>
  </si>
  <si>
    <t>hod</t>
  </si>
  <si>
    <t>CS ÚRS 2018 01</t>
  </si>
  <si>
    <t>1421592610</t>
  </si>
  <si>
    <t>Čerpání vody na dopravní výšku do 10 m s uvažovaným průměrným přítokem do 500 l/min</t>
  </si>
  <si>
    <t>14*12</t>
  </si>
  <si>
    <t>3</t>
  </si>
  <si>
    <t>115101301</t>
  </si>
  <si>
    <t>Pohotovost čerpací soupravy pro dopravní výšku do 10 m přítok do 500 l/min</t>
  </si>
  <si>
    <t>den</t>
  </si>
  <si>
    <t>884674939</t>
  </si>
  <si>
    <t>Pohotovost záložní čerpací soupravy pro dopravní výšku do 10 m s uvažovaným průměrným přítokem do 500 l/min</t>
  </si>
  <si>
    <t>14</t>
  </si>
  <si>
    <t>121101101</t>
  </si>
  <si>
    <t>Sejmutí ornice s přemístěním na vzdálenost do 50 m</t>
  </si>
  <si>
    <t>m3</t>
  </si>
  <si>
    <t>1225611879</t>
  </si>
  <si>
    <t>Sejmutí ornice nebo lesní půdy  s vodorovným přemístěním na hromady v místě upotřebení nebo na dočasné či trvalé skládky se složením, na vzdálenost do 50 m</t>
  </si>
  <si>
    <t>20*0,1</t>
  </si>
  <si>
    <t>5</t>
  </si>
  <si>
    <t>131201101</t>
  </si>
  <si>
    <t>Hloubení jam nezapažených v hornině tř. 3 objemu do 100 m3</t>
  </si>
  <si>
    <t>1581146753</t>
  </si>
  <si>
    <t>Hloubení nezapažených jam a zářezů s urovnáním dna do předepsaného profilu a spádu v hornině tř. 3 do 100 m3</t>
  </si>
  <si>
    <t>6,88*5,38*(2,78-0,1)</t>
  </si>
  <si>
    <t>6</t>
  </si>
  <si>
    <t>131201109</t>
  </si>
  <si>
    <t>Příplatek za lepivost u hloubení jam nezapažených v hornině tř. 3</t>
  </si>
  <si>
    <t>1197049991</t>
  </si>
  <si>
    <t>Hloubení nezapažených jam a zářezů s urovnáním dna do předepsaného profilu a spádu Příplatek k cenám za lepivost horniny tř. 3</t>
  </si>
  <si>
    <t>99,199/2</t>
  </si>
  <si>
    <t>7</t>
  </si>
  <si>
    <t>161101101</t>
  </si>
  <si>
    <t>Svislé přemístění výkopku z horniny tř. 1 až 4 hl výkopu do 2,5 m</t>
  </si>
  <si>
    <t>84489637</t>
  </si>
  <si>
    <t>Svislé přemístění výkopku  bez naložení do dopravní nádoby avšak s vyprázdněním dopravní nádoby na hromadu nebo do dopravního prostředku z horniny tř. 1 až 4, při hloubce výkopu přes 1 do 2,5 m</t>
  </si>
  <si>
    <t>89,945*0,55</t>
  </si>
  <si>
    <t>8</t>
  </si>
  <si>
    <t>162301102</t>
  </si>
  <si>
    <t>Vodorovné přemístění do 1000 m výkopku/sypaniny z horniny tř. 1 až 4 - ornice na mezideponii</t>
  </si>
  <si>
    <t>-574027963</t>
  </si>
  <si>
    <t>Vodorovné přemístění výkopku nebo sypaniny po suchu  na obvyklém dopravním prostředku, bez naložení výkopku, avšak se složením bez rozhrnutí z horniny tř. 1 až 4 na vzdálenost přes 500 do 1 000 m</t>
  </si>
  <si>
    <t>9</t>
  </si>
  <si>
    <t>162301102,1</t>
  </si>
  <si>
    <t>Vodorovné přemístění do 1000 m výkopku/sypaniny z horniny tř. 1 až 4 - ornice zpět</t>
  </si>
  <si>
    <t>-1305369529</t>
  </si>
  <si>
    <t>10</t>
  </si>
  <si>
    <t>162601102</t>
  </si>
  <si>
    <t>Vodorovné přemístění do 5000 m výkopku/sypaniny z horniny tř. 1 až 4 - výkop na mezideponii</t>
  </si>
  <si>
    <t>1757629862</t>
  </si>
  <si>
    <t>Vodorovné přemístění výkopku nebo sypaniny po suchu  na obvyklém dopravním prostředku, bez naložení výkopku, avšak se složením bez rozhrnutí z horniny tř. 1 až 4 na vzdálenost přes 4 000 do 5 000 m</t>
  </si>
  <si>
    <t>11</t>
  </si>
  <si>
    <t>162601102,1</t>
  </si>
  <si>
    <t>Vodorovné přemístění do 5000 m výkopku/sypaniny z horniny tř. 1 až 4 - zemina pro zpětný zásyp</t>
  </si>
  <si>
    <t>1162005346</t>
  </si>
  <si>
    <t>12</t>
  </si>
  <si>
    <t>162701105</t>
  </si>
  <si>
    <t>Vodorovné přemístění do 10000 m výkopku/sypaniny z horniny tř. 1 až 4 - přebytečná zemina na skládku</t>
  </si>
  <si>
    <t>1843977808</t>
  </si>
  <si>
    <t>Vodorovné přemístění výkopku nebo sypaniny po suchu  na obvyklém dopravním prostředku, bez naložení výkopku, avšak se složením bez rozhrnutí z horniny tř. 1 až 4 na vzdálenost přes 9 000 do 10 000 m</t>
  </si>
  <si>
    <t>13</t>
  </si>
  <si>
    <t>167101101</t>
  </si>
  <si>
    <t>Nakládání výkopku z hornin tř. 1 až 4 do 100 m3 - ornice zpět</t>
  </si>
  <si>
    <t>-1800811367</t>
  </si>
  <si>
    <t>Nakládání, skládání a překládání neulehlého výkopku nebo sypaniny  nakládání, množství do 100 m3, z hornin tř. 1 až 4</t>
  </si>
  <si>
    <t>167101102,1</t>
  </si>
  <si>
    <t>Nakládání výkopku z hornin tř. 1 až 4 přes 100 m3 - zemina pro zpětný zásyp</t>
  </si>
  <si>
    <t>1064388196</t>
  </si>
  <si>
    <t>Nakládání, skládání a překládání neulehlého výkopku nebo sypaniny  nakládání, množství přes 100 m3, z hornin tř. 1 až 4</t>
  </si>
  <si>
    <t xml:space="preserve">zásyp </t>
  </si>
  <si>
    <t>79,981</t>
  </si>
  <si>
    <t>167101102,2</t>
  </si>
  <si>
    <t>Nakládání výkopku z hornin tř. 1 až 4 přes 100 m3 - přebytečná zemina na trvalou skládku</t>
  </si>
  <si>
    <t>-1593585746</t>
  </si>
  <si>
    <t>výkop</t>
  </si>
  <si>
    <t>99,199</t>
  </si>
  <si>
    <t>zásyp</t>
  </si>
  <si>
    <t>-79,981</t>
  </si>
  <si>
    <t>Součet</t>
  </si>
  <si>
    <t>16</t>
  </si>
  <si>
    <t>171201201</t>
  </si>
  <si>
    <t>Uložení sypaniny na skládky</t>
  </si>
  <si>
    <t>863746167</t>
  </si>
  <si>
    <t>Uložení sypaniny  na skládky</t>
  </si>
  <si>
    <t>17</t>
  </si>
  <si>
    <t>171201211</t>
  </si>
  <si>
    <t>Poplatek za uložení stavebního odpadu - zeminy a kameniva na skládce</t>
  </si>
  <si>
    <t>t</t>
  </si>
  <si>
    <t>-406376579</t>
  </si>
  <si>
    <t>Poplatek za uložení stavebního odpadu na skládce (skládkovné) zeminy a kameniva zatříděného do Katalogu odpadů pod kódem 170 504</t>
  </si>
  <si>
    <t>19,218*1,8 'Přepočtené koeficientem množství</t>
  </si>
  <si>
    <t>18</t>
  </si>
  <si>
    <t>174101101</t>
  </si>
  <si>
    <t>Zásyp jam, šachet rýh nebo kolem objektů sypaninou se zhutněním</t>
  </si>
  <si>
    <t>-1443575958</t>
  </si>
  <si>
    <t>Zásyp sypaninou z jakékoliv horniny  s uložením výkopku ve vrstvách se zhutněním jam, šachet, rýh nebo kolem objektů v těchto vykopávkách</t>
  </si>
  <si>
    <t>podsyp</t>
  </si>
  <si>
    <t>-1,785</t>
  </si>
  <si>
    <t>OP šachty</t>
  </si>
  <si>
    <t>-3,48*1,98*(2,63-0,1)</t>
  </si>
  <si>
    <t>19</t>
  </si>
  <si>
    <t>181,2-R</t>
  </si>
  <si>
    <t>Zatravnění a ohumusování, vč. zálivky vodou a dodávky materiálů</t>
  </si>
  <si>
    <t>m2</t>
  </si>
  <si>
    <t>575675302</t>
  </si>
  <si>
    <t xml:space="preserve">Poznámka k položce:
druh travní směsi respektive druhovou skladbu travního semene stanoví provozovatel MFK. </t>
  </si>
  <si>
    <t>20</t>
  </si>
  <si>
    <t>181301101</t>
  </si>
  <si>
    <t>Rozprostření ornice tl vrstvy do 100 mm pl do 500 m2 v rovině nebo ve svahu do 1:5</t>
  </si>
  <si>
    <t>1152259528</t>
  </si>
  <si>
    <t>Rozprostření a urovnání ornice v rovině nebo ve svahu sklonu do 1:5 při souvislé ploše do 500 m2, tl. vrstvy do 100 mm</t>
  </si>
  <si>
    <t>Zakládání</t>
  </si>
  <si>
    <t>212752212</t>
  </si>
  <si>
    <t>Trativod z drenážních trubek plastových flexibilních D do 100 mm včetně lože otevřený výkop</t>
  </si>
  <si>
    <t>m</t>
  </si>
  <si>
    <t>-1767659395</t>
  </si>
  <si>
    <t>Trativody z drenážních trubek se zřízením štěrkopískového lože pod trubky a s jejich obsypem v průměrném celkovém množství do 0,15 m3/m v otevřeném výkopu z trubek plastových flexibilních D přes 65 do 100 mm</t>
  </si>
  <si>
    <t>2*(4,28+2,78)</t>
  </si>
  <si>
    <t>22</t>
  </si>
  <si>
    <t>215901101</t>
  </si>
  <si>
    <t>Zhutnění podloží z hornin soudržných do 92% PS nebo nesoudržných sypkých I(d) do 0,8</t>
  </si>
  <si>
    <t>-1275557021</t>
  </si>
  <si>
    <t>Zhutnění podloží pod násypy z rostlé horniny tř. 1 až 4  z hornin soudružných do 92 % PS a nesoudržných sypkých relativní ulehlosti I(d) do 0,8</t>
  </si>
  <si>
    <t>4,28*2,78</t>
  </si>
  <si>
    <t>23</t>
  </si>
  <si>
    <t>271532212</t>
  </si>
  <si>
    <t>Podsyp pod základové konstrukce se zhutněním z hrubého kameniva frakce 16 až 32 mm</t>
  </si>
  <si>
    <t>816447798</t>
  </si>
  <si>
    <t>Podsyp pod základové konstrukce se zhutněním a urovnáním povrchu z kameniva hrubého, frakce 16 - 32 mm</t>
  </si>
  <si>
    <t>4,28*2,78*0,15</t>
  </si>
  <si>
    <t>24</t>
  </si>
  <si>
    <t>273313511</t>
  </si>
  <si>
    <t>Základové desky z betonu tř. C 12/15 - spádový beton</t>
  </si>
  <si>
    <t>-2115406339</t>
  </si>
  <si>
    <t>Základy z betonu prostého desky z betonu kamenem neprokládaného tř. C 12/15</t>
  </si>
  <si>
    <t>3*1,5*0,25</t>
  </si>
  <si>
    <t>Komunikace pozemní</t>
  </si>
  <si>
    <t>25</t>
  </si>
  <si>
    <t>564851111</t>
  </si>
  <si>
    <t>Podklad ze štěrkodrtě ŠD tl 150 mm 8-16mm</t>
  </si>
  <si>
    <t>870834935</t>
  </si>
  <si>
    <t>Podklad ze štěrkodrti ŠD  s rozprostřením a zhutněním, po zhutnění tl. 150 mm</t>
  </si>
  <si>
    <t>O1</t>
  </si>
  <si>
    <t>4,28*2,78-3,48*1,98</t>
  </si>
  <si>
    <t>Úpravy povrchů, podlahy a osazování výplní</t>
  </si>
  <si>
    <t>26</t>
  </si>
  <si>
    <t>637211321</t>
  </si>
  <si>
    <t>Okapový chodník z betonových vymývaných dlaždic 400x400mm tl 50 mm kladených do písku s vyplněním spar drobným kamenivem</t>
  </si>
  <si>
    <t>-2099269797</t>
  </si>
  <si>
    <t>Okapový chodník z dlaždic  betonových vymývaných s vyplněním spár drobným kamenivem, tl. dlaždic 50 mm do písku</t>
  </si>
  <si>
    <t>Ostatní konstrukce a práce, bourání</t>
  </si>
  <si>
    <t>27</t>
  </si>
  <si>
    <t>900,1-R</t>
  </si>
  <si>
    <t>Dodávka + montáž armaturní komory AK1 z prefabrikovaných typových dílců, vnější rozměry 3,48x1,98x2,73m, vnitřní rozměry 3x1,5x2,25m, beton C30/37 XC3, XF3, XA2, spoje pomocí šrpubů s dotěsněním spar pomocí bentonitových bobtnavých pásků na bázi akrylátu</t>
  </si>
  <si>
    <t>-2029967897</t>
  </si>
  <si>
    <t>28</t>
  </si>
  <si>
    <t>900,2-R</t>
  </si>
  <si>
    <t>Utěsnění prostupu segmentovým těsněním pro potrubí DN 50, vč. dodávky materiálu</t>
  </si>
  <si>
    <t>1899624004</t>
  </si>
  <si>
    <t>P1</t>
  </si>
  <si>
    <t>29</t>
  </si>
  <si>
    <t>900,3-R</t>
  </si>
  <si>
    <t>Utěsnění prostupu segmentovým těsněním pro potrubí DN 150, vč. dodávky materiálu</t>
  </si>
  <si>
    <t>-1900573186</t>
  </si>
  <si>
    <t>P2</t>
  </si>
  <si>
    <t>30</t>
  </si>
  <si>
    <t>933901111</t>
  </si>
  <si>
    <t>Provedení zkoušky vodotěsnosti nádrže do 1000 m3</t>
  </si>
  <si>
    <t>-1048206390</t>
  </si>
  <si>
    <t>Zkoušky objektů a vymývání  provedení zkoušky vodotěsnosti betonové nádrže jakéhokoliv druhu a tvaru, o obsahu do 1000 m3</t>
  </si>
  <si>
    <t>Poznámka k položce:
viz TZ př.č. D.1.1.1 a v.č. D.1.1.2, C2
O výsledku zkoušek vodotěsnosti se vyhotoví zkušební protokol.</t>
  </si>
  <si>
    <t>3*1,5*2,25</t>
  </si>
  <si>
    <t>31</t>
  </si>
  <si>
    <t>M</t>
  </si>
  <si>
    <t>08211321</t>
  </si>
  <si>
    <t>voda pitná pro ostatní odběratele</t>
  </si>
  <si>
    <t>-1240604491</t>
  </si>
  <si>
    <t>32</t>
  </si>
  <si>
    <t>977151118</t>
  </si>
  <si>
    <t>Jádrové vrty diamantovými korunkami do D 100 mm do stavebních materiálů</t>
  </si>
  <si>
    <t>-1726820167</t>
  </si>
  <si>
    <t>Jádrové vrty diamantovými korunkami do stavebních materiálů (železobetonu, betonu, cihel, obkladů, dlažeb, kamene) průměru přes 90 do 100 mm</t>
  </si>
  <si>
    <t>0,24*4</t>
  </si>
  <si>
    <t>33</t>
  </si>
  <si>
    <t>977151127</t>
  </si>
  <si>
    <t>Jádrové vrty diamantovými korunkami do D 250 mm do stavebních materiálů</t>
  </si>
  <si>
    <t>-1198794124</t>
  </si>
  <si>
    <t>Jádrové vrty diamantovými korunkami do stavebních materiálů (železobetonu, betonu, cihel, obkladů, dlažeb, kamene) průměru přes 225 do 250 mm</t>
  </si>
  <si>
    <t>0,24*1</t>
  </si>
  <si>
    <t>997</t>
  </si>
  <si>
    <t>Přesun sutě</t>
  </si>
  <si>
    <t>34</t>
  </si>
  <si>
    <t>997013511</t>
  </si>
  <si>
    <t>Odvoz suti a vybouraných hmot z meziskládky na skládku do 1 km s naložením a se složením</t>
  </si>
  <si>
    <t>1794850711</t>
  </si>
  <si>
    <t>Odvoz suti a vybouraných hmot z meziskládky na skládku  s naložením a se složením, na vzdálenost do 1 km</t>
  </si>
  <si>
    <t>35</t>
  </si>
  <si>
    <t>997013509</t>
  </si>
  <si>
    <t>Příplatek k odvozu suti a vybouraných hmot na skládku ZKD 1 km přes 1 km</t>
  </si>
  <si>
    <t>2136943370</t>
  </si>
  <si>
    <t>Odvoz suti a vybouraných hmot na skládku nebo meziskládku  se složením, na vzdálenost Příplatek k ceně za každý další i započatý 1 km přes 1 km</t>
  </si>
  <si>
    <t>0,077*9 'Přepočtené koeficientem množství</t>
  </si>
  <si>
    <t>36</t>
  </si>
  <si>
    <t>997013802</t>
  </si>
  <si>
    <t>Poplatek za uložení na skládce (skládkovné) stavebního odpadu železobetonového kód odpadu 170 101</t>
  </si>
  <si>
    <t>-2083514880</t>
  </si>
  <si>
    <t>Poplatek za uložení stavebního odpadu na skládce (skládkovné) z armovaného betonu zatříděného do Katalogu odpadů pod kódem 170 101</t>
  </si>
  <si>
    <t>998</t>
  </si>
  <si>
    <t>Přesun hmot</t>
  </si>
  <si>
    <t>37</t>
  </si>
  <si>
    <t>998144471</t>
  </si>
  <si>
    <t>Přesun hmot pro montované betonové nádrže, jímky a zásobníky v do 25 m</t>
  </si>
  <si>
    <t>-933668772</t>
  </si>
  <si>
    <t>Přesun hmot pro nádrže, jímky, zásobníky a jámy pozemní mimo zemědělství  se svislou nosnou konstrukcí montovanou z dílců betonových tyčových nebo plošných vodorovná dopravní vzdálenost do 50 m, pro nádrže výšky do 25 m</t>
  </si>
  <si>
    <t>PSV</t>
  </si>
  <si>
    <t>Práce a dodávky PSV</t>
  </si>
  <si>
    <t>741</t>
  </si>
  <si>
    <t>Elektroinstalace - silnoproud</t>
  </si>
  <si>
    <t>38</t>
  </si>
  <si>
    <t>741410022</t>
  </si>
  <si>
    <t>Montáž vodič uzemňovací pásek průřezu do 120 mm2 v průmyslové výstavbě v zemi</t>
  </si>
  <si>
    <t>279901336</t>
  </si>
  <si>
    <t>Montáž uzemňovacího vedení s upevněním, propojením a připojením pomocí svorek v zemi s izolací spojů pásku průřezu do 120 mm2 v průmyslové výstavbě</t>
  </si>
  <si>
    <t>2*(3,9+2,4)</t>
  </si>
  <si>
    <t>2*2,5</t>
  </si>
  <si>
    <t>39</t>
  </si>
  <si>
    <t>35442062</t>
  </si>
  <si>
    <t>pás zemnící 30x4mm FeZn</t>
  </si>
  <si>
    <t>kg</t>
  </si>
  <si>
    <t>513012402</t>
  </si>
  <si>
    <t>767</t>
  </si>
  <si>
    <t>Konstrukce zámečnické</t>
  </si>
  <si>
    <t>40</t>
  </si>
  <si>
    <t>767,1-R</t>
  </si>
  <si>
    <t>Dodávka + montáž vstupní poklop 700x900mm, z kompozitu, pochúzí, uzamykatelný, zateplneného tepelnou izolací a s ventilační hlavicí, vč. rámu z profilu U150, vč. kotvení pomocí lepených kotev</t>
  </si>
  <si>
    <t>-1773430783</t>
  </si>
  <si>
    <t>3/P</t>
  </si>
  <si>
    <t>41</t>
  </si>
  <si>
    <t>767,2-R</t>
  </si>
  <si>
    <t>Dodávka + montáž příčlový žebřík z nerez oceli tř.17, délky 1950mm, šířkas 400mm, vč. kotevních nerez patek, příčle s protiskluzovou úpravou</t>
  </si>
  <si>
    <t>-1555616581</t>
  </si>
  <si>
    <t>1/P</t>
  </si>
  <si>
    <t>42</t>
  </si>
  <si>
    <t>767,3-R</t>
  </si>
  <si>
    <t>Dodávka + montáž výlezové madlo z nerez oceli tř.17, délky 3500mm, vč. kotevních nerez patek, madla kotveny přes patky do ŽB stropu</t>
  </si>
  <si>
    <t>1298973226</t>
  </si>
  <si>
    <t>2/P</t>
  </si>
  <si>
    <t>43</t>
  </si>
  <si>
    <t>767,4-R</t>
  </si>
  <si>
    <t>Dodávka + montáž potrubí z nerez oceli DN150, vč. ventilační hlavice, vč- utěsnění prostupu bobtnavým tmelem</t>
  </si>
  <si>
    <t>-769597812</t>
  </si>
  <si>
    <t>4/P</t>
  </si>
  <si>
    <t>783</t>
  </si>
  <si>
    <t>Dokončovací práce - nátěry</t>
  </si>
  <si>
    <t>44</t>
  </si>
  <si>
    <t>783817401</t>
  </si>
  <si>
    <t>Krycí dvojnásobný syntetický nátěr hladkých betonových povrchů</t>
  </si>
  <si>
    <t>-484321689</t>
  </si>
  <si>
    <t>Krycí (ochranný ) nátěr omítek dvojnásobný hladkých betonových povrchů nebo povrchů z desek na bázi dřeva (dřevovláknitých apod.) syntetický</t>
  </si>
  <si>
    <t>3,48*1,98</t>
  </si>
  <si>
    <t>-0,7*0,9</t>
  </si>
  <si>
    <t>45</t>
  </si>
  <si>
    <t>783826605R</t>
  </si>
  <si>
    <t>Dvojnásobný impregnační nátěr betonových povrchů proti vodě a odolnosti proti mrazu</t>
  </si>
  <si>
    <t>1132370051</t>
  </si>
  <si>
    <t>002 - SO 02 Spojovací potrubí</t>
  </si>
  <si>
    <t xml:space="preserve">    4 - Vodorovné konstrukce</t>
  </si>
  <si>
    <t xml:space="preserve">    8 - Trubní vedení</t>
  </si>
  <si>
    <t>-757538159</t>
  </si>
  <si>
    <t>Poznámka k položce:
viz TZ př.č. D.1.1.1 a v.č. D.1.2.1 a 2, C2</t>
  </si>
  <si>
    <t>20*3*0,1</t>
  </si>
  <si>
    <t>132201201</t>
  </si>
  <si>
    <t>Hloubení rýh š do 2000 mm v hornině tř. 3 objemu do 100 m3</t>
  </si>
  <si>
    <t>919799700</t>
  </si>
  <si>
    <t>Hloubení zapažených i nezapažených rýh šířky přes 600 do 2 000 mm  s urovnáním dna do předepsaného profilu a spádu v hornině tř. 3 do 100 m3</t>
  </si>
  <si>
    <t>"přítok" (20+4,5)*1*(1,65-0,1)</t>
  </si>
  <si>
    <t>"Odtok" 4*1*(1,65-0,1)</t>
  </si>
  <si>
    <t>132201209</t>
  </si>
  <si>
    <t>Příplatek za lepivost k hloubení rýh š do 2000 mm v hornině tř. 3</t>
  </si>
  <si>
    <t>1414371669</t>
  </si>
  <si>
    <t>Hloubení zapažených i nezapažených rýh šířky přes 600 do 2 000 mm  s urovnáním dna do předepsaného profilu a spádu v hornině tř. 3 Příplatek k cenám za lepivost horniny tř. 3</t>
  </si>
  <si>
    <t>44,175/2</t>
  </si>
  <si>
    <t>151811132</t>
  </si>
  <si>
    <t>Osazení pažicího boxu hl výkopu do 4 m š do 2,5 m</t>
  </si>
  <si>
    <t>1784180977</t>
  </si>
  <si>
    <t>Zřízení pažicích boxů pro pažení a rozepření stěn rýh podzemního vedení hloubka výkopu do 4 m, šířka přes 1,2 do 2,5 m</t>
  </si>
  <si>
    <t>"přítok" (20+4,5)*1,65*2</t>
  </si>
  <si>
    <t>"odtok" 4*1,65*2</t>
  </si>
  <si>
    <t>151811232</t>
  </si>
  <si>
    <t>Odstranění pažicího boxu hl výkopu do 4 m š do 2,5 m</t>
  </si>
  <si>
    <t>1866273559</t>
  </si>
  <si>
    <t>Odstranění pažicích boxů pro pažení a rozepření stěn rýh podzemního vedení hloubka výkopu do 4 m, šířka přes 1,2 do 2,5 m</t>
  </si>
  <si>
    <t>-120613093</t>
  </si>
  <si>
    <t>44,175*0,55</t>
  </si>
  <si>
    <t>-215648265</t>
  </si>
  <si>
    <t>-1349379369</t>
  </si>
  <si>
    <t>-251872571</t>
  </si>
  <si>
    <t>-934925867</t>
  </si>
  <si>
    <t>-689596075</t>
  </si>
  <si>
    <t>-721368624</t>
  </si>
  <si>
    <t>945372302</t>
  </si>
  <si>
    <t>31,031</t>
  </si>
  <si>
    <t>1279780781</t>
  </si>
  <si>
    <t>44,175</t>
  </si>
  <si>
    <t>-31,031</t>
  </si>
  <si>
    <t>-1820668591</t>
  </si>
  <si>
    <t>1810204757</t>
  </si>
  <si>
    <t>13,144*1,8 'Přepočtené koeficientem množství</t>
  </si>
  <si>
    <t>2127770110</t>
  </si>
  <si>
    <t>Poznámka k položce:
viz TZ př.č. D.1.1.1 a v.č. D.1.1.1.1 až 4</t>
  </si>
  <si>
    <t>lóže</t>
  </si>
  <si>
    <t>-2,85</t>
  </si>
  <si>
    <t>obsyp</t>
  </si>
  <si>
    <t>-10,294</t>
  </si>
  <si>
    <t>175111101</t>
  </si>
  <si>
    <t>Obsypání potrubí ručně sypaninou bez prohození sítem, uloženou do 3 m</t>
  </si>
  <si>
    <t>-1266366984</t>
  </si>
  <si>
    <t>Obsypání potrubí ručně sypaninou z vhodných hornin tř. 1 až 4 nebo materiálem připraveným podél výkopu ve vzdálenosti do 3 m od jeho kraje, pro jakoukoliv hloubku výkopu a míru zhutnění bez prohození sypaniny sítem</t>
  </si>
  <si>
    <t>"přítok" (20+4,5)*1*0,363</t>
  </si>
  <si>
    <t>"odtok" 4*1*0,35</t>
  </si>
  <si>
    <t>58337344</t>
  </si>
  <si>
    <t>štěrkopísek frakce 0-32</t>
  </si>
  <si>
    <t>222983289</t>
  </si>
  <si>
    <t>10,294*2 'Přepočtené koeficientem množství</t>
  </si>
  <si>
    <t>181,1-R</t>
  </si>
  <si>
    <t>-1886210125</t>
  </si>
  <si>
    <t>Zatravnění a uhumusování, vč. zálivky vodou a dodávky materiálů</t>
  </si>
  <si>
    <t>-901180607</t>
  </si>
  <si>
    <t>20*3</t>
  </si>
  <si>
    <t>Vodorovné konstrukce</t>
  </si>
  <si>
    <t>451573111</t>
  </si>
  <si>
    <t>Lože pod potrubí otevřený výkop z písku</t>
  </si>
  <si>
    <t>78339218</t>
  </si>
  <si>
    <t>Lože pod potrubí, stoky a drobné objekty v otevřeném výkopu z písku a štěrkopísku do 63 mm</t>
  </si>
  <si>
    <t>"přítok" (20+4,5)*1*0,1</t>
  </si>
  <si>
    <t>"odtok" 4*1*0,1</t>
  </si>
  <si>
    <t>Trubní vedení</t>
  </si>
  <si>
    <t>871,1-R</t>
  </si>
  <si>
    <t>Dodávka + montáž přesuvky pro napojení PE-potrubí d63x5,8mm na odtok se stávající přerušovací komory</t>
  </si>
  <si>
    <t>-549521699</t>
  </si>
  <si>
    <t>"přítok" 1</t>
  </si>
  <si>
    <t>871181141</t>
  </si>
  <si>
    <t>Montáž potrubí z PE100 SDR 11 otevřený výkop svařovaných na tupo D 50 x 4,6 mm</t>
  </si>
  <si>
    <t>-686343173</t>
  </si>
  <si>
    <t>Montáž vodovodního potrubí z plastů v otevřeném výkopu z polyetylenu PE 100 svařovaných na tupo SDR 11/PN16 D 50 x 4,6 mm</t>
  </si>
  <si>
    <t>chránička</t>
  </si>
  <si>
    <t>28613597</t>
  </si>
  <si>
    <t>potrubí dvouvrstvé PE100 SDR 11 50x4,6 dl 12m</t>
  </si>
  <si>
    <t>1854762158</t>
  </si>
  <si>
    <t>5*1,05 'Přepočtené koeficientem množství</t>
  </si>
  <si>
    <t>871211141</t>
  </si>
  <si>
    <t>Montáž potrubí z PE100 SDR 11 otevřený výkop svařovaných na tupo D 63 x 5,8 mm</t>
  </si>
  <si>
    <t>823375793</t>
  </si>
  <si>
    <t>Montáž vodovodního potrubí z plastů v otevřeném výkopu z polyetylenu PE 100 svařovaných na tupo SDR 11/PN16 D 63 x 5,8 mm</t>
  </si>
  <si>
    <t>"přítok" 20+4,5</t>
  </si>
  <si>
    <t>28613598</t>
  </si>
  <si>
    <t>potrubí dvouvrstvé PE100 SDR 11 63x5,8 dl 12m</t>
  </si>
  <si>
    <t>-201826621</t>
  </si>
  <si>
    <t>24,5*1,05 'Přepočtené koeficientem množství</t>
  </si>
  <si>
    <t>871265210R</t>
  </si>
  <si>
    <t>Kanalizační potrubí z tvrdého PVC jednovrstvé DN50</t>
  </si>
  <si>
    <t>1577657206</t>
  </si>
  <si>
    <t>"odtok" 4</t>
  </si>
  <si>
    <t>892233122</t>
  </si>
  <si>
    <t>Proplach a dezinfekce vodovodního potrubí DN od 40 do 70</t>
  </si>
  <si>
    <t>363234594</t>
  </si>
  <si>
    <t>892241111</t>
  </si>
  <si>
    <t>Tlaková zkouška vodou potrubí do 80</t>
  </si>
  <si>
    <t>-964259958</t>
  </si>
  <si>
    <t>Tlakové zkoušky vodou na potrubí DN do 80</t>
  </si>
  <si>
    <t>24,5+4</t>
  </si>
  <si>
    <t>899721111</t>
  </si>
  <si>
    <t>Signalizační vodič DN do 150 mm Cu 4mm2</t>
  </si>
  <si>
    <t>1036238980</t>
  </si>
  <si>
    <t>Signalizační vodič na potrubí PVC DN do 150 mm</t>
  </si>
  <si>
    <t>899722114</t>
  </si>
  <si>
    <t>Krytí potrubí z plastů výstražnou fólií z PVC 40 cm</t>
  </si>
  <si>
    <t>1548638529</t>
  </si>
  <si>
    <t>Krytí potrubí z plastů výstražnou fólií z PVC šířky 40 cm</t>
  </si>
  <si>
    <t>Provedení prostupů pro potrubí DN 50 odvrtáním do stávajícího vodojemu (materiál PEP CHS222 sklolaminát)</t>
  </si>
  <si>
    <t>-1742046620</t>
  </si>
  <si>
    <t>"odtok" 1</t>
  </si>
  <si>
    <t>Provedení utěsnění prostupu pro potrubí DN50 pomocí teleskopických do sebe šroubovaných objímek s gumovými kroužky</t>
  </si>
  <si>
    <t>2034462724</t>
  </si>
  <si>
    <t>998276101</t>
  </si>
  <si>
    <t>Přesun hmot pro trubní vedení z trub z plastických hmot otevřený výkop</t>
  </si>
  <si>
    <t>-1863279692</t>
  </si>
  <si>
    <t>Přesun hmot pro trubní vedení hloubené z trub z plastických hmot nebo sklolaminátových pro vodovody nebo kanalizace v otevřeném výkopu dopravní vzdálenost do 15 m</t>
  </si>
  <si>
    <t>005 - Ostatní a vedlejší náklady</t>
  </si>
  <si>
    <t>VRN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</si>
  <si>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</si>
  <si>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</si>
  <si>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</si>
  <si>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</si>
  <si>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</si>
  <si>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VRN1</t>
  </si>
  <si>
    <t>Průzkumné, geodetické a projektové práce</t>
  </si>
  <si>
    <t>012103000</t>
  </si>
  <si>
    <t>Náklady na zaměření všech stávajících inženýrských sítí před prováděním stavby</t>
  </si>
  <si>
    <t>Kč</t>
  </si>
  <si>
    <t>1024</t>
  </si>
  <si>
    <t>1928119420</t>
  </si>
  <si>
    <t>012303000</t>
  </si>
  <si>
    <t>Náklady na geodetické zaměření skutečného provedení stavby</t>
  </si>
  <si>
    <t>1637223349</t>
  </si>
  <si>
    <t>013254000</t>
  </si>
  <si>
    <t>Dokumentace skutečného provedení stavby</t>
  </si>
  <si>
    <t>1465616219</t>
  </si>
  <si>
    <t xml:space="preserve">Vypracování dokumentace skutečného provedení  jednotlivých objektů včetně zakreslení skutečného provedení stavby do originálu ověřené dokumentace.  Dokumentace skutečného provedení bude vypracována 6x v tištěné verzi a 2x v digitální verzi na CD. </t>
  </si>
  <si>
    <t>013254001</t>
  </si>
  <si>
    <t>Náklady na geologa a geotechnika</t>
  </si>
  <si>
    <t>428975409</t>
  </si>
  <si>
    <t>Způsob úpravy zemin pro obsypy bude určen na základě skutečného stavu zjištěného při provádění výkopových prací. Pro posouzení vhodnosti použití odtěžených zemin je nutná konzultace s inženýrským geologem a s geotechnikem, na jejichž doporučení bude navržena nejvhodnější úprava zemin.</t>
  </si>
  <si>
    <t>VRN3</t>
  </si>
  <si>
    <t>Zařízení staveniště</t>
  </si>
  <si>
    <t>032002000</t>
  </si>
  <si>
    <t>ZS zhotovitele - provozní objekty ZS</t>
  </si>
  <si>
    <t>-619182330</t>
  </si>
  <si>
    <t xml:space="preserve">Šatny, sociální objekty (mobilní WC...), kancelář pro stavbyvedoucího a mistra, kryté plechové uzamyk. sklady, volné sklady - potrubí, prefa díly, sypké materiály, apod. Oplocení, osvětlení, napojení na média, uvedení plochy do původního stavu apod., vč. Poplatky majiteli veřejných pozemků za dočasný pronájem ploch pro zařízení staveniště       </t>
  </si>
  <si>
    <t>VRN4</t>
  </si>
  <si>
    <t>Inženýrská činnost</t>
  </si>
  <si>
    <t>045002000</t>
  </si>
  <si>
    <t>Kompletační činnost zhotovitele stavby a příprava k odevzdání stavby zadavateli</t>
  </si>
  <si>
    <t>1506362227</t>
  </si>
  <si>
    <t>Zajištění a shromáždění všech dokladů potřebných k zahájení stavby, k vlastní realizaci stavby a k ukončení stavby včetně přípravy a shromáždění dokladů ke kolaudaci stavby a k předání stavby zadavateli.</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</si>
  <si>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</si>
  <si>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</si>
  <si>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</si>
  <si>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</si>
  <si>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</si>
  <si>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</si>
  <si>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</si>
  <si>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</si>
  <si>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</si>
  <si>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</si>
  <si>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</si>
  <si>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</si>
  <si>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</si>
  <si>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</si>
  <si>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</si>
  <si>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</si>
  <si>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</si>
  <si>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</si>
  <si>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</si>
  <si>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</si>
  <si>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</si>
  <si>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</si>
  <si>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</si>
  <si>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</si>
  <si>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</si>
  <si>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</si>
  <si>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</si>
  <si>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</si>
  <si>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</si>
  <si>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</si>
  <si>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</si>
  <si>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</si>
  <si>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</si>
  <si>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</si>
  <si>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</si>
  <si>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</si>
  <si>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</si>
  <si>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</si>
  <si>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</si>
  <si>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</si>
  <si>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</si>
  <si>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</si>
  <si>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</si>
  <si>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</si>
  <si>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</si>
  <si>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</si>
  <si>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</si>
  <si>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</si>
  <si>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</si>
  <si>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</si>
  <si>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</si>
  <si>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</si>
  <si>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</si>
  <si>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</si>
  <si>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</si>
  <si>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</si>
  <si>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</si>
  <si>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</si>
  <si>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</si>
  <si>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</si>
  <si>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</si>
  <si>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</si>
  <si>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</si>
  <si>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</si>
  <si>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</si>
  <si>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</si>
  <si>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</si>
  <si>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</si>
  <si>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</si>
  <si>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</si>
  <si>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</si>
  <si>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</si>
  <si>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</si>
  <si>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</si>
  <si>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</si>
  <si>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</si>
  <si>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</si>
  <si>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</si>
  <si>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</si>
  <si>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</si>
  <si>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</si>
  <si>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</si>
  <si>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</si>
  <si>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</si>
  <si>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</si>
  <si>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</si>
  <si>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</si>
  <si>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</si>
  <si>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</si>
  <si>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</si>
  <si>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</si>
  <si>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</si>
  <si>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</si>
  <si>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</si>
  <si>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</si>
  <si>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</si>
  <si>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</si>
  <si>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</si>
  <si>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</si>
  <si>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</si>
  <si>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</si>
  <si>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</si>
  <si>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</si>
  <si>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</si>
  <si>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</si>
  <si>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</si>
  <si>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</si>
  <si>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</si>
  <si>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</si>
  <si>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</si>
  <si>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</si>
  <si>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</si>
  <si>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</si>
  <si>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</si>
  <si>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</si>
  <si>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</si>
  <si>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</si>
  <si>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</si>
  <si>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</si>
  <si>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</si>
  <si>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</si>
  <si>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</si>
  <si>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</si>
  <si>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</si>
  <si>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</si>
  <si>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</si>
  <si>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</si>
  <si>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</si>
  <si>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</si>
  <si>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</si>
  <si>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</si>
  <si>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</si>
  <si>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</si>
  <si>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</si>
  <si>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</si>
  <si>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</si>
  <si>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</si>
  <si>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</si>
  <si>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</si>
  <si>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</si>
  <si>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</si>
  <si>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</si>
  <si>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</si>
  <si>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</si>
  <si>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</si>
  <si>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</si>
  <si>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</si>
  <si>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</si>
  <si>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</si>
  <si>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</si>
  <si>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</si>
  <si>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</si>
  <si>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</si>
  <si>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</si>
  <si>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</si>
  <si>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</si>
  <si>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</si>
  <si>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</si>
  <si>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</si>
  <si>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</si>
  <si>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</si>
  <si>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</si>
  <si>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</si>
  <si>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</si>
  <si>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</si>
  <si>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</si>
  <si>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</si>
  <si>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</si>
  <si>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</si>
  <si>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</si>
  <si>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</si>
  <si>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</si>
  <si>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</si>
  <si>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</si>
  <si>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</si>
  <si>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</si>
  <si>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</si>
  <si>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</si>
  <si>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</si>
  <si>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</si>
  <si>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</si>
  <si>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</si>
  <si>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PS 01</t>
  </si>
  <si>
    <t>PS 01  Strojně-technologická část - STČ</t>
  </si>
  <si>
    <t>Položka č.</t>
  </si>
  <si>
    <t>Popis položky</t>
  </si>
  <si>
    <t>Jednotka</t>
  </si>
  <si>
    <t>Jedn. cena</t>
  </si>
  <si>
    <t>Celk. cena bez DPH</t>
  </si>
  <si>
    <t xml:space="preserve"> -</t>
  </si>
  <si>
    <t>-</t>
  </si>
  <si>
    <t>A. Armatury</t>
  </si>
  <si>
    <t>01.1</t>
  </si>
  <si>
    <r>
      <t xml:space="preserve">Uzavírací šoupátko DN 50  - </t>
    </r>
    <r>
      <rPr>
        <sz val="9"/>
        <rFont val="Arial"/>
        <family val="2"/>
        <charset val="238"/>
      </rPr>
      <t>dodávka a montáž</t>
    </r>
  </si>
  <si>
    <t>Měkkotěsnící plnoprůtočné uzavírací šoupátko DN 50, PN 10, ovládání ručním litinovým kolem, krátká stavební délka L = 150 mm, spojovací šrouby z korozivzdorné oceli, těžká protikorozní povrchová ochrana v kvalitě GSK</t>
  </si>
  <si>
    <t>01.2</t>
  </si>
  <si>
    <t>01.3</t>
  </si>
  <si>
    <r>
      <rPr>
        <b/>
        <sz val="9"/>
        <rFont val="Arial"/>
        <family val="2"/>
        <charset val="238"/>
      </rPr>
      <t xml:space="preserve">Elektromagnetický ventil DN 50, PN 16 </t>
    </r>
    <r>
      <rPr>
        <sz val="9"/>
        <rFont val="Arial"/>
        <family val="2"/>
      </rPr>
      <t xml:space="preserve">- dodávka a montáž </t>
    </r>
  </si>
  <si>
    <t>Elektromagnetický ventil DN 50, PN 16, 230 V, nepřímo řízený, provedení NO, médium – studená voda, připojení vnitřními závity G2“; materiálové provedení: těleso mosaz, vnitřní díly mosaz a nerez.</t>
  </si>
  <si>
    <t>01.4</t>
  </si>
  <si>
    <r>
      <rPr>
        <b/>
        <sz val="9"/>
        <rFont val="Arial"/>
        <family val="2"/>
        <charset val="238"/>
      </rPr>
      <t xml:space="preserve">Kulový kohout nátrubkový DN 8, PN 16 </t>
    </r>
    <r>
      <rPr>
        <sz val="9"/>
        <rFont val="Arial"/>
        <family val="2"/>
      </rPr>
      <t xml:space="preserve">- dodávka a montáž </t>
    </r>
  </si>
  <si>
    <t xml:space="preserve">Kulový kohout nátrubkový DN 8, PN 16, ovládání ruční, médium – voda, celonerezové provedení
</t>
  </si>
  <si>
    <t xml:space="preserve">Neobsazeno </t>
  </si>
  <si>
    <t>B. Potrubí a potrubní komponenty</t>
  </si>
  <si>
    <t>01.10</t>
  </si>
  <si>
    <r>
      <t xml:space="preserve">Příruba plochá přivařovací DN 50 </t>
    </r>
    <r>
      <rPr>
        <sz val="9"/>
        <rFont val="Arial"/>
        <family val="2"/>
      </rPr>
      <t>- dodávka a montáž</t>
    </r>
  </si>
  <si>
    <t>Příruba plochá přivařovací, DN 50, PN 10, odlehčené provedení s menší tloušťkou příruby, mat. – nerezová ocel DIN 1.4301</t>
  </si>
  <si>
    <t>01.11</t>
  </si>
  <si>
    <t>01.12</t>
  </si>
  <si>
    <r>
      <t xml:space="preserve">Přírubový spoj DN 50 </t>
    </r>
    <r>
      <rPr>
        <sz val="9"/>
        <rFont val="Arial"/>
        <family val="2"/>
      </rPr>
      <t>- dodávka a montáž</t>
    </r>
  </si>
  <si>
    <t>Přírubový spoj DN 50, PN 10, mat. – nerezová ocel DIN 1.4301</t>
  </si>
  <si>
    <t>01.13</t>
  </si>
  <si>
    <r>
      <t xml:space="preserve">Šroubení DN 50 </t>
    </r>
    <r>
      <rPr>
        <sz val="9"/>
        <rFont val="Arial"/>
        <family val="2"/>
      </rPr>
      <t>- dodávka a montáž</t>
    </r>
  </si>
  <si>
    <t>Šroubení DN 50, PN 10, pro montáž vodoměru a elektromagnetického ventilu, mat. – nerezová ocel DIN 1.4301</t>
  </si>
  <si>
    <t>01.14</t>
  </si>
  <si>
    <r>
      <t xml:space="preserve">Vsuvka DN 50 </t>
    </r>
    <r>
      <rPr>
        <sz val="9"/>
        <rFont val="Arial"/>
        <family val="2"/>
      </rPr>
      <t>- dodávka a montáž</t>
    </r>
  </si>
  <si>
    <t>Vsuvka DN 50, PN 10,pro montáž elektromagnetického ventilu, mat. – nerezová ocel DIN 1.4301</t>
  </si>
  <si>
    <t>01.15</t>
  </si>
  <si>
    <r>
      <t xml:space="preserve">Nerezová trubka DN 50 </t>
    </r>
    <r>
      <rPr>
        <sz val="9"/>
        <rFont val="Arial"/>
        <family val="2"/>
      </rPr>
      <t>- dodávka a montáž</t>
    </r>
  </si>
  <si>
    <t>bm</t>
  </si>
  <si>
    <t>Nerezová trubka DN 50, ø 54x2 mm, mat. nerez. ocel DIN 1.4301</t>
  </si>
  <si>
    <t>01.16</t>
  </si>
  <si>
    <r>
      <t xml:space="preserve">Nerezová trubka DN 8 </t>
    </r>
    <r>
      <rPr>
        <sz val="9"/>
        <rFont val="Arial"/>
        <family val="2"/>
      </rPr>
      <t>- dodávka a montáž</t>
    </r>
  </si>
  <si>
    <t>Nerezová trubka DN 8, mat. nerez. ocel DIN 1.4301</t>
  </si>
  <si>
    <t>01.17</t>
  </si>
  <si>
    <r>
      <t xml:space="preserve">Redukce centrická DN 50/DN 25 </t>
    </r>
    <r>
      <rPr>
        <sz val="9"/>
        <rFont val="Arial"/>
        <family val="2"/>
      </rPr>
      <t>- dodávka a montáž</t>
    </r>
  </si>
  <si>
    <t>Redukce centrická, DN 50/ DN 25, tl. 2 mm, mat. – nerezová ocel DIN 1.4301</t>
  </si>
  <si>
    <t>01.18</t>
  </si>
  <si>
    <r>
      <t xml:space="preserve">Kotevní konzola </t>
    </r>
    <r>
      <rPr>
        <sz val="9"/>
        <rFont val="Arial"/>
        <family val="2"/>
      </rPr>
      <t>- dodávka a montáž</t>
    </r>
  </si>
  <si>
    <t>Kotevní konzola pro uchycení nerezového potrubí DN 50 k betonové stěně, vzdálenost osy potrubí od stěny 200 mm, včetně izolační pryžové vložky a kotev; mat. –  nerezová ocel DIN 1.4301</t>
  </si>
  <si>
    <t>Neobsazeno</t>
  </si>
  <si>
    <t>C. Ostatní</t>
  </si>
  <si>
    <t>01.26</t>
  </si>
  <si>
    <t>Komplexní vyzkoušení</t>
  </si>
  <si>
    <t>kpl</t>
  </si>
  <si>
    <t>Komplexní vyzkoušení zařízení provozních souborů PS 01 a PS 02. Rozsah zkoušek musí být takový, aby prověřil správnou funkčnost zařízení, spolehlivost automatiky, signalizace, dálkového ovládání, včetně reakce systému na uměle vyvolané poruchy. Dobu trvání možno dohodnout definitivně ve smlouvě. Program přípravy a vlastního komplexního vyzkoušení předloží dodavatel v návrhu.</t>
  </si>
  <si>
    <t>01.27</t>
  </si>
  <si>
    <t xml:space="preserve">Tlakové zkoušky </t>
  </si>
  <si>
    <t>Tlakové zkoušky nově instalovaných potrubních úseků</t>
  </si>
  <si>
    <t>Celkem</t>
  </si>
  <si>
    <t>PS 01   Strojně-technologická část - STČ</t>
  </si>
  <si>
    <t>PS 02 Elektročást</t>
  </si>
  <si>
    <t>Hodnota A</t>
  </si>
  <si>
    <t>Hodnota B</t>
  </si>
  <si>
    <t>Základní náklady</t>
  </si>
  <si>
    <t>Dodávka</t>
  </si>
  <si>
    <t>Doprava 0,00%, Přesun 0,00%</t>
  </si>
  <si>
    <t>Montáž - materiál</t>
  </si>
  <si>
    <t>Montáž - práce</t>
  </si>
  <si>
    <t>Mezisoučet 1</t>
  </si>
  <si>
    <t>PPV 1,00% z montáže: materiál + práce</t>
  </si>
  <si>
    <t>Nátěry</t>
  </si>
  <si>
    <t>PPV 0,00% z nátěrů a zemních prací</t>
  </si>
  <si>
    <t>Mezisoučet 2</t>
  </si>
  <si>
    <t>Dodav. dokumentace 0,00% z mezisoučtu 2</t>
  </si>
  <si>
    <t>Rizika a pojištění 0,00% z mezisoučtu 2</t>
  </si>
  <si>
    <t>Opravy v záruce 0,00% z mezisoučtu 1</t>
  </si>
  <si>
    <t>Základní náklady celkem</t>
  </si>
  <si>
    <t>Vedlejší náklady</t>
  </si>
  <si>
    <t>GZS 3,25% z pravé strany mezisoučtu 2</t>
  </si>
  <si>
    <t>Provozní vlivy 2,00% z pravé strany mezisoučtu 2</t>
  </si>
  <si>
    <t>Vedlejší náklady celkem</t>
  </si>
  <si>
    <t>Kompletační činnost</t>
  </si>
  <si>
    <t>Náklady celkem</t>
  </si>
  <si>
    <t>Roční nárůst cen 0,00%</t>
  </si>
  <si>
    <t>Mj</t>
  </si>
  <si>
    <t>Počet</t>
  </si>
  <si>
    <t>Materiál</t>
  </si>
  <si>
    <t>Materiál celkem</t>
  </si>
  <si>
    <t>Montáž</t>
  </si>
  <si>
    <t>Montáž celkem</t>
  </si>
  <si>
    <t>Cena</t>
  </si>
  <si>
    <t>Specifikace dodávky</t>
  </si>
  <si>
    <t>Rozváděč RM - DR1</t>
  </si>
  <si>
    <t>Rozváděč RMS DR1 Plastový 100x600x300 IP 44 s výbrojí dle dokumentace v. č. 18009/111</t>
  </si>
  <si>
    <t>Elektromontáže</t>
  </si>
  <si>
    <t>Montážní materiál</t>
  </si>
  <si>
    <t>Krabice s průchodkami IP44 hranatá 80x80x40</t>
  </si>
  <si>
    <t>4032 TRUBKA TUHÁ PVC 750N délka 2 m barva tmavě šedá</t>
  </si>
  <si>
    <t>Elektroinstalační kanál plastov 60X60  (2m)</t>
  </si>
  <si>
    <t>LV 24X22 LIŠTA VKLÁDACÍ (3m)</t>
  </si>
  <si>
    <t>Nosné konstrukce žárový zivek</t>
  </si>
  <si>
    <t>CY 16 , pevně</t>
  </si>
  <si>
    <t>CY 6 , pevně</t>
  </si>
  <si>
    <t>CYKY-J 3x1,5 mm2 , pevně</t>
  </si>
  <si>
    <t>JYTY-O 2x1 mm , pevně</t>
  </si>
  <si>
    <t>JYTY-O 4x1 mm , pevně</t>
  </si>
  <si>
    <t>TCEKPFLE 1x4x0,8 , pevně</t>
  </si>
  <si>
    <t>CYKY-O 2x1.5 mm2 , pevně</t>
  </si>
  <si>
    <t>EPS 2 EKVIPOTENCIÁLNÍ SVORKOVNICE</t>
  </si>
  <si>
    <t>Ukončení vodičů  do 4 mm2</t>
  </si>
  <si>
    <t>Zemnící pásek FeZn 30x4mm</t>
  </si>
  <si>
    <t>KF 09090 TRUBKA DVOUPL. KOPOFLEX</t>
  </si>
  <si>
    <t>Výstražná folie 250/33 blesk</t>
  </si>
  <si>
    <t>HM 10 HMOŽDINKA 10</t>
  </si>
  <si>
    <t xml:space="preserve">Snímače Měření a regulace </t>
  </si>
  <si>
    <t>Měření zákalu v sestavě - Snímací jednotka LXV445.99 .      Jednokanálový digitální kontrolér  LXV404.99 SC200</t>
  </si>
  <si>
    <t>PROMI ECO Autonomní polykarbonátová kódová klávesnice</t>
  </si>
  <si>
    <t>Snímač na poklopu</t>
  </si>
  <si>
    <t>Souprava pro měření volného chlóru a teploty  INSA</t>
  </si>
  <si>
    <t>Souprava dávkovacího čerpadla ProMinent</t>
  </si>
  <si>
    <t>"Solenoidový membránový ventil G2"", přímé ovládání"</t>
  </si>
  <si>
    <t>Snímače Měření a regulace celkem</t>
  </si>
  <si>
    <t>Demontáž výzbroje</t>
  </si>
  <si>
    <t>Demontáž výzbroje - celkem</t>
  </si>
  <si>
    <t>Služby</t>
  </si>
  <si>
    <t>Software PLC automatů</t>
  </si>
  <si>
    <t>Instalace, oživení a komplexní zkoušky</t>
  </si>
  <si>
    <t>"Konfigurace komunikačního centra - na serveru Telemetrie</t>
  </si>
  <si>
    <t>Autorský dozor</t>
  </si>
  <si>
    <t>Dokumentace sk. pr. 3 pare</t>
  </si>
  <si>
    <t>Služby - celkem</t>
  </si>
  <si>
    <t>Podružný materiál</t>
  </si>
  <si>
    <t>Elektromontáže - celkem</t>
  </si>
  <si>
    <r>
      <rPr>
        <b/>
        <sz val="9"/>
        <rFont val="Arial"/>
        <family val="2"/>
        <charset val="238"/>
      </rPr>
      <t xml:space="preserve">Vodoměr DN 25, PN 16 </t>
    </r>
    <r>
      <rPr>
        <sz val="9"/>
        <rFont val="Arial"/>
        <family val="2"/>
      </rPr>
      <t>- dodávka a montáž</t>
    </r>
  </si>
  <si>
    <t>Vodoměr DN 25, PN 16, Qnom = 4 m3/h, médium – studená voda, s vnějšími závity G1 ¼“, montáž do vodorovné polohy, včetně hlavice HRI pro snímání a přenos otáček vodoměru</t>
  </si>
  <si>
    <r>
      <t xml:space="preserve">Bezpřírubová zpětná klapka DN 50  - </t>
    </r>
    <r>
      <rPr>
        <sz val="9"/>
        <rFont val="Arial"/>
        <family val="2"/>
        <charset val="238"/>
      </rPr>
      <t>dodávka a montáž</t>
    </r>
  </si>
  <si>
    <t>Bezpřírubová zpětná klapka DN 50, PN 16, médium – voda, mat. provedení – těleso z litiny, disk z nerezi, těžká protikorozní povrchová ochrana v kvalitě GSK</t>
  </si>
  <si>
    <t>01.5</t>
  </si>
  <si>
    <r>
      <t xml:space="preserve">Kulový kohout nátrubkový DN 50  - </t>
    </r>
    <r>
      <rPr>
        <sz val="9"/>
        <rFont val="Arial"/>
        <family val="2"/>
        <charset val="238"/>
      </rPr>
      <t>dodávka a montáž</t>
    </r>
  </si>
  <si>
    <t>Kulový kohout nátrubkový DN 50, PN 16, ovládání ruční, médium – voda, celonerezové provedení</t>
  </si>
  <si>
    <t>01.6</t>
  </si>
  <si>
    <t>01.7 -9</t>
  </si>
  <si>
    <t>Přírubový spoj DN 50, PN 10, pro montáž bezpřírubové zpětné klapky, mat. – nerezová ocel DIN 1.4301</t>
  </si>
  <si>
    <r>
      <t xml:space="preserve">Nerezová trubka DN 65 </t>
    </r>
    <r>
      <rPr>
        <sz val="9"/>
        <rFont val="Arial"/>
        <family val="2"/>
      </rPr>
      <t>- dodávka a montáž</t>
    </r>
  </si>
  <si>
    <t>Nerezová trubka DN 65, ø 69x2 mm, mat. nerez. ocel DIN 1.4301</t>
  </si>
  <si>
    <t>01.19</t>
  </si>
  <si>
    <t>Kotevní konzola pro uchycení nerezového potrubí DN 65 k betonové stěně, vzdálenost osy potrubí od stěny 80 mm, včetně izolační pryžové vložky a kotev; mat. –  nerezová ocel DIN 1.4301</t>
  </si>
  <si>
    <t>01.20</t>
  </si>
  <si>
    <t>01.21 - 25</t>
  </si>
  <si>
    <t>01.28</t>
  </si>
  <si>
    <t>Kompletační činnost dodavatele</t>
  </si>
  <si>
    <t>Vodovod Třinec Guty- úprava chlorace, doplnění ovládání vrtu</t>
  </si>
  <si>
    <t>Rekapitulace rozpočtu</t>
  </si>
  <si>
    <t>Doplnění rozvaděče RM-DR1</t>
  </si>
  <si>
    <t>Doplnění automatu TECOMAT FOXTROT</t>
  </si>
  <si>
    <t>MR- 0105 2x RS232, 1x RS485</t>
  </si>
  <si>
    <t>SX- 1181, převodník RS232/ MBus</t>
  </si>
  <si>
    <t>Doplnění výzbroje rozvaděče</t>
  </si>
  <si>
    <t>LTN-4B-1 Jistič</t>
  </si>
  <si>
    <t xml:space="preserve">LTN-10B-1 Jistič </t>
  </si>
  <si>
    <t>LTN-16B-2 Jistič</t>
  </si>
  <si>
    <t>RT424024-- Relé RT 2P/8A, 24VDC</t>
  </si>
  <si>
    <t>RT424730-- Relé RT 2P/8A, 230VAC</t>
  </si>
  <si>
    <t xml:space="preserve">LC1D09P7 Stykač 9A 3P 1Z+1V 230V </t>
  </si>
  <si>
    <t>RSA 2,5A Řadová svornice popřípadě rovnocenné řešení</t>
  </si>
  <si>
    <t>RSA 16 A Řadová svornice popřípadě rovnocenné řešení</t>
  </si>
  <si>
    <t>Vypínač č. 1 nástěnný IP44</t>
  </si>
  <si>
    <t>LED světlo 230V/ 20W, IP44</t>
  </si>
  <si>
    <t>ventilátor do potrubí  WR WK- 15, 230V/ 22W</t>
  </si>
  <si>
    <t>ovládací skříň dle vykr. 7- str. 4, 5, 5.</t>
  </si>
  <si>
    <t>CYKY-J 5x1,5 mm2 , pevně</t>
  </si>
  <si>
    <t>Montážní materiál  - celkem</t>
  </si>
  <si>
    <t>Tenzometrický snímač hladiny 0- 10m, 4- 20mA, IP 68, 30m kabel</t>
  </si>
  <si>
    <t>Průtokoměr na přítoku</t>
  </si>
  <si>
    <t>Demontáž výzbroje instalací ve staré šachtě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</si>
</sst>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69">
    <font>
      <sz val="8"/>
      <name val="Trebuchet MS"/>
      <family val="2"/>
    </font>
    <font>
      <sz val="11"/>
      <color theme="1"/>
      <name val="Calibri"/>
      <family val="2"/>
      <charset val="238"/>
      <scheme val="minor"/>
    </font>
    <font>
      <sz val="11"/>
      <color theme="1"/>
      <name val="Calibri"/>
      <family val="2"/>
      <charset val="238"/>
      <scheme val="minor"/>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color rgb="FFFAE682"/>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b/>
      <sz val="11"/>
      <color theme="1"/>
      <name val="Calibri"/>
      <family val="2"/>
      <charset val="238"/>
      <scheme val="minor"/>
    </font>
    <font>
      <sz val="10"/>
      <name val="Arial"/>
      <charset val="238"/>
    </font>
    <font>
      <b/>
      <sz val="12"/>
      <name val="Arial"/>
      <family val="2"/>
    </font>
    <font>
      <b/>
      <sz val="10"/>
      <name val="Arial"/>
      <family val="2"/>
    </font>
    <font>
      <sz val="12"/>
      <name val="Arial"/>
      <family val="2"/>
    </font>
    <font>
      <sz val="10"/>
      <name val="Arial"/>
      <family val="2"/>
    </font>
    <font>
      <i/>
      <sz val="10"/>
      <name val="Arial"/>
      <family val="2"/>
    </font>
    <font>
      <sz val="9"/>
      <name val="Arial"/>
      <family val="2"/>
    </font>
    <font>
      <b/>
      <sz val="9"/>
      <name val="Arial"/>
      <family val="2"/>
      <charset val="238"/>
    </font>
    <font>
      <b/>
      <i/>
      <sz val="10"/>
      <name val="Arial"/>
      <family val="2"/>
      <charset val="238"/>
    </font>
    <font>
      <sz val="9"/>
      <name val="Arial"/>
      <family val="2"/>
      <charset val="238"/>
    </font>
    <font>
      <b/>
      <sz val="9"/>
      <name val="Arial"/>
      <family val="2"/>
    </font>
    <font>
      <sz val="9"/>
      <color rgb="FF000000"/>
      <name val="Calibri"/>
      <family val="2"/>
      <charset val="238"/>
    </font>
    <font>
      <b/>
      <sz val="10"/>
      <color rgb="FF000000"/>
      <name val="Calibri"/>
      <family val="2"/>
      <charset val="238"/>
    </font>
    <font>
      <b/>
      <sz val="9"/>
      <color rgb="FF000000"/>
      <name val="Calibri"/>
      <family val="2"/>
      <charset val="238"/>
    </font>
    <font>
      <b/>
      <sz val="11"/>
      <color rgb="FF000000"/>
      <name val="Calibri"/>
      <family val="2"/>
      <charset val="238"/>
    </font>
    <font>
      <b/>
      <sz val="12"/>
      <color theme="1"/>
      <name val="Calibri"/>
      <family val="2"/>
      <charset val="238"/>
      <scheme val="minor"/>
    </font>
    <font>
      <sz val="9"/>
      <color rgb="FF000000"/>
      <name val="Calibri"/>
      <family val="2"/>
      <charset val="238"/>
      <scheme val="minor"/>
    </font>
  </fonts>
  <fills count="11">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64">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C0C0C0"/>
      </left>
      <right style="thin">
        <color rgb="FFC0C0C0"/>
      </right>
      <top style="thin">
        <color rgb="FFC0C0C0"/>
      </top>
      <bottom style="thin">
        <color rgb="FFC0C0C0"/>
      </bottom>
      <diagonal/>
    </border>
  </borders>
  <cellStyleXfs count="5">
    <xf numFmtId="0" fontId="0" fillId="0" borderId="0"/>
    <xf numFmtId="0" fontId="49" fillId="0" borderId="0" applyNumberFormat="0" applyFill="0" applyBorder="0" applyAlignment="0" applyProtection="0"/>
    <xf numFmtId="0" fontId="52" fillId="0" borderId="1"/>
    <xf numFmtId="0" fontId="2" fillId="0" borderId="1"/>
    <xf numFmtId="0" fontId="1" fillId="0" borderId="1"/>
  </cellStyleXfs>
  <cellXfs count="472">
    <xf numFmtId="0" fontId="0" fillId="0" borderId="0" xfId="0"/>
    <xf numFmtId="0" fontId="0"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vertical="center" wrapText="1"/>
    </xf>
    <xf numFmtId="0" fontId="8" fillId="0" borderId="0" xfId="0" applyFont="1" applyAlignment="1">
      <alignment vertical="center"/>
    </xf>
    <xf numFmtId="0" fontId="9" fillId="0" borderId="0" xfId="0" applyFont="1" applyAlignment="1">
      <alignment vertical="center"/>
    </xf>
    <xf numFmtId="0" fontId="0" fillId="0" borderId="0" xfId="0" applyFont="1" applyAlignment="1">
      <alignment horizontal="center" vertical="center" wrapText="1"/>
    </xf>
    <xf numFmtId="0" fontId="10" fillId="0" borderId="0" xfId="0" applyFont="1" applyAlignment="1"/>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0" xfId="0" applyAlignment="1" applyProtection="1">
      <alignment horizontal="center" vertical="center"/>
      <protection locked="0"/>
    </xf>
    <xf numFmtId="0" fontId="14" fillId="2" borderId="0" xfId="0" applyFont="1" applyFill="1" applyAlignment="1" applyProtection="1">
      <alignment horizontal="left" vertical="center"/>
    </xf>
    <xf numFmtId="0" fontId="7"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9" fillId="2" borderId="0" xfId="1" applyFill="1"/>
    <xf numFmtId="0" fontId="0" fillId="2" borderId="0" xfId="0" applyFill="1"/>
    <xf numFmtId="0" fontId="14" fillId="2"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8" fillId="0" borderId="0" xfId="0" applyFont="1" applyBorder="1" applyAlignment="1">
      <alignment horizontal="left" vertical="center"/>
    </xf>
    <xf numFmtId="0" fontId="0" fillId="0" borderId="6" xfId="0" applyBorder="1"/>
    <xf numFmtId="0" fontId="17"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lignment horizontal="left" vertical="top"/>
    </xf>
    <xf numFmtId="0" fontId="4" fillId="0" borderId="0" xfId="0" applyFont="1" applyBorder="1" applyAlignment="1">
      <alignment horizontal="left" vertical="center"/>
    </xf>
    <xf numFmtId="0" fontId="5" fillId="0" borderId="0" xfId="0" applyFont="1" applyBorder="1" applyAlignment="1">
      <alignment horizontal="left" vertical="top"/>
    </xf>
    <xf numFmtId="0" fontId="20" fillId="0" borderId="0" xfId="0" applyFont="1" applyBorder="1" applyAlignment="1">
      <alignment horizontal="left" vertical="center"/>
    </xf>
    <xf numFmtId="0" fontId="4" fillId="4" borderId="0" xfId="0" applyFont="1" applyFill="1" applyBorder="1" applyAlignment="1" applyProtection="1">
      <alignment horizontal="left" vertical="center"/>
      <protection locked="0"/>
    </xf>
    <xf numFmtId="49" fontId="4" fillId="4"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2"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3" fillId="0" borderId="0" xfId="0" applyFont="1" applyBorder="1" applyAlignment="1">
      <alignment horizontal="righ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6" xfId="0" applyFont="1" applyBorder="1" applyAlignment="1">
      <alignment vertical="center"/>
    </xf>
    <xf numFmtId="0" fontId="0" fillId="5" borderId="0" xfId="0" applyFont="1" applyFill="1" applyBorder="1" applyAlignment="1">
      <alignment vertical="center"/>
    </xf>
    <xf numFmtId="0" fontId="5" fillId="5" borderId="9" xfId="0" applyFont="1" applyFill="1" applyBorder="1" applyAlignment="1">
      <alignment horizontal="left" vertical="center"/>
    </xf>
    <xf numFmtId="0" fontId="0" fillId="5" borderId="10" xfId="0" applyFont="1" applyFill="1" applyBorder="1" applyAlignment="1">
      <alignment vertical="center"/>
    </xf>
    <xf numFmtId="0" fontId="5" fillId="5" borderId="10" xfId="0" applyFont="1" applyFill="1" applyBorder="1" applyAlignment="1">
      <alignment horizontal="center"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8" fillId="0" borderId="0" xfId="0" applyFont="1" applyAlignment="1">
      <alignment horizontal="left" vertical="center"/>
    </xf>
    <xf numFmtId="0" fontId="4" fillId="0" borderId="5" xfId="0" applyFont="1" applyBorder="1" applyAlignment="1">
      <alignment vertical="center"/>
    </xf>
    <xf numFmtId="0" fontId="20" fillId="0" borderId="0" xfId="0" applyFont="1" applyAlignment="1">
      <alignment horizontal="left" vertical="center"/>
    </xf>
    <xf numFmtId="0" fontId="5" fillId="0" borderId="5" xfId="0" applyFont="1" applyBorder="1" applyAlignment="1">
      <alignment vertical="center"/>
    </xf>
    <xf numFmtId="0" fontId="5" fillId="0" borderId="0" xfId="0" applyFont="1" applyAlignment="1">
      <alignment horizontal="left" vertical="center"/>
    </xf>
    <xf numFmtId="0" fontId="23" fillId="0" borderId="0" xfId="0" applyFont="1" applyAlignment="1">
      <alignment vertical="center"/>
    </xf>
    <xf numFmtId="165" fontId="4"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6" borderId="10" xfId="0" applyFont="1" applyFill="1" applyBorder="1" applyAlignment="1">
      <alignment vertical="center"/>
    </xf>
    <xf numFmtId="0" fontId="4" fillId="6" borderId="11" xfId="0" applyFont="1" applyFill="1" applyBorder="1" applyAlignment="1">
      <alignment horizontal="center" vertical="center"/>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0" fillId="0" borderId="15"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0" fontId="5" fillId="0" borderId="0" xfId="0" applyFont="1" applyAlignment="1">
      <alignment horizontal="center" vertical="center"/>
    </xf>
    <xf numFmtId="4" fontId="24" fillId="0" borderId="18" xfId="0" applyNumberFormat="1" applyFont="1" applyBorder="1" applyAlignment="1">
      <alignment vertical="center"/>
    </xf>
    <xf numFmtId="4" fontId="24" fillId="0" borderId="0" xfId="0" applyNumberFormat="1" applyFont="1" applyBorder="1" applyAlignment="1">
      <alignment vertical="center"/>
    </xf>
    <xf numFmtId="166" fontId="24" fillId="0" borderId="0" xfId="0" applyNumberFormat="1" applyFont="1" applyBorder="1" applyAlignment="1">
      <alignment vertical="center"/>
    </xf>
    <xf numFmtId="4" fontId="24" fillId="0" borderId="19" xfId="0" applyNumberFormat="1" applyFont="1" applyBorder="1" applyAlignment="1">
      <alignment vertical="center"/>
    </xf>
    <xf numFmtId="0" fontId="26" fillId="0" borderId="0" xfId="0" applyFont="1" applyAlignment="1">
      <alignment horizontal="left" vertical="center"/>
    </xf>
    <xf numFmtId="0" fontId="6" fillId="0" borderId="5"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9" xfId="0" applyNumberFormat="1" applyFont="1" applyBorder="1" applyAlignment="1">
      <alignment vertical="center"/>
    </xf>
    <xf numFmtId="0" fontId="6" fillId="0" borderId="0" xfId="0" applyFont="1" applyAlignment="1">
      <alignment horizontal="left" vertical="center"/>
    </xf>
    <xf numFmtId="0" fontId="31" fillId="0" borderId="0" xfId="1" applyFont="1" applyAlignment="1">
      <alignment horizontal="center" vertical="center"/>
    </xf>
    <xf numFmtId="0" fontId="7" fillId="0" borderId="5" xfId="0" applyFont="1" applyBorder="1" applyAlignment="1">
      <alignment vertical="center"/>
    </xf>
    <xf numFmtId="0" fontId="7" fillId="0" borderId="0" xfId="0" applyFont="1" applyAlignment="1">
      <alignment horizontal="center" vertical="center"/>
    </xf>
    <xf numFmtId="4" fontId="33" fillId="0" borderId="18" xfId="0" applyNumberFormat="1" applyFont="1" applyBorder="1" applyAlignment="1">
      <alignment vertical="center"/>
    </xf>
    <xf numFmtId="4" fontId="33" fillId="0" borderId="0" xfId="0" applyNumberFormat="1" applyFont="1" applyBorder="1" applyAlignment="1">
      <alignment vertical="center"/>
    </xf>
    <xf numFmtId="166" fontId="33" fillId="0" borderId="0" xfId="0" applyNumberFormat="1" applyFont="1" applyBorder="1" applyAlignment="1">
      <alignment vertical="center"/>
    </xf>
    <xf numFmtId="4" fontId="33" fillId="0" borderId="19" xfId="0" applyNumberFormat="1" applyFont="1" applyBorder="1" applyAlignment="1">
      <alignment vertical="center"/>
    </xf>
    <xf numFmtId="0" fontId="7" fillId="0" borderId="0" xfId="0" applyFont="1" applyAlignment="1">
      <alignment horizontal="left" vertical="center"/>
    </xf>
    <xf numFmtId="4" fontId="33" fillId="0" borderId="23" xfId="0" applyNumberFormat="1" applyFont="1" applyBorder="1" applyAlignment="1">
      <alignment vertical="center"/>
    </xf>
    <xf numFmtId="4" fontId="33" fillId="0" borderId="24" xfId="0" applyNumberFormat="1" applyFont="1" applyBorder="1" applyAlignment="1">
      <alignment vertical="center"/>
    </xf>
    <xf numFmtId="166" fontId="33" fillId="0" borderId="24" xfId="0" applyNumberFormat="1" applyFont="1" applyBorder="1" applyAlignment="1">
      <alignment vertical="center"/>
    </xf>
    <xf numFmtId="4" fontId="33" fillId="0" borderId="25" xfId="0" applyNumberFormat="1" applyFont="1" applyBorder="1" applyAlignment="1">
      <alignment vertical="center"/>
    </xf>
    <xf numFmtId="0" fontId="0" fillId="0" borderId="0" xfId="0" applyProtection="1">
      <protection locked="0"/>
    </xf>
    <xf numFmtId="0" fontId="7" fillId="2" borderId="0" xfId="0" applyFont="1" applyFill="1" applyAlignment="1">
      <alignment vertical="center"/>
    </xf>
    <xf numFmtId="0" fontId="15" fillId="2" borderId="0" xfId="0" applyFont="1" applyFill="1" applyAlignment="1">
      <alignment horizontal="left" vertical="center"/>
    </xf>
    <xf numFmtId="0" fontId="34" fillId="2" borderId="0" xfId="1" applyFont="1" applyFill="1" applyAlignment="1">
      <alignment vertical="center"/>
    </xf>
    <xf numFmtId="0" fontId="7"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4"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2" fillId="0" borderId="0" xfId="0" applyFont="1" applyBorder="1" applyAlignment="1">
      <alignment horizontal="left" vertical="center"/>
    </xf>
    <xf numFmtId="4" fontId="25" fillId="0" borderId="0" xfId="0" applyNumberFormat="1" applyFont="1" applyBorder="1" applyAlignment="1">
      <alignment vertical="center"/>
    </xf>
    <xf numFmtId="0" fontId="3" fillId="0" borderId="0" xfId="0" applyFont="1" applyBorder="1" applyAlignment="1" applyProtection="1">
      <alignment horizontal="right" vertical="center"/>
      <protection locked="0"/>
    </xf>
    <xf numFmtId="4" fontId="3" fillId="0" borderId="0" xfId="0" applyNumberFormat="1" applyFont="1" applyBorder="1" applyAlignment="1">
      <alignment vertical="center"/>
    </xf>
    <xf numFmtId="164" fontId="3" fillId="0" borderId="0" xfId="0" applyNumberFormat="1" applyFont="1" applyBorder="1" applyAlignment="1" applyProtection="1">
      <alignment horizontal="right" vertical="center"/>
      <protection locked="0"/>
    </xf>
    <xf numFmtId="0" fontId="0" fillId="6" borderId="0" xfId="0" applyFont="1" applyFill="1" applyBorder="1" applyAlignment="1">
      <alignment vertical="center"/>
    </xf>
    <xf numFmtId="0" fontId="5" fillId="6" borderId="9" xfId="0" applyFont="1" applyFill="1" applyBorder="1" applyAlignment="1">
      <alignment horizontal="left" vertical="center"/>
    </xf>
    <xf numFmtId="0" fontId="5" fillId="6" borderId="10" xfId="0" applyFont="1" applyFill="1" applyBorder="1" applyAlignment="1">
      <alignment horizontal="right" vertical="center"/>
    </xf>
    <xf numFmtId="0" fontId="5" fillId="6" borderId="10" xfId="0" applyFont="1" applyFill="1" applyBorder="1" applyAlignment="1">
      <alignment horizontal="center" vertical="center"/>
    </xf>
    <xf numFmtId="0" fontId="0" fillId="6" borderId="10" xfId="0" applyFont="1" applyFill="1" applyBorder="1" applyAlignment="1" applyProtection="1">
      <alignment vertical="center"/>
      <protection locked="0"/>
    </xf>
    <xf numFmtId="4" fontId="5" fillId="6" borderId="10" xfId="0" applyNumberFormat="1" applyFont="1" applyFill="1" applyBorder="1" applyAlignment="1">
      <alignment vertical="center"/>
    </xf>
    <xf numFmtId="0" fontId="0" fillId="6"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4" fillId="6" borderId="0" xfId="0" applyFont="1" applyFill="1" applyBorder="1" applyAlignment="1">
      <alignment horizontal="left" vertical="center"/>
    </xf>
    <xf numFmtId="0" fontId="0" fillId="6" borderId="0" xfId="0" applyFont="1" applyFill="1" applyBorder="1" applyAlignment="1" applyProtection="1">
      <alignment vertical="center"/>
      <protection locked="0"/>
    </xf>
    <xf numFmtId="0" fontId="4" fillId="6" borderId="0" xfId="0" applyFont="1" applyFill="1" applyBorder="1" applyAlignment="1">
      <alignment horizontal="right" vertical="center"/>
    </xf>
    <xf numFmtId="0" fontId="0" fillId="6" borderId="6" xfId="0" applyFont="1" applyFill="1" applyBorder="1" applyAlignment="1">
      <alignment vertical="center"/>
    </xf>
    <xf numFmtId="0" fontId="35" fillId="0" borderId="0" xfId="0" applyFont="1" applyBorder="1" applyAlignment="1">
      <alignment horizontal="left" vertical="center"/>
    </xf>
    <xf numFmtId="0" fontId="8" fillId="0" borderId="5" xfId="0" applyFont="1" applyBorder="1" applyAlignment="1">
      <alignment vertical="center"/>
    </xf>
    <xf numFmtId="0" fontId="8" fillId="0" borderId="0" xfId="0" applyFont="1" applyBorder="1" applyAlignment="1">
      <alignment vertical="center"/>
    </xf>
    <xf numFmtId="0" fontId="8" fillId="0" borderId="24" xfId="0" applyFont="1" applyBorder="1" applyAlignment="1">
      <alignment horizontal="left" vertical="center"/>
    </xf>
    <xf numFmtId="0" fontId="8" fillId="0" borderId="24" xfId="0" applyFont="1" applyBorder="1" applyAlignment="1">
      <alignment vertical="center"/>
    </xf>
    <xf numFmtId="0" fontId="8" fillId="0" borderId="24" xfId="0" applyFont="1" applyBorder="1" applyAlignment="1" applyProtection="1">
      <alignment vertical="center"/>
      <protection locked="0"/>
    </xf>
    <xf numFmtId="4" fontId="8" fillId="0" borderId="24" xfId="0" applyNumberFormat="1" applyFont="1" applyBorder="1" applyAlignment="1">
      <alignment vertical="center"/>
    </xf>
    <xf numFmtId="0" fontId="8" fillId="0" borderId="6" xfId="0" applyFont="1" applyBorder="1" applyAlignment="1">
      <alignment vertical="center"/>
    </xf>
    <xf numFmtId="0" fontId="9" fillId="0" borderId="5" xfId="0" applyFont="1" applyBorder="1" applyAlignment="1">
      <alignment vertical="center"/>
    </xf>
    <xf numFmtId="0" fontId="9" fillId="0" borderId="0" xfId="0" applyFont="1" applyBorder="1" applyAlignment="1">
      <alignment vertical="center"/>
    </xf>
    <xf numFmtId="0" fontId="9" fillId="0" borderId="24" xfId="0" applyFont="1" applyBorder="1" applyAlignment="1">
      <alignment horizontal="left" vertical="center"/>
    </xf>
    <xf numFmtId="0" fontId="9" fillId="0" borderId="24" xfId="0" applyFont="1" applyBorder="1" applyAlignment="1">
      <alignment vertical="center"/>
    </xf>
    <xf numFmtId="0" fontId="9" fillId="0" borderId="24" xfId="0" applyFont="1" applyBorder="1" applyAlignment="1" applyProtection="1">
      <alignment vertical="center"/>
      <protection locked="0"/>
    </xf>
    <xf numFmtId="4" fontId="9" fillId="0" borderId="24" xfId="0" applyNumberFormat="1" applyFont="1" applyBorder="1" applyAlignment="1">
      <alignment vertical="center"/>
    </xf>
    <xf numFmtId="0" fontId="9" fillId="0" borderId="6" xfId="0" applyFont="1" applyBorder="1" applyAlignment="1">
      <alignment vertical="center"/>
    </xf>
    <xf numFmtId="0" fontId="0" fillId="0" borderId="0" xfId="0" applyFont="1" applyAlignment="1" applyProtection="1">
      <alignment vertical="center"/>
      <protection locked="0"/>
    </xf>
    <xf numFmtId="0" fontId="4" fillId="0" borderId="0" xfId="0" applyFont="1" applyAlignment="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4" fillId="6" borderId="20"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21" xfId="0" applyFont="1" applyFill="1" applyBorder="1" applyAlignment="1" applyProtection="1">
      <alignment horizontal="center" vertical="center" wrapText="1"/>
      <protection locked="0"/>
    </xf>
    <xf numFmtId="0" fontId="4" fillId="6" borderId="22" xfId="0" applyFont="1" applyFill="1" applyBorder="1" applyAlignment="1">
      <alignment horizontal="center" vertical="center" wrapText="1"/>
    </xf>
    <xf numFmtId="4" fontId="25" fillId="0" borderId="0" xfId="0" applyNumberFormat="1" applyFont="1" applyAlignment="1"/>
    <xf numFmtId="166" fontId="36" fillId="0" borderId="16" xfId="0" applyNumberFormat="1" applyFont="1" applyBorder="1" applyAlignment="1"/>
    <xf numFmtId="166" fontId="36" fillId="0" borderId="17" xfId="0" applyNumberFormat="1" applyFont="1" applyBorder="1" applyAlignment="1"/>
    <xf numFmtId="4" fontId="37" fillId="0" borderId="0" xfId="0" applyNumberFormat="1" applyFont="1" applyAlignment="1">
      <alignment vertical="center"/>
    </xf>
    <xf numFmtId="0" fontId="10" fillId="0" borderId="5" xfId="0" applyFont="1" applyBorder="1" applyAlignment="1"/>
    <xf numFmtId="0" fontId="10" fillId="0" borderId="0" xfId="0" applyFont="1" applyAlignment="1">
      <alignment horizontal="left"/>
    </xf>
    <xf numFmtId="0" fontId="8" fillId="0" borderId="0" xfId="0" applyFont="1" applyAlignment="1">
      <alignment horizontal="left"/>
    </xf>
    <xf numFmtId="0" fontId="10" fillId="0" borderId="0" xfId="0" applyFont="1" applyAlignment="1" applyProtection="1">
      <protection locked="0"/>
    </xf>
    <xf numFmtId="4" fontId="8" fillId="0" borderId="0" xfId="0" applyNumberFormat="1" applyFont="1" applyAlignment="1"/>
    <xf numFmtId="0" fontId="10" fillId="0" borderId="18" xfId="0" applyFont="1" applyBorder="1" applyAlignment="1"/>
    <xf numFmtId="0" fontId="10" fillId="0" borderId="0" xfId="0" applyFont="1" applyBorder="1" applyAlignment="1"/>
    <xf numFmtId="166" fontId="10" fillId="0" borderId="0" xfId="0" applyNumberFormat="1" applyFont="1" applyBorder="1" applyAlignment="1"/>
    <xf numFmtId="166" fontId="10" fillId="0" borderId="19" xfId="0" applyNumberFormat="1" applyFont="1" applyBorder="1" applyAlignment="1"/>
    <xf numFmtId="0" fontId="10" fillId="0" borderId="0" xfId="0" applyFont="1" applyAlignment="1">
      <alignment horizontal="center"/>
    </xf>
    <xf numFmtId="4" fontId="10" fillId="0" borderId="0" xfId="0" applyNumberFormat="1" applyFont="1" applyAlignment="1">
      <alignment vertical="center"/>
    </xf>
    <xf numFmtId="0" fontId="9" fillId="0" borderId="0" xfId="0" applyFont="1" applyAlignment="1">
      <alignment horizontal="left"/>
    </xf>
    <xf numFmtId="4" fontId="9" fillId="0" borderId="0" xfId="0" applyNumberFormat="1" applyFont="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3" fillId="4" borderId="28" xfId="0" applyFont="1" applyFill="1" applyBorder="1" applyAlignment="1" applyProtection="1">
      <alignment horizontal="left" vertical="center"/>
      <protection locked="0"/>
    </xf>
    <xf numFmtId="0" fontId="3" fillId="0" borderId="0" xfId="0" applyFont="1" applyBorder="1" applyAlignment="1">
      <alignment horizontal="center" vertical="center"/>
    </xf>
    <xf numFmtId="166" fontId="3" fillId="0" borderId="0" xfId="0" applyNumberFormat="1" applyFont="1" applyBorder="1" applyAlignment="1">
      <alignment vertical="center"/>
    </xf>
    <xf numFmtId="166" fontId="3" fillId="0" borderId="19" xfId="0" applyNumberFormat="1" applyFont="1" applyBorder="1" applyAlignment="1">
      <alignment vertical="center"/>
    </xf>
    <xf numFmtId="4" fontId="0" fillId="0" borderId="0" xfId="0" applyNumberFormat="1" applyFont="1" applyAlignment="1">
      <alignment vertical="center"/>
    </xf>
    <xf numFmtId="0" fontId="38" fillId="0" borderId="0" xfId="0" applyFont="1" applyAlignment="1">
      <alignment horizontal="left" vertical="center"/>
    </xf>
    <xf numFmtId="0" fontId="39" fillId="0" borderId="0" xfId="0" applyFont="1" applyAlignment="1">
      <alignment horizontal="left" vertical="center" wrapText="1"/>
    </xf>
    <xf numFmtId="0" fontId="0" fillId="0" borderId="18" xfId="0" applyFont="1" applyBorder="1" applyAlignment="1">
      <alignment vertical="center"/>
    </xf>
    <xf numFmtId="0" fontId="40" fillId="0" borderId="0" xfId="0" applyFont="1" applyAlignment="1">
      <alignment vertical="center" wrapText="1"/>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0" fontId="12" fillId="0" borderId="5"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pplyProtection="1">
      <alignment vertical="center"/>
      <protection locked="0"/>
    </xf>
    <xf numFmtId="0" fontId="12" fillId="0" borderId="18" xfId="0" applyFont="1" applyBorder="1" applyAlignment="1">
      <alignment vertical="center"/>
    </xf>
    <xf numFmtId="0" fontId="12" fillId="0" borderId="0" xfId="0" applyFont="1" applyBorder="1" applyAlignment="1">
      <alignment vertical="center"/>
    </xf>
    <xf numFmtId="0" fontId="12" fillId="0" borderId="19" xfId="0" applyFont="1" applyBorder="1" applyAlignment="1">
      <alignment vertical="center"/>
    </xf>
    <xf numFmtId="0" fontId="13" fillId="0" borderId="5" xfId="0" applyFont="1" applyBorder="1" applyAlignme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167" fontId="13" fillId="0" borderId="0" xfId="0" applyNumberFormat="1" applyFont="1" applyAlignment="1">
      <alignment vertical="center"/>
    </xf>
    <xf numFmtId="0" fontId="13" fillId="0" borderId="0" xfId="0" applyFont="1" applyAlignment="1" applyProtection="1">
      <alignment vertical="center"/>
      <protection locked="0"/>
    </xf>
    <xf numFmtId="0" fontId="13" fillId="0" borderId="18" xfId="0" applyFont="1" applyBorder="1" applyAlignment="1">
      <alignment vertical="center"/>
    </xf>
    <xf numFmtId="0" fontId="13" fillId="0" borderId="0" xfId="0" applyFont="1" applyBorder="1" applyAlignment="1">
      <alignment vertical="center"/>
    </xf>
    <xf numFmtId="0" fontId="13" fillId="0" borderId="19" xfId="0" applyFont="1" applyBorder="1" applyAlignment="1">
      <alignment vertical="center"/>
    </xf>
    <xf numFmtId="0" fontId="41" fillId="0" borderId="28" xfId="0" applyFont="1" applyBorder="1" applyAlignment="1" applyProtection="1">
      <alignment horizontal="center" vertical="center"/>
      <protection locked="0"/>
    </xf>
    <xf numFmtId="49" fontId="41" fillId="0" borderId="28" xfId="0" applyNumberFormat="1" applyFont="1" applyBorder="1" applyAlignment="1" applyProtection="1">
      <alignment horizontal="left" vertical="center" wrapText="1"/>
      <protection locked="0"/>
    </xf>
    <xf numFmtId="0" fontId="41" fillId="0" borderId="28" xfId="0" applyFont="1" applyBorder="1" applyAlignment="1" applyProtection="1">
      <alignment horizontal="left" vertical="center" wrapText="1"/>
      <protection locked="0"/>
    </xf>
    <xf numFmtId="0" fontId="41" fillId="0" borderId="28" xfId="0" applyFont="1" applyBorder="1" applyAlignment="1" applyProtection="1">
      <alignment horizontal="center" vertical="center" wrapText="1"/>
      <protection locked="0"/>
    </xf>
    <xf numFmtId="167" fontId="41" fillId="0" borderId="28" xfId="0" applyNumberFormat="1" applyFont="1" applyBorder="1" applyAlignment="1" applyProtection="1">
      <alignment vertical="center"/>
      <protection locked="0"/>
    </xf>
    <xf numFmtId="4" fontId="41" fillId="4" borderId="28" xfId="0" applyNumberFormat="1" applyFont="1" applyFill="1" applyBorder="1" applyAlignment="1" applyProtection="1">
      <alignment vertical="center"/>
      <protection locked="0"/>
    </xf>
    <xf numFmtId="4" fontId="41" fillId="0" borderId="28" xfId="0" applyNumberFormat="1" applyFont="1" applyBorder="1" applyAlignment="1" applyProtection="1">
      <alignment vertical="center"/>
      <protection locked="0"/>
    </xf>
    <xf numFmtId="0" fontId="41" fillId="0" borderId="5" xfId="0" applyFont="1" applyBorder="1" applyAlignment="1">
      <alignment vertical="center"/>
    </xf>
    <xf numFmtId="0" fontId="41" fillId="4" borderId="28" xfId="0" applyFont="1" applyFill="1" applyBorder="1" applyAlignment="1" applyProtection="1">
      <alignment horizontal="left" vertical="center"/>
      <protection locked="0"/>
    </xf>
    <xf numFmtId="0" fontId="41" fillId="0" borderId="0" xfId="0" applyFont="1" applyBorder="1" applyAlignment="1">
      <alignment horizontal="center"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0" xfId="0" applyAlignment="1" applyProtection="1">
      <alignment vertical="top"/>
      <protection locked="0"/>
    </xf>
    <xf numFmtId="0" fontId="42" fillId="0" borderId="29" xfId="0" applyFont="1" applyBorder="1" applyAlignment="1" applyProtection="1">
      <alignment vertical="center" wrapText="1"/>
      <protection locked="0"/>
    </xf>
    <xf numFmtId="0" fontId="42" fillId="0" borderId="30" xfId="0" applyFont="1" applyBorder="1" applyAlignment="1" applyProtection="1">
      <alignment vertical="center" wrapText="1"/>
      <protection locked="0"/>
    </xf>
    <xf numFmtId="0" fontId="42" fillId="0" borderId="31" xfId="0" applyFont="1" applyBorder="1" applyAlignment="1" applyProtection="1">
      <alignment vertical="center" wrapText="1"/>
      <protection locked="0"/>
    </xf>
    <xf numFmtId="0" fontId="42" fillId="0" borderId="32" xfId="0" applyFont="1" applyBorder="1" applyAlignment="1" applyProtection="1">
      <alignment horizontal="center" vertical="center" wrapText="1"/>
      <protection locked="0"/>
    </xf>
    <xf numFmtId="0" fontId="42" fillId="0" borderId="33" xfId="0" applyFont="1" applyBorder="1" applyAlignment="1" applyProtection="1">
      <alignment horizontal="center" vertical="center" wrapText="1"/>
      <protection locked="0"/>
    </xf>
    <xf numFmtId="0" fontId="42" fillId="0" borderId="32" xfId="0" applyFont="1" applyBorder="1" applyAlignment="1" applyProtection="1">
      <alignment vertical="center" wrapText="1"/>
      <protection locked="0"/>
    </xf>
    <xf numFmtId="0" fontId="42" fillId="0" borderId="33" xfId="0" applyFont="1" applyBorder="1" applyAlignment="1" applyProtection="1">
      <alignment vertical="center" wrapText="1"/>
      <protection locked="0"/>
    </xf>
    <xf numFmtId="0" fontId="44" fillId="0" borderId="1"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32" xfId="0" applyFont="1" applyBorder="1" applyAlignment="1" applyProtection="1">
      <alignment vertical="center" wrapText="1"/>
      <protection locked="0"/>
    </xf>
    <xf numFmtId="0" fontId="45" fillId="0" borderId="1" xfId="0" applyFont="1" applyBorder="1" applyAlignment="1" applyProtection="1">
      <alignment vertical="center" wrapText="1"/>
      <protection locked="0"/>
    </xf>
    <xf numFmtId="0" fontId="45" fillId="0" borderId="1" xfId="0" applyFont="1" applyBorder="1" applyAlignment="1" applyProtection="1">
      <alignment vertical="center"/>
      <protection locked="0"/>
    </xf>
    <xf numFmtId="0" fontId="45" fillId="0" borderId="1" xfId="0" applyFont="1" applyBorder="1" applyAlignment="1" applyProtection="1">
      <alignment horizontal="left" vertical="center"/>
      <protection locked="0"/>
    </xf>
    <xf numFmtId="49" fontId="45" fillId="0" borderId="1" xfId="0" applyNumberFormat="1" applyFont="1" applyBorder="1" applyAlignment="1" applyProtection="1">
      <alignment vertical="center" wrapText="1"/>
      <protection locked="0"/>
    </xf>
    <xf numFmtId="0" fontId="42" fillId="0" borderId="35" xfId="0" applyFont="1" applyBorder="1" applyAlignment="1" applyProtection="1">
      <alignment vertical="center" wrapText="1"/>
      <protection locked="0"/>
    </xf>
    <xf numFmtId="0" fontId="46" fillId="0" borderId="34" xfId="0" applyFont="1" applyBorder="1" applyAlignment="1" applyProtection="1">
      <alignment vertical="center" wrapText="1"/>
      <protection locked="0"/>
    </xf>
    <xf numFmtId="0" fontId="42" fillId="0" borderId="36" xfId="0" applyFont="1" applyBorder="1" applyAlignment="1" applyProtection="1">
      <alignment vertical="center" wrapText="1"/>
      <protection locked="0"/>
    </xf>
    <xf numFmtId="0" fontId="42" fillId="0" borderId="1" xfId="0" applyFont="1" applyBorder="1" applyAlignment="1" applyProtection="1">
      <alignment vertical="top"/>
      <protection locked="0"/>
    </xf>
    <xf numFmtId="0" fontId="42" fillId="0" borderId="0" xfId="0" applyFont="1" applyAlignment="1" applyProtection="1">
      <alignment vertical="top"/>
      <protection locked="0"/>
    </xf>
    <xf numFmtId="0" fontId="42" fillId="0" borderId="29" xfId="0" applyFont="1" applyBorder="1" applyAlignment="1" applyProtection="1">
      <alignment horizontal="left" vertical="center"/>
      <protection locked="0"/>
    </xf>
    <xf numFmtId="0" fontId="42" fillId="0" borderId="30" xfId="0" applyFont="1" applyBorder="1" applyAlignment="1" applyProtection="1">
      <alignment horizontal="left" vertical="center"/>
      <protection locked="0"/>
    </xf>
    <xf numFmtId="0" fontId="42" fillId="0" borderId="31" xfId="0" applyFont="1" applyBorder="1" applyAlignment="1" applyProtection="1">
      <alignment horizontal="left" vertical="center"/>
      <protection locked="0"/>
    </xf>
    <xf numFmtId="0" fontId="42" fillId="0" borderId="32" xfId="0" applyFont="1" applyBorder="1" applyAlignment="1" applyProtection="1">
      <alignment horizontal="left" vertical="center"/>
      <protection locked="0"/>
    </xf>
    <xf numFmtId="0" fontId="42" fillId="0" borderId="33"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4" fillId="0" borderId="34" xfId="0" applyFont="1" applyBorder="1" applyAlignment="1" applyProtection="1">
      <alignment horizontal="center" vertical="center"/>
      <protection locked="0"/>
    </xf>
    <xf numFmtId="0" fontId="47" fillId="0" borderId="34"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1" xfId="0" applyFont="1" applyBorder="1" applyAlignment="1" applyProtection="1">
      <alignment horizontal="center" vertical="center"/>
      <protection locked="0"/>
    </xf>
    <xf numFmtId="0" fontId="45" fillId="0" borderId="32" xfId="0" applyFont="1" applyBorder="1" applyAlignment="1" applyProtection="1">
      <alignment horizontal="left" vertical="center"/>
      <protection locked="0"/>
    </xf>
    <xf numFmtId="0" fontId="45" fillId="0" borderId="1" xfId="0" applyFont="1" applyFill="1" applyBorder="1" applyAlignment="1" applyProtection="1">
      <alignment horizontal="left" vertical="center"/>
      <protection locked="0"/>
    </xf>
    <xf numFmtId="0" fontId="45" fillId="0" borderId="1" xfId="0" applyFont="1" applyFill="1" applyBorder="1" applyAlignment="1" applyProtection="1">
      <alignment horizontal="center" vertical="center"/>
      <protection locked="0"/>
    </xf>
    <xf numFmtId="0" fontId="42" fillId="0" borderId="35" xfId="0" applyFont="1" applyBorder="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wrapText="1"/>
      <protection locked="0"/>
    </xf>
    <xf numFmtId="0" fontId="45" fillId="0" borderId="1" xfId="0" applyFont="1" applyBorder="1" applyAlignment="1" applyProtection="1">
      <alignment horizontal="center" vertical="center" wrapText="1"/>
      <protection locked="0"/>
    </xf>
    <xf numFmtId="0" fontId="42" fillId="0" borderId="29" xfId="0" applyFont="1" applyBorder="1" applyAlignment="1" applyProtection="1">
      <alignment horizontal="left" vertical="center" wrapText="1"/>
      <protection locked="0"/>
    </xf>
    <xf numFmtId="0" fontId="42" fillId="0" borderId="30" xfId="0" applyFont="1" applyBorder="1" applyAlignment="1" applyProtection="1">
      <alignment horizontal="left" vertical="center" wrapText="1"/>
      <protection locked="0"/>
    </xf>
    <xf numFmtId="0" fontId="42" fillId="0" borderId="31"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protection locked="0"/>
    </xf>
    <xf numFmtId="0" fontId="45" fillId="0" borderId="35"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36" xfId="0" applyFont="1" applyBorder="1" applyAlignment="1" applyProtection="1">
      <alignment horizontal="left" vertical="center" wrapText="1"/>
      <protection locked="0"/>
    </xf>
    <xf numFmtId="0" fontId="45" fillId="0" borderId="1" xfId="0" applyFont="1" applyBorder="1" applyAlignment="1" applyProtection="1">
      <alignment horizontal="left" vertical="top"/>
      <protection locked="0"/>
    </xf>
    <xf numFmtId="0" fontId="45" fillId="0" borderId="1" xfId="0" applyFont="1" applyBorder="1" applyAlignment="1" applyProtection="1">
      <alignment horizontal="center" vertical="top"/>
      <protection locked="0"/>
    </xf>
    <xf numFmtId="0" fontId="45" fillId="0" borderId="35" xfId="0" applyFont="1" applyBorder="1" applyAlignment="1" applyProtection="1">
      <alignment horizontal="left" vertical="center"/>
      <protection locked="0"/>
    </xf>
    <xf numFmtId="0" fontId="45" fillId="0" borderId="36" xfId="0" applyFont="1" applyBorder="1" applyAlignment="1" applyProtection="1">
      <alignment horizontal="left" vertical="center"/>
      <protection locked="0"/>
    </xf>
    <xf numFmtId="0" fontId="47" fillId="0" borderId="0" xfId="0" applyFont="1" applyAlignment="1" applyProtection="1">
      <alignment vertical="center"/>
      <protection locked="0"/>
    </xf>
    <xf numFmtId="0" fontId="44" fillId="0" borderId="1" xfId="0" applyFont="1" applyBorder="1" applyAlignment="1" applyProtection="1">
      <alignment vertical="center"/>
      <protection locked="0"/>
    </xf>
    <xf numFmtId="0" fontId="47" fillId="0" borderId="34"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5"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4" fillId="0" borderId="34" xfId="0" applyFont="1" applyBorder="1" applyAlignment="1" applyProtection="1">
      <alignment horizontal="left"/>
      <protection locked="0"/>
    </xf>
    <xf numFmtId="0" fontId="47" fillId="0" borderId="34" xfId="0" applyFont="1" applyBorder="1" applyAlignment="1" applyProtection="1">
      <protection locked="0"/>
    </xf>
    <xf numFmtId="0" fontId="42" fillId="0" borderId="32" xfId="0" applyFont="1" applyBorder="1" applyAlignment="1" applyProtection="1">
      <alignment vertical="top"/>
      <protection locked="0"/>
    </xf>
    <xf numFmtId="0" fontId="42" fillId="0" borderId="33" xfId="0" applyFont="1" applyBorder="1" applyAlignment="1" applyProtection="1">
      <alignment vertical="top"/>
      <protection locked="0"/>
    </xf>
    <xf numFmtId="0" fontId="42" fillId="0" borderId="1" xfId="0" applyFont="1" applyBorder="1" applyAlignment="1" applyProtection="1">
      <alignment horizontal="center" vertical="center"/>
      <protection locked="0"/>
    </xf>
    <xf numFmtId="0" fontId="42" fillId="0" borderId="1" xfId="0" applyFont="1" applyBorder="1" applyAlignment="1" applyProtection="1">
      <alignment horizontal="left" vertical="top"/>
      <protection locked="0"/>
    </xf>
    <xf numFmtId="0" fontId="42" fillId="0" borderId="35" xfId="0" applyFont="1" applyBorder="1" applyAlignment="1" applyProtection="1">
      <alignment vertical="top"/>
      <protection locked="0"/>
    </xf>
    <xf numFmtId="0" fontId="42" fillId="0" borderId="34" xfId="0" applyFont="1" applyBorder="1" applyAlignment="1" applyProtection="1">
      <alignment vertical="top"/>
      <protection locked="0"/>
    </xf>
    <xf numFmtId="0" fontId="42" fillId="0" borderId="36" xfId="0" applyFont="1" applyBorder="1" applyAlignment="1" applyProtection="1">
      <alignment vertical="top"/>
      <protection locked="0"/>
    </xf>
    <xf numFmtId="0" fontId="52" fillId="0" borderId="1" xfId="2" applyAlignment="1">
      <alignment vertical="top"/>
    </xf>
    <xf numFmtId="0" fontId="54" fillId="7" borderId="38" xfId="2" applyFont="1" applyFill="1" applyBorder="1" applyAlignment="1">
      <alignment horizontal="center" vertical="top" wrapText="1"/>
    </xf>
    <xf numFmtId="0" fontId="54" fillId="7" borderId="39" xfId="2" applyFont="1" applyFill="1" applyBorder="1" applyAlignment="1">
      <alignment horizontal="left" vertical="top"/>
    </xf>
    <xf numFmtId="0" fontId="54" fillId="7" borderId="39" xfId="2" applyFont="1" applyFill="1" applyBorder="1" applyAlignment="1">
      <alignment horizontal="center" vertical="top"/>
    </xf>
    <xf numFmtId="0" fontId="54" fillId="7" borderId="39" xfId="2" applyFont="1" applyFill="1" applyBorder="1" applyAlignment="1">
      <alignment horizontal="center" vertical="top" wrapText="1"/>
    </xf>
    <xf numFmtId="0" fontId="54" fillId="7" borderId="40" xfId="2" applyFont="1" applyFill="1" applyBorder="1" applyAlignment="1">
      <alignment horizontal="center" vertical="top" wrapText="1"/>
    </xf>
    <xf numFmtId="0" fontId="56" fillId="0" borderId="1" xfId="2" applyFont="1" applyAlignment="1">
      <alignment vertical="top"/>
    </xf>
    <xf numFmtId="0" fontId="58" fillId="0" borderId="41" xfId="2" applyFont="1" applyFill="1" applyBorder="1" applyAlignment="1">
      <alignment horizontal="center" vertical="top" wrapText="1"/>
    </xf>
    <xf numFmtId="0" fontId="58" fillId="0" borderId="42" xfId="2" applyFont="1" applyFill="1" applyBorder="1" applyAlignment="1">
      <alignment horizontal="center" vertical="top"/>
    </xf>
    <xf numFmtId="0" fontId="58" fillId="0" borderId="42" xfId="2" applyFont="1" applyFill="1" applyBorder="1" applyAlignment="1">
      <alignment horizontal="center" vertical="top" wrapText="1"/>
    </xf>
    <xf numFmtId="0" fontId="58" fillId="0" borderId="43" xfId="2" applyFont="1" applyFill="1" applyBorder="1" applyAlignment="1">
      <alignment horizontal="center" vertical="top" wrapText="1"/>
    </xf>
    <xf numFmtId="0" fontId="58" fillId="0" borderId="44" xfId="2" applyFont="1" applyFill="1" applyBorder="1" applyAlignment="1">
      <alignment horizontal="center" vertical="top"/>
    </xf>
    <xf numFmtId="0" fontId="58" fillId="0" borderId="45" xfId="2" applyFont="1" applyFill="1" applyBorder="1" applyAlignment="1">
      <alignment horizontal="center" vertical="top"/>
    </xf>
    <xf numFmtId="0" fontId="58" fillId="0" borderId="46" xfId="2" applyFont="1" applyFill="1" applyBorder="1" applyAlignment="1">
      <alignment horizontal="center" vertical="top"/>
    </xf>
    <xf numFmtId="49" fontId="59" fillId="0" borderId="47" xfId="2" applyNumberFormat="1" applyFont="1" applyBorder="1" applyAlignment="1">
      <alignment horizontal="center" vertical="top"/>
    </xf>
    <xf numFmtId="0" fontId="60" fillId="0" borderId="48" xfId="2" applyFont="1" applyBorder="1" applyAlignment="1">
      <alignment horizontal="left" vertical="center" wrapText="1"/>
    </xf>
    <xf numFmtId="0" fontId="58" fillId="0" borderId="48" xfId="2" applyFont="1" applyBorder="1" applyAlignment="1">
      <alignment horizontal="center" vertical="top"/>
    </xf>
    <xf numFmtId="3" fontId="58" fillId="0" borderId="48" xfId="2" applyNumberFormat="1" applyFont="1" applyBorder="1" applyAlignment="1">
      <alignment horizontal="center" vertical="top" wrapText="1"/>
    </xf>
    <xf numFmtId="3" fontId="58" fillId="0" borderId="48" xfId="2" applyNumberFormat="1" applyFont="1" applyBorder="1" applyAlignment="1" applyProtection="1">
      <alignment vertical="top"/>
      <protection locked="0"/>
    </xf>
    <xf numFmtId="4" fontId="58" fillId="0" borderId="48" xfId="2" applyNumberFormat="1" applyFont="1" applyBorder="1" applyAlignment="1" applyProtection="1">
      <alignment vertical="top"/>
      <protection locked="0"/>
    </xf>
    <xf numFmtId="0" fontId="59" fillId="0" borderId="48" xfId="2" applyFont="1" applyBorder="1" applyAlignment="1">
      <alignment horizontal="left" vertical="top" wrapText="1"/>
    </xf>
    <xf numFmtId="49" fontId="59" fillId="0" borderId="49" xfId="2" applyNumberFormat="1" applyFont="1" applyBorder="1" applyAlignment="1">
      <alignment horizontal="center" vertical="top"/>
    </xf>
    <xf numFmtId="0" fontId="61" fillId="0" borderId="50" xfId="2" applyFont="1" applyBorder="1" applyAlignment="1">
      <alignment horizontal="left" vertical="top" wrapText="1"/>
    </xf>
    <xf numFmtId="0" fontId="58" fillId="0" borderId="50" xfId="2" applyFont="1" applyBorder="1" applyAlignment="1">
      <alignment horizontal="center" vertical="top"/>
    </xf>
    <xf numFmtId="3" fontId="58" fillId="0" borderId="50" xfId="2" applyNumberFormat="1" applyFont="1" applyBorder="1" applyAlignment="1">
      <alignment horizontal="center" vertical="top" wrapText="1"/>
    </xf>
    <xf numFmtId="3" fontId="58" fillId="0" borderId="50" xfId="2" applyNumberFormat="1" applyFont="1" applyBorder="1" applyAlignment="1" applyProtection="1">
      <alignment vertical="top"/>
      <protection locked="0"/>
    </xf>
    <xf numFmtId="4" fontId="58" fillId="0" borderId="50" xfId="2" applyNumberFormat="1" applyFont="1" applyBorder="1" applyAlignment="1" applyProtection="1">
      <alignment vertical="top"/>
      <protection locked="0"/>
    </xf>
    <xf numFmtId="0" fontId="61" fillId="0" borderId="48" xfId="2" applyFont="1" applyBorder="1" applyAlignment="1">
      <alignment horizontal="left" vertical="top" wrapText="1"/>
    </xf>
    <xf numFmtId="0" fontId="58" fillId="0" borderId="47" xfId="2" applyFont="1" applyBorder="1" applyAlignment="1">
      <alignment horizontal="center" vertical="top"/>
    </xf>
    <xf numFmtId="0" fontId="58" fillId="0" borderId="48" xfId="2" applyFont="1" applyBorder="1" applyAlignment="1" applyProtection="1">
      <alignment horizontal="left" vertical="top" wrapText="1" shrinkToFit="1"/>
      <protection locked="0"/>
    </xf>
    <xf numFmtId="3" fontId="58" fillId="0" borderId="48" xfId="2" applyNumberFormat="1" applyFont="1" applyBorder="1" applyAlignment="1">
      <alignment vertical="top" wrapText="1"/>
    </xf>
    <xf numFmtId="0" fontId="58" fillId="0" borderId="51" xfId="2" applyFont="1" applyBorder="1" applyAlignment="1">
      <alignment horizontal="center" vertical="top"/>
    </xf>
    <xf numFmtId="0" fontId="60" fillId="0" borderId="1" xfId="2" applyFont="1" applyBorder="1" applyAlignment="1">
      <alignment horizontal="left" vertical="center" wrapText="1"/>
    </xf>
    <xf numFmtId="0" fontId="58" fillId="0" borderId="52" xfId="2" applyFont="1" applyBorder="1" applyAlignment="1">
      <alignment horizontal="center" vertical="top"/>
    </xf>
    <xf numFmtId="3" fontId="58" fillId="0" borderId="52" xfId="2" applyNumberFormat="1" applyFont="1" applyBorder="1" applyAlignment="1">
      <alignment horizontal="center" vertical="top" wrapText="1"/>
    </xf>
    <xf numFmtId="3" fontId="58" fillId="0" borderId="52" xfId="2" applyNumberFormat="1" applyFont="1" applyBorder="1" applyAlignment="1" applyProtection="1">
      <alignment vertical="top"/>
      <protection locked="0"/>
    </xf>
    <xf numFmtId="4" fontId="58" fillId="0" borderId="52" xfId="2" applyNumberFormat="1" applyFont="1" applyBorder="1" applyAlignment="1" applyProtection="1">
      <alignment vertical="top"/>
      <protection locked="0"/>
    </xf>
    <xf numFmtId="49" fontId="59" fillId="0" borderId="53" xfId="2" applyNumberFormat="1" applyFont="1" applyBorder="1" applyAlignment="1">
      <alignment horizontal="center" vertical="top"/>
    </xf>
    <xf numFmtId="0" fontId="59" fillId="0" borderId="54" xfId="2" applyFont="1" applyBorder="1" applyAlignment="1">
      <alignment horizontal="left" vertical="top" wrapText="1"/>
    </xf>
    <xf numFmtId="0" fontId="58" fillId="0" borderId="54" xfId="2" applyFont="1" applyBorder="1" applyAlignment="1">
      <alignment horizontal="center" vertical="top"/>
    </xf>
    <xf numFmtId="3" fontId="58" fillId="0" borderId="54" xfId="2" applyNumberFormat="1" applyFont="1" applyBorder="1" applyAlignment="1">
      <alignment horizontal="center" vertical="top" wrapText="1"/>
    </xf>
    <xf numFmtId="3" fontId="58" fillId="0" borderId="54" xfId="2" applyNumberFormat="1" applyFont="1" applyBorder="1" applyAlignment="1" applyProtection="1">
      <alignment vertical="top"/>
      <protection locked="0"/>
    </xf>
    <xf numFmtId="4" fontId="58" fillId="0" borderId="54" xfId="2" applyNumberFormat="1" applyFont="1" applyBorder="1" applyAlignment="1" applyProtection="1">
      <alignment vertical="top"/>
      <protection locked="0"/>
    </xf>
    <xf numFmtId="0" fontId="61" fillId="0" borderId="48" xfId="2" applyFont="1" applyBorder="1" applyAlignment="1">
      <alignment horizontal="left" vertical="center" wrapText="1"/>
    </xf>
    <xf numFmtId="49" fontId="59" fillId="0" borderId="51" xfId="2" applyNumberFormat="1" applyFont="1" applyBorder="1" applyAlignment="1">
      <alignment horizontal="center" vertical="top"/>
    </xf>
    <xf numFmtId="0" fontId="59" fillId="0" borderId="52" xfId="2" applyFont="1" applyBorder="1" applyAlignment="1">
      <alignment horizontal="left" vertical="top" wrapText="1"/>
    </xf>
    <xf numFmtId="49" fontId="59" fillId="0" borderId="55" xfId="2" applyNumberFormat="1" applyFont="1" applyBorder="1" applyAlignment="1">
      <alignment horizontal="center" vertical="top"/>
    </xf>
    <xf numFmtId="0" fontId="59" fillId="0" borderId="56" xfId="2" applyFont="1" applyBorder="1" applyAlignment="1">
      <alignment horizontal="left" vertical="top" wrapText="1"/>
    </xf>
    <xf numFmtId="0" fontId="58" fillId="0" borderId="56" xfId="2" applyFont="1" applyBorder="1" applyAlignment="1">
      <alignment horizontal="center" vertical="top"/>
    </xf>
    <xf numFmtId="3" fontId="58" fillId="0" borderId="56" xfId="2" applyNumberFormat="1" applyFont="1" applyBorder="1" applyAlignment="1">
      <alignment horizontal="center" vertical="top" wrapText="1"/>
    </xf>
    <xf numFmtId="3" fontId="58" fillId="0" borderId="56" xfId="2" applyNumberFormat="1" applyFont="1" applyBorder="1" applyAlignment="1" applyProtection="1">
      <alignment vertical="top"/>
      <protection locked="0"/>
    </xf>
    <xf numFmtId="4" fontId="58" fillId="0" borderId="56" xfId="2" applyNumberFormat="1" applyFont="1" applyBorder="1" applyAlignment="1" applyProtection="1">
      <alignment vertical="top"/>
      <protection locked="0"/>
    </xf>
    <xf numFmtId="0" fontId="60" fillId="0" borderId="52" xfId="2" applyFont="1" applyBorder="1" applyAlignment="1">
      <alignment horizontal="left" vertical="center" wrapText="1"/>
    </xf>
    <xf numFmtId="0" fontId="61" fillId="0" borderId="54" xfId="2" applyFont="1" applyBorder="1" applyAlignment="1">
      <alignment horizontal="left" vertical="top" wrapText="1"/>
    </xf>
    <xf numFmtId="0" fontId="61" fillId="0" borderId="1" xfId="2" applyFont="1" applyBorder="1" applyAlignment="1">
      <alignment horizontal="left" vertical="top" wrapText="1"/>
    </xf>
    <xf numFmtId="0" fontId="58" fillId="0" borderId="1" xfId="2" applyFont="1" applyBorder="1" applyAlignment="1">
      <alignment horizontal="left" vertical="top" wrapText="1"/>
    </xf>
    <xf numFmtId="0" fontId="58" fillId="0" borderId="32" xfId="2" applyFont="1" applyBorder="1" applyAlignment="1">
      <alignment horizontal="left" vertical="top" wrapText="1" indent="1"/>
    </xf>
    <xf numFmtId="0" fontId="58" fillId="0" borderId="57" xfId="2" applyFont="1" applyBorder="1" applyAlignment="1">
      <alignment horizontal="center" vertical="top"/>
    </xf>
    <xf numFmtId="3" fontId="58" fillId="0" borderId="57" xfId="2" applyNumberFormat="1" applyFont="1" applyBorder="1" applyAlignment="1">
      <alignment horizontal="center" vertical="top" wrapText="1"/>
    </xf>
    <xf numFmtId="3" fontId="58" fillId="0" borderId="57" xfId="2" applyNumberFormat="1" applyFont="1" applyBorder="1" applyAlignment="1" applyProtection="1">
      <alignment vertical="top"/>
      <protection locked="0"/>
    </xf>
    <xf numFmtId="4" fontId="58" fillId="0" borderId="57" xfId="2" applyNumberFormat="1" applyFont="1" applyBorder="1" applyAlignment="1" applyProtection="1">
      <alignment vertical="top"/>
      <protection locked="0"/>
    </xf>
    <xf numFmtId="0" fontId="62" fillId="0" borderId="58" xfId="2" applyFont="1" applyBorder="1" applyAlignment="1">
      <alignment horizontal="left" vertical="top" indent="1"/>
    </xf>
    <xf numFmtId="4" fontId="54" fillId="0" borderId="62" xfId="2" applyNumberFormat="1" applyFont="1" applyBorder="1" applyAlignment="1">
      <alignment vertical="top"/>
    </xf>
    <xf numFmtId="49" fontId="51" fillId="8" borderId="1" xfId="4" applyNumberFormat="1" applyFont="1" applyFill="1"/>
    <xf numFmtId="4" fontId="1" fillId="8" borderId="1" xfId="4" applyNumberFormat="1" applyFill="1"/>
    <xf numFmtId="0" fontId="1" fillId="9" borderId="1" xfId="4" applyFill="1" applyProtection="1"/>
    <xf numFmtId="49" fontId="1" fillId="9" borderId="1" xfId="4" applyNumberFormat="1" applyFill="1"/>
    <xf numFmtId="4" fontId="1" fillId="9" borderId="1" xfId="4" applyNumberFormat="1" applyFill="1"/>
    <xf numFmtId="49" fontId="63" fillId="9" borderId="63" xfId="4" applyNumberFormat="1" applyFont="1" applyFill="1" applyBorder="1" applyAlignment="1">
      <alignment horizontal="left"/>
    </xf>
    <xf numFmtId="4" fontId="63" fillId="9" borderId="63" xfId="4" applyNumberFormat="1" applyFont="1" applyFill="1" applyBorder="1" applyAlignment="1">
      <alignment horizontal="left"/>
    </xf>
    <xf numFmtId="49" fontId="64" fillId="9" borderId="63" xfId="4" applyNumberFormat="1" applyFont="1" applyFill="1" applyBorder="1" applyAlignment="1">
      <alignment horizontal="left"/>
    </xf>
    <xf numFmtId="4" fontId="64" fillId="9" borderId="63" xfId="4" applyNumberFormat="1" applyFont="1" applyFill="1" applyBorder="1" applyAlignment="1">
      <alignment horizontal="right"/>
    </xf>
    <xf numFmtId="4" fontId="63" fillId="9" borderId="63" xfId="4" applyNumberFormat="1" applyFont="1" applyFill="1" applyBorder="1" applyAlignment="1">
      <alignment horizontal="right"/>
    </xf>
    <xf numFmtId="49" fontId="65" fillId="9" borderId="63" xfId="4" applyNumberFormat="1" applyFont="1" applyFill="1" applyBorder="1" applyAlignment="1">
      <alignment horizontal="left"/>
    </xf>
    <xf numFmtId="4" fontId="65" fillId="9" borderId="63" xfId="4" applyNumberFormat="1" applyFont="1" applyFill="1" applyBorder="1" applyAlignment="1">
      <alignment horizontal="right"/>
    </xf>
    <xf numFmtId="49" fontId="66" fillId="9" borderId="63" xfId="4" applyNumberFormat="1" applyFont="1" applyFill="1" applyBorder="1" applyAlignment="1">
      <alignment horizontal="left"/>
    </xf>
    <xf numFmtId="4" fontId="66" fillId="9" borderId="63" xfId="4" applyNumberFormat="1" applyFont="1" applyFill="1" applyBorder="1" applyAlignment="1">
      <alignment horizontal="right"/>
    </xf>
    <xf numFmtId="0" fontId="1" fillId="9" borderId="1" xfId="4" applyFill="1"/>
    <xf numFmtId="49" fontId="67" fillId="8" borderId="1" xfId="4" applyNumberFormat="1" applyFont="1" applyFill="1" applyAlignment="1">
      <alignment vertical="center"/>
    </xf>
    <xf numFmtId="49" fontId="63" fillId="9" borderId="63" xfId="4" applyNumberFormat="1" applyFont="1" applyFill="1" applyBorder="1" applyAlignment="1">
      <alignment horizontal="left" wrapText="1"/>
    </xf>
    <xf numFmtId="49" fontId="66" fillId="9" borderId="63" xfId="4" applyNumberFormat="1" applyFont="1" applyFill="1" applyBorder="1" applyAlignment="1">
      <alignment horizontal="left" wrapText="1"/>
    </xf>
    <xf numFmtId="49" fontId="64" fillId="9" borderId="63" xfId="4" applyNumberFormat="1" applyFont="1" applyFill="1" applyBorder="1" applyAlignment="1">
      <alignment horizontal="left" wrapText="1"/>
    </xf>
    <xf numFmtId="49" fontId="65" fillId="9" borderId="63" xfId="4" applyNumberFormat="1" applyFont="1" applyFill="1" applyBorder="1" applyAlignment="1">
      <alignment horizontal="left" wrapText="1"/>
    </xf>
    <xf numFmtId="0" fontId="1" fillId="9" borderId="1" xfId="4" applyFont="1" applyFill="1" applyProtection="1"/>
    <xf numFmtId="0" fontId="1" fillId="9" borderId="1" xfId="4" applyFont="1" applyFill="1"/>
    <xf numFmtId="49" fontId="68" fillId="9" borderId="63" xfId="4" applyNumberFormat="1" applyFont="1" applyFill="1" applyBorder="1" applyAlignment="1">
      <alignment horizontal="left" wrapText="1"/>
    </xf>
    <xf numFmtId="49" fontId="68" fillId="9" borderId="63" xfId="4" applyNumberFormat="1" applyFont="1" applyFill="1" applyBorder="1" applyAlignment="1">
      <alignment horizontal="left"/>
    </xf>
    <xf numFmtId="4" fontId="68" fillId="9" borderId="63" xfId="4" applyNumberFormat="1" applyFont="1" applyFill="1" applyBorder="1" applyAlignment="1">
      <alignment horizontal="right"/>
    </xf>
    <xf numFmtId="49" fontId="68" fillId="10" borderId="63" xfId="4" applyNumberFormat="1" applyFont="1" applyFill="1" applyBorder="1" applyAlignment="1">
      <alignment horizontal="left" wrapText="1"/>
    </xf>
    <xf numFmtId="4" fontId="68" fillId="10" borderId="63" xfId="4" applyNumberFormat="1" applyFont="1" applyFill="1" applyBorder="1" applyAlignment="1">
      <alignment horizontal="right" wrapText="1"/>
    </xf>
    <xf numFmtId="49" fontId="1" fillId="9" borderId="1" xfId="4" applyNumberFormat="1" applyFill="1" applyAlignment="1">
      <alignment wrapText="1"/>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3" fillId="0" borderId="18" xfId="0" applyFont="1" applyBorder="1" applyAlignment="1">
      <alignment horizontal="left" vertical="center"/>
    </xf>
    <xf numFmtId="0" fontId="3" fillId="0" borderId="0" xfId="0" applyFont="1" applyBorder="1" applyAlignment="1">
      <alignment horizontal="left" vertical="center"/>
    </xf>
    <xf numFmtId="0" fontId="4" fillId="6" borderId="10" xfId="0" applyFont="1" applyFill="1" applyBorder="1" applyAlignment="1">
      <alignment horizontal="center" vertical="center"/>
    </xf>
    <xf numFmtId="0" fontId="4" fillId="6" borderId="10" xfId="0" applyFont="1" applyFill="1" applyBorder="1" applyAlignment="1">
      <alignment horizontal="left" vertical="center"/>
    </xf>
    <xf numFmtId="0" fontId="32" fillId="0" borderId="0" xfId="0" applyFont="1" applyAlignment="1">
      <alignment horizontal="left" vertical="center" wrapText="1"/>
    </xf>
    <xf numFmtId="0" fontId="4" fillId="0" borderId="0" xfId="0" applyFont="1" applyAlignment="1">
      <alignment vertical="center"/>
    </xf>
    <xf numFmtId="0" fontId="27" fillId="0" borderId="0" xfId="0" applyFont="1" applyAlignment="1">
      <alignment horizontal="left" vertical="center" wrapText="1"/>
    </xf>
    <xf numFmtId="4" fontId="25" fillId="0" borderId="0" xfId="0" applyNumberFormat="1" applyFont="1" applyAlignment="1">
      <alignment horizontal="right" vertical="center"/>
    </xf>
    <xf numFmtId="0" fontId="4" fillId="6" borderId="9" xfId="0" applyFont="1" applyFill="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xf>
    <xf numFmtId="165" fontId="4" fillId="0" borderId="0" xfId="0" applyNumberFormat="1" applyFont="1" applyAlignment="1">
      <alignment horizontal="left" vertical="center"/>
    </xf>
    <xf numFmtId="0" fontId="4" fillId="6" borderId="10" xfId="0" applyFont="1" applyFill="1" applyBorder="1" applyAlignment="1">
      <alignment horizontal="right" vertical="center"/>
    </xf>
    <xf numFmtId="4" fontId="25" fillId="0" borderId="0" xfId="0" applyNumberFormat="1" applyFont="1" applyAlignment="1">
      <alignment vertical="center"/>
    </xf>
    <xf numFmtId="164" fontId="3" fillId="0" borderId="0" xfId="0" applyNumberFormat="1" applyFont="1" applyBorder="1" applyAlignment="1">
      <alignment horizontal="center" vertical="center"/>
    </xf>
    <xf numFmtId="0" fontId="3" fillId="0" borderId="0" xfId="0" applyFont="1" applyBorder="1" applyAlignment="1">
      <alignment vertical="center"/>
    </xf>
    <xf numFmtId="49" fontId="4" fillId="4" borderId="0" xfId="0" applyNumberFormat="1" applyFont="1" applyFill="1" applyBorder="1" applyAlignment="1" applyProtection="1">
      <alignment horizontal="left" vertical="center"/>
      <protection locked="0"/>
    </xf>
    <xf numFmtId="49" fontId="4" fillId="0" borderId="0" xfId="0" applyNumberFormat="1" applyFont="1" applyBorder="1" applyAlignment="1">
      <alignment horizontal="left" vertical="center"/>
    </xf>
    <xf numFmtId="0" fontId="4" fillId="0" borderId="0" xfId="0" applyFont="1" applyBorder="1" applyAlignment="1">
      <alignment horizontal="left" vertical="center" wrapText="1"/>
    </xf>
    <xf numFmtId="4" fontId="22" fillId="0" borderId="8" xfId="0" applyNumberFormat="1" applyFont="1" applyBorder="1" applyAlignment="1">
      <alignment vertical="center"/>
    </xf>
    <xf numFmtId="0" fontId="0" fillId="0" borderId="8" xfId="0" applyFont="1" applyBorder="1" applyAlignment="1">
      <alignment vertical="center"/>
    </xf>
    <xf numFmtId="0" fontId="3" fillId="0" borderId="0" xfId="0" applyFont="1" applyBorder="1" applyAlignment="1">
      <alignment horizontal="right" vertical="center"/>
    </xf>
    <xf numFmtId="4" fontId="21" fillId="0" borderId="0" xfId="0" applyNumberFormat="1" applyFont="1" applyBorder="1" applyAlignment="1">
      <alignment vertical="center"/>
    </xf>
    <xf numFmtId="4" fontId="9" fillId="0" borderId="0" xfId="0" applyNumberFormat="1" applyFont="1" applyAlignment="1">
      <alignment vertical="center"/>
    </xf>
    <xf numFmtId="0" fontId="9" fillId="0" borderId="0" xfId="0" applyFont="1" applyAlignment="1">
      <alignment vertical="center"/>
    </xf>
    <xf numFmtId="4" fontId="28" fillId="0" borderId="0" xfId="0" applyNumberFormat="1" applyFont="1" applyAlignment="1">
      <alignment vertical="center"/>
    </xf>
    <xf numFmtId="0" fontId="28" fillId="0" borderId="0" xfId="0" applyFont="1" applyAlignment="1">
      <alignment vertical="center"/>
    </xf>
    <xf numFmtId="4" fontId="28" fillId="0" borderId="0" xfId="0" applyNumberFormat="1" applyFont="1" applyAlignment="1">
      <alignment horizontal="right" vertical="center"/>
    </xf>
    <xf numFmtId="0" fontId="21" fillId="0" borderId="0" xfId="0" applyFont="1" applyAlignment="1">
      <alignment horizontal="left" vertical="top" wrapText="1"/>
    </xf>
    <xf numFmtId="0" fontId="21" fillId="0" borderId="0" xfId="0" applyFont="1" applyAlignment="1">
      <alignment horizontal="left" vertical="center"/>
    </xf>
    <xf numFmtId="0" fontId="5" fillId="5" borderId="10" xfId="0" applyFont="1" applyFill="1" applyBorder="1" applyAlignment="1">
      <alignment horizontal="left" vertical="center"/>
    </xf>
    <xf numFmtId="0" fontId="0" fillId="5" borderId="10" xfId="0" applyFont="1" applyFill="1" applyBorder="1" applyAlignment="1">
      <alignment vertical="center"/>
    </xf>
    <xf numFmtId="4" fontId="5" fillId="5" borderId="10" xfId="0" applyNumberFormat="1" applyFont="1" applyFill="1" applyBorder="1" applyAlignment="1">
      <alignment vertical="center"/>
    </xf>
    <xf numFmtId="0" fontId="0" fillId="5" borderId="11" xfId="0" applyFont="1" applyFill="1" applyBorder="1" applyAlignment="1">
      <alignment vertical="center"/>
    </xf>
    <xf numFmtId="0" fontId="17" fillId="3" borderId="0" xfId="0" applyFont="1" applyFill="1" applyAlignment="1">
      <alignment horizontal="center" vertical="center"/>
    </xf>
    <xf numFmtId="0" fontId="0" fillId="0" borderId="0" xfId="0"/>
    <xf numFmtId="0" fontId="4" fillId="0" borderId="0" xfId="0" applyFont="1" applyBorder="1" applyAlignment="1">
      <alignment horizontal="left" vertical="center"/>
    </xf>
    <xf numFmtId="0" fontId="0" fillId="0" borderId="0" xfId="0" applyBorder="1"/>
    <xf numFmtId="0" fontId="5" fillId="0" borderId="0" xfId="0" applyFont="1" applyBorder="1" applyAlignment="1">
      <alignment horizontal="left" vertical="top" wrapText="1"/>
    </xf>
    <xf numFmtId="0" fontId="0" fillId="0" borderId="0" xfId="0" applyFont="1" applyAlignment="1">
      <alignment vertical="center"/>
    </xf>
    <xf numFmtId="0" fontId="34" fillId="2" borderId="0" xfId="1" applyFont="1" applyFill="1" applyAlignment="1">
      <alignment vertical="center"/>
    </xf>
    <xf numFmtId="0" fontId="20" fillId="0" borderId="0" xfId="0" applyFont="1" applyBorder="1" applyAlignment="1">
      <alignment horizontal="left" vertical="center" wrapText="1"/>
    </xf>
    <xf numFmtId="0" fontId="0" fillId="0" borderId="0" xfId="0" applyFont="1" applyBorder="1" applyAlignment="1">
      <alignment vertical="center"/>
    </xf>
    <xf numFmtId="0" fontId="5" fillId="0" borderId="0" xfId="0" applyFont="1" applyBorder="1" applyAlignment="1">
      <alignment horizontal="left" vertical="center" wrapText="1"/>
    </xf>
    <xf numFmtId="0" fontId="0" fillId="0" borderId="0" xfId="0" applyFont="1" applyBorder="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Border="1" applyAlignment="1">
      <alignment horizontal="left" vertical="center"/>
    </xf>
    <xf numFmtId="0" fontId="54" fillId="0" borderId="59" xfId="2" applyFont="1" applyBorder="1" applyAlignment="1">
      <alignment horizontal="left" vertical="top" wrapText="1" indent="1"/>
    </xf>
    <xf numFmtId="0" fontId="54" fillId="0" borderId="60" xfId="2" applyFont="1" applyBorder="1" applyAlignment="1">
      <alignment horizontal="left" vertical="top" wrapText="1" indent="1"/>
    </xf>
    <xf numFmtId="0" fontId="54" fillId="0" borderId="61" xfId="2" applyFont="1" applyBorder="1" applyAlignment="1">
      <alignment horizontal="left" vertical="top" wrapText="1" indent="1"/>
    </xf>
    <xf numFmtId="49" fontId="53" fillId="0" borderId="1" xfId="2" applyNumberFormat="1" applyFont="1" applyAlignment="1">
      <alignment horizontal="center" vertical="top"/>
    </xf>
    <xf numFmtId="49" fontId="55" fillId="0" borderId="37" xfId="2" applyNumberFormat="1" applyFont="1" applyBorder="1" applyAlignment="1">
      <alignment horizontal="center" vertical="top"/>
    </xf>
    <xf numFmtId="0" fontId="54" fillId="0" borderId="1" xfId="2" applyFont="1" applyAlignment="1">
      <alignment horizontal="left" vertical="top" indent="1"/>
    </xf>
    <xf numFmtId="0" fontId="52" fillId="0" borderId="1" xfId="2" applyAlignment="1">
      <alignment vertical="top"/>
    </xf>
    <xf numFmtId="0" fontId="52" fillId="0" borderId="1" xfId="2" applyAlignment="1">
      <alignment horizontal="right" vertical="top"/>
    </xf>
    <xf numFmtId="0" fontId="56" fillId="0" borderId="37" xfId="2" applyFont="1" applyBorder="1" applyAlignment="1">
      <alignment horizontal="left" vertical="top" indent="1"/>
    </xf>
    <xf numFmtId="0" fontId="56" fillId="0" borderId="37" xfId="2" applyFont="1" applyBorder="1" applyAlignment="1">
      <alignment vertical="top"/>
    </xf>
    <xf numFmtId="0" fontId="57" fillId="0" borderId="37" xfId="2" applyFont="1" applyBorder="1" applyAlignment="1">
      <alignment vertical="top"/>
    </xf>
    <xf numFmtId="0" fontId="45" fillId="0" borderId="1" xfId="0" applyFont="1" applyBorder="1" applyAlignment="1" applyProtection="1">
      <alignment horizontal="left" vertical="center" wrapText="1"/>
      <protection locked="0"/>
    </xf>
    <xf numFmtId="0" fontId="43" fillId="0" borderId="1" xfId="0" applyFont="1" applyBorder="1" applyAlignment="1" applyProtection="1">
      <alignment horizontal="center" vertical="center" wrapText="1"/>
      <protection locked="0"/>
    </xf>
    <xf numFmtId="0" fontId="44" fillId="0" borderId="34" xfId="0" applyFont="1" applyBorder="1" applyAlignment="1" applyProtection="1">
      <alignment horizontal="left" wrapText="1"/>
      <protection locked="0"/>
    </xf>
    <xf numFmtId="49" fontId="45" fillId="0" borderId="1" xfId="0" applyNumberFormat="1" applyFont="1" applyBorder="1" applyAlignment="1" applyProtection="1">
      <alignment horizontal="left" vertical="center" wrapText="1"/>
      <protection locked="0"/>
    </xf>
    <xf numFmtId="0" fontId="43" fillId="0" borderId="1" xfId="0" applyFont="1" applyBorder="1" applyAlignment="1" applyProtection="1">
      <alignment horizontal="center" vertical="center"/>
      <protection locked="0"/>
    </xf>
    <xf numFmtId="0" fontId="44" fillId="0" borderId="34" xfId="0" applyFont="1" applyBorder="1" applyAlignment="1" applyProtection="1">
      <alignment horizontal="left"/>
      <protection locked="0"/>
    </xf>
    <xf numFmtId="0" fontId="45"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top"/>
      <protection locked="0"/>
    </xf>
  </cellXfs>
  <cellStyles count="5">
    <cellStyle name="Hypertextový odkaz" xfId="1" builtinId="8"/>
    <cellStyle name="Normální" xfId="0" builtinId="0" customBuiltin="1"/>
    <cellStyle name="Normální 2" xfId="2"/>
    <cellStyle name="Normální 3" xfId="3"/>
    <cellStyle name="Normální 4" xfId="4"/>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twoCellAnchor>
    <xdr:from>
      <xdr:col>10</xdr:col>
      <xdr:colOff>381000</xdr:colOff>
      <xdr:row>0</xdr:row>
      <xdr:rowOff>0</xdr:rowOff>
    </xdr:from>
    <xdr:to>
      <xdr:col>13</xdr:col>
      <xdr:colOff>457200</xdr:colOff>
      <xdr:row>1</xdr:row>
      <xdr:rowOff>9525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12030075" y="0"/>
          <a:ext cx="1676400" cy="171450"/>
        </a:xfrm>
        <a:prstGeom prst="rect">
          <a:avLst/>
        </a:prstGeom>
        <a:solidFill>
          <a:srgbClr val="FFCC00"/>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kumenty\Ostatn&#237;\Rozpo&#269;ty%20-%20vzory\Bla&#382;ej\10.Vodovod%20T&#345;inec%20Guty\PS_02_Elektrocast_rozpoc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y"/>
      <sheetName val="Rekapitulace"/>
      <sheetName val="Rozpočet"/>
      <sheetName val="Rozpočet (2)"/>
    </sheetNames>
    <sheetDataSet>
      <sheetData sheetId="0">
        <row r="14">
          <cell r="B14" t="str">
            <v>0,00</v>
          </cell>
        </row>
        <row r="15">
          <cell r="B15" t="str">
            <v>0,00</v>
          </cell>
        </row>
        <row r="16">
          <cell r="B16" t="str">
            <v>1,00</v>
          </cell>
        </row>
        <row r="17">
          <cell r="B17" t="str">
            <v>0,00</v>
          </cell>
        </row>
        <row r="18">
          <cell r="B18" t="str">
            <v>0,00</v>
          </cell>
        </row>
        <row r="19">
          <cell r="B19" t="str">
            <v>0,00</v>
          </cell>
        </row>
        <row r="20">
          <cell r="B20" t="str">
            <v>0,00</v>
          </cell>
        </row>
        <row r="21">
          <cell r="B21" t="str">
            <v>3,25</v>
          </cell>
        </row>
        <row r="22">
          <cell r="B22" t="str">
            <v>2,00</v>
          </cell>
        </row>
        <row r="23">
          <cell r="B23" t="str">
            <v>0,00</v>
          </cell>
        </row>
        <row r="24">
          <cell r="B24" t="str">
            <v>0,950000</v>
          </cell>
        </row>
        <row r="25">
          <cell r="B25" t="str">
            <v>0,00</v>
          </cell>
        </row>
        <row r="26">
          <cell r="B26" t="str">
            <v>0,00</v>
          </cell>
        </row>
        <row r="27">
          <cell r="B27" t="str">
            <v>0,00</v>
          </cell>
        </row>
        <row r="28">
          <cell r="B28">
            <v>21</v>
          </cell>
        </row>
        <row r="29">
          <cell r="B29">
            <v>5</v>
          </cell>
        </row>
      </sheetData>
      <sheetData sheetId="1" refreshError="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9"/>
  <sheetViews>
    <sheetView showGridLines="0" tabSelected="1" workbookViewId="0">
      <pane ySplit="1" topLeftCell="A2" activePane="bottomLeft" state="frozen"/>
      <selection pane="bottomLeft" activeCell="AQ62" sqref="AQ62"/>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439" t="s">
        <v>8</v>
      </c>
      <c r="AS2" s="440"/>
      <c r="AT2" s="440"/>
      <c r="AU2" s="440"/>
      <c r="AV2" s="440"/>
      <c r="AW2" s="440"/>
      <c r="AX2" s="440"/>
      <c r="AY2" s="440"/>
      <c r="AZ2" s="440"/>
      <c r="BA2" s="440"/>
      <c r="BB2" s="440"/>
      <c r="BC2" s="440"/>
      <c r="BD2" s="440"/>
      <c r="BE2" s="440"/>
      <c r="BS2" s="24" t="s">
        <v>9</v>
      </c>
      <c r="BT2" s="24" t="s">
        <v>10</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9</v>
      </c>
      <c r="BT3" s="24" t="s">
        <v>11</v>
      </c>
    </row>
    <row r="4" spans="1:74" ht="36.950000000000003" customHeight="1">
      <c r="B4" s="28"/>
      <c r="C4" s="29"/>
      <c r="D4" s="30" t="s">
        <v>12</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13</v>
      </c>
      <c r="BE4" s="33" t="s">
        <v>14</v>
      </c>
      <c r="BS4" s="24" t="s">
        <v>15</v>
      </c>
    </row>
    <row r="5" spans="1:74" ht="14.45" customHeight="1">
      <c r="B5" s="28"/>
      <c r="C5" s="29"/>
      <c r="D5" s="34" t="s">
        <v>16</v>
      </c>
      <c r="E5" s="29"/>
      <c r="F5" s="29"/>
      <c r="G5" s="29"/>
      <c r="H5" s="29"/>
      <c r="I5" s="29"/>
      <c r="J5" s="29"/>
      <c r="K5" s="441" t="s">
        <v>17</v>
      </c>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29"/>
      <c r="AQ5" s="31"/>
      <c r="BE5" s="433" t="s">
        <v>18</v>
      </c>
      <c r="BS5" s="24" t="s">
        <v>9</v>
      </c>
    </row>
    <row r="6" spans="1:74" ht="36.950000000000003" customHeight="1">
      <c r="B6" s="28"/>
      <c r="C6" s="29"/>
      <c r="D6" s="36" t="s">
        <v>19</v>
      </c>
      <c r="E6" s="29"/>
      <c r="F6" s="29"/>
      <c r="G6" s="29"/>
      <c r="H6" s="29"/>
      <c r="I6" s="29"/>
      <c r="J6" s="29"/>
      <c r="K6" s="443" t="s">
        <v>20</v>
      </c>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29"/>
      <c r="AQ6" s="31"/>
      <c r="BE6" s="434"/>
      <c r="BS6" s="24" t="s">
        <v>9</v>
      </c>
    </row>
    <row r="7" spans="1:74" ht="14.45" customHeight="1">
      <c r="B7" s="28"/>
      <c r="C7" s="29"/>
      <c r="D7" s="37" t="s">
        <v>21</v>
      </c>
      <c r="E7" s="29"/>
      <c r="F7" s="29"/>
      <c r="G7" s="29"/>
      <c r="H7" s="29"/>
      <c r="I7" s="29"/>
      <c r="J7" s="29"/>
      <c r="K7" s="35" t="s">
        <v>5</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22</v>
      </c>
      <c r="AL7" s="29"/>
      <c r="AM7" s="29"/>
      <c r="AN7" s="35" t="s">
        <v>5</v>
      </c>
      <c r="AO7" s="29"/>
      <c r="AP7" s="29"/>
      <c r="AQ7" s="31"/>
      <c r="BE7" s="434"/>
      <c r="BS7" s="24" t="s">
        <v>9</v>
      </c>
    </row>
    <row r="8" spans="1:74" ht="14.45" customHeight="1">
      <c r="B8" s="28"/>
      <c r="C8" s="29"/>
      <c r="D8" s="37"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25</v>
      </c>
      <c r="AL8" s="29"/>
      <c r="AM8" s="29"/>
      <c r="AN8" s="38" t="s">
        <v>26</v>
      </c>
      <c r="AO8" s="29"/>
      <c r="AP8" s="29"/>
      <c r="AQ8" s="31"/>
      <c r="BE8" s="434"/>
      <c r="BS8" s="24" t="s">
        <v>9</v>
      </c>
    </row>
    <row r="9" spans="1:74" ht="14.45"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434"/>
      <c r="BS9" s="24" t="s">
        <v>9</v>
      </c>
    </row>
    <row r="10" spans="1:74" ht="14.45" customHeight="1">
      <c r="B10" s="28"/>
      <c r="C10" s="29"/>
      <c r="D10" s="37"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28</v>
      </c>
      <c r="AL10" s="29"/>
      <c r="AM10" s="29"/>
      <c r="AN10" s="35" t="s">
        <v>5</v>
      </c>
      <c r="AO10" s="29"/>
      <c r="AP10" s="29"/>
      <c r="AQ10" s="31"/>
      <c r="BE10" s="434"/>
      <c r="BS10" s="24" t="s">
        <v>9</v>
      </c>
    </row>
    <row r="11" spans="1:74" ht="18.399999999999999" customHeight="1">
      <c r="B11" s="28"/>
      <c r="C11" s="29"/>
      <c r="D11" s="29"/>
      <c r="E11" s="35" t="s">
        <v>29</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30</v>
      </c>
      <c r="AL11" s="29"/>
      <c r="AM11" s="29"/>
      <c r="AN11" s="35" t="s">
        <v>5</v>
      </c>
      <c r="AO11" s="29"/>
      <c r="AP11" s="29"/>
      <c r="AQ11" s="31"/>
      <c r="BE11" s="434"/>
      <c r="BS11" s="24" t="s">
        <v>9</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434"/>
      <c r="BS12" s="24" t="s">
        <v>9</v>
      </c>
    </row>
    <row r="13" spans="1:74" ht="14.45" customHeight="1">
      <c r="B13" s="28"/>
      <c r="C13" s="29"/>
      <c r="D13" s="37" t="s">
        <v>31</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28</v>
      </c>
      <c r="AL13" s="29"/>
      <c r="AM13" s="29"/>
      <c r="AN13" s="39" t="s">
        <v>32</v>
      </c>
      <c r="AO13" s="29"/>
      <c r="AP13" s="29"/>
      <c r="AQ13" s="31"/>
      <c r="BE13" s="434"/>
      <c r="BS13" s="24" t="s">
        <v>9</v>
      </c>
    </row>
    <row r="14" spans="1:74" ht="15">
      <c r="B14" s="28"/>
      <c r="C14" s="29"/>
      <c r="D14" s="29"/>
      <c r="E14" s="421" t="s">
        <v>32</v>
      </c>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37" t="s">
        <v>30</v>
      </c>
      <c r="AL14" s="29"/>
      <c r="AM14" s="29"/>
      <c r="AN14" s="39" t="s">
        <v>32</v>
      </c>
      <c r="AO14" s="29"/>
      <c r="AP14" s="29"/>
      <c r="AQ14" s="31"/>
      <c r="BE14" s="434"/>
      <c r="BS14" s="24" t="s">
        <v>9</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434"/>
      <c r="BS15" s="24" t="s">
        <v>6</v>
      </c>
    </row>
    <row r="16" spans="1:74" ht="14.45" customHeight="1">
      <c r="B16" s="28"/>
      <c r="C16" s="29"/>
      <c r="D16" s="37" t="s">
        <v>33</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28</v>
      </c>
      <c r="AL16" s="29"/>
      <c r="AM16" s="29"/>
      <c r="AN16" s="35" t="s">
        <v>5</v>
      </c>
      <c r="AO16" s="29"/>
      <c r="AP16" s="29"/>
      <c r="AQ16" s="31"/>
      <c r="BE16" s="434"/>
      <c r="BS16" s="24" t="s">
        <v>6</v>
      </c>
    </row>
    <row r="17" spans="2:71" ht="18.399999999999999" customHeight="1">
      <c r="B17" s="28"/>
      <c r="C17" s="29"/>
      <c r="D17" s="29"/>
      <c r="E17" s="35" t="s">
        <v>34</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30</v>
      </c>
      <c r="AL17" s="29"/>
      <c r="AM17" s="29"/>
      <c r="AN17" s="35" t="s">
        <v>5</v>
      </c>
      <c r="AO17" s="29"/>
      <c r="AP17" s="29"/>
      <c r="AQ17" s="31"/>
      <c r="BE17" s="434"/>
      <c r="BS17" s="24" t="s">
        <v>35</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434"/>
      <c r="BS18" s="24" t="s">
        <v>9</v>
      </c>
    </row>
    <row r="19" spans="2:71" ht="14.45" customHeight="1">
      <c r="B19" s="28"/>
      <c r="C19" s="29"/>
      <c r="D19" s="37" t="s">
        <v>36</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434"/>
      <c r="BS19" s="24" t="s">
        <v>9</v>
      </c>
    </row>
    <row r="20" spans="2:71" ht="16.5" customHeight="1">
      <c r="B20" s="28"/>
      <c r="C20" s="29"/>
      <c r="D20" s="29"/>
      <c r="E20" s="423" t="s">
        <v>5</v>
      </c>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29"/>
      <c r="AP20" s="29"/>
      <c r="AQ20" s="31"/>
      <c r="BE20" s="434"/>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434"/>
    </row>
    <row r="22" spans="2:71" ht="6.95"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434"/>
    </row>
    <row r="23" spans="2:71" s="1" customFormat="1" ht="25.9" customHeight="1">
      <c r="B23" s="41"/>
      <c r="C23" s="42"/>
      <c r="D23" s="43" t="s">
        <v>37</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24">
        <f>ROUND(AG51,2)</f>
        <v>0</v>
      </c>
      <c r="AL23" s="425"/>
      <c r="AM23" s="425"/>
      <c r="AN23" s="425"/>
      <c r="AO23" s="425"/>
      <c r="AP23" s="42"/>
      <c r="AQ23" s="45"/>
      <c r="BE23" s="434"/>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434"/>
    </row>
    <row r="25" spans="2:71" s="1" customFormat="1">
      <c r="B25" s="41"/>
      <c r="C25" s="42"/>
      <c r="D25" s="42"/>
      <c r="E25" s="42"/>
      <c r="F25" s="42"/>
      <c r="G25" s="42"/>
      <c r="H25" s="42"/>
      <c r="I25" s="42"/>
      <c r="J25" s="42"/>
      <c r="K25" s="42"/>
      <c r="L25" s="426" t="s">
        <v>38</v>
      </c>
      <c r="M25" s="426"/>
      <c r="N25" s="426"/>
      <c r="O25" s="426"/>
      <c r="P25" s="42"/>
      <c r="Q25" s="42"/>
      <c r="R25" s="42"/>
      <c r="S25" s="42"/>
      <c r="T25" s="42"/>
      <c r="U25" s="42"/>
      <c r="V25" s="42"/>
      <c r="W25" s="426" t="s">
        <v>39</v>
      </c>
      <c r="X25" s="426"/>
      <c r="Y25" s="426"/>
      <c r="Z25" s="426"/>
      <c r="AA25" s="426"/>
      <c r="AB25" s="426"/>
      <c r="AC25" s="426"/>
      <c r="AD25" s="426"/>
      <c r="AE25" s="426"/>
      <c r="AF25" s="42"/>
      <c r="AG25" s="42"/>
      <c r="AH25" s="42"/>
      <c r="AI25" s="42"/>
      <c r="AJ25" s="42"/>
      <c r="AK25" s="426" t="s">
        <v>40</v>
      </c>
      <c r="AL25" s="426"/>
      <c r="AM25" s="426"/>
      <c r="AN25" s="426"/>
      <c r="AO25" s="426"/>
      <c r="AP25" s="42"/>
      <c r="AQ25" s="45"/>
      <c r="BE25" s="434"/>
    </row>
    <row r="26" spans="2:71" s="2" customFormat="1" ht="14.45" customHeight="1">
      <c r="B26" s="47"/>
      <c r="C26" s="48"/>
      <c r="D26" s="49" t="s">
        <v>41</v>
      </c>
      <c r="E26" s="48"/>
      <c r="F26" s="49" t="s">
        <v>42</v>
      </c>
      <c r="G26" s="48"/>
      <c r="H26" s="48"/>
      <c r="I26" s="48"/>
      <c r="J26" s="48"/>
      <c r="K26" s="48"/>
      <c r="L26" s="419">
        <v>0.21</v>
      </c>
      <c r="M26" s="420"/>
      <c r="N26" s="420"/>
      <c r="O26" s="420"/>
      <c r="P26" s="48"/>
      <c r="Q26" s="48"/>
      <c r="R26" s="48"/>
      <c r="S26" s="48"/>
      <c r="T26" s="48"/>
      <c r="U26" s="48"/>
      <c r="V26" s="48"/>
      <c r="W26" s="427">
        <f>AK23</f>
        <v>0</v>
      </c>
      <c r="X26" s="420"/>
      <c r="Y26" s="420"/>
      <c r="Z26" s="420"/>
      <c r="AA26" s="420"/>
      <c r="AB26" s="420"/>
      <c r="AC26" s="420"/>
      <c r="AD26" s="420"/>
      <c r="AE26" s="420"/>
      <c r="AF26" s="48"/>
      <c r="AG26" s="48"/>
      <c r="AH26" s="48"/>
      <c r="AI26" s="48"/>
      <c r="AJ26" s="48"/>
      <c r="AK26" s="427">
        <f>W26*L26</f>
        <v>0</v>
      </c>
      <c r="AL26" s="420"/>
      <c r="AM26" s="420"/>
      <c r="AN26" s="420"/>
      <c r="AO26" s="420"/>
      <c r="AP26" s="48"/>
      <c r="AQ26" s="50"/>
      <c r="BE26" s="434"/>
    </row>
    <row r="27" spans="2:71" s="2" customFormat="1" ht="14.45" customHeight="1">
      <c r="B27" s="47"/>
      <c r="C27" s="48"/>
      <c r="D27" s="48"/>
      <c r="E27" s="48"/>
      <c r="F27" s="49" t="s">
        <v>43</v>
      </c>
      <c r="G27" s="48"/>
      <c r="H27" s="48"/>
      <c r="I27" s="48"/>
      <c r="J27" s="48"/>
      <c r="K27" s="48"/>
      <c r="L27" s="419">
        <v>0.15</v>
      </c>
      <c r="M27" s="420"/>
      <c r="N27" s="420"/>
      <c r="O27" s="420"/>
      <c r="P27" s="48"/>
      <c r="Q27" s="48"/>
      <c r="R27" s="48"/>
      <c r="S27" s="48"/>
      <c r="T27" s="48"/>
      <c r="U27" s="48"/>
      <c r="V27" s="48"/>
      <c r="W27" s="427">
        <v>0</v>
      </c>
      <c r="X27" s="420"/>
      <c r="Y27" s="420"/>
      <c r="Z27" s="420"/>
      <c r="AA27" s="420"/>
      <c r="AB27" s="420"/>
      <c r="AC27" s="420"/>
      <c r="AD27" s="420"/>
      <c r="AE27" s="420"/>
      <c r="AF27" s="48"/>
      <c r="AG27" s="48"/>
      <c r="AH27" s="48"/>
      <c r="AI27" s="48"/>
      <c r="AJ27" s="48"/>
      <c r="AK27" s="427">
        <f>W27*L27</f>
        <v>0</v>
      </c>
      <c r="AL27" s="420"/>
      <c r="AM27" s="420"/>
      <c r="AN27" s="420"/>
      <c r="AO27" s="420"/>
      <c r="AP27" s="48"/>
      <c r="AQ27" s="50"/>
      <c r="BE27" s="434"/>
    </row>
    <row r="28" spans="2:71" s="2" customFormat="1" ht="14.45" hidden="1" customHeight="1">
      <c r="B28" s="47"/>
      <c r="C28" s="48"/>
      <c r="D28" s="48"/>
      <c r="E28" s="48"/>
      <c r="F28" s="49" t="s">
        <v>44</v>
      </c>
      <c r="G28" s="48"/>
      <c r="H28" s="48"/>
      <c r="I28" s="48"/>
      <c r="J28" s="48"/>
      <c r="K28" s="48"/>
      <c r="L28" s="419">
        <v>0.21</v>
      </c>
      <c r="M28" s="420"/>
      <c r="N28" s="420"/>
      <c r="O28" s="420"/>
      <c r="P28" s="48"/>
      <c r="Q28" s="48"/>
      <c r="R28" s="48"/>
      <c r="S28" s="48"/>
      <c r="T28" s="48"/>
      <c r="U28" s="48"/>
      <c r="V28" s="48"/>
      <c r="W28" s="427" t="e">
        <f>ROUND(BB51,2)</f>
        <v>#REF!</v>
      </c>
      <c r="X28" s="420"/>
      <c r="Y28" s="420"/>
      <c r="Z28" s="420"/>
      <c r="AA28" s="420"/>
      <c r="AB28" s="420"/>
      <c r="AC28" s="420"/>
      <c r="AD28" s="420"/>
      <c r="AE28" s="420"/>
      <c r="AF28" s="48"/>
      <c r="AG28" s="48"/>
      <c r="AH28" s="48"/>
      <c r="AI28" s="48"/>
      <c r="AJ28" s="48"/>
      <c r="AK28" s="427">
        <v>0</v>
      </c>
      <c r="AL28" s="420"/>
      <c r="AM28" s="420"/>
      <c r="AN28" s="420"/>
      <c r="AO28" s="420"/>
      <c r="AP28" s="48"/>
      <c r="AQ28" s="50"/>
      <c r="BE28" s="434"/>
    </row>
    <row r="29" spans="2:71" s="2" customFormat="1" ht="14.45" hidden="1" customHeight="1">
      <c r="B29" s="47"/>
      <c r="C29" s="48"/>
      <c r="D29" s="48"/>
      <c r="E29" s="48"/>
      <c r="F29" s="49" t="s">
        <v>45</v>
      </c>
      <c r="G29" s="48"/>
      <c r="H29" s="48"/>
      <c r="I29" s="48"/>
      <c r="J29" s="48"/>
      <c r="K29" s="48"/>
      <c r="L29" s="419">
        <v>0.15</v>
      </c>
      <c r="M29" s="420"/>
      <c r="N29" s="420"/>
      <c r="O29" s="420"/>
      <c r="P29" s="48"/>
      <c r="Q29" s="48"/>
      <c r="R29" s="48"/>
      <c r="S29" s="48"/>
      <c r="T29" s="48"/>
      <c r="U29" s="48"/>
      <c r="V29" s="48"/>
      <c r="W29" s="427" t="e">
        <f>ROUND(BC51,2)</f>
        <v>#REF!</v>
      </c>
      <c r="X29" s="420"/>
      <c r="Y29" s="420"/>
      <c r="Z29" s="420"/>
      <c r="AA29" s="420"/>
      <c r="AB29" s="420"/>
      <c r="AC29" s="420"/>
      <c r="AD29" s="420"/>
      <c r="AE29" s="420"/>
      <c r="AF29" s="48"/>
      <c r="AG29" s="48"/>
      <c r="AH29" s="48"/>
      <c r="AI29" s="48"/>
      <c r="AJ29" s="48"/>
      <c r="AK29" s="427">
        <v>0</v>
      </c>
      <c r="AL29" s="420"/>
      <c r="AM29" s="420"/>
      <c r="AN29" s="420"/>
      <c r="AO29" s="420"/>
      <c r="AP29" s="48"/>
      <c r="AQ29" s="50"/>
      <c r="BE29" s="434"/>
    </row>
    <row r="30" spans="2:71" s="2" customFormat="1" ht="14.45" hidden="1" customHeight="1">
      <c r="B30" s="47"/>
      <c r="C30" s="48"/>
      <c r="D30" s="48"/>
      <c r="E30" s="48"/>
      <c r="F30" s="49" t="s">
        <v>46</v>
      </c>
      <c r="G30" s="48"/>
      <c r="H30" s="48"/>
      <c r="I30" s="48"/>
      <c r="J30" s="48"/>
      <c r="K30" s="48"/>
      <c r="L30" s="419">
        <v>0</v>
      </c>
      <c r="M30" s="420"/>
      <c r="N30" s="420"/>
      <c r="O30" s="420"/>
      <c r="P30" s="48"/>
      <c r="Q30" s="48"/>
      <c r="R30" s="48"/>
      <c r="S30" s="48"/>
      <c r="T30" s="48"/>
      <c r="U30" s="48"/>
      <c r="V30" s="48"/>
      <c r="W30" s="427" t="e">
        <f>ROUND(BD51,2)</f>
        <v>#REF!</v>
      </c>
      <c r="X30" s="420"/>
      <c r="Y30" s="420"/>
      <c r="Z30" s="420"/>
      <c r="AA30" s="420"/>
      <c r="AB30" s="420"/>
      <c r="AC30" s="420"/>
      <c r="AD30" s="420"/>
      <c r="AE30" s="420"/>
      <c r="AF30" s="48"/>
      <c r="AG30" s="48"/>
      <c r="AH30" s="48"/>
      <c r="AI30" s="48"/>
      <c r="AJ30" s="48"/>
      <c r="AK30" s="427">
        <v>0</v>
      </c>
      <c r="AL30" s="420"/>
      <c r="AM30" s="420"/>
      <c r="AN30" s="420"/>
      <c r="AO30" s="420"/>
      <c r="AP30" s="48"/>
      <c r="AQ30" s="50"/>
      <c r="BE30" s="434"/>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434"/>
    </row>
    <row r="32" spans="2:71" s="1" customFormat="1" ht="25.9" customHeight="1">
      <c r="B32" s="41"/>
      <c r="C32" s="51"/>
      <c r="D32" s="52" t="s">
        <v>47</v>
      </c>
      <c r="E32" s="53"/>
      <c r="F32" s="53"/>
      <c r="G32" s="53"/>
      <c r="H32" s="53"/>
      <c r="I32" s="53"/>
      <c r="J32" s="53"/>
      <c r="K32" s="53"/>
      <c r="L32" s="53"/>
      <c r="M32" s="53"/>
      <c r="N32" s="53"/>
      <c r="O32" s="53"/>
      <c r="P32" s="53"/>
      <c r="Q32" s="53"/>
      <c r="R32" s="53"/>
      <c r="S32" s="53"/>
      <c r="T32" s="54" t="s">
        <v>48</v>
      </c>
      <c r="U32" s="53"/>
      <c r="V32" s="53"/>
      <c r="W32" s="53"/>
      <c r="X32" s="435" t="s">
        <v>49</v>
      </c>
      <c r="Y32" s="436"/>
      <c r="Z32" s="436"/>
      <c r="AA32" s="436"/>
      <c r="AB32" s="436"/>
      <c r="AC32" s="53"/>
      <c r="AD32" s="53"/>
      <c r="AE32" s="53"/>
      <c r="AF32" s="53"/>
      <c r="AG32" s="53"/>
      <c r="AH32" s="53"/>
      <c r="AI32" s="53"/>
      <c r="AJ32" s="53"/>
      <c r="AK32" s="437">
        <f>SUM(AK23:AK30)</f>
        <v>0</v>
      </c>
      <c r="AL32" s="436"/>
      <c r="AM32" s="436"/>
      <c r="AN32" s="436"/>
      <c r="AO32" s="438"/>
      <c r="AP32" s="51"/>
      <c r="AQ32" s="55"/>
      <c r="BE32" s="434"/>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41"/>
    </row>
    <row r="39" spans="2:56" s="1" customFormat="1" ht="36.950000000000003" customHeight="1">
      <c r="B39" s="41"/>
      <c r="C39" s="61" t="s">
        <v>50</v>
      </c>
      <c r="AR39" s="41"/>
    </row>
    <row r="40" spans="2:56" s="1" customFormat="1" ht="6.95" customHeight="1">
      <c r="B40" s="41"/>
      <c r="AR40" s="41"/>
    </row>
    <row r="41" spans="2:56" s="3" customFormat="1" ht="14.45" customHeight="1">
      <c r="B41" s="62"/>
      <c r="C41" s="63" t="s">
        <v>16</v>
      </c>
      <c r="L41" s="3" t="str">
        <f>K5</f>
        <v>Blazej-010</v>
      </c>
      <c r="AR41" s="62"/>
    </row>
    <row r="42" spans="2:56" s="4" customFormat="1" ht="36.950000000000003" customHeight="1">
      <c r="B42" s="64"/>
      <c r="C42" s="65" t="s">
        <v>19</v>
      </c>
      <c r="L42" s="414" t="str">
        <f>K6</f>
        <v>Vodovod Třinec-Guty, Bystrý – Úprava chlorace, Strojní a stavební část</v>
      </c>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R42" s="64"/>
    </row>
    <row r="43" spans="2:56" s="1" customFormat="1" ht="6.95" customHeight="1">
      <c r="B43" s="41"/>
      <c r="AR43" s="41"/>
    </row>
    <row r="44" spans="2:56" s="1" customFormat="1" ht="15">
      <c r="B44" s="41"/>
      <c r="C44" s="63" t="s">
        <v>23</v>
      </c>
      <c r="L44" s="66" t="str">
        <f>IF(K8="","",K8)</f>
        <v xml:space="preserve"> </v>
      </c>
      <c r="AI44" s="63" t="s">
        <v>25</v>
      </c>
      <c r="AM44" s="416" t="str">
        <f>IF(AN8= "","",AN8)</f>
        <v>6. 4. 2018</v>
      </c>
      <c r="AN44" s="416"/>
      <c r="AR44" s="41"/>
    </row>
    <row r="45" spans="2:56" s="1" customFormat="1" ht="6.95" customHeight="1">
      <c r="B45" s="41"/>
      <c r="AR45" s="41"/>
    </row>
    <row r="46" spans="2:56" s="1" customFormat="1" ht="15">
      <c r="B46" s="41"/>
      <c r="C46" s="63" t="s">
        <v>27</v>
      </c>
      <c r="L46" s="3" t="str">
        <f>IF(E11= "","",E11)</f>
        <v>Aqualia infraestructuras inženýring, s.r.o.</v>
      </c>
      <c r="AI46" s="63" t="s">
        <v>33</v>
      </c>
      <c r="AM46" s="410" t="str">
        <f>IF(E17="","",E17)</f>
        <v>KB projekt Aqua s.r.o.</v>
      </c>
      <c r="AN46" s="410"/>
      <c r="AO46" s="410"/>
      <c r="AP46" s="410"/>
      <c r="AR46" s="41"/>
      <c r="AS46" s="403" t="s">
        <v>51</v>
      </c>
      <c r="AT46" s="404"/>
      <c r="AU46" s="68"/>
      <c r="AV46" s="68"/>
      <c r="AW46" s="68"/>
      <c r="AX46" s="68"/>
      <c r="AY46" s="68"/>
      <c r="AZ46" s="68"/>
      <c r="BA46" s="68"/>
      <c r="BB46" s="68"/>
      <c r="BC46" s="68"/>
      <c r="BD46" s="69"/>
    </row>
    <row r="47" spans="2:56" s="1" customFormat="1" ht="15">
      <c r="B47" s="41"/>
      <c r="C47" s="63" t="s">
        <v>31</v>
      </c>
      <c r="L47" s="3" t="str">
        <f>IF(E14= "Vyplň údaj","",E14)</f>
        <v/>
      </c>
      <c r="AR47" s="41"/>
      <c r="AS47" s="405"/>
      <c r="AT47" s="406"/>
      <c r="AU47" s="42"/>
      <c r="AV47" s="42"/>
      <c r="AW47" s="42"/>
      <c r="AX47" s="42"/>
      <c r="AY47" s="42"/>
      <c r="AZ47" s="42"/>
      <c r="BA47" s="42"/>
      <c r="BB47" s="42"/>
      <c r="BC47" s="42"/>
      <c r="BD47" s="70"/>
    </row>
    <row r="48" spans="2:56" s="1" customFormat="1" ht="10.9" customHeight="1">
      <c r="B48" s="41"/>
      <c r="AR48" s="41"/>
      <c r="AS48" s="405"/>
      <c r="AT48" s="406"/>
      <c r="AU48" s="42"/>
      <c r="AV48" s="42"/>
      <c r="AW48" s="42"/>
      <c r="AX48" s="42"/>
      <c r="AY48" s="42"/>
      <c r="AZ48" s="42"/>
      <c r="BA48" s="42"/>
      <c r="BB48" s="42"/>
      <c r="BC48" s="42"/>
      <c r="BD48" s="70"/>
    </row>
    <row r="49" spans="1:91" s="1" customFormat="1" ht="29.25" customHeight="1">
      <c r="B49" s="41"/>
      <c r="C49" s="413" t="s">
        <v>52</v>
      </c>
      <c r="D49" s="408"/>
      <c r="E49" s="408"/>
      <c r="F49" s="408"/>
      <c r="G49" s="408"/>
      <c r="H49" s="71"/>
      <c r="I49" s="407" t="s">
        <v>53</v>
      </c>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17" t="s">
        <v>54</v>
      </c>
      <c r="AH49" s="408"/>
      <c r="AI49" s="408"/>
      <c r="AJ49" s="408"/>
      <c r="AK49" s="408"/>
      <c r="AL49" s="408"/>
      <c r="AM49" s="408"/>
      <c r="AN49" s="407" t="s">
        <v>55</v>
      </c>
      <c r="AO49" s="408"/>
      <c r="AP49" s="408"/>
      <c r="AQ49" s="72" t="s">
        <v>56</v>
      </c>
      <c r="AR49" s="41"/>
      <c r="AS49" s="73" t="s">
        <v>57</v>
      </c>
      <c r="AT49" s="74" t="s">
        <v>58</v>
      </c>
      <c r="AU49" s="74" t="s">
        <v>59</v>
      </c>
      <c r="AV49" s="74" t="s">
        <v>60</v>
      </c>
      <c r="AW49" s="74" t="s">
        <v>61</v>
      </c>
      <c r="AX49" s="74" t="s">
        <v>62</v>
      </c>
      <c r="AY49" s="74" t="s">
        <v>63</v>
      </c>
      <c r="AZ49" s="74" t="s">
        <v>64</v>
      </c>
      <c r="BA49" s="74" t="s">
        <v>65</v>
      </c>
      <c r="BB49" s="74" t="s">
        <v>66</v>
      </c>
      <c r="BC49" s="74" t="s">
        <v>67</v>
      </c>
      <c r="BD49" s="75" t="s">
        <v>68</v>
      </c>
    </row>
    <row r="50" spans="1:91" s="1" customFormat="1" ht="10.9" customHeight="1">
      <c r="B50" s="41"/>
      <c r="AR50" s="41"/>
      <c r="AS50" s="76"/>
      <c r="AT50" s="68"/>
      <c r="AU50" s="68"/>
      <c r="AV50" s="68"/>
      <c r="AW50" s="68"/>
      <c r="AX50" s="68"/>
      <c r="AY50" s="68"/>
      <c r="AZ50" s="68"/>
      <c r="BA50" s="68"/>
      <c r="BB50" s="68"/>
      <c r="BC50" s="68"/>
      <c r="BD50" s="69"/>
    </row>
    <row r="51" spans="1:91" s="4" customFormat="1" ht="32.450000000000003" customHeight="1">
      <c r="B51" s="64"/>
      <c r="C51" s="77" t="s">
        <v>69</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412">
        <f>ROUND(AG52,2)</f>
        <v>0</v>
      </c>
      <c r="AH51" s="412"/>
      <c r="AI51" s="412"/>
      <c r="AJ51" s="412"/>
      <c r="AK51" s="412"/>
      <c r="AL51" s="412"/>
      <c r="AM51" s="412"/>
      <c r="AN51" s="418">
        <f>AN52</f>
        <v>0</v>
      </c>
      <c r="AO51" s="418"/>
      <c r="AP51" s="418"/>
      <c r="AQ51" s="79" t="s">
        <v>5</v>
      </c>
      <c r="AR51" s="64"/>
      <c r="AS51" s="80">
        <f>ROUND(AS52,2)</f>
        <v>0</v>
      </c>
      <c r="AT51" s="81" t="e">
        <f t="shared" ref="AT51:AT57" si="0">ROUND(SUM(AV51:AW51),2)</f>
        <v>#REF!</v>
      </c>
      <c r="AU51" s="82" t="e">
        <f>ROUND(AU52,5)</f>
        <v>#REF!</v>
      </c>
      <c r="AV51" s="81" t="e">
        <f>ROUND(AZ51*L26,2)</f>
        <v>#REF!</v>
      </c>
      <c r="AW51" s="81" t="e">
        <f>ROUND(BA51*L27,2)</f>
        <v>#REF!</v>
      </c>
      <c r="AX51" s="81" t="e">
        <f>ROUND(BB51*L26,2)</f>
        <v>#REF!</v>
      </c>
      <c r="AY51" s="81" t="e">
        <f>ROUND(BC51*L27,2)</f>
        <v>#REF!</v>
      </c>
      <c r="AZ51" s="81" t="e">
        <f>ROUND(AZ52,2)</f>
        <v>#REF!</v>
      </c>
      <c r="BA51" s="81" t="e">
        <f>ROUND(BA52,2)</f>
        <v>#REF!</v>
      </c>
      <c r="BB51" s="81" t="e">
        <f>ROUND(BB52,2)</f>
        <v>#REF!</v>
      </c>
      <c r="BC51" s="81" t="e">
        <f>ROUND(BC52,2)</f>
        <v>#REF!</v>
      </c>
      <c r="BD51" s="83" t="e">
        <f>ROUND(BD52,2)</f>
        <v>#REF!</v>
      </c>
      <c r="BS51" s="65" t="s">
        <v>70</v>
      </c>
      <c r="BT51" s="65" t="s">
        <v>71</v>
      </c>
      <c r="BU51" s="84" t="s">
        <v>72</v>
      </c>
      <c r="BV51" s="65" t="s">
        <v>73</v>
      </c>
      <c r="BW51" s="65" t="s">
        <v>7</v>
      </c>
      <c r="BX51" s="65" t="s">
        <v>74</v>
      </c>
      <c r="CL51" s="65" t="s">
        <v>5</v>
      </c>
    </row>
    <row r="52" spans="1:91" s="5" customFormat="1" ht="31.5" customHeight="1">
      <c r="B52" s="85"/>
      <c r="C52" s="86"/>
      <c r="D52" s="411" t="s">
        <v>75</v>
      </c>
      <c r="E52" s="411"/>
      <c r="F52" s="411"/>
      <c r="G52" s="411"/>
      <c r="H52" s="411"/>
      <c r="I52" s="87"/>
      <c r="J52" s="411" t="s">
        <v>20</v>
      </c>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32">
        <f>ROUND(SUM(AG53:AG57),2)</f>
        <v>0</v>
      </c>
      <c r="AH52" s="431"/>
      <c r="AI52" s="431"/>
      <c r="AJ52" s="431"/>
      <c r="AK52" s="431"/>
      <c r="AL52" s="431"/>
      <c r="AM52" s="431"/>
      <c r="AN52" s="430">
        <f>AN53+AN54+AN55+AN56+AN57</f>
        <v>0</v>
      </c>
      <c r="AO52" s="431"/>
      <c r="AP52" s="431"/>
      <c r="AQ52" s="88" t="s">
        <v>76</v>
      </c>
      <c r="AR52" s="85"/>
      <c r="AS52" s="89">
        <f>ROUND(SUM(AS53:AS57),2)</f>
        <v>0</v>
      </c>
      <c r="AT52" s="90" t="e">
        <f t="shared" si="0"/>
        <v>#REF!</v>
      </c>
      <c r="AU52" s="91" t="e">
        <f>ROUND(SUM(AU53:AU57),5)</f>
        <v>#REF!</v>
      </c>
      <c r="AV52" s="90" t="e">
        <f>ROUND(AZ52*L26,2)</f>
        <v>#REF!</v>
      </c>
      <c r="AW52" s="90" t="e">
        <f>ROUND(BA52*L27,2)</f>
        <v>#REF!</v>
      </c>
      <c r="AX52" s="90" t="e">
        <f>ROUND(BB52*L26,2)</f>
        <v>#REF!</v>
      </c>
      <c r="AY52" s="90" t="e">
        <f>ROUND(BC52*L27,2)</f>
        <v>#REF!</v>
      </c>
      <c r="AZ52" s="90" t="e">
        <f>ROUND(SUM(AZ53:AZ57),2)</f>
        <v>#REF!</v>
      </c>
      <c r="BA52" s="90" t="e">
        <f>ROUND(SUM(BA53:BA57),2)</f>
        <v>#REF!</v>
      </c>
      <c r="BB52" s="90" t="e">
        <f>ROUND(SUM(BB53:BB57),2)</f>
        <v>#REF!</v>
      </c>
      <c r="BC52" s="90" t="e">
        <f>ROUND(SUM(BC53:BC57),2)</f>
        <v>#REF!</v>
      </c>
      <c r="BD52" s="92" t="e">
        <f>ROUND(SUM(BD53:BD57),2)</f>
        <v>#REF!</v>
      </c>
      <c r="BS52" s="93" t="s">
        <v>70</v>
      </c>
      <c r="BT52" s="93" t="s">
        <v>77</v>
      </c>
      <c r="BU52" s="93" t="s">
        <v>72</v>
      </c>
      <c r="BV52" s="93" t="s">
        <v>73</v>
      </c>
      <c r="BW52" s="93" t="s">
        <v>78</v>
      </c>
      <c r="BX52" s="93" t="s">
        <v>7</v>
      </c>
      <c r="CL52" s="93" t="s">
        <v>5</v>
      </c>
      <c r="CM52" s="93" t="s">
        <v>79</v>
      </c>
    </row>
    <row r="53" spans="1:91" s="6" customFormat="1" ht="16.5" customHeight="1">
      <c r="A53" s="94" t="s">
        <v>80</v>
      </c>
      <c r="B53" s="95"/>
      <c r="C53" s="9"/>
      <c r="D53" s="9"/>
      <c r="E53" s="409" t="s">
        <v>81</v>
      </c>
      <c r="F53" s="409"/>
      <c r="G53" s="409"/>
      <c r="H53" s="409"/>
      <c r="I53" s="409"/>
      <c r="J53" s="9"/>
      <c r="K53" s="409" t="s">
        <v>82</v>
      </c>
      <c r="L53" s="409"/>
      <c r="M53" s="409"/>
      <c r="N53" s="409"/>
      <c r="O53" s="409"/>
      <c r="P53" s="409"/>
      <c r="Q53" s="409"/>
      <c r="R53" s="409"/>
      <c r="S53" s="409"/>
      <c r="T53" s="409"/>
      <c r="U53" s="409"/>
      <c r="V53" s="409"/>
      <c r="W53" s="409"/>
      <c r="X53" s="409"/>
      <c r="Y53" s="409"/>
      <c r="Z53" s="409"/>
      <c r="AA53" s="409"/>
      <c r="AB53" s="409"/>
      <c r="AC53" s="409"/>
      <c r="AD53" s="409"/>
      <c r="AE53" s="409"/>
      <c r="AF53" s="409"/>
      <c r="AG53" s="428">
        <f>'001 - SO 01 Armaturní kom...'!J29</f>
        <v>0</v>
      </c>
      <c r="AH53" s="429"/>
      <c r="AI53" s="429"/>
      <c r="AJ53" s="429"/>
      <c r="AK53" s="429"/>
      <c r="AL53" s="429"/>
      <c r="AM53" s="429"/>
      <c r="AN53" s="428">
        <f t="shared" ref="AN53:AN57" si="1">SUM(AG53,AT53)</f>
        <v>0</v>
      </c>
      <c r="AO53" s="429"/>
      <c r="AP53" s="429"/>
      <c r="AQ53" s="96" t="s">
        <v>83</v>
      </c>
      <c r="AR53" s="95"/>
      <c r="AS53" s="97">
        <v>0</v>
      </c>
      <c r="AT53" s="98">
        <f t="shared" si="0"/>
        <v>0</v>
      </c>
      <c r="AU53" s="99">
        <f>'001 - SO 01 Armaturní kom...'!P94</f>
        <v>0</v>
      </c>
      <c r="AV53" s="98">
        <f>'001 - SO 01 Armaturní kom...'!J32</f>
        <v>0</v>
      </c>
      <c r="AW53" s="98">
        <f>'001 - SO 01 Armaturní kom...'!J33</f>
        <v>0</v>
      </c>
      <c r="AX53" s="98">
        <f>'001 - SO 01 Armaturní kom...'!J34</f>
        <v>0</v>
      </c>
      <c r="AY53" s="98">
        <f>'001 - SO 01 Armaturní kom...'!J35</f>
        <v>0</v>
      </c>
      <c r="AZ53" s="98">
        <f>'001 - SO 01 Armaturní kom...'!F32</f>
        <v>0</v>
      </c>
      <c r="BA53" s="98">
        <f>'001 - SO 01 Armaturní kom...'!F33</f>
        <v>0</v>
      </c>
      <c r="BB53" s="98">
        <f>'001 - SO 01 Armaturní kom...'!F34</f>
        <v>0</v>
      </c>
      <c r="BC53" s="98">
        <f>'001 - SO 01 Armaturní kom...'!F35</f>
        <v>0</v>
      </c>
      <c r="BD53" s="100">
        <f>'001 - SO 01 Armaturní kom...'!F36</f>
        <v>0</v>
      </c>
      <c r="BT53" s="101" t="s">
        <v>79</v>
      </c>
      <c r="BV53" s="101" t="s">
        <v>73</v>
      </c>
      <c r="BW53" s="101" t="s">
        <v>84</v>
      </c>
      <c r="BX53" s="101" t="s">
        <v>78</v>
      </c>
      <c r="CL53" s="101" t="s">
        <v>5</v>
      </c>
    </row>
    <row r="54" spans="1:91" s="6" customFormat="1" ht="16.5" customHeight="1">
      <c r="A54" s="94" t="s">
        <v>80</v>
      </c>
      <c r="B54" s="95"/>
      <c r="C54" s="9"/>
      <c r="D54" s="9"/>
      <c r="E54" s="409" t="s">
        <v>85</v>
      </c>
      <c r="F54" s="409"/>
      <c r="G54" s="409"/>
      <c r="H54" s="409"/>
      <c r="I54" s="409"/>
      <c r="J54" s="9"/>
      <c r="K54" s="409" t="s">
        <v>86</v>
      </c>
      <c r="L54" s="409"/>
      <c r="M54" s="409"/>
      <c r="N54" s="409"/>
      <c r="O54" s="409"/>
      <c r="P54" s="409"/>
      <c r="Q54" s="409"/>
      <c r="R54" s="409"/>
      <c r="S54" s="409"/>
      <c r="T54" s="409"/>
      <c r="U54" s="409"/>
      <c r="V54" s="409"/>
      <c r="W54" s="409"/>
      <c r="X54" s="409"/>
      <c r="Y54" s="409"/>
      <c r="Z54" s="409"/>
      <c r="AA54" s="409"/>
      <c r="AB54" s="409"/>
      <c r="AC54" s="409"/>
      <c r="AD54" s="409"/>
      <c r="AE54" s="409"/>
      <c r="AF54" s="409"/>
      <c r="AG54" s="428">
        <f>'002 - SO 02 Spojovací pot...'!J29</f>
        <v>0</v>
      </c>
      <c r="AH54" s="429"/>
      <c r="AI54" s="429"/>
      <c r="AJ54" s="429"/>
      <c r="AK54" s="429"/>
      <c r="AL54" s="429"/>
      <c r="AM54" s="429"/>
      <c r="AN54" s="428">
        <f t="shared" si="1"/>
        <v>0</v>
      </c>
      <c r="AO54" s="429"/>
      <c r="AP54" s="429"/>
      <c r="AQ54" s="96" t="s">
        <v>83</v>
      </c>
      <c r="AR54" s="95"/>
      <c r="AS54" s="97">
        <v>0</v>
      </c>
      <c r="AT54" s="98">
        <f t="shared" si="0"/>
        <v>0</v>
      </c>
      <c r="AU54" s="99">
        <f>'002 - SO 02 Spojovací pot...'!P88</f>
        <v>0</v>
      </c>
      <c r="AV54" s="98">
        <f>'002 - SO 02 Spojovací pot...'!J32</f>
        <v>0</v>
      </c>
      <c r="AW54" s="98">
        <f>'002 - SO 02 Spojovací pot...'!J33</f>
        <v>0</v>
      </c>
      <c r="AX54" s="98">
        <f>'002 - SO 02 Spojovací pot...'!J34</f>
        <v>0</v>
      </c>
      <c r="AY54" s="98">
        <f>'002 - SO 02 Spojovací pot...'!J35</f>
        <v>0</v>
      </c>
      <c r="AZ54" s="98">
        <f>'002 - SO 02 Spojovací pot...'!F32</f>
        <v>0</v>
      </c>
      <c r="BA54" s="98">
        <f>'002 - SO 02 Spojovací pot...'!F33</f>
        <v>0</v>
      </c>
      <c r="BB54" s="98">
        <f>'002 - SO 02 Spojovací pot...'!F34</f>
        <v>0</v>
      </c>
      <c r="BC54" s="98">
        <f>'002 - SO 02 Spojovací pot...'!F35</f>
        <v>0</v>
      </c>
      <c r="BD54" s="100">
        <f>'002 - SO 02 Spojovací pot...'!F36</f>
        <v>0</v>
      </c>
      <c r="BT54" s="101" t="s">
        <v>79</v>
      </c>
      <c r="BV54" s="101" t="s">
        <v>73</v>
      </c>
      <c r="BW54" s="101" t="s">
        <v>87</v>
      </c>
      <c r="BX54" s="101" t="s">
        <v>78</v>
      </c>
      <c r="CL54" s="101" t="s">
        <v>5</v>
      </c>
    </row>
    <row r="55" spans="1:91" s="6" customFormat="1" ht="16.5" customHeight="1">
      <c r="A55" s="94" t="s">
        <v>80</v>
      </c>
      <c r="B55" s="95"/>
      <c r="C55" s="9"/>
      <c r="D55" s="9"/>
      <c r="E55" s="409" t="s">
        <v>88</v>
      </c>
      <c r="F55" s="409"/>
      <c r="G55" s="409"/>
      <c r="H55" s="409"/>
      <c r="I55" s="409"/>
      <c r="J55" s="9"/>
      <c r="K55" s="409" t="s">
        <v>89</v>
      </c>
      <c r="L55" s="409"/>
      <c r="M55" s="409"/>
      <c r="N55" s="409"/>
      <c r="O55" s="409"/>
      <c r="P55" s="409"/>
      <c r="Q55" s="409"/>
      <c r="R55" s="409"/>
      <c r="S55" s="409"/>
      <c r="T55" s="409"/>
      <c r="U55" s="409"/>
      <c r="V55" s="409"/>
      <c r="W55" s="409"/>
      <c r="X55" s="409"/>
      <c r="Y55" s="409"/>
      <c r="Z55" s="409"/>
      <c r="AA55" s="409"/>
      <c r="AB55" s="409"/>
      <c r="AC55" s="409"/>
      <c r="AD55" s="409"/>
      <c r="AE55" s="409"/>
      <c r="AF55" s="409"/>
      <c r="AG55" s="428">
        <f>'003 - PS 01 Strojně-techn...'!F53</f>
        <v>0</v>
      </c>
      <c r="AH55" s="429"/>
      <c r="AI55" s="429"/>
      <c r="AJ55" s="429"/>
      <c r="AK55" s="429"/>
      <c r="AL55" s="429"/>
      <c r="AM55" s="429"/>
      <c r="AN55" s="428">
        <f>AG55*1.21</f>
        <v>0</v>
      </c>
      <c r="AO55" s="429"/>
      <c r="AP55" s="429"/>
      <c r="AQ55" s="96" t="s">
        <v>83</v>
      </c>
      <c r="AR55" s="95"/>
      <c r="AS55" s="97">
        <v>0</v>
      </c>
      <c r="AT55" s="98" t="e">
        <f t="shared" si="0"/>
        <v>#REF!</v>
      </c>
      <c r="AU55" s="99" t="e">
        <f>#REF!</f>
        <v>#REF!</v>
      </c>
      <c r="AV55" s="98" t="e">
        <f>#REF!</f>
        <v>#REF!</v>
      </c>
      <c r="AW55" s="98" t="e">
        <f>#REF!</f>
        <v>#REF!</v>
      </c>
      <c r="AX55" s="98" t="e">
        <f>#REF!</f>
        <v>#REF!</v>
      </c>
      <c r="AY55" s="98" t="e">
        <f>#REF!</f>
        <v>#REF!</v>
      </c>
      <c r="AZ55" s="98" t="e">
        <f>#REF!</f>
        <v>#REF!</v>
      </c>
      <c r="BA55" s="98" t="e">
        <f>#REF!</f>
        <v>#REF!</v>
      </c>
      <c r="BB55" s="98" t="e">
        <f>#REF!</f>
        <v>#REF!</v>
      </c>
      <c r="BC55" s="98" t="e">
        <f>#REF!</f>
        <v>#REF!</v>
      </c>
      <c r="BD55" s="100" t="e">
        <f>#REF!</f>
        <v>#REF!</v>
      </c>
      <c r="BT55" s="101" t="s">
        <v>79</v>
      </c>
      <c r="BV55" s="101" t="s">
        <v>73</v>
      </c>
      <c r="BW55" s="101" t="s">
        <v>90</v>
      </c>
      <c r="BX55" s="101" t="s">
        <v>78</v>
      </c>
      <c r="CL55" s="101" t="s">
        <v>5</v>
      </c>
    </row>
    <row r="56" spans="1:91" s="6" customFormat="1" ht="16.5" customHeight="1">
      <c r="A56" s="94" t="s">
        <v>80</v>
      </c>
      <c r="B56" s="95"/>
      <c r="C56" s="9"/>
      <c r="D56" s="9"/>
      <c r="E56" s="409" t="s">
        <v>91</v>
      </c>
      <c r="F56" s="409"/>
      <c r="G56" s="409"/>
      <c r="H56" s="409"/>
      <c r="I56" s="409"/>
      <c r="J56" s="9"/>
      <c r="K56" s="409" t="s">
        <v>92</v>
      </c>
      <c r="L56" s="409"/>
      <c r="M56" s="409"/>
      <c r="N56" s="409"/>
      <c r="O56" s="409"/>
      <c r="P56" s="409"/>
      <c r="Q56" s="409"/>
      <c r="R56" s="409"/>
      <c r="S56" s="409"/>
      <c r="T56" s="409"/>
      <c r="U56" s="409"/>
      <c r="V56" s="409"/>
      <c r="W56" s="409"/>
      <c r="X56" s="409"/>
      <c r="Y56" s="409"/>
      <c r="Z56" s="409"/>
      <c r="AA56" s="409"/>
      <c r="AB56" s="409"/>
      <c r="AC56" s="409"/>
      <c r="AD56" s="409"/>
      <c r="AE56" s="409"/>
      <c r="AF56" s="409"/>
      <c r="AG56" s="428">
        <f>'004 - PS 02 Elektro část'!C28</f>
        <v>0</v>
      </c>
      <c r="AH56" s="429"/>
      <c r="AI56" s="429"/>
      <c r="AJ56" s="429"/>
      <c r="AK56" s="429"/>
      <c r="AL56" s="429"/>
      <c r="AM56" s="429"/>
      <c r="AN56" s="428">
        <f>AG56*1.21</f>
        <v>0</v>
      </c>
      <c r="AO56" s="429"/>
      <c r="AP56" s="429"/>
      <c r="AQ56" s="96" t="s">
        <v>83</v>
      </c>
      <c r="AR56" s="95"/>
      <c r="AS56" s="97">
        <v>0</v>
      </c>
      <c r="AT56" s="98" t="e">
        <f t="shared" si="0"/>
        <v>#REF!</v>
      </c>
      <c r="AU56" s="99" t="e">
        <f>#REF!</f>
        <v>#REF!</v>
      </c>
      <c r="AV56" s="98" t="e">
        <f>#REF!</f>
        <v>#REF!</v>
      </c>
      <c r="AW56" s="98" t="e">
        <f>#REF!</f>
        <v>#REF!</v>
      </c>
      <c r="AX56" s="98" t="e">
        <f>#REF!</f>
        <v>#REF!</v>
      </c>
      <c r="AY56" s="98" t="e">
        <f>#REF!</f>
        <v>#REF!</v>
      </c>
      <c r="AZ56" s="98" t="e">
        <f>#REF!</f>
        <v>#REF!</v>
      </c>
      <c r="BA56" s="98" t="e">
        <f>#REF!</f>
        <v>#REF!</v>
      </c>
      <c r="BB56" s="98" t="e">
        <f>#REF!</f>
        <v>#REF!</v>
      </c>
      <c r="BC56" s="98" t="e">
        <f>#REF!</f>
        <v>#REF!</v>
      </c>
      <c r="BD56" s="100" t="e">
        <f>#REF!</f>
        <v>#REF!</v>
      </c>
      <c r="BT56" s="101" t="s">
        <v>79</v>
      </c>
      <c r="BV56" s="101" t="s">
        <v>73</v>
      </c>
      <c r="BW56" s="101" t="s">
        <v>93</v>
      </c>
      <c r="BX56" s="101" t="s">
        <v>78</v>
      </c>
      <c r="CL56" s="101" t="s">
        <v>5</v>
      </c>
    </row>
    <row r="57" spans="1:91" s="6" customFormat="1" ht="16.5" customHeight="1">
      <c r="A57" s="94" t="s">
        <v>80</v>
      </c>
      <c r="B57" s="95"/>
      <c r="C57" s="9"/>
      <c r="D57" s="9"/>
      <c r="E57" s="409" t="s">
        <v>94</v>
      </c>
      <c r="F57" s="409"/>
      <c r="G57" s="409"/>
      <c r="H57" s="409"/>
      <c r="I57" s="409"/>
      <c r="J57" s="9"/>
      <c r="K57" s="409" t="s">
        <v>95</v>
      </c>
      <c r="L57" s="409"/>
      <c r="M57" s="409"/>
      <c r="N57" s="409"/>
      <c r="O57" s="409"/>
      <c r="P57" s="409"/>
      <c r="Q57" s="409"/>
      <c r="R57" s="409"/>
      <c r="S57" s="409"/>
      <c r="T57" s="409"/>
      <c r="U57" s="409"/>
      <c r="V57" s="409"/>
      <c r="W57" s="409"/>
      <c r="X57" s="409"/>
      <c r="Y57" s="409"/>
      <c r="Z57" s="409"/>
      <c r="AA57" s="409"/>
      <c r="AB57" s="409"/>
      <c r="AC57" s="409"/>
      <c r="AD57" s="409"/>
      <c r="AE57" s="409"/>
      <c r="AF57" s="409"/>
      <c r="AG57" s="428">
        <f>'005 - Ostatní a vedlejší ...'!J29</f>
        <v>0</v>
      </c>
      <c r="AH57" s="429"/>
      <c r="AI57" s="429"/>
      <c r="AJ57" s="429"/>
      <c r="AK57" s="429"/>
      <c r="AL57" s="429"/>
      <c r="AM57" s="429"/>
      <c r="AN57" s="428">
        <f t="shared" si="1"/>
        <v>0</v>
      </c>
      <c r="AO57" s="429"/>
      <c r="AP57" s="429"/>
      <c r="AQ57" s="96" t="s">
        <v>83</v>
      </c>
      <c r="AR57" s="95"/>
      <c r="AS57" s="102">
        <v>0</v>
      </c>
      <c r="AT57" s="103">
        <f t="shared" si="0"/>
        <v>0</v>
      </c>
      <c r="AU57" s="104">
        <f>'005 - Ostatní a vedlejší ...'!P86</f>
        <v>0</v>
      </c>
      <c r="AV57" s="103">
        <f>'005 - Ostatní a vedlejší ...'!J32</f>
        <v>0</v>
      </c>
      <c r="AW57" s="103">
        <f>'005 - Ostatní a vedlejší ...'!J33</f>
        <v>0</v>
      </c>
      <c r="AX57" s="103">
        <f>'005 - Ostatní a vedlejší ...'!J34</f>
        <v>0</v>
      </c>
      <c r="AY57" s="103">
        <f>'005 - Ostatní a vedlejší ...'!J35</f>
        <v>0</v>
      </c>
      <c r="AZ57" s="103">
        <f>'005 - Ostatní a vedlejší ...'!F32</f>
        <v>0</v>
      </c>
      <c r="BA57" s="103">
        <f>'005 - Ostatní a vedlejší ...'!F33</f>
        <v>0</v>
      </c>
      <c r="BB57" s="103">
        <f>'005 - Ostatní a vedlejší ...'!F34</f>
        <v>0</v>
      </c>
      <c r="BC57" s="103">
        <f>'005 - Ostatní a vedlejší ...'!F35</f>
        <v>0</v>
      </c>
      <c r="BD57" s="105">
        <f>'005 - Ostatní a vedlejší ...'!F36</f>
        <v>0</v>
      </c>
      <c r="BT57" s="101" t="s">
        <v>79</v>
      </c>
      <c r="BV57" s="101" t="s">
        <v>73</v>
      </c>
      <c r="BW57" s="101" t="s">
        <v>96</v>
      </c>
      <c r="BX57" s="101" t="s">
        <v>78</v>
      </c>
      <c r="CL57" s="101" t="s">
        <v>5</v>
      </c>
    </row>
    <row r="58" spans="1:91" s="1" customFormat="1" ht="30" customHeight="1">
      <c r="B58" s="41"/>
      <c r="AR58" s="41"/>
    </row>
    <row r="59" spans="1:91" s="1" customFormat="1" ht="6.95" customHeight="1">
      <c r="B59" s="56"/>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41"/>
    </row>
  </sheetData>
  <mergeCells count="61">
    <mergeCell ref="BE5:BE32"/>
    <mergeCell ref="W30:AE30"/>
    <mergeCell ref="X32:AB32"/>
    <mergeCell ref="AK32:AO32"/>
    <mergeCell ref="AR2:BE2"/>
    <mergeCell ref="K5:AO5"/>
    <mergeCell ref="W28:AE28"/>
    <mergeCell ref="AK28:AO28"/>
    <mergeCell ref="L30:O30"/>
    <mergeCell ref="AK30:AO30"/>
    <mergeCell ref="K6:AO6"/>
    <mergeCell ref="AK29:AO29"/>
    <mergeCell ref="AN57:AP57"/>
    <mergeCell ref="AN53:AP53"/>
    <mergeCell ref="AN52:AP52"/>
    <mergeCell ref="AG52:AM52"/>
    <mergeCell ref="AG53:AM53"/>
    <mergeCell ref="AN54:AP54"/>
    <mergeCell ref="AG54:AM54"/>
    <mergeCell ref="AN55:AP55"/>
    <mergeCell ref="AG55:AM55"/>
    <mergeCell ref="AN56:AP56"/>
    <mergeCell ref="AG56:AM56"/>
    <mergeCell ref="AG57:AM57"/>
    <mergeCell ref="AN51:AP51"/>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W29:AE29"/>
    <mergeCell ref="C49:G49"/>
    <mergeCell ref="L42:AO42"/>
    <mergeCell ref="AM44:AN44"/>
    <mergeCell ref="I49:AF49"/>
    <mergeCell ref="AG49:AM49"/>
    <mergeCell ref="AS46:AT48"/>
    <mergeCell ref="AN49:AP49"/>
    <mergeCell ref="E56:I56"/>
    <mergeCell ref="K56:AF56"/>
    <mergeCell ref="E57:I57"/>
    <mergeCell ref="K57:AF57"/>
    <mergeCell ref="AM46:AP46"/>
    <mergeCell ref="E53:I53"/>
    <mergeCell ref="K53:AF53"/>
    <mergeCell ref="E54:I54"/>
    <mergeCell ref="K54:AF54"/>
    <mergeCell ref="E55:I55"/>
    <mergeCell ref="K55:AF55"/>
    <mergeCell ref="J52:AF52"/>
    <mergeCell ref="D52:H52"/>
    <mergeCell ref="AG51:AM51"/>
  </mergeCells>
  <hyperlinks>
    <hyperlink ref="K1:S1" location="C2" display="1) Rekapitulace stavby"/>
    <hyperlink ref="W1:AI1" location="C51" display="2) Rekapitulace objektů stavby a soupisů prací"/>
    <hyperlink ref="A53" location="'001 - SO 01 Armaturní kom...'!C2" display="/"/>
    <hyperlink ref="A54" location="'002 - SO 02 Spojovací pot...'!C2" display="/"/>
    <hyperlink ref="A55" location="'003 - PS 01 Strojně-techn...'!C2" display="/"/>
    <hyperlink ref="A56" location="'004 - PS 02 Elektro část'!C2" display="/"/>
    <hyperlink ref="A57" location="'005 - Ostatní a vedlejší ...'!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7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7"/>
      <c r="C1" s="107"/>
      <c r="D1" s="108" t="s">
        <v>1</v>
      </c>
      <c r="E1" s="107"/>
      <c r="F1" s="109" t="s">
        <v>97</v>
      </c>
      <c r="G1" s="445" t="s">
        <v>98</v>
      </c>
      <c r="H1" s="445"/>
      <c r="I1" s="110"/>
      <c r="J1" s="109" t="s">
        <v>99</v>
      </c>
      <c r="K1" s="108" t="s">
        <v>100</v>
      </c>
      <c r="L1" s="109" t="s">
        <v>101</v>
      </c>
      <c r="M1" s="109"/>
      <c r="N1" s="109"/>
      <c r="O1" s="109"/>
      <c r="P1" s="109"/>
      <c r="Q1" s="109"/>
      <c r="R1" s="109"/>
      <c r="S1" s="109"/>
      <c r="T1" s="10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439" t="s">
        <v>8</v>
      </c>
      <c r="M2" s="440"/>
      <c r="N2" s="440"/>
      <c r="O2" s="440"/>
      <c r="P2" s="440"/>
      <c r="Q2" s="440"/>
      <c r="R2" s="440"/>
      <c r="S2" s="440"/>
      <c r="T2" s="440"/>
      <c r="U2" s="440"/>
      <c r="V2" s="440"/>
      <c r="AT2" s="24" t="s">
        <v>84</v>
      </c>
    </row>
    <row r="3" spans="1:70" ht="6.95" customHeight="1">
      <c r="B3" s="25"/>
      <c r="C3" s="26"/>
      <c r="D3" s="26"/>
      <c r="E3" s="26"/>
      <c r="F3" s="26"/>
      <c r="G3" s="26"/>
      <c r="H3" s="26"/>
      <c r="I3" s="111"/>
      <c r="J3" s="26"/>
      <c r="K3" s="27"/>
      <c r="AT3" s="24" t="s">
        <v>79</v>
      </c>
    </row>
    <row r="4" spans="1:70" ht="36.950000000000003" customHeight="1">
      <c r="B4" s="28"/>
      <c r="C4" s="29"/>
      <c r="D4" s="30" t="s">
        <v>102</v>
      </c>
      <c r="E4" s="29"/>
      <c r="F4" s="29"/>
      <c r="G4" s="29"/>
      <c r="H4" s="29"/>
      <c r="I4" s="112"/>
      <c r="J4" s="29"/>
      <c r="K4" s="31"/>
      <c r="M4" s="32" t="s">
        <v>13</v>
      </c>
      <c r="AT4" s="24" t="s">
        <v>6</v>
      </c>
    </row>
    <row r="5" spans="1:70" ht="6.95" customHeight="1">
      <c r="B5" s="28"/>
      <c r="C5" s="29"/>
      <c r="D5" s="29"/>
      <c r="E5" s="29"/>
      <c r="F5" s="29"/>
      <c r="G5" s="29"/>
      <c r="H5" s="29"/>
      <c r="I5" s="112"/>
      <c r="J5" s="29"/>
      <c r="K5" s="31"/>
    </row>
    <row r="6" spans="1:70" ht="15">
      <c r="B6" s="28"/>
      <c r="C6" s="29"/>
      <c r="D6" s="37" t="s">
        <v>19</v>
      </c>
      <c r="E6" s="29"/>
      <c r="F6" s="29"/>
      <c r="G6" s="29"/>
      <c r="H6" s="29"/>
      <c r="I6" s="112"/>
      <c r="J6" s="29"/>
      <c r="K6" s="31"/>
    </row>
    <row r="7" spans="1:70" ht="16.5" customHeight="1">
      <c r="B7" s="28"/>
      <c r="C7" s="29"/>
      <c r="D7" s="29"/>
      <c r="E7" s="446" t="str">
        <f>'Rekapitulace stavby'!K6</f>
        <v>Vodovod Třinec-Guty, Bystrý – Úprava chlorace, Strojní a stavební část</v>
      </c>
      <c r="F7" s="452"/>
      <c r="G7" s="452"/>
      <c r="H7" s="452"/>
      <c r="I7" s="112"/>
      <c r="J7" s="29"/>
      <c r="K7" s="31"/>
    </row>
    <row r="8" spans="1:70" ht="15">
      <c r="B8" s="28"/>
      <c r="C8" s="29"/>
      <c r="D8" s="37" t="s">
        <v>103</v>
      </c>
      <c r="E8" s="29"/>
      <c r="F8" s="29"/>
      <c r="G8" s="29"/>
      <c r="H8" s="29"/>
      <c r="I8" s="112"/>
      <c r="J8" s="29"/>
      <c r="K8" s="31"/>
    </row>
    <row r="9" spans="1:70" s="1" customFormat="1" ht="16.5" customHeight="1">
      <c r="B9" s="41"/>
      <c r="C9" s="42"/>
      <c r="D9" s="42"/>
      <c r="E9" s="446" t="s">
        <v>104</v>
      </c>
      <c r="F9" s="447"/>
      <c r="G9" s="447"/>
      <c r="H9" s="447"/>
      <c r="I9" s="113"/>
      <c r="J9" s="42"/>
      <c r="K9" s="45"/>
    </row>
    <row r="10" spans="1:70" s="1" customFormat="1" ht="15">
      <c r="B10" s="41"/>
      <c r="C10" s="42"/>
      <c r="D10" s="37" t="s">
        <v>105</v>
      </c>
      <c r="E10" s="42"/>
      <c r="F10" s="42"/>
      <c r="G10" s="42"/>
      <c r="H10" s="42"/>
      <c r="I10" s="113"/>
      <c r="J10" s="42"/>
      <c r="K10" s="45"/>
    </row>
    <row r="11" spans="1:70" s="1" customFormat="1" ht="36.950000000000003" customHeight="1">
      <c r="B11" s="41"/>
      <c r="C11" s="42"/>
      <c r="D11" s="42"/>
      <c r="E11" s="448" t="s">
        <v>106</v>
      </c>
      <c r="F11" s="447"/>
      <c r="G11" s="447"/>
      <c r="H11" s="447"/>
      <c r="I11" s="113"/>
      <c r="J11" s="42"/>
      <c r="K11" s="45"/>
    </row>
    <row r="12" spans="1:70" s="1" customFormat="1">
      <c r="B12" s="41"/>
      <c r="C12" s="42"/>
      <c r="D12" s="42"/>
      <c r="E12" s="42"/>
      <c r="F12" s="42"/>
      <c r="G12" s="42"/>
      <c r="H12" s="42"/>
      <c r="I12" s="113"/>
      <c r="J12" s="42"/>
      <c r="K12" s="45"/>
    </row>
    <row r="13" spans="1:70" s="1" customFormat="1" ht="14.45" customHeight="1">
      <c r="B13" s="41"/>
      <c r="C13" s="42"/>
      <c r="D13" s="37" t="s">
        <v>21</v>
      </c>
      <c r="E13" s="42"/>
      <c r="F13" s="35" t="s">
        <v>5</v>
      </c>
      <c r="G13" s="42"/>
      <c r="H13" s="42"/>
      <c r="I13" s="114" t="s">
        <v>22</v>
      </c>
      <c r="J13" s="35" t="s">
        <v>5</v>
      </c>
      <c r="K13" s="45"/>
    </row>
    <row r="14" spans="1:70" s="1" customFormat="1" ht="14.45" customHeight="1">
      <c r="B14" s="41"/>
      <c r="C14" s="42"/>
      <c r="D14" s="37" t="s">
        <v>23</v>
      </c>
      <c r="E14" s="42"/>
      <c r="F14" s="35" t="s">
        <v>24</v>
      </c>
      <c r="G14" s="42"/>
      <c r="H14" s="42"/>
      <c r="I14" s="114" t="s">
        <v>25</v>
      </c>
      <c r="J14" s="115" t="str">
        <f>'Rekapitulace stavby'!AN8</f>
        <v>6. 4. 2018</v>
      </c>
      <c r="K14" s="45"/>
    </row>
    <row r="15" spans="1:70" s="1" customFormat="1" ht="10.9" customHeight="1">
      <c r="B15" s="41"/>
      <c r="C15" s="42"/>
      <c r="D15" s="42"/>
      <c r="E15" s="42"/>
      <c r="F15" s="42"/>
      <c r="G15" s="42"/>
      <c r="H15" s="42"/>
      <c r="I15" s="113"/>
      <c r="J15" s="42"/>
      <c r="K15" s="45"/>
    </row>
    <row r="16" spans="1:70" s="1" customFormat="1" ht="14.45" customHeight="1">
      <c r="B16" s="41"/>
      <c r="C16" s="42"/>
      <c r="D16" s="37" t="s">
        <v>27</v>
      </c>
      <c r="E16" s="42"/>
      <c r="F16" s="42"/>
      <c r="G16" s="42"/>
      <c r="H16" s="42"/>
      <c r="I16" s="114" t="s">
        <v>28</v>
      </c>
      <c r="J16" s="35" t="s">
        <v>5</v>
      </c>
      <c r="K16" s="45"/>
    </row>
    <row r="17" spans="2:11" s="1" customFormat="1" ht="18" customHeight="1">
      <c r="B17" s="41"/>
      <c r="C17" s="42"/>
      <c r="D17" s="42"/>
      <c r="E17" s="35" t="s">
        <v>29</v>
      </c>
      <c r="F17" s="42"/>
      <c r="G17" s="42"/>
      <c r="H17" s="42"/>
      <c r="I17" s="114" t="s">
        <v>30</v>
      </c>
      <c r="J17" s="35" t="s">
        <v>5</v>
      </c>
      <c r="K17" s="45"/>
    </row>
    <row r="18" spans="2:11" s="1" customFormat="1" ht="6.95" customHeight="1">
      <c r="B18" s="41"/>
      <c r="C18" s="42"/>
      <c r="D18" s="42"/>
      <c r="E18" s="42"/>
      <c r="F18" s="42"/>
      <c r="G18" s="42"/>
      <c r="H18" s="42"/>
      <c r="I18" s="113"/>
      <c r="J18" s="42"/>
      <c r="K18" s="45"/>
    </row>
    <row r="19" spans="2:11" s="1" customFormat="1" ht="14.45" customHeight="1">
      <c r="B19" s="41"/>
      <c r="C19" s="42"/>
      <c r="D19" s="37" t="s">
        <v>31</v>
      </c>
      <c r="E19" s="42"/>
      <c r="F19" s="42"/>
      <c r="G19" s="42"/>
      <c r="H19" s="42"/>
      <c r="I19" s="114" t="s">
        <v>28</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14" t="s">
        <v>30</v>
      </c>
      <c r="J20" s="35" t="str">
        <f>IF('Rekapitulace stavby'!AN14="Vyplň údaj","",IF('Rekapitulace stavby'!AN14="","",'Rekapitulace stavby'!AN14))</f>
        <v/>
      </c>
      <c r="K20" s="45"/>
    </row>
    <row r="21" spans="2:11" s="1" customFormat="1" ht="6.95" customHeight="1">
      <c r="B21" s="41"/>
      <c r="C21" s="42"/>
      <c r="D21" s="42"/>
      <c r="E21" s="42"/>
      <c r="F21" s="42"/>
      <c r="G21" s="42"/>
      <c r="H21" s="42"/>
      <c r="I21" s="113"/>
      <c r="J21" s="42"/>
      <c r="K21" s="45"/>
    </row>
    <row r="22" spans="2:11" s="1" customFormat="1" ht="14.45" customHeight="1">
      <c r="B22" s="41"/>
      <c r="C22" s="42"/>
      <c r="D22" s="37" t="s">
        <v>33</v>
      </c>
      <c r="E22" s="42"/>
      <c r="F22" s="42"/>
      <c r="G22" s="42"/>
      <c r="H22" s="42"/>
      <c r="I22" s="114" t="s">
        <v>28</v>
      </c>
      <c r="J22" s="35" t="s">
        <v>5</v>
      </c>
      <c r="K22" s="45"/>
    </row>
    <row r="23" spans="2:11" s="1" customFormat="1" ht="18" customHeight="1">
      <c r="B23" s="41"/>
      <c r="C23" s="42"/>
      <c r="D23" s="42"/>
      <c r="E23" s="35" t="s">
        <v>34</v>
      </c>
      <c r="F23" s="42"/>
      <c r="G23" s="42"/>
      <c r="H23" s="42"/>
      <c r="I23" s="114" t="s">
        <v>30</v>
      </c>
      <c r="J23" s="35" t="s">
        <v>5</v>
      </c>
      <c r="K23" s="45"/>
    </row>
    <row r="24" spans="2:11" s="1" customFormat="1" ht="6.95" customHeight="1">
      <c r="B24" s="41"/>
      <c r="C24" s="42"/>
      <c r="D24" s="42"/>
      <c r="E24" s="42"/>
      <c r="F24" s="42"/>
      <c r="G24" s="42"/>
      <c r="H24" s="42"/>
      <c r="I24" s="113"/>
      <c r="J24" s="42"/>
      <c r="K24" s="45"/>
    </row>
    <row r="25" spans="2:11" s="1" customFormat="1" ht="14.45" customHeight="1">
      <c r="B25" s="41"/>
      <c r="C25" s="42"/>
      <c r="D25" s="37" t="s">
        <v>36</v>
      </c>
      <c r="E25" s="42"/>
      <c r="F25" s="42"/>
      <c r="G25" s="42"/>
      <c r="H25" s="42"/>
      <c r="I25" s="113"/>
      <c r="J25" s="42"/>
      <c r="K25" s="45"/>
    </row>
    <row r="26" spans="2:11" s="7" customFormat="1" ht="16.5" customHeight="1">
      <c r="B26" s="116"/>
      <c r="C26" s="117"/>
      <c r="D26" s="117"/>
      <c r="E26" s="423" t="s">
        <v>5</v>
      </c>
      <c r="F26" s="423"/>
      <c r="G26" s="423"/>
      <c r="H26" s="423"/>
      <c r="I26" s="118"/>
      <c r="J26" s="117"/>
      <c r="K26" s="119"/>
    </row>
    <row r="27" spans="2:11" s="1" customFormat="1" ht="6.95" customHeight="1">
      <c r="B27" s="41"/>
      <c r="C27" s="42"/>
      <c r="D27" s="42"/>
      <c r="E27" s="42"/>
      <c r="F27" s="42"/>
      <c r="G27" s="42"/>
      <c r="H27" s="42"/>
      <c r="I27" s="113"/>
      <c r="J27" s="42"/>
      <c r="K27" s="45"/>
    </row>
    <row r="28" spans="2:11" s="1" customFormat="1" ht="6.95" customHeight="1">
      <c r="B28" s="41"/>
      <c r="C28" s="42"/>
      <c r="D28" s="68"/>
      <c r="E28" s="68"/>
      <c r="F28" s="68"/>
      <c r="G28" s="68"/>
      <c r="H28" s="68"/>
      <c r="I28" s="120"/>
      <c r="J28" s="68"/>
      <c r="K28" s="121"/>
    </row>
    <row r="29" spans="2:11" s="1" customFormat="1" ht="25.35" customHeight="1">
      <c r="B29" s="41"/>
      <c r="C29" s="42"/>
      <c r="D29" s="122" t="s">
        <v>37</v>
      </c>
      <c r="E29" s="42"/>
      <c r="F29" s="42"/>
      <c r="G29" s="42"/>
      <c r="H29" s="42"/>
      <c r="I29" s="113"/>
      <c r="J29" s="123">
        <f>ROUND(J94,2)</f>
        <v>0</v>
      </c>
      <c r="K29" s="45"/>
    </row>
    <row r="30" spans="2:11" s="1" customFormat="1" ht="6.95" customHeight="1">
      <c r="B30" s="41"/>
      <c r="C30" s="42"/>
      <c r="D30" s="68"/>
      <c r="E30" s="68"/>
      <c r="F30" s="68"/>
      <c r="G30" s="68"/>
      <c r="H30" s="68"/>
      <c r="I30" s="120"/>
      <c r="J30" s="68"/>
      <c r="K30" s="121"/>
    </row>
    <row r="31" spans="2:11" s="1" customFormat="1" ht="14.45" customHeight="1">
      <c r="B31" s="41"/>
      <c r="C31" s="42"/>
      <c r="D31" s="42"/>
      <c r="E31" s="42"/>
      <c r="F31" s="46" t="s">
        <v>39</v>
      </c>
      <c r="G31" s="42"/>
      <c r="H31" s="42"/>
      <c r="I31" s="124" t="s">
        <v>38</v>
      </c>
      <c r="J31" s="46" t="s">
        <v>40</v>
      </c>
      <c r="K31" s="45"/>
    </row>
    <row r="32" spans="2:11" s="1" customFormat="1" ht="14.45" customHeight="1">
      <c r="B32" s="41"/>
      <c r="C32" s="42"/>
      <c r="D32" s="49" t="s">
        <v>41</v>
      </c>
      <c r="E32" s="49" t="s">
        <v>42</v>
      </c>
      <c r="F32" s="125">
        <f>ROUND(SUM(BE94:BE273), 2)</f>
        <v>0</v>
      </c>
      <c r="G32" s="42"/>
      <c r="H32" s="42"/>
      <c r="I32" s="126">
        <v>0.21</v>
      </c>
      <c r="J32" s="125">
        <f>ROUND(ROUND((SUM(BE94:BE273)), 2)*I32, 2)</f>
        <v>0</v>
      </c>
      <c r="K32" s="45"/>
    </row>
    <row r="33" spans="2:11" s="1" customFormat="1" ht="14.45" customHeight="1">
      <c r="B33" s="41"/>
      <c r="C33" s="42"/>
      <c r="D33" s="42"/>
      <c r="E33" s="49" t="s">
        <v>43</v>
      </c>
      <c r="F33" s="125">
        <f>ROUND(SUM(BF94:BF273), 2)</f>
        <v>0</v>
      </c>
      <c r="G33" s="42"/>
      <c r="H33" s="42"/>
      <c r="I33" s="126">
        <v>0.15</v>
      </c>
      <c r="J33" s="125">
        <f>ROUND(ROUND((SUM(BF94:BF273)), 2)*I33, 2)</f>
        <v>0</v>
      </c>
      <c r="K33" s="45"/>
    </row>
    <row r="34" spans="2:11" s="1" customFormat="1" ht="14.45" hidden="1" customHeight="1">
      <c r="B34" s="41"/>
      <c r="C34" s="42"/>
      <c r="D34" s="42"/>
      <c r="E34" s="49" t="s">
        <v>44</v>
      </c>
      <c r="F34" s="125">
        <f>ROUND(SUM(BG94:BG273), 2)</f>
        <v>0</v>
      </c>
      <c r="G34" s="42"/>
      <c r="H34" s="42"/>
      <c r="I34" s="126">
        <v>0.21</v>
      </c>
      <c r="J34" s="125">
        <v>0</v>
      </c>
      <c r="K34" s="45"/>
    </row>
    <row r="35" spans="2:11" s="1" customFormat="1" ht="14.45" hidden="1" customHeight="1">
      <c r="B35" s="41"/>
      <c r="C35" s="42"/>
      <c r="D35" s="42"/>
      <c r="E35" s="49" t="s">
        <v>45</v>
      </c>
      <c r="F35" s="125">
        <f>ROUND(SUM(BH94:BH273), 2)</f>
        <v>0</v>
      </c>
      <c r="G35" s="42"/>
      <c r="H35" s="42"/>
      <c r="I35" s="126">
        <v>0.15</v>
      </c>
      <c r="J35" s="125">
        <v>0</v>
      </c>
      <c r="K35" s="45"/>
    </row>
    <row r="36" spans="2:11" s="1" customFormat="1" ht="14.45" hidden="1" customHeight="1">
      <c r="B36" s="41"/>
      <c r="C36" s="42"/>
      <c r="D36" s="42"/>
      <c r="E36" s="49" t="s">
        <v>46</v>
      </c>
      <c r="F36" s="125">
        <f>ROUND(SUM(BI94:BI273), 2)</f>
        <v>0</v>
      </c>
      <c r="G36" s="42"/>
      <c r="H36" s="42"/>
      <c r="I36" s="126">
        <v>0</v>
      </c>
      <c r="J36" s="125">
        <v>0</v>
      </c>
      <c r="K36" s="45"/>
    </row>
    <row r="37" spans="2:11" s="1" customFormat="1" ht="6.95" customHeight="1">
      <c r="B37" s="41"/>
      <c r="C37" s="42"/>
      <c r="D37" s="42"/>
      <c r="E37" s="42"/>
      <c r="F37" s="42"/>
      <c r="G37" s="42"/>
      <c r="H37" s="42"/>
      <c r="I37" s="113"/>
      <c r="J37" s="42"/>
      <c r="K37" s="45"/>
    </row>
    <row r="38" spans="2:11" s="1" customFormat="1" ht="25.35" customHeight="1">
      <c r="B38" s="41"/>
      <c r="C38" s="127"/>
      <c r="D38" s="128" t="s">
        <v>47</v>
      </c>
      <c r="E38" s="71"/>
      <c r="F38" s="71"/>
      <c r="G38" s="129" t="s">
        <v>48</v>
      </c>
      <c r="H38" s="130" t="s">
        <v>49</v>
      </c>
      <c r="I38" s="131"/>
      <c r="J38" s="132">
        <f>SUM(J29:J36)</f>
        <v>0</v>
      </c>
      <c r="K38" s="133"/>
    </row>
    <row r="39" spans="2:11" s="1" customFormat="1" ht="14.45" customHeight="1">
      <c r="B39" s="56"/>
      <c r="C39" s="57"/>
      <c r="D39" s="57"/>
      <c r="E39" s="57"/>
      <c r="F39" s="57"/>
      <c r="G39" s="57"/>
      <c r="H39" s="57"/>
      <c r="I39" s="134"/>
      <c r="J39" s="57"/>
      <c r="K39" s="58"/>
    </row>
    <row r="43" spans="2:11" s="1" customFormat="1" ht="6.95" customHeight="1">
      <c r="B43" s="59"/>
      <c r="C43" s="60"/>
      <c r="D43" s="60"/>
      <c r="E43" s="60"/>
      <c r="F43" s="60"/>
      <c r="G43" s="60"/>
      <c r="H43" s="60"/>
      <c r="I43" s="135"/>
      <c r="J43" s="60"/>
      <c r="K43" s="136"/>
    </row>
    <row r="44" spans="2:11" s="1" customFormat="1" ht="36.950000000000003" customHeight="1">
      <c r="B44" s="41"/>
      <c r="C44" s="30" t="s">
        <v>107</v>
      </c>
      <c r="D44" s="42"/>
      <c r="E44" s="42"/>
      <c r="F44" s="42"/>
      <c r="G44" s="42"/>
      <c r="H44" s="42"/>
      <c r="I44" s="113"/>
      <c r="J44" s="42"/>
      <c r="K44" s="45"/>
    </row>
    <row r="45" spans="2:11" s="1" customFormat="1" ht="6.95" customHeight="1">
      <c r="B45" s="41"/>
      <c r="C45" s="42"/>
      <c r="D45" s="42"/>
      <c r="E45" s="42"/>
      <c r="F45" s="42"/>
      <c r="G45" s="42"/>
      <c r="H45" s="42"/>
      <c r="I45" s="113"/>
      <c r="J45" s="42"/>
      <c r="K45" s="45"/>
    </row>
    <row r="46" spans="2:11" s="1" customFormat="1" ht="14.45" customHeight="1">
      <c r="B46" s="41"/>
      <c r="C46" s="37" t="s">
        <v>19</v>
      </c>
      <c r="D46" s="42"/>
      <c r="E46" s="42"/>
      <c r="F46" s="42"/>
      <c r="G46" s="42"/>
      <c r="H46" s="42"/>
      <c r="I46" s="113"/>
      <c r="J46" s="42"/>
      <c r="K46" s="45"/>
    </row>
    <row r="47" spans="2:11" s="1" customFormat="1" ht="16.5" customHeight="1">
      <c r="B47" s="41"/>
      <c r="C47" s="42"/>
      <c r="D47" s="42"/>
      <c r="E47" s="446" t="str">
        <f>E7</f>
        <v>Vodovod Třinec-Guty, Bystrý – Úprava chlorace, Strojní a stavební část</v>
      </c>
      <c r="F47" s="452"/>
      <c r="G47" s="452"/>
      <c r="H47" s="452"/>
      <c r="I47" s="113"/>
      <c r="J47" s="42"/>
      <c r="K47" s="45"/>
    </row>
    <row r="48" spans="2:11" ht="15">
      <c r="B48" s="28"/>
      <c r="C48" s="37" t="s">
        <v>103</v>
      </c>
      <c r="D48" s="29"/>
      <c r="E48" s="29"/>
      <c r="F48" s="29"/>
      <c r="G48" s="29"/>
      <c r="H48" s="29"/>
      <c r="I48" s="112"/>
      <c r="J48" s="29"/>
      <c r="K48" s="31"/>
    </row>
    <row r="49" spans="2:47" s="1" customFormat="1" ht="16.5" customHeight="1">
      <c r="B49" s="41"/>
      <c r="C49" s="42"/>
      <c r="D49" s="42"/>
      <c r="E49" s="446" t="s">
        <v>104</v>
      </c>
      <c r="F49" s="447"/>
      <c r="G49" s="447"/>
      <c r="H49" s="447"/>
      <c r="I49" s="113"/>
      <c r="J49" s="42"/>
      <c r="K49" s="45"/>
    </row>
    <row r="50" spans="2:47" s="1" customFormat="1" ht="14.45" customHeight="1">
      <c r="B50" s="41"/>
      <c r="C50" s="37" t="s">
        <v>105</v>
      </c>
      <c r="D50" s="42"/>
      <c r="E50" s="42"/>
      <c r="F50" s="42"/>
      <c r="G50" s="42"/>
      <c r="H50" s="42"/>
      <c r="I50" s="113"/>
      <c r="J50" s="42"/>
      <c r="K50" s="45"/>
    </row>
    <row r="51" spans="2:47" s="1" customFormat="1" ht="17.25" customHeight="1">
      <c r="B51" s="41"/>
      <c r="C51" s="42"/>
      <c r="D51" s="42"/>
      <c r="E51" s="448" t="str">
        <f>E11</f>
        <v>001 - SO 01 Armaturní komora AK1</v>
      </c>
      <c r="F51" s="447"/>
      <c r="G51" s="447"/>
      <c r="H51" s="447"/>
      <c r="I51" s="113"/>
      <c r="J51" s="42"/>
      <c r="K51" s="45"/>
    </row>
    <row r="52" spans="2:47" s="1" customFormat="1" ht="6.95" customHeight="1">
      <c r="B52" s="41"/>
      <c r="C52" s="42"/>
      <c r="D52" s="42"/>
      <c r="E52" s="42"/>
      <c r="F52" s="42"/>
      <c r="G52" s="42"/>
      <c r="H52" s="42"/>
      <c r="I52" s="113"/>
      <c r="J52" s="42"/>
      <c r="K52" s="45"/>
    </row>
    <row r="53" spans="2:47" s="1" customFormat="1" ht="18" customHeight="1">
      <c r="B53" s="41"/>
      <c r="C53" s="37" t="s">
        <v>23</v>
      </c>
      <c r="D53" s="42"/>
      <c r="E53" s="42"/>
      <c r="F53" s="35" t="str">
        <f>F14</f>
        <v xml:space="preserve"> </v>
      </c>
      <c r="G53" s="42"/>
      <c r="H53" s="42"/>
      <c r="I53" s="114" t="s">
        <v>25</v>
      </c>
      <c r="J53" s="115" t="str">
        <f>IF(J14="","",J14)</f>
        <v>6. 4. 2018</v>
      </c>
      <c r="K53" s="45"/>
    </row>
    <row r="54" spans="2:47" s="1" customFormat="1" ht="6.95" customHeight="1">
      <c r="B54" s="41"/>
      <c r="C54" s="42"/>
      <c r="D54" s="42"/>
      <c r="E54" s="42"/>
      <c r="F54" s="42"/>
      <c r="G54" s="42"/>
      <c r="H54" s="42"/>
      <c r="I54" s="113"/>
      <c r="J54" s="42"/>
      <c r="K54" s="45"/>
    </row>
    <row r="55" spans="2:47" s="1" customFormat="1" ht="15">
      <c r="B55" s="41"/>
      <c r="C55" s="37" t="s">
        <v>27</v>
      </c>
      <c r="D55" s="42"/>
      <c r="E55" s="42"/>
      <c r="F55" s="35" t="str">
        <f>E17</f>
        <v>Aqualia infraestructuras inženýring, s.r.o.</v>
      </c>
      <c r="G55" s="42"/>
      <c r="H55" s="42"/>
      <c r="I55" s="114" t="s">
        <v>33</v>
      </c>
      <c r="J55" s="423" t="str">
        <f>E23</f>
        <v>KB projekt Aqua s.r.o.</v>
      </c>
      <c r="K55" s="45"/>
    </row>
    <row r="56" spans="2:47" s="1" customFormat="1" ht="14.45" customHeight="1">
      <c r="B56" s="41"/>
      <c r="C56" s="37" t="s">
        <v>31</v>
      </c>
      <c r="D56" s="42"/>
      <c r="E56" s="42"/>
      <c r="F56" s="35" t="str">
        <f>IF(E20="","",E20)</f>
        <v/>
      </c>
      <c r="G56" s="42"/>
      <c r="H56" s="42"/>
      <c r="I56" s="113"/>
      <c r="J56" s="449"/>
      <c r="K56" s="45"/>
    </row>
    <row r="57" spans="2:47" s="1" customFormat="1" ht="10.35" customHeight="1">
      <c r="B57" s="41"/>
      <c r="C57" s="42"/>
      <c r="D57" s="42"/>
      <c r="E57" s="42"/>
      <c r="F57" s="42"/>
      <c r="G57" s="42"/>
      <c r="H57" s="42"/>
      <c r="I57" s="113"/>
      <c r="J57" s="42"/>
      <c r="K57" s="45"/>
    </row>
    <row r="58" spans="2:47" s="1" customFormat="1" ht="29.25" customHeight="1">
      <c r="B58" s="41"/>
      <c r="C58" s="137" t="s">
        <v>108</v>
      </c>
      <c r="D58" s="127"/>
      <c r="E58" s="127"/>
      <c r="F58" s="127"/>
      <c r="G58" s="127"/>
      <c r="H58" s="127"/>
      <c r="I58" s="138"/>
      <c r="J58" s="139" t="s">
        <v>109</v>
      </c>
      <c r="K58" s="140"/>
    </row>
    <row r="59" spans="2:47" s="1" customFormat="1" ht="10.35" customHeight="1">
      <c r="B59" s="41"/>
      <c r="C59" s="42"/>
      <c r="D59" s="42"/>
      <c r="E59" s="42"/>
      <c r="F59" s="42"/>
      <c r="G59" s="42"/>
      <c r="H59" s="42"/>
      <c r="I59" s="113"/>
      <c r="J59" s="42"/>
      <c r="K59" s="45"/>
    </row>
    <row r="60" spans="2:47" s="1" customFormat="1" ht="29.25" customHeight="1">
      <c r="B60" s="41"/>
      <c r="C60" s="141" t="s">
        <v>110</v>
      </c>
      <c r="D60" s="42"/>
      <c r="E60" s="42"/>
      <c r="F60" s="42"/>
      <c r="G60" s="42"/>
      <c r="H60" s="42"/>
      <c r="I60" s="113"/>
      <c r="J60" s="123">
        <f>J94</f>
        <v>0</v>
      </c>
      <c r="K60" s="45"/>
      <c r="AU60" s="24" t="s">
        <v>111</v>
      </c>
    </row>
    <row r="61" spans="2:47" s="8" customFormat="1" ht="24.95" customHeight="1">
      <c r="B61" s="142"/>
      <c r="C61" s="143"/>
      <c r="D61" s="144" t="s">
        <v>112</v>
      </c>
      <c r="E61" s="145"/>
      <c r="F61" s="145"/>
      <c r="G61" s="145"/>
      <c r="H61" s="145"/>
      <c r="I61" s="146"/>
      <c r="J61" s="147">
        <f>J95</f>
        <v>0</v>
      </c>
      <c r="K61" s="148"/>
    </row>
    <row r="62" spans="2:47" s="9" customFormat="1" ht="19.899999999999999" customHeight="1">
      <c r="B62" s="149"/>
      <c r="C62" s="150"/>
      <c r="D62" s="151" t="s">
        <v>113</v>
      </c>
      <c r="E62" s="152"/>
      <c r="F62" s="152"/>
      <c r="G62" s="152"/>
      <c r="H62" s="152"/>
      <c r="I62" s="153"/>
      <c r="J62" s="154">
        <f>J96</f>
        <v>0</v>
      </c>
      <c r="K62" s="155"/>
    </row>
    <row r="63" spans="2:47" s="9" customFormat="1" ht="19.899999999999999" customHeight="1">
      <c r="B63" s="149"/>
      <c r="C63" s="150"/>
      <c r="D63" s="151" t="s">
        <v>114</v>
      </c>
      <c r="E63" s="152"/>
      <c r="F63" s="152"/>
      <c r="G63" s="152"/>
      <c r="H63" s="152"/>
      <c r="I63" s="153"/>
      <c r="J63" s="154">
        <f>J166</f>
        <v>0</v>
      </c>
      <c r="K63" s="155"/>
    </row>
    <row r="64" spans="2:47" s="9" customFormat="1" ht="19.899999999999999" customHeight="1">
      <c r="B64" s="149"/>
      <c r="C64" s="150"/>
      <c r="D64" s="151" t="s">
        <v>115</v>
      </c>
      <c r="E64" s="152"/>
      <c r="F64" s="152"/>
      <c r="G64" s="152"/>
      <c r="H64" s="152"/>
      <c r="I64" s="153"/>
      <c r="J64" s="154">
        <f>J183</f>
        <v>0</v>
      </c>
      <c r="K64" s="155"/>
    </row>
    <row r="65" spans="2:12" s="9" customFormat="1" ht="19.899999999999999" customHeight="1">
      <c r="B65" s="149"/>
      <c r="C65" s="150"/>
      <c r="D65" s="151" t="s">
        <v>116</v>
      </c>
      <c r="E65" s="152"/>
      <c r="F65" s="152"/>
      <c r="G65" s="152"/>
      <c r="H65" s="152"/>
      <c r="I65" s="153"/>
      <c r="J65" s="154">
        <f>J189</f>
        <v>0</v>
      </c>
      <c r="K65" s="155"/>
    </row>
    <row r="66" spans="2:12" s="9" customFormat="1" ht="19.899999999999999" customHeight="1">
      <c r="B66" s="149"/>
      <c r="C66" s="150"/>
      <c r="D66" s="151" t="s">
        <v>117</v>
      </c>
      <c r="E66" s="152"/>
      <c r="F66" s="152"/>
      <c r="G66" s="152"/>
      <c r="H66" s="152"/>
      <c r="I66" s="153"/>
      <c r="J66" s="154">
        <f>J192</f>
        <v>0</v>
      </c>
      <c r="K66" s="155"/>
    </row>
    <row r="67" spans="2:12" s="9" customFormat="1" ht="19.899999999999999" customHeight="1">
      <c r="B67" s="149"/>
      <c r="C67" s="150"/>
      <c r="D67" s="151" t="s">
        <v>118</v>
      </c>
      <c r="E67" s="152"/>
      <c r="F67" s="152"/>
      <c r="G67" s="152"/>
      <c r="H67" s="152"/>
      <c r="I67" s="153"/>
      <c r="J67" s="154">
        <f>J223</f>
        <v>0</v>
      </c>
      <c r="K67" s="155"/>
    </row>
    <row r="68" spans="2:12" s="9" customFormat="1" ht="19.899999999999999" customHeight="1">
      <c r="B68" s="149"/>
      <c r="C68" s="150"/>
      <c r="D68" s="151" t="s">
        <v>119</v>
      </c>
      <c r="E68" s="152"/>
      <c r="F68" s="152"/>
      <c r="G68" s="152"/>
      <c r="H68" s="152"/>
      <c r="I68" s="153"/>
      <c r="J68" s="154">
        <f>J231</f>
        <v>0</v>
      </c>
      <c r="K68" s="155"/>
    </row>
    <row r="69" spans="2:12" s="8" customFormat="1" ht="24.95" customHeight="1">
      <c r="B69" s="142"/>
      <c r="C69" s="143"/>
      <c r="D69" s="144" t="s">
        <v>120</v>
      </c>
      <c r="E69" s="145"/>
      <c r="F69" s="145"/>
      <c r="G69" s="145"/>
      <c r="H69" s="145"/>
      <c r="I69" s="146"/>
      <c r="J69" s="147">
        <f>J234</f>
        <v>0</v>
      </c>
      <c r="K69" s="148"/>
    </row>
    <row r="70" spans="2:12" s="9" customFormat="1" ht="19.899999999999999" customHeight="1">
      <c r="B70" s="149"/>
      <c r="C70" s="150"/>
      <c r="D70" s="151" t="s">
        <v>121</v>
      </c>
      <c r="E70" s="152"/>
      <c r="F70" s="152"/>
      <c r="G70" s="152"/>
      <c r="H70" s="152"/>
      <c r="I70" s="153"/>
      <c r="J70" s="154">
        <f>J235</f>
        <v>0</v>
      </c>
      <c r="K70" s="155"/>
    </row>
    <row r="71" spans="2:12" s="9" customFormat="1" ht="19.899999999999999" customHeight="1">
      <c r="B71" s="149"/>
      <c r="C71" s="150"/>
      <c r="D71" s="151" t="s">
        <v>122</v>
      </c>
      <c r="E71" s="152"/>
      <c r="F71" s="152"/>
      <c r="G71" s="152"/>
      <c r="H71" s="152"/>
      <c r="I71" s="153"/>
      <c r="J71" s="154">
        <f>J244</f>
        <v>0</v>
      </c>
      <c r="K71" s="155"/>
    </row>
    <row r="72" spans="2:12" s="9" customFormat="1" ht="19.899999999999999" customHeight="1">
      <c r="B72" s="149"/>
      <c r="C72" s="150"/>
      <c r="D72" s="151" t="s">
        <v>123</v>
      </c>
      <c r="E72" s="152"/>
      <c r="F72" s="152"/>
      <c r="G72" s="152"/>
      <c r="H72" s="152"/>
      <c r="I72" s="153"/>
      <c r="J72" s="154">
        <f>J265</f>
        <v>0</v>
      </c>
      <c r="K72" s="155"/>
    </row>
    <row r="73" spans="2:12" s="1" customFormat="1" ht="21.75" customHeight="1">
      <c r="B73" s="41"/>
      <c r="C73" s="42"/>
      <c r="D73" s="42"/>
      <c r="E73" s="42"/>
      <c r="F73" s="42"/>
      <c r="G73" s="42"/>
      <c r="H73" s="42"/>
      <c r="I73" s="113"/>
      <c r="J73" s="42"/>
      <c r="K73" s="45"/>
    </row>
    <row r="74" spans="2:12" s="1" customFormat="1" ht="6.95" customHeight="1">
      <c r="B74" s="56"/>
      <c r="C74" s="57"/>
      <c r="D74" s="57"/>
      <c r="E74" s="57"/>
      <c r="F74" s="57"/>
      <c r="G74" s="57"/>
      <c r="H74" s="57"/>
      <c r="I74" s="134"/>
      <c r="J74" s="57"/>
      <c r="K74" s="58"/>
    </row>
    <row r="78" spans="2:12" s="1" customFormat="1" ht="6.95" customHeight="1">
      <c r="B78" s="59"/>
      <c r="C78" s="60"/>
      <c r="D78" s="60"/>
      <c r="E78" s="60"/>
      <c r="F78" s="60"/>
      <c r="G78" s="60"/>
      <c r="H78" s="60"/>
      <c r="I78" s="135"/>
      <c r="J78" s="60"/>
      <c r="K78" s="60"/>
      <c r="L78" s="41"/>
    </row>
    <row r="79" spans="2:12" s="1" customFormat="1" ht="36.950000000000003" customHeight="1">
      <c r="B79" s="41"/>
      <c r="C79" s="61" t="s">
        <v>124</v>
      </c>
      <c r="I79" s="156"/>
      <c r="L79" s="41"/>
    </row>
    <row r="80" spans="2:12" s="1" customFormat="1" ht="6.95" customHeight="1">
      <c r="B80" s="41"/>
      <c r="I80" s="156"/>
      <c r="L80" s="41"/>
    </row>
    <row r="81" spans="2:63" s="1" customFormat="1" ht="14.45" customHeight="1">
      <c r="B81" s="41"/>
      <c r="C81" s="63" t="s">
        <v>19</v>
      </c>
      <c r="I81" s="156"/>
      <c r="L81" s="41"/>
    </row>
    <row r="82" spans="2:63" s="1" customFormat="1" ht="16.5" customHeight="1">
      <c r="B82" s="41"/>
      <c r="E82" s="450" t="str">
        <f>E7</f>
        <v>Vodovod Třinec-Guty, Bystrý – Úprava chlorace, Strojní a stavební část</v>
      </c>
      <c r="F82" s="451"/>
      <c r="G82" s="451"/>
      <c r="H82" s="451"/>
      <c r="I82" s="156"/>
      <c r="L82" s="41"/>
    </row>
    <row r="83" spans="2:63" ht="15">
      <c r="B83" s="28"/>
      <c r="C83" s="63" t="s">
        <v>103</v>
      </c>
      <c r="L83" s="28"/>
    </row>
    <row r="84" spans="2:63" s="1" customFormat="1" ht="16.5" customHeight="1">
      <c r="B84" s="41"/>
      <c r="E84" s="450" t="s">
        <v>104</v>
      </c>
      <c r="F84" s="444"/>
      <c r="G84" s="444"/>
      <c r="H84" s="444"/>
      <c r="I84" s="156"/>
      <c r="L84" s="41"/>
    </row>
    <row r="85" spans="2:63" s="1" customFormat="1" ht="14.45" customHeight="1">
      <c r="B85" s="41"/>
      <c r="C85" s="63" t="s">
        <v>105</v>
      </c>
      <c r="I85" s="156"/>
      <c r="L85" s="41"/>
    </row>
    <row r="86" spans="2:63" s="1" customFormat="1" ht="17.25" customHeight="1">
      <c r="B86" s="41"/>
      <c r="E86" s="414" t="str">
        <f>E11</f>
        <v>001 - SO 01 Armaturní komora AK1</v>
      </c>
      <c r="F86" s="444"/>
      <c r="G86" s="444"/>
      <c r="H86" s="444"/>
      <c r="I86" s="156"/>
      <c r="L86" s="41"/>
    </row>
    <row r="87" spans="2:63" s="1" customFormat="1" ht="6.95" customHeight="1">
      <c r="B87" s="41"/>
      <c r="I87" s="156"/>
      <c r="L87" s="41"/>
    </row>
    <row r="88" spans="2:63" s="1" customFormat="1" ht="18" customHeight="1">
      <c r="B88" s="41"/>
      <c r="C88" s="63" t="s">
        <v>23</v>
      </c>
      <c r="F88" s="157" t="str">
        <f>F14</f>
        <v xml:space="preserve"> </v>
      </c>
      <c r="I88" s="158" t="s">
        <v>25</v>
      </c>
      <c r="J88" s="67" t="str">
        <f>IF(J14="","",J14)</f>
        <v>6. 4. 2018</v>
      </c>
      <c r="L88" s="41"/>
    </row>
    <row r="89" spans="2:63" s="1" customFormat="1" ht="6.95" customHeight="1">
      <c r="B89" s="41"/>
      <c r="I89" s="156"/>
      <c r="L89" s="41"/>
    </row>
    <row r="90" spans="2:63" s="1" customFormat="1" ht="15">
      <c r="B90" s="41"/>
      <c r="C90" s="63" t="s">
        <v>27</v>
      </c>
      <c r="F90" s="157" t="str">
        <f>E17</f>
        <v>Aqualia infraestructuras inženýring, s.r.o.</v>
      </c>
      <c r="I90" s="158" t="s">
        <v>33</v>
      </c>
      <c r="J90" s="157" t="str">
        <f>E23</f>
        <v>KB projekt Aqua s.r.o.</v>
      </c>
      <c r="L90" s="41"/>
    </row>
    <row r="91" spans="2:63" s="1" customFormat="1" ht="14.45" customHeight="1">
      <c r="B91" s="41"/>
      <c r="C91" s="63" t="s">
        <v>31</v>
      </c>
      <c r="F91" s="157" t="str">
        <f>IF(E20="","",E20)</f>
        <v/>
      </c>
      <c r="I91" s="156"/>
      <c r="L91" s="41"/>
    </row>
    <row r="92" spans="2:63" s="1" customFormat="1" ht="10.35" customHeight="1">
      <c r="B92" s="41"/>
      <c r="I92" s="156"/>
      <c r="L92" s="41"/>
    </row>
    <row r="93" spans="2:63" s="10" customFormat="1" ht="29.25" customHeight="1">
      <c r="B93" s="159"/>
      <c r="C93" s="160" t="s">
        <v>125</v>
      </c>
      <c r="D93" s="161" t="s">
        <v>56</v>
      </c>
      <c r="E93" s="161" t="s">
        <v>52</v>
      </c>
      <c r="F93" s="161" t="s">
        <v>126</v>
      </c>
      <c r="G93" s="161" t="s">
        <v>127</v>
      </c>
      <c r="H93" s="161" t="s">
        <v>128</v>
      </c>
      <c r="I93" s="162" t="s">
        <v>129</v>
      </c>
      <c r="J93" s="161" t="s">
        <v>109</v>
      </c>
      <c r="K93" s="163" t="s">
        <v>130</v>
      </c>
      <c r="L93" s="159"/>
      <c r="M93" s="73" t="s">
        <v>131</v>
      </c>
      <c r="N93" s="74" t="s">
        <v>41</v>
      </c>
      <c r="O93" s="74" t="s">
        <v>132</v>
      </c>
      <c r="P93" s="74" t="s">
        <v>133</v>
      </c>
      <c r="Q93" s="74" t="s">
        <v>134</v>
      </c>
      <c r="R93" s="74" t="s">
        <v>135</v>
      </c>
      <c r="S93" s="74" t="s">
        <v>136</v>
      </c>
      <c r="T93" s="75" t="s">
        <v>137</v>
      </c>
    </row>
    <row r="94" spans="2:63" s="1" customFormat="1" ht="29.25" customHeight="1">
      <c r="B94" s="41"/>
      <c r="C94" s="77" t="s">
        <v>110</v>
      </c>
      <c r="I94" s="156"/>
      <c r="J94" s="164">
        <f>BK94</f>
        <v>0</v>
      </c>
      <c r="L94" s="41"/>
      <c r="M94" s="76"/>
      <c r="N94" s="68"/>
      <c r="O94" s="68"/>
      <c r="P94" s="165">
        <f>P95+P234</f>
        <v>0</v>
      </c>
      <c r="Q94" s="68"/>
      <c r="R94" s="165">
        <f>R95+R234</f>
        <v>10.828022860000001</v>
      </c>
      <c r="S94" s="68"/>
      <c r="T94" s="166">
        <f>T95+T234</f>
        <v>7.6799999999999993E-2</v>
      </c>
      <c r="AT94" s="24" t="s">
        <v>70</v>
      </c>
      <c r="AU94" s="24" t="s">
        <v>111</v>
      </c>
      <c r="BK94" s="167">
        <f>BK95+BK234</f>
        <v>0</v>
      </c>
    </row>
    <row r="95" spans="2:63" s="11" customFormat="1" ht="37.35" customHeight="1">
      <c r="B95" s="168"/>
      <c r="D95" s="169" t="s">
        <v>70</v>
      </c>
      <c r="E95" s="170" t="s">
        <v>138</v>
      </c>
      <c r="F95" s="170" t="s">
        <v>139</v>
      </c>
      <c r="I95" s="171"/>
      <c r="J95" s="172">
        <f>BK95</f>
        <v>0</v>
      </c>
      <c r="L95" s="168"/>
      <c r="M95" s="173"/>
      <c r="N95" s="174"/>
      <c r="O95" s="174"/>
      <c r="P95" s="175">
        <f>P96+P166+P183+P189+P192+P223+P231</f>
        <v>0</v>
      </c>
      <c r="Q95" s="174"/>
      <c r="R95" s="175">
        <f>R96+R166+R183+R189+R192+R223+R231</f>
        <v>10.80773106</v>
      </c>
      <c r="S95" s="174"/>
      <c r="T95" s="176">
        <f>T96+T166+T183+T189+T192+T223+T231</f>
        <v>7.6799999999999993E-2</v>
      </c>
      <c r="AR95" s="169" t="s">
        <v>77</v>
      </c>
      <c r="AT95" s="177" t="s">
        <v>70</v>
      </c>
      <c r="AU95" s="177" t="s">
        <v>71</v>
      </c>
      <c r="AY95" s="169" t="s">
        <v>140</v>
      </c>
      <c r="BK95" s="178">
        <f>BK96+BK166+BK183+BK189+BK192+BK223+BK231</f>
        <v>0</v>
      </c>
    </row>
    <row r="96" spans="2:63" s="11" customFormat="1" ht="19.899999999999999" customHeight="1">
      <c r="B96" s="168"/>
      <c r="D96" s="169" t="s">
        <v>70</v>
      </c>
      <c r="E96" s="179" t="s">
        <v>77</v>
      </c>
      <c r="F96" s="179" t="s">
        <v>141</v>
      </c>
      <c r="I96" s="171"/>
      <c r="J96" s="180">
        <f>BK96</f>
        <v>0</v>
      </c>
      <c r="L96" s="168"/>
      <c r="M96" s="173"/>
      <c r="N96" s="174"/>
      <c r="O96" s="174"/>
      <c r="P96" s="175">
        <f>SUM(P97:P165)</f>
        <v>0</v>
      </c>
      <c r="Q96" s="174"/>
      <c r="R96" s="175">
        <f>SUM(R97:R165)</f>
        <v>0</v>
      </c>
      <c r="S96" s="174"/>
      <c r="T96" s="176">
        <f>SUM(T97:T165)</f>
        <v>0</v>
      </c>
      <c r="AR96" s="169" t="s">
        <v>77</v>
      </c>
      <c r="AT96" s="177" t="s">
        <v>70</v>
      </c>
      <c r="AU96" s="177" t="s">
        <v>77</v>
      </c>
      <c r="AY96" s="169" t="s">
        <v>140</v>
      </c>
      <c r="BK96" s="178">
        <f>SUM(BK97:BK165)</f>
        <v>0</v>
      </c>
    </row>
    <row r="97" spans="2:65" s="1" customFormat="1" ht="25.5" customHeight="1">
      <c r="B97" s="181"/>
      <c r="C97" s="182" t="s">
        <v>77</v>
      </c>
      <c r="D97" s="182" t="s">
        <v>142</v>
      </c>
      <c r="E97" s="183" t="s">
        <v>143</v>
      </c>
      <c r="F97" s="184" t="s">
        <v>144</v>
      </c>
      <c r="G97" s="185" t="s">
        <v>145</v>
      </c>
      <c r="H97" s="186">
        <v>1</v>
      </c>
      <c r="I97" s="187"/>
      <c r="J97" s="188">
        <f>ROUND(I97*H97,2)</f>
        <v>0</v>
      </c>
      <c r="K97" s="184" t="s">
        <v>5</v>
      </c>
      <c r="L97" s="41"/>
      <c r="M97" s="189" t="s">
        <v>5</v>
      </c>
      <c r="N97" s="190" t="s">
        <v>42</v>
      </c>
      <c r="O97" s="42"/>
      <c r="P97" s="191">
        <f>O97*H97</f>
        <v>0</v>
      </c>
      <c r="Q97" s="191">
        <v>0</v>
      </c>
      <c r="R97" s="191">
        <f>Q97*H97</f>
        <v>0</v>
      </c>
      <c r="S97" s="191">
        <v>0</v>
      </c>
      <c r="T97" s="192">
        <f>S97*H97</f>
        <v>0</v>
      </c>
      <c r="AR97" s="24" t="s">
        <v>146</v>
      </c>
      <c r="AT97" s="24" t="s">
        <v>142</v>
      </c>
      <c r="AU97" s="24" t="s">
        <v>79</v>
      </c>
      <c r="AY97" s="24" t="s">
        <v>140</v>
      </c>
      <c r="BE97" s="193">
        <f>IF(N97="základní",J97,0)</f>
        <v>0</v>
      </c>
      <c r="BF97" s="193">
        <f>IF(N97="snížená",J97,0)</f>
        <v>0</v>
      </c>
      <c r="BG97" s="193">
        <f>IF(N97="zákl. přenesená",J97,0)</f>
        <v>0</v>
      </c>
      <c r="BH97" s="193">
        <f>IF(N97="sníž. přenesená",J97,0)</f>
        <v>0</v>
      </c>
      <c r="BI97" s="193">
        <f>IF(N97="nulová",J97,0)</f>
        <v>0</v>
      </c>
      <c r="BJ97" s="24" t="s">
        <v>77</v>
      </c>
      <c r="BK97" s="193">
        <f>ROUND(I97*H97,2)</f>
        <v>0</v>
      </c>
      <c r="BL97" s="24" t="s">
        <v>146</v>
      </c>
      <c r="BM97" s="24" t="s">
        <v>147</v>
      </c>
    </row>
    <row r="98" spans="2:65" s="1" customFormat="1">
      <c r="B98" s="41"/>
      <c r="D98" s="194" t="s">
        <v>148</v>
      </c>
      <c r="F98" s="195" t="s">
        <v>144</v>
      </c>
      <c r="I98" s="156"/>
      <c r="L98" s="41"/>
      <c r="M98" s="196"/>
      <c r="N98" s="42"/>
      <c r="O98" s="42"/>
      <c r="P98" s="42"/>
      <c r="Q98" s="42"/>
      <c r="R98" s="42"/>
      <c r="S98" s="42"/>
      <c r="T98" s="70"/>
      <c r="AT98" s="24" t="s">
        <v>148</v>
      </c>
      <c r="AU98" s="24" t="s">
        <v>79</v>
      </c>
    </row>
    <row r="99" spans="2:65" s="1" customFormat="1" ht="27">
      <c r="B99" s="41"/>
      <c r="D99" s="194" t="s">
        <v>149</v>
      </c>
      <c r="F99" s="197" t="s">
        <v>150</v>
      </c>
      <c r="I99" s="156"/>
      <c r="L99" s="41"/>
      <c r="M99" s="196"/>
      <c r="N99" s="42"/>
      <c r="O99" s="42"/>
      <c r="P99" s="42"/>
      <c r="Q99" s="42"/>
      <c r="R99" s="42"/>
      <c r="S99" s="42"/>
      <c r="T99" s="70"/>
      <c r="AT99" s="24" t="s">
        <v>149</v>
      </c>
      <c r="AU99" s="24" t="s">
        <v>79</v>
      </c>
    </row>
    <row r="100" spans="2:65" s="12" customFormat="1">
      <c r="B100" s="198"/>
      <c r="D100" s="194" t="s">
        <v>151</v>
      </c>
      <c r="E100" s="199" t="s">
        <v>5</v>
      </c>
      <c r="F100" s="200" t="s">
        <v>77</v>
      </c>
      <c r="H100" s="201">
        <v>1</v>
      </c>
      <c r="I100" s="202"/>
      <c r="L100" s="198"/>
      <c r="M100" s="203"/>
      <c r="N100" s="204"/>
      <c r="O100" s="204"/>
      <c r="P100" s="204"/>
      <c r="Q100" s="204"/>
      <c r="R100" s="204"/>
      <c r="S100" s="204"/>
      <c r="T100" s="205"/>
      <c r="AT100" s="199" t="s">
        <v>151</v>
      </c>
      <c r="AU100" s="199" t="s">
        <v>79</v>
      </c>
      <c r="AV100" s="12" t="s">
        <v>79</v>
      </c>
      <c r="AW100" s="12" t="s">
        <v>35</v>
      </c>
      <c r="AX100" s="12" t="s">
        <v>77</v>
      </c>
      <c r="AY100" s="199" t="s">
        <v>140</v>
      </c>
    </row>
    <row r="101" spans="2:65" s="1" customFormat="1" ht="16.5" customHeight="1">
      <c r="B101" s="181"/>
      <c r="C101" s="182" t="s">
        <v>79</v>
      </c>
      <c r="D101" s="182" t="s">
        <v>142</v>
      </c>
      <c r="E101" s="183" t="s">
        <v>152</v>
      </c>
      <c r="F101" s="184" t="s">
        <v>153</v>
      </c>
      <c r="G101" s="185" t="s">
        <v>154</v>
      </c>
      <c r="H101" s="186">
        <v>168</v>
      </c>
      <c r="I101" s="187"/>
      <c r="J101" s="188">
        <f>ROUND(I101*H101,2)</f>
        <v>0</v>
      </c>
      <c r="K101" s="184" t="s">
        <v>155</v>
      </c>
      <c r="L101" s="41"/>
      <c r="M101" s="189" t="s">
        <v>5</v>
      </c>
      <c r="N101" s="190" t="s">
        <v>42</v>
      </c>
      <c r="O101" s="42"/>
      <c r="P101" s="191">
        <f>O101*H101</f>
        <v>0</v>
      </c>
      <c r="Q101" s="191">
        <v>0</v>
      </c>
      <c r="R101" s="191">
        <f>Q101*H101</f>
        <v>0</v>
      </c>
      <c r="S101" s="191">
        <v>0</v>
      </c>
      <c r="T101" s="192">
        <f>S101*H101</f>
        <v>0</v>
      </c>
      <c r="AR101" s="24" t="s">
        <v>146</v>
      </c>
      <c r="AT101" s="24" t="s">
        <v>142</v>
      </c>
      <c r="AU101" s="24" t="s">
        <v>79</v>
      </c>
      <c r="AY101" s="24" t="s">
        <v>140</v>
      </c>
      <c r="BE101" s="193">
        <f>IF(N101="základní",J101,0)</f>
        <v>0</v>
      </c>
      <c r="BF101" s="193">
        <f>IF(N101="snížená",J101,0)</f>
        <v>0</v>
      </c>
      <c r="BG101" s="193">
        <f>IF(N101="zákl. přenesená",J101,0)</f>
        <v>0</v>
      </c>
      <c r="BH101" s="193">
        <f>IF(N101="sníž. přenesená",J101,0)</f>
        <v>0</v>
      </c>
      <c r="BI101" s="193">
        <f>IF(N101="nulová",J101,0)</f>
        <v>0</v>
      </c>
      <c r="BJ101" s="24" t="s">
        <v>77</v>
      </c>
      <c r="BK101" s="193">
        <f>ROUND(I101*H101,2)</f>
        <v>0</v>
      </c>
      <c r="BL101" s="24" t="s">
        <v>146</v>
      </c>
      <c r="BM101" s="24" t="s">
        <v>156</v>
      </c>
    </row>
    <row r="102" spans="2:65" s="1" customFormat="1">
      <c r="B102" s="41"/>
      <c r="D102" s="194" t="s">
        <v>148</v>
      </c>
      <c r="F102" s="195" t="s">
        <v>157</v>
      </c>
      <c r="I102" s="156"/>
      <c r="L102" s="41"/>
      <c r="M102" s="196"/>
      <c r="N102" s="42"/>
      <c r="O102" s="42"/>
      <c r="P102" s="42"/>
      <c r="Q102" s="42"/>
      <c r="R102" s="42"/>
      <c r="S102" s="42"/>
      <c r="T102" s="70"/>
      <c r="AT102" s="24" t="s">
        <v>148</v>
      </c>
      <c r="AU102" s="24" t="s">
        <v>79</v>
      </c>
    </row>
    <row r="103" spans="2:65" s="1" customFormat="1" ht="27">
      <c r="B103" s="41"/>
      <c r="D103" s="194" t="s">
        <v>149</v>
      </c>
      <c r="F103" s="197" t="s">
        <v>150</v>
      </c>
      <c r="I103" s="156"/>
      <c r="L103" s="41"/>
      <c r="M103" s="196"/>
      <c r="N103" s="42"/>
      <c r="O103" s="42"/>
      <c r="P103" s="42"/>
      <c r="Q103" s="42"/>
      <c r="R103" s="42"/>
      <c r="S103" s="42"/>
      <c r="T103" s="70"/>
      <c r="AT103" s="24" t="s">
        <v>149</v>
      </c>
      <c r="AU103" s="24" t="s">
        <v>79</v>
      </c>
    </row>
    <row r="104" spans="2:65" s="12" customFormat="1">
      <c r="B104" s="198"/>
      <c r="D104" s="194" t="s">
        <v>151</v>
      </c>
      <c r="E104" s="199" t="s">
        <v>5</v>
      </c>
      <c r="F104" s="200" t="s">
        <v>158</v>
      </c>
      <c r="H104" s="201">
        <v>168</v>
      </c>
      <c r="I104" s="202"/>
      <c r="L104" s="198"/>
      <c r="M104" s="203"/>
      <c r="N104" s="204"/>
      <c r="O104" s="204"/>
      <c r="P104" s="204"/>
      <c r="Q104" s="204"/>
      <c r="R104" s="204"/>
      <c r="S104" s="204"/>
      <c r="T104" s="205"/>
      <c r="AT104" s="199" t="s">
        <v>151</v>
      </c>
      <c r="AU104" s="199" t="s">
        <v>79</v>
      </c>
      <c r="AV104" s="12" t="s">
        <v>79</v>
      </c>
      <c r="AW104" s="12" t="s">
        <v>35</v>
      </c>
      <c r="AX104" s="12" t="s">
        <v>77</v>
      </c>
      <c r="AY104" s="199" t="s">
        <v>140</v>
      </c>
    </row>
    <row r="105" spans="2:65" s="1" customFormat="1" ht="25.5" customHeight="1">
      <c r="B105" s="181"/>
      <c r="C105" s="182" t="s">
        <v>159</v>
      </c>
      <c r="D105" s="182" t="s">
        <v>142</v>
      </c>
      <c r="E105" s="183" t="s">
        <v>160</v>
      </c>
      <c r="F105" s="184" t="s">
        <v>161</v>
      </c>
      <c r="G105" s="185" t="s">
        <v>162</v>
      </c>
      <c r="H105" s="186">
        <v>14</v>
      </c>
      <c r="I105" s="187"/>
      <c r="J105" s="188">
        <f>ROUND(I105*H105,2)</f>
        <v>0</v>
      </c>
      <c r="K105" s="184" t="s">
        <v>155</v>
      </c>
      <c r="L105" s="41"/>
      <c r="M105" s="189" t="s">
        <v>5</v>
      </c>
      <c r="N105" s="190" t="s">
        <v>42</v>
      </c>
      <c r="O105" s="42"/>
      <c r="P105" s="191">
        <f>O105*H105</f>
        <v>0</v>
      </c>
      <c r="Q105" s="191">
        <v>0</v>
      </c>
      <c r="R105" s="191">
        <f>Q105*H105</f>
        <v>0</v>
      </c>
      <c r="S105" s="191">
        <v>0</v>
      </c>
      <c r="T105" s="192">
        <f>S105*H105</f>
        <v>0</v>
      </c>
      <c r="AR105" s="24" t="s">
        <v>146</v>
      </c>
      <c r="AT105" s="24" t="s">
        <v>142</v>
      </c>
      <c r="AU105" s="24" t="s">
        <v>79</v>
      </c>
      <c r="AY105" s="24" t="s">
        <v>140</v>
      </c>
      <c r="BE105" s="193">
        <f>IF(N105="základní",J105,0)</f>
        <v>0</v>
      </c>
      <c r="BF105" s="193">
        <f>IF(N105="snížená",J105,0)</f>
        <v>0</v>
      </c>
      <c r="BG105" s="193">
        <f>IF(N105="zákl. přenesená",J105,0)</f>
        <v>0</v>
      </c>
      <c r="BH105" s="193">
        <f>IF(N105="sníž. přenesená",J105,0)</f>
        <v>0</v>
      </c>
      <c r="BI105" s="193">
        <f>IF(N105="nulová",J105,0)</f>
        <v>0</v>
      </c>
      <c r="BJ105" s="24" t="s">
        <v>77</v>
      </c>
      <c r="BK105" s="193">
        <f>ROUND(I105*H105,2)</f>
        <v>0</v>
      </c>
      <c r="BL105" s="24" t="s">
        <v>146</v>
      </c>
      <c r="BM105" s="24" t="s">
        <v>163</v>
      </c>
    </row>
    <row r="106" spans="2:65" s="1" customFormat="1" ht="27">
      <c r="B106" s="41"/>
      <c r="D106" s="194" t="s">
        <v>148</v>
      </c>
      <c r="F106" s="195" t="s">
        <v>164</v>
      </c>
      <c r="I106" s="156"/>
      <c r="L106" s="41"/>
      <c r="M106" s="196"/>
      <c r="N106" s="42"/>
      <c r="O106" s="42"/>
      <c r="P106" s="42"/>
      <c r="Q106" s="42"/>
      <c r="R106" s="42"/>
      <c r="S106" s="42"/>
      <c r="T106" s="70"/>
      <c r="AT106" s="24" t="s">
        <v>148</v>
      </c>
      <c r="AU106" s="24" t="s">
        <v>79</v>
      </c>
    </row>
    <row r="107" spans="2:65" s="12" customFormat="1">
      <c r="B107" s="198"/>
      <c r="D107" s="194" t="s">
        <v>151</v>
      </c>
      <c r="E107" s="199" t="s">
        <v>5</v>
      </c>
      <c r="F107" s="200" t="s">
        <v>165</v>
      </c>
      <c r="H107" s="201">
        <v>14</v>
      </c>
      <c r="I107" s="202"/>
      <c r="L107" s="198"/>
      <c r="M107" s="203"/>
      <c r="N107" s="204"/>
      <c r="O107" s="204"/>
      <c r="P107" s="204"/>
      <c r="Q107" s="204"/>
      <c r="R107" s="204"/>
      <c r="S107" s="204"/>
      <c r="T107" s="205"/>
      <c r="AT107" s="199" t="s">
        <v>151</v>
      </c>
      <c r="AU107" s="199" t="s">
        <v>79</v>
      </c>
      <c r="AV107" s="12" t="s">
        <v>79</v>
      </c>
      <c r="AW107" s="12" t="s">
        <v>35</v>
      </c>
      <c r="AX107" s="12" t="s">
        <v>77</v>
      </c>
      <c r="AY107" s="199" t="s">
        <v>140</v>
      </c>
    </row>
    <row r="108" spans="2:65" s="1" customFormat="1" ht="16.5" customHeight="1">
      <c r="B108" s="181"/>
      <c r="C108" s="182" t="s">
        <v>146</v>
      </c>
      <c r="D108" s="182" t="s">
        <v>142</v>
      </c>
      <c r="E108" s="183" t="s">
        <v>166</v>
      </c>
      <c r="F108" s="184" t="s">
        <v>167</v>
      </c>
      <c r="G108" s="185" t="s">
        <v>168</v>
      </c>
      <c r="H108" s="186">
        <v>2</v>
      </c>
      <c r="I108" s="187"/>
      <c r="J108" s="188">
        <f>ROUND(I108*H108,2)</f>
        <v>0</v>
      </c>
      <c r="K108" s="184" t="s">
        <v>155</v>
      </c>
      <c r="L108" s="41"/>
      <c r="M108" s="189" t="s">
        <v>5</v>
      </c>
      <c r="N108" s="190" t="s">
        <v>42</v>
      </c>
      <c r="O108" s="42"/>
      <c r="P108" s="191">
        <f>O108*H108</f>
        <v>0</v>
      </c>
      <c r="Q108" s="191">
        <v>0</v>
      </c>
      <c r="R108" s="191">
        <f>Q108*H108</f>
        <v>0</v>
      </c>
      <c r="S108" s="191">
        <v>0</v>
      </c>
      <c r="T108" s="192">
        <f>S108*H108</f>
        <v>0</v>
      </c>
      <c r="AR108" s="24" t="s">
        <v>146</v>
      </c>
      <c r="AT108" s="24" t="s">
        <v>142</v>
      </c>
      <c r="AU108" s="24" t="s">
        <v>79</v>
      </c>
      <c r="AY108" s="24" t="s">
        <v>140</v>
      </c>
      <c r="BE108" s="193">
        <f>IF(N108="základní",J108,0)</f>
        <v>0</v>
      </c>
      <c r="BF108" s="193">
        <f>IF(N108="snížená",J108,0)</f>
        <v>0</v>
      </c>
      <c r="BG108" s="193">
        <f>IF(N108="zákl. přenesená",J108,0)</f>
        <v>0</v>
      </c>
      <c r="BH108" s="193">
        <f>IF(N108="sníž. přenesená",J108,0)</f>
        <v>0</v>
      </c>
      <c r="BI108" s="193">
        <f>IF(N108="nulová",J108,0)</f>
        <v>0</v>
      </c>
      <c r="BJ108" s="24" t="s">
        <v>77</v>
      </c>
      <c r="BK108" s="193">
        <f>ROUND(I108*H108,2)</f>
        <v>0</v>
      </c>
      <c r="BL108" s="24" t="s">
        <v>146</v>
      </c>
      <c r="BM108" s="24" t="s">
        <v>169</v>
      </c>
    </row>
    <row r="109" spans="2:65" s="1" customFormat="1" ht="27">
      <c r="B109" s="41"/>
      <c r="D109" s="194" t="s">
        <v>148</v>
      </c>
      <c r="F109" s="195" t="s">
        <v>170</v>
      </c>
      <c r="I109" s="156"/>
      <c r="L109" s="41"/>
      <c r="M109" s="196"/>
      <c r="N109" s="42"/>
      <c r="O109" s="42"/>
      <c r="P109" s="42"/>
      <c r="Q109" s="42"/>
      <c r="R109" s="42"/>
      <c r="S109" s="42"/>
      <c r="T109" s="70"/>
      <c r="AT109" s="24" t="s">
        <v>148</v>
      </c>
      <c r="AU109" s="24" t="s">
        <v>79</v>
      </c>
    </row>
    <row r="110" spans="2:65" s="1" customFormat="1" ht="27">
      <c r="B110" s="41"/>
      <c r="D110" s="194" t="s">
        <v>149</v>
      </c>
      <c r="F110" s="197" t="s">
        <v>150</v>
      </c>
      <c r="I110" s="156"/>
      <c r="L110" s="41"/>
      <c r="M110" s="196"/>
      <c r="N110" s="42"/>
      <c r="O110" s="42"/>
      <c r="P110" s="42"/>
      <c r="Q110" s="42"/>
      <c r="R110" s="42"/>
      <c r="S110" s="42"/>
      <c r="T110" s="70"/>
      <c r="AT110" s="24" t="s">
        <v>149</v>
      </c>
      <c r="AU110" s="24" t="s">
        <v>79</v>
      </c>
    </row>
    <row r="111" spans="2:65" s="12" customFormat="1">
      <c r="B111" s="198"/>
      <c r="D111" s="194" t="s">
        <v>151</v>
      </c>
      <c r="E111" s="199" t="s">
        <v>5</v>
      </c>
      <c r="F111" s="200" t="s">
        <v>171</v>
      </c>
      <c r="H111" s="201">
        <v>2</v>
      </c>
      <c r="I111" s="202"/>
      <c r="L111" s="198"/>
      <c r="M111" s="203"/>
      <c r="N111" s="204"/>
      <c r="O111" s="204"/>
      <c r="P111" s="204"/>
      <c r="Q111" s="204"/>
      <c r="R111" s="204"/>
      <c r="S111" s="204"/>
      <c r="T111" s="205"/>
      <c r="AT111" s="199" t="s">
        <v>151</v>
      </c>
      <c r="AU111" s="199" t="s">
        <v>79</v>
      </c>
      <c r="AV111" s="12" t="s">
        <v>79</v>
      </c>
      <c r="AW111" s="12" t="s">
        <v>35</v>
      </c>
      <c r="AX111" s="12" t="s">
        <v>77</v>
      </c>
      <c r="AY111" s="199" t="s">
        <v>140</v>
      </c>
    </row>
    <row r="112" spans="2:65" s="1" customFormat="1" ht="16.5" customHeight="1">
      <c r="B112" s="181"/>
      <c r="C112" s="182" t="s">
        <v>172</v>
      </c>
      <c r="D112" s="182" t="s">
        <v>142</v>
      </c>
      <c r="E112" s="183" t="s">
        <v>173</v>
      </c>
      <c r="F112" s="184" t="s">
        <v>174</v>
      </c>
      <c r="G112" s="185" t="s">
        <v>168</v>
      </c>
      <c r="H112" s="186">
        <v>99.198999999999998</v>
      </c>
      <c r="I112" s="187"/>
      <c r="J112" s="188">
        <f>ROUND(I112*H112,2)</f>
        <v>0</v>
      </c>
      <c r="K112" s="184" t="s">
        <v>155</v>
      </c>
      <c r="L112" s="41"/>
      <c r="M112" s="189" t="s">
        <v>5</v>
      </c>
      <c r="N112" s="190" t="s">
        <v>42</v>
      </c>
      <c r="O112" s="42"/>
      <c r="P112" s="191">
        <f>O112*H112</f>
        <v>0</v>
      </c>
      <c r="Q112" s="191">
        <v>0</v>
      </c>
      <c r="R112" s="191">
        <f>Q112*H112</f>
        <v>0</v>
      </c>
      <c r="S112" s="191">
        <v>0</v>
      </c>
      <c r="T112" s="192">
        <f>S112*H112</f>
        <v>0</v>
      </c>
      <c r="AR112" s="24" t="s">
        <v>146</v>
      </c>
      <c r="AT112" s="24" t="s">
        <v>142</v>
      </c>
      <c r="AU112" s="24" t="s">
        <v>79</v>
      </c>
      <c r="AY112" s="24" t="s">
        <v>140</v>
      </c>
      <c r="BE112" s="193">
        <f>IF(N112="základní",J112,0)</f>
        <v>0</v>
      </c>
      <c r="BF112" s="193">
        <f>IF(N112="snížená",J112,0)</f>
        <v>0</v>
      </c>
      <c r="BG112" s="193">
        <f>IF(N112="zákl. přenesená",J112,0)</f>
        <v>0</v>
      </c>
      <c r="BH112" s="193">
        <f>IF(N112="sníž. přenesená",J112,0)</f>
        <v>0</v>
      </c>
      <c r="BI112" s="193">
        <f>IF(N112="nulová",J112,0)</f>
        <v>0</v>
      </c>
      <c r="BJ112" s="24" t="s">
        <v>77</v>
      </c>
      <c r="BK112" s="193">
        <f>ROUND(I112*H112,2)</f>
        <v>0</v>
      </c>
      <c r="BL112" s="24" t="s">
        <v>146</v>
      </c>
      <c r="BM112" s="24" t="s">
        <v>175</v>
      </c>
    </row>
    <row r="113" spans="2:65" s="1" customFormat="1" ht="27">
      <c r="B113" s="41"/>
      <c r="D113" s="194" t="s">
        <v>148</v>
      </c>
      <c r="F113" s="195" t="s">
        <v>176</v>
      </c>
      <c r="I113" s="156"/>
      <c r="L113" s="41"/>
      <c r="M113" s="196"/>
      <c r="N113" s="42"/>
      <c r="O113" s="42"/>
      <c r="P113" s="42"/>
      <c r="Q113" s="42"/>
      <c r="R113" s="42"/>
      <c r="S113" s="42"/>
      <c r="T113" s="70"/>
      <c r="AT113" s="24" t="s">
        <v>148</v>
      </c>
      <c r="AU113" s="24" t="s">
        <v>79</v>
      </c>
    </row>
    <row r="114" spans="2:65" s="1" customFormat="1" ht="27">
      <c r="B114" s="41"/>
      <c r="D114" s="194" t="s">
        <v>149</v>
      </c>
      <c r="F114" s="197" t="s">
        <v>150</v>
      </c>
      <c r="I114" s="156"/>
      <c r="L114" s="41"/>
      <c r="M114" s="196"/>
      <c r="N114" s="42"/>
      <c r="O114" s="42"/>
      <c r="P114" s="42"/>
      <c r="Q114" s="42"/>
      <c r="R114" s="42"/>
      <c r="S114" s="42"/>
      <c r="T114" s="70"/>
      <c r="AT114" s="24" t="s">
        <v>149</v>
      </c>
      <c r="AU114" s="24" t="s">
        <v>79</v>
      </c>
    </row>
    <row r="115" spans="2:65" s="12" customFormat="1">
      <c r="B115" s="198"/>
      <c r="D115" s="194" t="s">
        <v>151</v>
      </c>
      <c r="E115" s="199" t="s">
        <v>5</v>
      </c>
      <c r="F115" s="200" t="s">
        <v>177</v>
      </c>
      <c r="H115" s="201">
        <v>99.198999999999998</v>
      </c>
      <c r="I115" s="202"/>
      <c r="L115" s="198"/>
      <c r="M115" s="203"/>
      <c r="N115" s="204"/>
      <c r="O115" s="204"/>
      <c r="P115" s="204"/>
      <c r="Q115" s="204"/>
      <c r="R115" s="204"/>
      <c r="S115" s="204"/>
      <c r="T115" s="205"/>
      <c r="AT115" s="199" t="s">
        <v>151</v>
      </c>
      <c r="AU115" s="199" t="s">
        <v>79</v>
      </c>
      <c r="AV115" s="12" t="s">
        <v>79</v>
      </c>
      <c r="AW115" s="12" t="s">
        <v>35</v>
      </c>
      <c r="AX115" s="12" t="s">
        <v>77</v>
      </c>
      <c r="AY115" s="199" t="s">
        <v>140</v>
      </c>
    </row>
    <row r="116" spans="2:65" s="1" customFormat="1" ht="16.5" customHeight="1">
      <c r="B116" s="181"/>
      <c r="C116" s="182" t="s">
        <v>178</v>
      </c>
      <c r="D116" s="182" t="s">
        <v>142</v>
      </c>
      <c r="E116" s="183" t="s">
        <v>179</v>
      </c>
      <c r="F116" s="184" t="s">
        <v>180</v>
      </c>
      <c r="G116" s="185" t="s">
        <v>168</v>
      </c>
      <c r="H116" s="186">
        <v>49.6</v>
      </c>
      <c r="I116" s="187"/>
      <c r="J116" s="188">
        <f>ROUND(I116*H116,2)</f>
        <v>0</v>
      </c>
      <c r="K116" s="184" t="s">
        <v>155</v>
      </c>
      <c r="L116" s="41"/>
      <c r="M116" s="189" t="s">
        <v>5</v>
      </c>
      <c r="N116" s="190" t="s">
        <v>42</v>
      </c>
      <c r="O116" s="42"/>
      <c r="P116" s="191">
        <f>O116*H116</f>
        <v>0</v>
      </c>
      <c r="Q116" s="191">
        <v>0</v>
      </c>
      <c r="R116" s="191">
        <f>Q116*H116</f>
        <v>0</v>
      </c>
      <c r="S116" s="191">
        <v>0</v>
      </c>
      <c r="T116" s="192">
        <f>S116*H116</f>
        <v>0</v>
      </c>
      <c r="AR116" s="24" t="s">
        <v>146</v>
      </c>
      <c r="AT116" s="24" t="s">
        <v>142</v>
      </c>
      <c r="AU116" s="24" t="s">
        <v>79</v>
      </c>
      <c r="AY116" s="24" t="s">
        <v>140</v>
      </c>
      <c r="BE116" s="193">
        <f>IF(N116="základní",J116,0)</f>
        <v>0</v>
      </c>
      <c r="BF116" s="193">
        <f>IF(N116="snížená",J116,0)</f>
        <v>0</v>
      </c>
      <c r="BG116" s="193">
        <f>IF(N116="zákl. přenesená",J116,0)</f>
        <v>0</v>
      </c>
      <c r="BH116" s="193">
        <f>IF(N116="sníž. přenesená",J116,0)</f>
        <v>0</v>
      </c>
      <c r="BI116" s="193">
        <f>IF(N116="nulová",J116,0)</f>
        <v>0</v>
      </c>
      <c r="BJ116" s="24" t="s">
        <v>77</v>
      </c>
      <c r="BK116" s="193">
        <f>ROUND(I116*H116,2)</f>
        <v>0</v>
      </c>
      <c r="BL116" s="24" t="s">
        <v>146</v>
      </c>
      <c r="BM116" s="24" t="s">
        <v>181</v>
      </c>
    </row>
    <row r="117" spans="2:65" s="1" customFormat="1" ht="27">
      <c r="B117" s="41"/>
      <c r="D117" s="194" t="s">
        <v>148</v>
      </c>
      <c r="F117" s="195" t="s">
        <v>182</v>
      </c>
      <c r="I117" s="156"/>
      <c r="L117" s="41"/>
      <c r="M117" s="196"/>
      <c r="N117" s="42"/>
      <c r="O117" s="42"/>
      <c r="P117" s="42"/>
      <c r="Q117" s="42"/>
      <c r="R117" s="42"/>
      <c r="S117" s="42"/>
      <c r="T117" s="70"/>
      <c r="AT117" s="24" t="s">
        <v>148</v>
      </c>
      <c r="AU117" s="24" t="s">
        <v>79</v>
      </c>
    </row>
    <row r="118" spans="2:65" s="12" customFormat="1">
      <c r="B118" s="198"/>
      <c r="D118" s="194" t="s">
        <v>151</v>
      </c>
      <c r="E118" s="199" t="s">
        <v>5</v>
      </c>
      <c r="F118" s="200" t="s">
        <v>183</v>
      </c>
      <c r="H118" s="201">
        <v>49.6</v>
      </c>
      <c r="I118" s="202"/>
      <c r="L118" s="198"/>
      <c r="M118" s="203"/>
      <c r="N118" s="204"/>
      <c r="O118" s="204"/>
      <c r="P118" s="204"/>
      <c r="Q118" s="204"/>
      <c r="R118" s="204"/>
      <c r="S118" s="204"/>
      <c r="T118" s="205"/>
      <c r="AT118" s="199" t="s">
        <v>151</v>
      </c>
      <c r="AU118" s="199" t="s">
        <v>79</v>
      </c>
      <c r="AV118" s="12" t="s">
        <v>79</v>
      </c>
      <c r="AW118" s="12" t="s">
        <v>35</v>
      </c>
      <c r="AX118" s="12" t="s">
        <v>77</v>
      </c>
      <c r="AY118" s="199" t="s">
        <v>140</v>
      </c>
    </row>
    <row r="119" spans="2:65" s="1" customFormat="1" ht="16.5" customHeight="1">
      <c r="B119" s="181"/>
      <c r="C119" s="182" t="s">
        <v>184</v>
      </c>
      <c r="D119" s="182" t="s">
        <v>142</v>
      </c>
      <c r="E119" s="183" t="s">
        <v>185</v>
      </c>
      <c r="F119" s="184" t="s">
        <v>186</v>
      </c>
      <c r="G119" s="185" t="s">
        <v>168</v>
      </c>
      <c r="H119" s="186">
        <v>49.47</v>
      </c>
      <c r="I119" s="187"/>
      <c r="J119" s="188">
        <f>ROUND(I119*H119,2)</f>
        <v>0</v>
      </c>
      <c r="K119" s="184" t="s">
        <v>155</v>
      </c>
      <c r="L119" s="41"/>
      <c r="M119" s="189" t="s">
        <v>5</v>
      </c>
      <c r="N119" s="190" t="s">
        <v>42</v>
      </c>
      <c r="O119" s="42"/>
      <c r="P119" s="191">
        <f>O119*H119</f>
        <v>0</v>
      </c>
      <c r="Q119" s="191">
        <v>0</v>
      </c>
      <c r="R119" s="191">
        <f>Q119*H119</f>
        <v>0</v>
      </c>
      <c r="S119" s="191">
        <v>0</v>
      </c>
      <c r="T119" s="192">
        <f>S119*H119</f>
        <v>0</v>
      </c>
      <c r="AR119" s="24" t="s">
        <v>146</v>
      </c>
      <c r="AT119" s="24" t="s">
        <v>142</v>
      </c>
      <c r="AU119" s="24" t="s">
        <v>79</v>
      </c>
      <c r="AY119" s="24" t="s">
        <v>140</v>
      </c>
      <c r="BE119" s="193">
        <f>IF(N119="základní",J119,0)</f>
        <v>0</v>
      </c>
      <c r="BF119" s="193">
        <f>IF(N119="snížená",J119,0)</f>
        <v>0</v>
      </c>
      <c r="BG119" s="193">
        <f>IF(N119="zákl. přenesená",J119,0)</f>
        <v>0</v>
      </c>
      <c r="BH119" s="193">
        <f>IF(N119="sníž. přenesená",J119,0)</f>
        <v>0</v>
      </c>
      <c r="BI119" s="193">
        <f>IF(N119="nulová",J119,0)</f>
        <v>0</v>
      </c>
      <c r="BJ119" s="24" t="s">
        <v>77</v>
      </c>
      <c r="BK119" s="193">
        <f>ROUND(I119*H119,2)</f>
        <v>0</v>
      </c>
      <c r="BL119" s="24" t="s">
        <v>146</v>
      </c>
      <c r="BM119" s="24" t="s">
        <v>187</v>
      </c>
    </row>
    <row r="120" spans="2:65" s="1" customFormat="1" ht="40.5">
      <c r="B120" s="41"/>
      <c r="D120" s="194" t="s">
        <v>148</v>
      </c>
      <c r="F120" s="195" t="s">
        <v>188</v>
      </c>
      <c r="I120" s="156"/>
      <c r="L120" s="41"/>
      <c r="M120" s="196"/>
      <c r="N120" s="42"/>
      <c r="O120" s="42"/>
      <c r="P120" s="42"/>
      <c r="Q120" s="42"/>
      <c r="R120" s="42"/>
      <c r="S120" s="42"/>
      <c r="T120" s="70"/>
      <c r="AT120" s="24" t="s">
        <v>148</v>
      </c>
      <c r="AU120" s="24" t="s">
        <v>79</v>
      </c>
    </row>
    <row r="121" spans="2:65" s="12" customFormat="1">
      <c r="B121" s="198"/>
      <c r="D121" s="194" t="s">
        <v>151</v>
      </c>
      <c r="E121" s="199" t="s">
        <v>5</v>
      </c>
      <c r="F121" s="200" t="s">
        <v>189</v>
      </c>
      <c r="H121" s="201">
        <v>49.47</v>
      </c>
      <c r="I121" s="202"/>
      <c r="L121" s="198"/>
      <c r="M121" s="203"/>
      <c r="N121" s="204"/>
      <c r="O121" s="204"/>
      <c r="P121" s="204"/>
      <c r="Q121" s="204"/>
      <c r="R121" s="204"/>
      <c r="S121" s="204"/>
      <c r="T121" s="205"/>
      <c r="AT121" s="199" t="s">
        <v>151</v>
      </c>
      <c r="AU121" s="199" t="s">
        <v>79</v>
      </c>
      <c r="AV121" s="12" t="s">
        <v>79</v>
      </c>
      <c r="AW121" s="12" t="s">
        <v>35</v>
      </c>
      <c r="AX121" s="12" t="s">
        <v>77</v>
      </c>
      <c r="AY121" s="199" t="s">
        <v>140</v>
      </c>
    </row>
    <row r="122" spans="2:65" s="1" customFormat="1" ht="25.5" customHeight="1">
      <c r="B122" s="181"/>
      <c r="C122" s="182" t="s">
        <v>190</v>
      </c>
      <c r="D122" s="182" t="s">
        <v>142</v>
      </c>
      <c r="E122" s="183" t="s">
        <v>191</v>
      </c>
      <c r="F122" s="184" t="s">
        <v>192</v>
      </c>
      <c r="G122" s="185" t="s">
        <v>168</v>
      </c>
      <c r="H122" s="186">
        <v>2</v>
      </c>
      <c r="I122" s="187"/>
      <c r="J122" s="188">
        <f>ROUND(I122*H122,2)</f>
        <v>0</v>
      </c>
      <c r="K122" s="184" t="s">
        <v>155</v>
      </c>
      <c r="L122" s="41"/>
      <c r="M122" s="189" t="s">
        <v>5</v>
      </c>
      <c r="N122" s="190" t="s">
        <v>42</v>
      </c>
      <c r="O122" s="42"/>
      <c r="P122" s="191">
        <f>O122*H122</f>
        <v>0</v>
      </c>
      <c r="Q122" s="191">
        <v>0</v>
      </c>
      <c r="R122" s="191">
        <f>Q122*H122</f>
        <v>0</v>
      </c>
      <c r="S122" s="191">
        <v>0</v>
      </c>
      <c r="T122" s="192">
        <f>S122*H122</f>
        <v>0</v>
      </c>
      <c r="AR122" s="24" t="s">
        <v>146</v>
      </c>
      <c r="AT122" s="24" t="s">
        <v>142</v>
      </c>
      <c r="AU122" s="24" t="s">
        <v>79</v>
      </c>
      <c r="AY122" s="24" t="s">
        <v>140</v>
      </c>
      <c r="BE122" s="193">
        <f>IF(N122="základní",J122,0)</f>
        <v>0</v>
      </c>
      <c r="BF122" s="193">
        <f>IF(N122="snížená",J122,0)</f>
        <v>0</v>
      </c>
      <c r="BG122" s="193">
        <f>IF(N122="zákl. přenesená",J122,0)</f>
        <v>0</v>
      </c>
      <c r="BH122" s="193">
        <f>IF(N122="sníž. přenesená",J122,0)</f>
        <v>0</v>
      </c>
      <c r="BI122" s="193">
        <f>IF(N122="nulová",J122,0)</f>
        <v>0</v>
      </c>
      <c r="BJ122" s="24" t="s">
        <v>77</v>
      </c>
      <c r="BK122" s="193">
        <f>ROUND(I122*H122,2)</f>
        <v>0</v>
      </c>
      <c r="BL122" s="24" t="s">
        <v>146</v>
      </c>
      <c r="BM122" s="24" t="s">
        <v>193</v>
      </c>
    </row>
    <row r="123" spans="2:65" s="1" customFormat="1" ht="40.5">
      <c r="B123" s="41"/>
      <c r="D123" s="194" t="s">
        <v>148</v>
      </c>
      <c r="F123" s="195" t="s">
        <v>194</v>
      </c>
      <c r="I123" s="156"/>
      <c r="L123" s="41"/>
      <c r="M123" s="196"/>
      <c r="N123" s="42"/>
      <c r="O123" s="42"/>
      <c r="P123" s="42"/>
      <c r="Q123" s="42"/>
      <c r="R123" s="42"/>
      <c r="S123" s="42"/>
      <c r="T123" s="70"/>
      <c r="AT123" s="24" t="s">
        <v>148</v>
      </c>
      <c r="AU123" s="24" t="s">
        <v>79</v>
      </c>
    </row>
    <row r="124" spans="2:65" s="1" customFormat="1" ht="25.5" customHeight="1">
      <c r="B124" s="181"/>
      <c r="C124" s="182" t="s">
        <v>195</v>
      </c>
      <c r="D124" s="182" t="s">
        <v>142</v>
      </c>
      <c r="E124" s="183" t="s">
        <v>196</v>
      </c>
      <c r="F124" s="184" t="s">
        <v>197</v>
      </c>
      <c r="G124" s="185" t="s">
        <v>168</v>
      </c>
      <c r="H124" s="186">
        <v>2</v>
      </c>
      <c r="I124" s="187"/>
      <c r="J124" s="188">
        <f>ROUND(I124*H124,2)</f>
        <v>0</v>
      </c>
      <c r="K124" s="184" t="s">
        <v>5</v>
      </c>
      <c r="L124" s="41"/>
      <c r="M124" s="189" t="s">
        <v>5</v>
      </c>
      <c r="N124" s="190" t="s">
        <v>42</v>
      </c>
      <c r="O124" s="42"/>
      <c r="P124" s="191">
        <f>O124*H124</f>
        <v>0</v>
      </c>
      <c r="Q124" s="191">
        <v>0</v>
      </c>
      <c r="R124" s="191">
        <f>Q124*H124</f>
        <v>0</v>
      </c>
      <c r="S124" s="191">
        <v>0</v>
      </c>
      <c r="T124" s="192">
        <f>S124*H124</f>
        <v>0</v>
      </c>
      <c r="AR124" s="24" t="s">
        <v>146</v>
      </c>
      <c r="AT124" s="24" t="s">
        <v>142</v>
      </c>
      <c r="AU124" s="24" t="s">
        <v>79</v>
      </c>
      <c r="AY124" s="24" t="s">
        <v>140</v>
      </c>
      <c r="BE124" s="193">
        <f>IF(N124="základní",J124,0)</f>
        <v>0</v>
      </c>
      <c r="BF124" s="193">
        <f>IF(N124="snížená",J124,0)</f>
        <v>0</v>
      </c>
      <c r="BG124" s="193">
        <f>IF(N124="zákl. přenesená",J124,0)</f>
        <v>0</v>
      </c>
      <c r="BH124" s="193">
        <f>IF(N124="sníž. přenesená",J124,0)</f>
        <v>0</v>
      </c>
      <c r="BI124" s="193">
        <f>IF(N124="nulová",J124,0)</f>
        <v>0</v>
      </c>
      <c r="BJ124" s="24" t="s">
        <v>77</v>
      </c>
      <c r="BK124" s="193">
        <f>ROUND(I124*H124,2)</f>
        <v>0</v>
      </c>
      <c r="BL124" s="24" t="s">
        <v>146</v>
      </c>
      <c r="BM124" s="24" t="s">
        <v>198</v>
      </c>
    </row>
    <row r="125" spans="2:65" s="1" customFormat="1" ht="40.5">
      <c r="B125" s="41"/>
      <c r="D125" s="194" t="s">
        <v>148</v>
      </c>
      <c r="F125" s="195" t="s">
        <v>194</v>
      </c>
      <c r="I125" s="156"/>
      <c r="L125" s="41"/>
      <c r="M125" s="196"/>
      <c r="N125" s="42"/>
      <c r="O125" s="42"/>
      <c r="P125" s="42"/>
      <c r="Q125" s="42"/>
      <c r="R125" s="42"/>
      <c r="S125" s="42"/>
      <c r="T125" s="70"/>
      <c r="AT125" s="24" t="s">
        <v>148</v>
      </c>
      <c r="AU125" s="24" t="s">
        <v>79</v>
      </c>
    </row>
    <row r="126" spans="2:65" s="1" customFormat="1" ht="25.5" customHeight="1">
      <c r="B126" s="181"/>
      <c r="C126" s="182" t="s">
        <v>199</v>
      </c>
      <c r="D126" s="182" t="s">
        <v>142</v>
      </c>
      <c r="E126" s="183" t="s">
        <v>200</v>
      </c>
      <c r="F126" s="184" t="s">
        <v>201</v>
      </c>
      <c r="G126" s="185" t="s">
        <v>168</v>
      </c>
      <c r="H126" s="186">
        <v>99.198999999999998</v>
      </c>
      <c r="I126" s="187"/>
      <c r="J126" s="188">
        <f>ROUND(I126*H126,2)</f>
        <v>0</v>
      </c>
      <c r="K126" s="184" t="s">
        <v>155</v>
      </c>
      <c r="L126" s="41"/>
      <c r="M126" s="189" t="s">
        <v>5</v>
      </c>
      <c r="N126" s="190" t="s">
        <v>42</v>
      </c>
      <c r="O126" s="42"/>
      <c r="P126" s="191">
        <f>O126*H126</f>
        <v>0</v>
      </c>
      <c r="Q126" s="191">
        <v>0</v>
      </c>
      <c r="R126" s="191">
        <f>Q126*H126</f>
        <v>0</v>
      </c>
      <c r="S126" s="191">
        <v>0</v>
      </c>
      <c r="T126" s="192">
        <f>S126*H126</f>
        <v>0</v>
      </c>
      <c r="AR126" s="24" t="s">
        <v>146</v>
      </c>
      <c r="AT126" s="24" t="s">
        <v>142</v>
      </c>
      <c r="AU126" s="24" t="s">
        <v>79</v>
      </c>
      <c r="AY126" s="24" t="s">
        <v>140</v>
      </c>
      <c r="BE126" s="193">
        <f>IF(N126="základní",J126,0)</f>
        <v>0</v>
      </c>
      <c r="BF126" s="193">
        <f>IF(N126="snížená",J126,0)</f>
        <v>0</v>
      </c>
      <c r="BG126" s="193">
        <f>IF(N126="zákl. přenesená",J126,0)</f>
        <v>0</v>
      </c>
      <c r="BH126" s="193">
        <f>IF(N126="sníž. přenesená",J126,0)</f>
        <v>0</v>
      </c>
      <c r="BI126" s="193">
        <f>IF(N126="nulová",J126,0)</f>
        <v>0</v>
      </c>
      <c r="BJ126" s="24" t="s">
        <v>77</v>
      </c>
      <c r="BK126" s="193">
        <f>ROUND(I126*H126,2)</f>
        <v>0</v>
      </c>
      <c r="BL126" s="24" t="s">
        <v>146</v>
      </c>
      <c r="BM126" s="24" t="s">
        <v>202</v>
      </c>
    </row>
    <row r="127" spans="2:65" s="1" customFormat="1" ht="40.5">
      <c r="B127" s="41"/>
      <c r="D127" s="194" t="s">
        <v>148</v>
      </c>
      <c r="F127" s="195" t="s">
        <v>203</v>
      </c>
      <c r="I127" s="156"/>
      <c r="L127" s="41"/>
      <c r="M127" s="196"/>
      <c r="N127" s="42"/>
      <c r="O127" s="42"/>
      <c r="P127" s="42"/>
      <c r="Q127" s="42"/>
      <c r="R127" s="42"/>
      <c r="S127" s="42"/>
      <c r="T127" s="70"/>
      <c r="AT127" s="24" t="s">
        <v>148</v>
      </c>
      <c r="AU127" s="24" t="s">
        <v>79</v>
      </c>
    </row>
    <row r="128" spans="2:65" s="1" customFormat="1" ht="25.5" customHeight="1">
      <c r="B128" s="181"/>
      <c r="C128" s="182" t="s">
        <v>204</v>
      </c>
      <c r="D128" s="182" t="s">
        <v>142</v>
      </c>
      <c r="E128" s="183" t="s">
        <v>205</v>
      </c>
      <c r="F128" s="184" t="s">
        <v>206</v>
      </c>
      <c r="G128" s="185" t="s">
        <v>168</v>
      </c>
      <c r="H128" s="186">
        <v>79.980999999999995</v>
      </c>
      <c r="I128" s="187"/>
      <c r="J128" s="188">
        <f>ROUND(I128*H128,2)</f>
        <v>0</v>
      </c>
      <c r="K128" s="184" t="s">
        <v>5</v>
      </c>
      <c r="L128" s="41"/>
      <c r="M128" s="189" t="s">
        <v>5</v>
      </c>
      <c r="N128" s="190" t="s">
        <v>42</v>
      </c>
      <c r="O128" s="42"/>
      <c r="P128" s="191">
        <f>O128*H128</f>
        <v>0</v>
      </c>
      <c r="Q128" s="191">
        <v>0</v>
      </c>
      <c r="R128" s="191">
        <f>Q128*H128</f>
        <v>0</v>
      </c>
      <c r="S128" s="191">
        <v>0</v>
      </c>
      <c r="T128" s="192">
        <f>S128*H128</f>
        <v>0</v>
      </c>
      <c r="AR128" s="24" t="s">
        <v>146</v>
      </c>
      <c r="AT128" s="24" t="s">
        <v>142</v>
      </c>
      <c r="AU128" s="24" t="s">
        <v>79</v>
      </c>
      <c r="AY128" s="24" t="s">
        <v>140</v>
      </c>
      <c r="BE128" s="193">
        <f>IF(N128="základní",J128,0)</f>
        <v>0</v>
      </c>
      <c r="BF128" s="193">
        <f>IF(N128="snížená",J128,0)</f>
        <v>0</v>
      </c>
      <c r="BG128" s="193">
        <f>IF(N128="zákl. přenesená",J128,0)</f>
        <v>0</v>
      </c>
      <c r="BH128" s="193">
        <f>IF(N128="sníž. přenesená",J128,0)</f>
        <v>0</v>
      </c>
      <c r="BI128" s="193">
        <f>IF(N128="nulová",J128,0)</f>
        <v>0</v>
      </c>
      <c r="BJ128" s="24" t="s">
        <v>77</v>
      </c>
      <c r="BK128" s="193">
        <f>ROUND(I128*H128,2)</f>
        <v>0</v>
      </c>
      <c r="BL128" s="24" t="s">
        <v>146</v>
      </c>
      <c r="BM128" s="24" t="s">
        <v>207</v>
      </c>
    </row>
    <row r="129" spans="2:65" s="1" customFormat="1" ht="40.5">
      <c r="B129" s="41"/>
      <c r="D129" s="194" t="s">
        <v>148</v>
      </c>
      <c r="F129" s="195" t="s">
        <v>203</v>
      </c>
      <c r="I129" s="156"/>
      <c r="L129" s="41"/>
      <c r="M129" s="196"/>
      <c r="N129" s="42"/>
      <c r="O129" s="42"/>
      <c r="P129" s="42"/>
      <c r="Q129" s="42"/>
      <c r="R129" s="42"/>
      <c r="S129" s="42"/>
      <c r="T129" s="70"/>
      <c r="AT129" s="24" t="s">
        <v>148</v>
      </c>
      <c r="AU129" s="24" t="s">
        <v>79</v>
      </c>
    </row>
    <row r="130" spans="2:65" s="1" customFormat="1" ht="25.5" customHeight="1">
      <c r="B130" s="181"/>
      <c r="C130" s="182" t="s">
        <v>208</v>
      </c>
      <c r="D130" s="182" t="s">
        <v>142</v>
      </c>
      <c r="E130" s="183" t="s">
        <v>209</v>
      </c>
      <c r="F130" s="184" t="s">
        <v>210</v>
      </c>
      <c r="G130" s="185" t="s">
        <v>168</v>
      </c>
      <c r="H130" s="186">
        <v>19.218</v>
      </c>
      <c r="I130" s="187"/>
      <c r="J130" s="188">
        <f>ROUND(I130*H130,2)</f>
        <v>0</v>
      </c>
      <c r="K130" s="184" t="s">
        <v>155</v>
      </c>
      <c r="L130" s="41"/>
      <c r="M130" s="189" t="s">
        <v>5</v>
      </c>
      <c r="N130" s="190" t="s">
        <v>42</v>
      </c>
      <c r="O130" s="42"/>
      <c r="P130" s="191">
        <f>O130*H130</f>
        <v>0</v>
      </c>
      <c r="Q130" s="191">
        <v>0</v>
      </c>
      <c r="R130" s="191">
        <f>Q130*H130</f>
        <v>0</v>
      </c>
      <c r="S130" s="191">
        <v>0</v>
      </c>
      <c r="T130" s="192">
        <f>S130*H130</f>
        <v>0</v>
      </c>
      <c r="AR130" s="24" t="s">
        <v>146</v>
      </c>
      <c r="AT130" s="24" t="s">
        <v>142</v>
      </c>
      <c r="AU130" s="24" t="s">
        <v>79</v>
      </c>
      <c r="AY130" s="24" t="s">
        <v>140</v>
      </c>
      <c r="BE130" s="193">
        <f>IF(N130="základní",J130,0)</f>
        <v>0</v>
      </c>
      <c r="BF130" s="193">
        <f>IF(N130="snížená",J130,0)</f>
        <v>0</v>
      </c>
      <c r="BG130" s="193">
        <f>IF(N130="zákl. přenesená",J130,0)</f>
        <v>0</v>
      </c>
      <c r="BH130" s="193">
        <f>IF(N130="sníž. přenesená",J130,0)</f>
        <v>0</v>
      </c>
      <c r="BI130" s="193">
        <f>IF(N130="nulová",J130,0)</f>
        <v>0</v>
      </c>
      <c r="BJ130" s="24" t="s">
        <v>77</v>
      </c>
      <c r="BK130" s="193">
        <f>ROUND(I130*H130,2)</f>
        <v>0</v>
      </c>
      <c r="BL130" s="24" t="s">
        <v>146</v>
      </c>
      <c r="BM130" s="24" t="s">
        <v>211</v>
      </c>
    </row>
    <row r="131" spans="2:65" s="1" customFormat="1" ht="40.5">
      <c r="B131" s="41"/>
      <c r="D131" s="194" t="s">
        <v>148</v>
      </c>
      <c r="F131" s="195" t="s">
        <v>212</v>
      </c>
      <c r="I131" s="156"/>
      <c r="L131" s="41"/>
      <c r="M131" s="196"/>
      <c r="N131" s="42"/>
      <c r="O131" s="42"/>
      <c r="P131" s="42"/>
      <c r="Q131" s="42"/>
      <c r="R131" s="42"/>
      <c r="S131" s="42"/>
      <c r="T131" s="70"/>
      <c r="AT131" s="24" t="s">
        <v>148</v>
      </c>
      <c r="AU131" s="24" t="s">
        <v>79</v>
      </c>
    </row>
    <row r="132" spans="2:65" s="1" customFormat="1" ht="16.5" customHeight="1">
      <c r="B132" s="181"/>
      <c r="C132" s="182" t="s">
        <v>213</v>
      </c>
      <c r="D132" s="182" t="s">
        <v>142</v>
      </c>
      <c r="E132" s="183" t="s">
        <v>214</v>
      </c>
      <c r="F132" s="184" t="s">
        <v>215</v>
      </c>
      <c r="G132" s="185" t="s">
        <v>168</v>
      </c>
      <c r="H132" s="186">
        <v>2</v>
      </c>
      <c r="I132" s="187"/>
      <c r="J132" s="188">
        <f>ROUND(I132*H132,2)</f>
        <v>0</v>
      </c>
      <c r="K132" s="184" t="s">
        <v>155</v>
      </c>
      <c r="L132" s="41"/>
      <c r="M132" s="189" t="s">
        <v>5</v>
      </c>
      <c r="N132" s="190" t="s">
        <v>42</v>
      </c>
      <c r="O132" s="42"/>
      <c r="P132" s="191">
        <f>O132*H132</f>
        <v>0</v>
      </c>
      <c r="Q132" s="191">
        <v>0</v>
      </c>
      <c r="R132" s="191">
        <f>Q132*H132</f>
        <v>0</v>
      </c>
      <c r="S132" s="191">
        <v>0</v>
      </c>
      <c r="T132" s="192">
        <f>S132*H132</f>
        <v>0</v>
      </c>
      <c r="AR132" s="24" t="s">
        <v>146</v>
      </c>
      <c r="AT132" s="24" t="s">
        <v>142</v>
      </c>
      <c r="AU132" s="24" t="s">
        <v>79</v>
      </c>
      <c r="AY132" s="24" t="s">
        <v>140</v>
      </c>
      <c r="BE132" s="193">
        <f>IF(N132="základní",J132,0)</f>
        <v>0</v>
      </c>
      <c r="BF132" s="193">
        <f>IF(N132="snížená",J132,0)</f>
        <v>0</v>
      </c>
      <c r="BG132" s="193">
        <f>IF(N132="zákl. přenesená",J132,0)</f>
        <v>0</v>
      </c>
      <c r="BH132" s="193">
        <f>IF(N132="sníž. přenesená",J132,0)</f>
        <v>0</v>
      </c>
      <c r="BI132" s="193">
        <f>IF(N132="nulová",J132,0)</f>
        <v>0</v>
      </c>
      <c r="BJ132" s="24" t="s">
        <v>77</v>
      </c>
      <c r="BK132" s="193">
        <f>ROUND(I132*H132,2)</f>
        <v>0</v>
      </c>
      <c r="BL132" s="24" t="s">
        <v>146</v>
      </c>
      <c r="BM132" s="24" t="s">
        <v>216</v>
      </c>
    </row>
    <row r="133" spans="2:65" s="1" customFormat="1" ht="27">
      <c r="B133" s="41"/>
      <c r="D133" s="194" t="s">
        <v>148</v>
      </c>
      <c r="F133" s="195" t="s">
        <v>217</v>
      </c>
      <c r="I133" s="156"/>
      <c r="L133" s="41"/>
      <c r="M133" s="196"/>
      <c r="N133" s="42"/>
      <c r="O133" s="42"/>
      <c r="P133" s="42"/>
      <c r="Q133" s="42"/>
      <c r="R133" s="42"/>
      <c r="S133" s="42"/>
      <c r="T133" s="70"/>
      <c r="AT133" s="24" t="s">
        <v>148</v>
      </c>
      <c r="AU133" s="24" t="s">
        <v>79</v>
      </c>
    </row>
    <row r="134" spans="2:65" s="1" customFormat="1" ht="25.5" customHeight="1">
      <c r="B134" s="181"/>
      <c r="C134" s="182" t="s">
        <v>165</v>
      </c>
      <c r="D134" s="182" t="s">
        <v>142</v>
      </c>
      <c r="E134" s="183" t="s">
        <v>218</v>
      </c>
      <c r="F134" s="184" t="s">
        <v>219</v>
      </c>
      <c r="G134" s="185" t="s">
        <v>168</v>
      </c>
      <c r="H134" s="186">
        <v>79.980999999999995</v>
      </c>
      <c r="I134" s="187"/>
      <c r="J134" s="188">
        <f>ROUND(I134*H134,2)</f>
        <v>0</v>
      </c>
      <c r="K134" s="184" t="s">
        <v>5</v>
      </c>
      <c r="L134" s="41"/>
      <c r="M134" s="189" t="s">
        <v>5</v>
      </c>
      <c r="N134" s="190" t="s">
        <v>42</v>
      </c>
      <c r="O134" s="42"/>
      <c r="P134" s="191">
        <f>O134*H134</f>
        <v>0</v>
      </c>
      <c r="Q134" s="191">
        <v>0</v>
      </c>
      <c r="R134" s="191">
        <f>Q134*H134</f>
        <v>0</v>
      </c>
      <c r="S134" s="191">
        <v>0</v>
      </c>
      <c r="T134" s="192">
        <f>S134*H134</f>
        <v>0</v>
      </c>
      <c r="AR134" s="24" t="s">
        <v>146</v>
      </c>
      <c r="AT134" s="24" t="s">
        <v>142</v>
      </c>
      <c r="AU134" s="24" t="s">
        <v>79</v>
      </c>
      <c r="AY134" s="24" t="s">
        <v>140</v>
      </c>
      <c r="BE134" s="193">
        <f>IF(N134="základní",J134,0)</f>
        <v>0</v>
      </c>
      <c r="BF134" s="193">
        <f>IF(N134="snížená",J134,0)</f>
        <v>0</v>
      </c>
      <c r="BG134" s="193">
        <f>IF(N134="zákl. přenesená",J134,0)</f>
        <v>0</v>
      </c>
      <c r="BH134" s="193">
        <f>IF(N134="sníž. přenesená",J134,0)</f>
        <v>0</v>
      </c>
      <c r="BI134" s="193">
        <f>IF(N134="nulová",J134,0)</f>
        <v>0</v>
      </c>
      <c r="BJ134" s="24" t="s">
        <v>77</v>
      </c>
      <c r="BK134" s="193">
        <f>ROUND(I134*H134,2)</f>
        <v>0</v>
      </c>
      <c r="BL134" s="24" t="s">
        <v>146</v>
      </c>
      <c r="BM134" s="24" t="s">
        <v>220</v>
      </c>
    </row>
    <row r="135" spans="2:65" s="1" customFormat="1" ht="27">
      <c r="B135" s="41"/>
      <c r="D135" s="194" t="s">
        <v>148</v>
      </c>
      <c r="F135" s="195" t="s">
        <v>221</v>
      </c>
      <c r="I135" s="156"/>
      <c r="L135" s="41"/>
      <c r="M135" s="196"/>
      <c r="N135" s="42"/>
      <c r="O135" s="42"/>
      <c r="P135" s="42"/>
      <c r="Q135" s="42"/>
      <c r="R135" s="42"/>
      <c r="S135" s="42"/>
      <c r="T135" s="70"/>
      <c r="AT135" s="24" t="s">
        <v>148</v>
      </c>
      <c r="AU135" s="24" t="s">
        <v>79</v>
      </c>
    </row>
    <row r="136" spans="2:65" s="13" customFormat="1">
      <c r="B136" s="206"/>
      <c r="D136" s="194" t="s">
        <v>151</v>
      </c>
      <c r="E136" s="207" t="s">
        <v>5</v>
      </c>
      <c r="F136" s="208" t="s">
        <v>222</v>
      </c>
      <c r="H136" s="207" t="s">
        <v>5</v>
      </c>
      <c r="I136" s="209"/>
      <c r="L136" s="206"/>
      <c r="M136" s="210"/>
      <c r="N136" s="211"/>
      <c r="O136" s="211"/>
      <c r="P136" s="211"/>
      <c r="Q136" s="211"/>
      <c r="R136" s="211"/>
      <c r="S136" s="211"/>
      <c r="T136" s="212"/>
      <c r="AT136" s="207" t="s">
        <v>151</v>
      </c>
      <c r="AU136" s="207" t="s">
        <v>79</v>
      </c>
      <c r="AV136" s="13" t="s">
        <v>77</v>
      </c>
      <c r="AW136" s="13" t="s">
        <v>35</v>
      </c>
      <c r="AX136" s="13" t="s">
        <v>71</v>
      </c>
      <c r="AY136" s="207" t="s">
        <v>140</v>
      </c>
    </row>
    <row r="137" spans="2:65" s="12" customFormat="1">
      <c r="B137" s="198"/>
      <c r="D137" s="194" t="s">
        <v>151</v>
      </c>
      <c r="E137" s="199" t="s">
        <v>5</v>
      </c>
      <c r="F137" s="200" t="s">
        <v>223</v>
      </c>
      <c r="H137" s="201">
        <v>79.980999999999995</v>
      </c>
      <c r="I137" s="202"/>
      <c r="L137" s="198"/>
      <c r="M137" s="203"/>
      <c r="N137" s="204"/>
      <c r="O137" s="204"/>
      <c r="P137" s="204"/>
      <c r="Q137" s="204"/>
      <c r="R137" s="204"/>
      <c r="S137" s="204"/>
      <c r="T137" s="205"/>
      <c r="AT137" s="199" t="s">
        <v>151</v>
      </c>
      <c r="AU137" s="199" t="s">
        <v>79</v>
      </c>
      <c r="AV137" s="12" t="s">
        <v>79</v>
      </c>
      <c r="AW137" s="12" t="s">
        <v>35</v>
      </c>
      <c r="AX137" s="12" t="s">
        <v>77</v>
      </c>
      <c r="AY137" s="199" t="s">
        <v>140</v>
      </c>
    </row>
    <row r="138" spans="2:65" s="1" customFormat="1" ht="25.5" customHeight="1">
      <c r="B138" s="181"/>
      <c r="C138" s="182" t="s">
        <v>11</v>
      </c>
      <c r="D138" s="182" t="s">
        <v>142</v>
      </c>
      <c r="E138" s="183" t="s">
        <v>224</v>
      </c>
      <c r="F138" s="184" t="s">
        <v>225</v>
      </c>
      <c r="G138" s="185" t="s">
        <v>168</v>
      </c>
      <c r="H138" s="186">
        <v>19.218</v>
      </c>
      <c r="I138" s="187"/>
      <c r="J138" s="188">
        <f>ROUND(I138*H138,2)</f>
        <v>0</v>
      </c>
      <c r="K138" s="184" t="s">
        <v>5</v>
      </c>
      <c r="L138" s="41"/>
      <c r="M138" s="189" t="s">
        <v>5</v>
      </c>
      <c r="N138" s="190" t="s">
        <v>42</v>
      </c>
      <c r="O138" s="42"/>
      <c r="P138" s="191">
        <f>O138*H138</f>
        <v>0</v>
      </c>
      <c r="Q138" s="191">
        <v>0</v>
      </c>
      <c r="R138" s="191">
        <f>Q138*H138</f>
        <v>0</v>
      </c>
      <c r="S138" s="191">
        <v>0</v>
      </c>
      <c r="T138" s="192">
        <f>S138*H138</f>
        <v>0</v>
      </c>
      <c r="AR138" s="24" t="s">
        <v>146</v>
      </c>
      <c r="AT138" s="24" t="s">
        <v>142</v>
      </c>
      <c r="AU138" s="24" t="s">
        <v>79</v>
      </c>
      <c r="AY138" s="24" t="s">
        <v>140</v>
      </c>
      <c r="BE138" s="193">
        <f>IF(N138="základní",J138,0)</f>
        <v>0</v>
      </c>
      <c r="BF138" s="193">
        <f>IF(N138="snížená",J138,0)</f>
        <v>0</v>
      </c>
      <c r="BG138" s="193">
        <f>IF(N138="zákl. přenesená",J138,0)</f>
        <v>0</v>
      </c>
      <c r="BH138" s="193">
        <f>IF(N138="sníž. přenesená",J138,0)</f>
        <v>0</v>
      </c>
      <c r="BI138" s="193">
        <f>IF(N138="nulová",J138,0)</f>
        <v>0</v>
      </c>
      <c r="BJ138" s="24" t="s">
        <v>77</v>
      </c>
      <c r="BK138" s="193">
        <f>ROUND(I138*H138,2)</f>
        <v>0</v>
      </c>
      <c r="BL138" s="24" t="s">
        <v>146</v>
      </c>
      <c r="BM138" s="24" t="s">
        <v>226</v>
      </c>
    </row>
    <row r="139" spans="2:65" s="1" customFormat="1" ht="27">
      <c r="B139" s="41"/>
      <c r="D139" s="194" t="s">
        <v>148</v>
      </c>
      <c r="F139" s="195" t="s">
        <v>221</v>
      </c>
      <c r="I139" s="156"/>
      <c r="L139" s="41"/>
      <c r="M139" s="196"/>
      <c r="N139" s="42"/>
      <c r="O139" s="42"/>
      <c r="P139" s="42"/>
      <c r="Q139" s="42"/>
      <c r="R139" s="42"/>
      <c r="S139" s="42"/>
      <c r="T139" s="70"/>
      <c r="AT139" s="24" t="s">
        <v>148</v>
      </c>
      <c r="AU139" s="24" t="s">
        <v>79</v>
      </c>
    </row>
    <row r="140" spans="2:65" s="13" customFormat="1">
      <c r="B140" s="206"/>
      <c r="D140" s="194" t="s">
        <v>151</v>
      </c>
      <c r="E140" s="207" t="s">
        <v>5</v>
      </c>
      <c r="F140" s="208" t="s">
        <v>227</v>
      </c>
      <c r="H140" s="207" t="s">
        <v>5</v>
      </c>
      <c r="I140" s="209"/>
      <c r="L140" s="206"/>
      <c r="M140" s="210"/>
      <c r="N140" s="211"/>
      <c r="O140" s="211"/>
      <c r="P140" s="211"/>
      <c r="Q140" s="211"/>
      <c r="R140" s="211"/>
      <c r="S140" s="211"/>
      <c r="T140" s="212"/>
      <c r="AT140" s="207" t="s">
        <v>151</v>
      </c>
      <c r="AU140" s="207" t="s">
        <v>79</v>
      </c>
      <c r="AV140" s="13" t="s">
        <v>77</v>
      </c>
      <c r="AW140" s="13" t="s">
        <v>35</v>
      </c>
      <c r="AX140" s="13" t="s">
        <v>71</v>
      </c>
      <c r="AY140" s="207" t="s">
        <v>140</v>
      </c>
    </row>
    <row r="141" spans="2:65" s="12" customFormat="1">
      <c r="B141" s="198"/>
      <c r="D141" s="194" t="s">
        <v>151</v>
      </c>
      <c r="E141" s="199" t="s">
        <v>5</v>
      </c>
      <c r="F141" s="200" t="s">
        <v>228</v>
      </c>
      <c r="H141" s="201">
        <v>99.198999999999998</v>
      </c>
      <c r="I141" s="202"/>
      <c r="L141" s="198"/>
      <c r="M141" s="203"/>
      <c r="N141" s="204"/>
      <c r="O141" s="204"/>
      <c r="P141" s="204"/>
      <c r="Q141" s="204"/>
      <c r="R141" s="204"/>
      <c r="S141" s="204"/>
      <c r="T141" s="205"/>
      <c r="AT141" s="199" t="s">
        <v>151</v>
      </c>
      <c r="AU141" s="199" t="s">
        <v>79</v>
      </c>
      <c r="AV141" s="12" t="s">
        <v>79</v>
      </c>
      <c r="AW141" s="12" t="s">
        <v>35</v>
      </c>
      <c r="AX141" s="12" t="s">
        <v>71</v>
      </c>
      <c r="AY141" s="199" t="s">
        <v>140</v>
      </c>
    </row>
    <row r="142" spans="2:65" s="13" customFormat="1">
      <c r="B142" s="206"/>
      <c r="D142" s="194" t="s">
        <v>151</v>
      </c>
      <c r="E142" s="207" t="s">
        <v>5</v>
      </c>
      <c r="F142" s="208" t="s">
        <v>229</v>
      </c>
      <c r="H142" s="207" t="s">
        <v>5</v>
      </c>
      <c r="I142" s="209"/>
      <c r="L142" s="206"/>
      <c r="M142" s="210"/>
      <c r="N142" s="211"/>
      <c r="O142" s="211"/>
      <c r="P142" s="211"/>
      <c r="Q142" s="211"/>
      <c r="R142" s="211"/>
      <c r="S142" s="211"/>
      <c r="T142" s="212"/>
      <c r="AT142" s="207" t="s">
        <v>151</v>
      </c>
      <c r="AU142" s="207" t="s">
        <v>79</v>
      </c>
      <c r="AV142" s="13" t="s">
        <v>77</v>
      </c>
      <c r="AW142" s="13" t="s">
        <v>35</v>
      </c>
      <c r="AX142" s="13" t="s">
        <v>71</v>
      </c>
      <c r="AY142" s="207" t="s">
        <v>140</v>
      </c>
    </row>
    <row r="143" spans="2:65" s="12" customFormat="1">
      <c r="B143" s="198"/>
      <c r="D143" s="194" t="s">
        <v>151</v>
      </c>
      <c r="E143" s="199" t="s">
        <v>5</v>
      </c>
      <c r="F143" s="200" t="s">
        <v>230</v>
      </c>
      <c r="H143" s="201">
        <v>-79.980999999999995</v>
      </c>
      <c r="I143" s="202"/>
      <c r="L143" s="198"/>
      <c r="M143" s="203"/>
      <c r="N143" s="204"/>
      <c r="O143" s="204"/>
      <c r="P143" s="204"/>
      <c r="Q143" s="204"/>
      <c r="R143" s="204"/>
      <c r="S143" s="204"/>
      <c r="T143" s="205"/>
      <c r="AT143" s="199" t="s">
        <v>151</v>
      </c>
      <c r="AU143" s="199" t="s">
        <v>79</v>
      </c>
      <c r="AV143" s="12" t="s">
        <v>79</v>
      </c>
      <c r="AW143" s="12" t="s">
        <v>35</v>
      </c>
      <c r="AX143" s="12" t="s">
        <v>71</v>
      </c>
      <c r="AY143" s="199" t="s">
        <v>140</v>
      </c>
    </row>
    <row r="144" spans="2:65" s="14" customFormat="1">
      <c r="B144" s="213"/>
      <c r="D144" s="194" t="s">
        <v>151</v>
      </c>
      <c r="E144" s="214" t="s">
        <v>5</v>
      </c>
      <c r="F144" s="215" t="s">
        <v>231</v>
      </c>
      <c r="H144" s="216">
        <v>19.218</v>
      </c>
      <c r="I144" s="217"/>
      <c r="L144" s="213"/>
      <c r="M144" s="218"/>
      <c r="N144" s="219"/>
      <c r="O144" s="219"/>
      <c r="P144" s="219"/>
      <c r="Q144" s="219"/>
      <c r="R144" s="219"/>
      <c r="S144" s="219"/>
      <c r="T144" s="220"/>
      <c r="AT144" s="214" t="s">
        <v>151</v>
      </c>
      <c r="AU144" s="214" t="s">
        <v>79</v>
      </c>
      <c r="AV144" s="14" t="s">
        <v>146</v>
      </c>
      <c r="AW144" s="14" t="s">
        <v>35</v>
      </c>
      <c r="AX144" s="14" t="s">
        <v>77</v>
      </c>
      <c r="AY144" s="214" t="s">
        <v>140</v>
      </c>
    </row>
    <row r="145" spans="2:65" s="1" customFormat="1" ht="16.5" customHeight="1">
      <c r="B145" s="181"/>
      <c r="C145" s="182" t="s">
        <v>232</v>
      </c>
      <c r="D145" s="182" t="s">
        <v>142</v>
      </c>
      <c r="E145" s="183" t="s">
        <v>233</v>
      </c>
      <c r="F145" s="184" t="s">
        <v>234</v>
      </c>
      <c r="G145" s="185" t="s">
        <v>168</v>
      </c>
      <c r="H145" s="186">
        <v>19.218</v>
      </c>
      <c r="I145" s="187"/>
      <c r="J145" s="188">
        <f>ROUND(I145*H145,2)</f>
        <v>0</v>
      </c>
      <c r="K145" s="184" t="s">
        <v>155</v>
      </c>
      <c r="L145" s="41"/>
      <c r="M145" s="189" t="s">
        <v>5</v>
      </c>
      <c r="N145" s="190" t="s">
        <v>42</v>
      </c>
      <c r="O145" s="42"/>
      <c r="P145" s="191">
        <f>O145*H145</f>
        <v>0</v>
      </c>
      <c r="Q145" s="191">
        <v>0</v>
      </c>
      <c r="R145" s="191">
        <f>Q145*H145</f>
        <v>0</v>
      </c>
      <c r="S145" s="191">
        <v>0</v>
      </c>
      <c r="T145" s="192">
        <f>S145*H145</f>
        <v>0</v>
      </c>
      <c r="AR145" s="24" t="s">
        <v>146</v>
      </c>
      <c r="AT145" s="24" t="s">
        <v>142</v>
      </c>
      <c r="AU145" s="24" t="s">
        <v>79</v>
      </c>
      <c r="AY145" s="24" t="s">
        <v>140</v>
      </c>
      <c r="BE145" s="193">
        <f>IF(N145="základní",J145,0)</f>
        <v>0</v>
      </c>
      <c r="BF145" s="193">
        <f>IF(N145="snížená",J145,0)</f>
        <v>0</v>
      </c>
      <c r="BG145" s="193">
        <f>IF(N145="zákl. přenesená",J145,0)</f>
        <v>0</v>
      </c>
      <c r="BH145" s="193">
        <f>IF(N145="sníž. přenesená",J145,0)</f>
        <v>0</v>
      </c>
      <c r="BI145" s="193">
        <f>IF(N145="nulová",J145,0)</f>
        <v>0</v>
      </c>
      <c r="BJ145" s="24" t="s">
        <v>77</v>
      </c>
      <c r="BK145" s="193">
        <f>ROUND(I145*H145,2)</f>
        <v>0</v>
      </c>
      <c r="BL145" s="24" t="s">
        <v>146</v>
      </c>
      <c r="BM145" s="24" t="s">
        <v>235</v>
      </c>
    </row>
    <row r="146" spans="2:65" s="1" customFormat="1">
      <c r="B146" s="41"/>
      <c r="D146" s="194" t="s">
        <v>148</v>
      </c>
      <c r="F146" s="195" t="s">
        <v>236</v>
      </c>
      <c r="I146" s="156"/>
      <c r="L146" s="41"/>
      <c r="M146" s="196"/>
      <c r="N146" s="42"/>
      <c r="O146" s="42"/>
      <c r="P146" s="42"/>
      <c r="Q146" s="42"/>
      <c r="R146" s="42"/>
      <c r="S146" s="42"/>
      <c r="T146" s="70"/>
      <c r="AT146" s="24" t="s">
        <v>148</v>
      </c>
      <c r="AU146" s="24" t="s">
        <v>79</v>
      </c>
    </row>
    <row r="147" spans="2:65" s="1" customFormat="1" ht="16.5" customHeight="1">
      <c r="B147" s="181"/>
      <c r="C147" s="182" t="s">
        <v>237</v>
      </c>
      <c r="D147" s="182" t="s">
        <v>142</v>
      </c>
      <c r="E147" s="183" t="s">
        <v>238</v>
      </c>
      <c r="F147" s="184" t="s">
        <v>239</v>
      </c>
      <c r="G147" s="185" t="s">
        <v>240</v>
      </c>
      <c r="H147" s="186">
        <v>34.591999999999999</v>
      </c>
      <c r="I147" s="187"/>
      <c r="J147" s="188">
        <f>ROUND(I147*H147,2)</f>
        <v>0</v>
      </c>
      <c r="K147" s="184" t="s">
        <v>155</v>
      </c>
      <c r="L147" s="41"/>
      <c r="M147" s="189" t="s">
        <v>5</v>
      </c>
      <c r="N147" s="190" t="s">
        <v>42</v>
      </c>
      <c r="O147" s="42"/>
      <c r="P147" s="191">
        <f>O147*H147</f>
        <v>0</v>
      </c>
      <c r="Q147" s="191">
        <v>0</v>
      </c>
      <c r="R147" s="191">
        <f>Q147*H147</f>
        <v>0</v>
      </c>
      <c r="S147" s="191">
        <v>0</v>
      </c>
      <c r="T147" s="192">
        <f>S147*H147</f>
        <v>0</v>
      </c>
      <c r="AR147" s="24" t="s">
        <v>146</v>
      </c>
      <c r="AT147" s="24" t="s">
        <v>142</v>
      </c>
      <c r="AU147" s="24" t="s">
        <v>79</v>
      </c>
      <c r="AY147" s="24" t="s">
        <v>140</v>
      </c>
      <c r="BE147" s="193">
        <f>IF(N147="základní",J147,0)</f>
        <v>0</v>
      </c>
      <c r="BF147" s="193">
        <f>IF(N147="snížená",J147,0)</f>
        <v>0</v>
      </c>
      <c r="BG147" s="193">
        <f>IF(N147="zákl. přenesená",J147,0)</f>
        <v>0</v>
      </c>
      <c r="BH147" s="193">
        <f>IF(N147="sníž. přenesená",J147,0)</f>
        <v>0</v>
      </c>
      <c r="BI147" s="193">
        <f>IF(N147="nulová",J147,0)</f>
        <v>0</v>
      </c>
      <c r="BJ147" s="24" t="s">
        <v>77</v>
      </c>
      <c r="BK147" s="193">
        <f>ROUND(I147*H147,2)</f>
        <v>0</v>
      </c>
      <c r="BL147" s="24" t="s">
        <v>146</v>
      </c>
      <c r="BM147" s="24" t="s">
        <v>241</v>
      </c>
    </row>
    <row r="148" spans="2:65" s="1" customFormat="1" ht="27">
      <c r="B148" s="41"/>
      <c r="D148" s="194" t="s">
        <v>148</v>
      </c>
      <c r="F148" s="195" t="s">
        <v>242</v>
      </c>
      <c r="I148" s="156"/>
      <c r="L148" s="41"/>
      <c r="M148" s="196"/>
      <c r="N148" s="42"/>
      <c r="O148" s="42"/>
      <c r="P148" s="42"/>
      <c r="Q148" s="42"/>
      <c r="R148" s="42"/>
      <c r="S148" s="42"/>
      <c r="T148" s="70"/>
      <c r="AT148" s="24" t="s">
        <v>148</v>
      </c>
      <c r="AU148" s="24" t="s">
        <v>79</v>
      </c>
    </row>
    <row r="149" spans="2:65" s="12" customFormat="1">
      <c r="B149" s="198"/>
      <c r="D149" s="194" t="s">
        <v>151</v>
      </c>
      <c r="F149" s="200" t="s">
        <v>243</v>
      </c>
      <c r="H149" s="201">
        <v>34.591999999999999</v>
      </c>
      <c r="I149" s="202"/>
      <c r="L149" s="198"/>
      <c r="M149" s="203"/>
      <c r="N149" s="204"/>
      <c r="O149" s="204"/>
      <c r="P149" s="204"/>
      <c r="Q149" s="204"/>
      <c r="R149" s="204"/>
      <c r="S149" s="204"/>
      <c r="T149" s="205"/>
      <c r="AT149" s="199" t="s">
        <v>151</v>
      </c>
      <c r="AU149" s="199" t="s">
        <v>79</v>
      </c>
      <c r="AV149" s="12" t="s">
        <v>79</v>
      </c>
      <c r="AW149" s="12" t="s">
        <v>6</v>
      </c>
      <c r="AX149" s="12" t="s">
        <v>77</v>
      </c>
      <c r="AY149" s="199" t="s">
        <v>140</v>
      </c>
    </row>
    <row r="150" spans="2:65" s="1" customFormat="1" ht="16.5" customHeight="1">
      <c r="B150" s="181"/>
      <c r="C150" s="182" t="s">
        <v>244</v>
      </c>
      <c r="D150" s="182" t="s">
        <v>142</v>
      </c>
      <c r="E150" s="183" t="s">
        <v>245</v>
      </c>
      <c r="F150" s="184" t="s">
        <v>246</v>
      </c>
      <c r="G150" s="185" t="s">
        <v>168</v>
      </c>
      <c r="H150" s="186">
        <v>79.980999999999995</v>
      </c>
      <c r="I150" s="187"/>
      <c r="J150" s="188">
        <f>ROUND(I150*H150,2)</f>
        <v>0</v>
      </c>
      <c r="K150" s="184" t="s">
        <v>155</v>
      </c>
      <c r="L150" s="41"/>
      <c r="M150" s="189" t="s">
        <v>5</v>
      </c>
      <c r="N150" s="190" t="s">
        <v>42</v>
      </c>
      <c r="O150" s="42"/>
      <c r="P150" s="191">
        <f>O150*H150</f>
        <v>0</v>
      </c>
      <c r="Q150" s="191">
        <v>0</v>
      </c>
      <c r="R150" s="191">
        <f>Q150*H150</f>
        <v>0</v>
      </c>
      <c r="S150" s="191">
        <v>0</v>
      </c>
      <c r="T150" s="192">
        <f>S150*H150</f>
        <v>0</v>
      </c>
      <c r="AR150" s="24" t="s">
        <v>146</v>
      </c>
      <c r="AT150" s="24" t="s">
        <v>142</v>
      </c>
      <c r="AU150" s="24" t="s">
        <v>79</v>
      </c>
      <c r="AY150" s="24" t="s">
        <v>140</v>
      </c>
      <c r="BE150" s="193">
        <f>IF(N150="základní",J150,0)</f>
        <v>0</v>
      </c>
      <c r="BF150" s="193">
        <f>IF(N150="snížená",J150,0)</f>
        <v>0</v>
      </c>
      <c r="BG150" s="193">
        <f>IF(N150="zákl. přenesená",J150,0)</f>
        <v>0</v>
      </c>
      <c r="BH150" s="193">
        <f>IF(N150="sníž. přenesená",J150,0)</f>
        <v>0</v>
      </c>
      <c r="BI150" s="193">
        <f>IF(N150="nulová",J150,0)</f>
        <v>0</v>
      </c>
      <c r="BJ150" s="24" t="s">
        <v>77</v>
      </c>
      <c r="BK150" s="193">
        <f>ROUND(I150*H150,2)</f>
        <v>0</v>
      </c>
      <c r="BL150" s="24" t="s">
        <v>146</v>
      </c>
      <c r="BM150" s="24" t="s">
        <v>247</v>
      </c>
    </row>
    <row r="151" spans="2:65" s="1" customFormat="1" ht="27">
      <c r="B151" s="41"/>
      <c r="D151" s="194" t="s">
        <v>148</v>
      </c>
      <c r="F151" s="195" t="s">
        <v>248</v>
      </c>
      <c r="I151" s="156"/>
      <c r="L151" s="41"/>
      <c r="M151" s="196"/>
      <c r="N151" s="42"/>
      <c r="O151" s="42"/>
      <c r="P151" s="42"/>
      <c r="Q151" s="42"/>
      <c r="R151" s="42"/>
      <c r="S151" s="42"/>
      <c r="T151" s="70"/>
      <c r="AT151" s="24" t="s">
        <v>148</v>
      </c>
      <c r="AU151" s="24" t="s">
        <v>79</v>
      </c>
    </row>
    <row r="152" spans="2:65" s="13" customFormat="1">
      <c r="B152" s="206"/>
      <c r="D152" s="194" t="s">
        <v>151</v>
      </c>
      <c r="E152" s="207" t="s">
        <v>5</v>
      </c>
      <c r="F152" s="208" t="s">
        <v>227</v>
      </c>
      <c r="H152" s="207" t="s">
        <v>5</v>
      </c>
      <c r="I152" s="209"/>
      <c r="L152" s="206"/>
      <c r="M152" s="210"/>
      <c r="N152" s="211"/>
      <c r="O152" s="211"/>
      <c r="P152" s="211"/>
      <c r="Q152" s="211"/>
      <c r="R152" s="211"/>
      <c r="S152" s="211"/>
      <c r="T152" s="212"/>
      <c r="AT152" s="207" t="s">
        <v>151</v>
      </c>
      <c r="AU152" s="207" t="s">
        <v>79</v>
      </c>
      <c r="AV152" s="13" t="s">
        <v>77</v>
      </c>
      <c r="AW152" s="13" t="s">
        <v>35</v>
      </c>
      <c r="AX152" s="13" t="s">
        <v>71</v>
      </c>
      <c r="AY152" s="207" t="s">
        <v>140</v>
      </c>
    </row>
    <row r="153" spans="2:65" s="12" customFormat="1">
      <c r="B153" s="198"/>
      <c r="D153" s="194" t="s">
        <v>151</v>
      </c>
      <c r="E153" s="199" t="s">
        <v>5</v>
      </c>
      <c r="F153" s="200" t="s">
        <v>228</v>
      </c>
      <c r="H153" s="201">
        <v>99.198999999999998</v>
      </c>
      <c r="I153" s="202"/>
      <c r="L153" s="198"/>
      <c r="M153" s="203"/>
      <c r="N153" s="204"/>
      <c r="O153" s="204"/>
      <c r="P153" s="204"/>
      <c r="Q153" s="204"/>
      <c r="R153" s="204"/>
      <c r="S153" s="204"/>
      <c r="T153" s="205"/>
      <c r="AT153" s="199" t="s">
        <v>151</v>
      </c>
      <c r="AU153" s="199" t="s">
        <v>79</v>
      </c>
      <c r="AV153" s="12" t="s">
        <v>79</v>
      </c>
      <c r="AW153" s="12" t="s">
        <v>35</v>
      </c>
      <c r="AX153" s="12" t="s">
        <v>71</v>
      </c>
      <c r="AY153" s="199" t="s">
        <v>140</v>
      </c>
    </row>
    <row r="154" spans="2:65" s="13" customFormat="1">
      <c r="B154" s="206"/>
      <c r="D154" s="194" t="s">
        <v>151</v>
      </c>
      <c r="E154" s="207" t="s">
        <v>5</v>
      </c>
      <c r="F154" s="208" t="s">
        <v>249</v>
      </c>
      <c r="H154" s="207" t="s">
        <v>5</v>
      </c>
      <c r="I154" s="209"/>
      <c r="L154" s="206"/>
      <c r="M154" s="210"/>
      <c r="N154" s="211"/>
      <c r="O154" s="211"/>
      <c r="P154" s="211"/>
      <c r="Q154" s="211"/>
      <c r="R154" s="211"/>
      <c r="S154" s="211"/>
      <c r="T154" s="212"/>
      <c r="AT154" s="207" t="s">
        <v>151</v>
      </c>
      <c r="AU154" s="207" t="s">
        <v>79</v>
      </c>
      <c r="AV154" s="13" t="s">
        <v>77</v>
      </c>
      <c r="AW154" s="13" t="s">
        <v>35</v>
      </c>
      <c r="AX154" s="13" t="s">
        <v>71</v>
      </c>
      <c r="AY154" s="207" t="s">
        <v>140</v>
      </c>
    </row>
    <row r="155" spans="2:65" s="12" customFormat="1">
      <c r="B155" s="198"/>
      <c r="D155" s="194" t="s">
        <v>151</v>
      </c>
      <c r="E155" s="199" t="s">
        <v>5</v>
      </c>
      <c r="F155" s="200" t="s">
        <v>250</v>
      </c>
      <c r="H155" s="201">
        <v>-1.7849999999999999</v>
      </c>
      <c r="I155" s="202"/>
      <c r="L155" s="198"/>
      <c r="M155" s="203"/>
      <c r="N155" s="204"/>
      <c r="O155" s="204"/>
      <c r="P155" s="204"/>
      <c r="Q155" s="204"/>
      <c r="R155" s="204"/>
      <c r="S155" s="204"/>
      <c r="T155" s="205"/>
      <c r="AT155" s="199" t="s">
        <v>151</v>
      </c>
      <c r="AU155" s="199" t="s">
        <v>79</v>
      </c>
      <c r="AV155" s="12" t="s">
        <v>79</v>
      </c>
      <c r="AW155" s="12" t="s">
        <v>35</v>
      </c>
      <c r="AX155" s="12" t="s">
        <v>71</v>
      </c>
      <c r="AY155" s="199" t="s">
        <v>140</v>
      </c>
    </row>
    <row r="156" spans="2:65" s="13" customFormat="1">
      <c r="B156" s="206"/>
      <c r="D156" s="194" t="s">
        <v>151</v>
      </c>
      <c r="E156" s="207" t="s">
        <v>5</v>
      </c>
      <c r="F156" s="208" t="s">
        <v>251</v>
      </c>
      <c r="H156" s="207" t="s">
        <v>5</v>
      </c>
      <c r="I156" s="209"/>
      <c r="L156" s="206"/>
      <c r="M156" s="210"/>
      <c r="N156" s="211"/>
      <c r="O156" s="211"/>
      <c r="P156" s="211"/>
      <c r="Q156" s="211"/>
      <c r="R156" s="211"/>
      <c r="S156" s="211"/>
      <c r="T156" s="212"/>
      <c r="AT156" s="207" t="s">
        <v>151</v>
      </c>
      <c r="AU156" s="207" t="s">
        <v>79</v>
      </c>
      <c r="AV156" s="13" t="s">
        <v>77</v>
      </c>
      <c r="AW156" s="13" t="s">
        <v>35</v>
      </c>
      <c r="AX156" s="13" t="s">
        <v>71</v>
      </c>
      <c r="AY156" s="207" t="s">
        <v>140</v>
      </c>
    </row>
    <row r="157" spans="2:65" s="12" customFormat="1">
      <c r="B157" s="198"/>
      <c r="D157" s="194" t="s">
        <v>151</v>
      </c>
      <c r="E157" s="199" t="s">
        <v>5</v>
      </c>
      <c r="F157" s="200" t="s">
        <v>252</v>
      </c>
      <c r="H157" s="201">
        <v>-17.433</v>
      </c>
      <c r="I157" s="202"/>
      <c r="L157" s="198"/>
      <c r="M157" s="203"/>
      <c r="N157" s="204"/>
      <c r="O157" s="204"/>
      <c r="P157" s="204"/>
      <c r="Q157" s="204"/>
      <c r="R157" s="204"/>
      <c r="S157" s="204"/>
      <c r="T157" s="205"/>
      <c r="AT157" s="199" t="s">
        <v>151</v>
      </c>
      <c r="AU157" s="199" t="s">
        <v>79</v>
      </c>
      <c r="AV157" s="12" t="s">
        <v>79</v>
      </c>
      <c r="AW157" s="12" t="s">
        <v>35</v>
      </c>
      <c r="AX157" s="12" t="s">
        <v>71</v>
      </c>
      <c r="AY157" s="199" t="s">
        <v>140</v>
      </c>
    </row>
    <row r="158" spans="2:65" s="14" customFormat="1">
      <c r="B158" s="213"/>
      <c r="D158" s="194" t="s">
        <v>151</v>
      </c>
      <c r="E158" s="214" t="s">
        <v>5</v>
      </c>
      <c r="F158" s="215" t="s">
        <v>231</v>
      </c>
      <c r="H158" s="216">
        <v>79.980999999999995</v>
      </c>
      <c r="I158" s="217"/>
      <c r="L158" s="213"/>
      <c r="M158" s="218"/>
      <c r="N158" s="219"/>
      <c r="O158" s="219"/>
      <c r="P158" s="219"/>
      <c r="Q158" s="219"/>
      <c r="R158" s="219"/>
      <c r="S158" s="219"/>
      <c r="T158" s="220"/>
      <c r="AT158" s="214" t="s">
        <v>151</v>
      </c>
      <c r="AU158" s="214" t="s">
        <v>79</v>
      </c>
      <c r="AV158" s="14" t="s">
        <v>146</v>
      </c>
      <c r="AW158" s="14" t="s">
        <v>35</v>
      </c>
      <c r="AX158" s="14" t="s">
        <v>77</v>
      </c>
      <c r="AY158" s="214" t="s">
        <v>140</v>
      </c>
    </row>
    <row r="159" spans="2:65" s="1" customFormat="1" ht="16.5" customHeight="1">
      <c r="B159" s="181"/>
      <c r="C159" s="182" t="s">
        <v>253</v>
      </c>
      <c r="D159" s="182" t="s">
        <v>142</v>
      </c>
      <c r="E159" s="183" t="s">
        <v>254</v>
      </c>
      <c r="F159" s="184" t="s">
        <v>255</v>
      </c>
      <c r="G159" s="185" t="s">
        <v>256</v>
      </c>
      <c r="H159" s="186">
        <v>20</v>
      </c>
      <c r="I159" s="187"/>
      <c r="J159" s="188">
        <f>ROUND(I159*H159,2)</f>
        <v>0</v>
      </c>
      <c r="K159" s="184" t="s">
        <v>5</v>
      </c>
      <c r="L159" s="41"/>
      <c r="M159" s="189" t="s">
        <v>5</v>
      </c>
      <c r="N159" s="190" t="s">
        <v>42</v>
      </c>
      <c r="O159" s="42"/>
      <c r="P159" s="191">
        <f>O159*H159</f>
        <v>0</v>
      </c>
      <c r="Q159" s="191">
        <v>0</v>
      </c>
      <c r="R159" s="191">
        <f>Q159*H159</f>
        <v>0</v>
      </c>
      <c r="S159" s="191">
        <v>0</v>
      </c>
      <c r="T159" s="192">
        <f>S159*H159</f>
        <v>0</v>
      </c>
      <c r="AR159" s="24" t="s">
        <v>146</v>
      </c>
      <c r="AT159" s="24" t="s">
        <v>142</v>
      </c>
      <c r="AU159" s="24" t="s">
        <v>79</v>
      </c>
      <c r="AY159" s="24" t="s">
        <v>140</v>
      </c>
      <c r="BE159" s="193">
        <f>IF(N159="základní",J159,0)</f>
        <v>0</v>
      </c>
      <c r="BF159" s="193">
        <f>IF(N159="snížená",J159,0)</f>
        <v>0</v>
      </c>
      <c r="BG159" s="193">
        <f>IF(N159="zákl. přenesená",J159,0)</f>
        <v>0</v>
      </c>
      <c r="BH159" s="193">
        <f>IF(N159="sníž. přenesená",J159,0)</f>
        <v>0</v>
      </c>
      <c r="BI159" s="193">
        <f>IF(N159="nulová",J159,0)</f>
        <v>0</v>
      </c>
      <c r="BJ159" s="24" t="s">
        <v>77</v>
      </c>
      <c r="BK159" s="193">
        <f>ROUND(I159*H159,2)</f>
        <v>0</v>
      </c>
      <c r="BL159" s="24" t="s">
        <v>146</v>
      </c>
      <c r="BM159" s="24" t="s">
        <v>257</v>
      </c>
    </row>
    <row r="160" spans="2:65" s="1" customFormat="1">
      <c r="B160" s="41"/>
      <c r="D160" s="194" t="s">
        <v>148</v>
      </c>
      <c r="F160" s="195" t="s">
        <v>255</v>
      </c>
      <c r="I160" s="156"/>
      <c r="L160" s="41"/>
      <c r="M160" s="196"/>
      <c r="N160" s="42"/>
      <c r="O160" s="42"/>
      <c r="P160" s="42"/>
      <c r="Q160" s="42"/>
      <c r="R160" s="42"/>
      <c r="S160" s="42"/>
      <c r="T160" s="70"/>
      <c r="AT160" s="24" t="s">
        <v>148</v>
      </c>
      <c r="AU160" s="24" t="s">
        <v>79</v>
      </c>
    </row>
    <row r="161" spans="2:65" s="1" customFormat="1" ht="27">
      <c r="B161" s="41"/>
      <c r="D161" s="194" t="s">
        <v>149</v>
      </c>
      <c r="F161" s="197" t="s">
        <v>258</v>
      </c>
      <c r="I161" s="156"/>
      <c r="L161" s="41"/>
      <c r="M161" s="196"/>
      <c r="N161" s="42"/>
      <c r="O161" s="42"/>
      <c r="P161" s="42"/>
      <c r="Q161" s="42"/>
      <c r="R161" s="42"/>
      <c r="S161" s="42"/>
      <c r="T161" s="70"/>
      <c r="AT161" s="24" t="s">
        <v>149</v>
      </c>
      <c r="AU161" s="24" t="s">
        <v>79</v>
      </c>
    </row>
    <row r="162" spans="2:65" s="1" customFormat="1" ht="25.5" customHeight="1">
      <c r="B162" s="181"/>
      <c r="C162" s="182" t="s">
        <v>259</v>
      </c>
      <c r="D162" s="182" t="s">
        <v>142</v>
      </c>
      <c r="E162" s="183" t="s">
        <v>260</v>
      </c>
      <c r="F162" s="184" t="s">
        <v>261</v>
      </c>
      <c r="G162" s="185" t="s">
        <v>256</v>
      </c>
      <c r="H162" s="186">
        <v>20</v>
      </c>
      <c r="I162" s="187"/>
      <c r="J162" s="188">
        <f>ROUND(I162*H162,2)</f>
        <v>0</v>
      </c>
      <c r="K162" s="184" t="s">
        <v>155</v>
      </c>
      <c r="L162" s="41"/>
      <c r="M162" s="189" t="s">
        <v>5</v>
      </c>
      <c r="N162" s="190" t="s">
        <v>42</v>
      </c>
      <c r="O162" s="42"/>
      <c r="P162" s="191">
        <f>O162*H162</f>
        <v>0</v>
      </c>
      <c r="Q162" s="191">
        <v>0</v>
      </c>
      <c r="R162" s="191">
        <f>Q162*H162</f>
        <v>0</v>
      </c>
      <c r="S162" s="191">
        <v>0</v>
      </c>
      <c r="T162" s="192">
        <f>S162*H162</f>
        <v>0</v>
      </c>
      <c r="AR162" s="24" t="s">
        <v>146</v>
      </c>
      <c r="AT162" s="24" t="s">
        <v>142</v>
      </c>
      <c r="AU162" s="24" t="s">
        <v>79</v>
      </c>
      <c r="AY162" s="24" t="s">
        <v>140</v>
      </c>
      <c r="BE162" s="193">
        <f>IF(N162="základní",J162,0)</f>
        <v>0</v>
      </c>
      <c r="BF162" s="193">
        <f>IF(N162="snížená",J162,0)</f>
        <v>0</v>
      </c>
      <c r="BG162" s="193">
        <f>IF(N162="zákl. přenesená",J162,0)</f>
        <v>0</v>
      </c>
      <c r="BH162" s="193">
        <f>IF(N162="sníž. přenesená",J162,0)</f>
        <v>0</v>
      </c>
      <c r="BI162" s="193">
        <f>IF(N162="nulová",J162,0)</f>
        <v>0</v>
      </c>
      <c r="BJ162" s="24" t="s">
        <v>77</v>
      </c>
      <c r="BK162" s="193">
        <f>ROUND(I162*H162,2)</f>
        <v>0</v>
      </c>
      <c r="BL162" s="24" t="s">
        <v>146</v>
      </c>
      <c r="BM162" s="24" t="s">
        <v>262</v>
      </c>
    </row>
    <row r="163" spans="2:65" s="1" customFormat="1" ht="27">
      <c r="B163" s="41"/>
      <c r="D163" s="194" t="s">
        <v>148</v>
      </c>
      <c r="F163" s="195" t="s">
        <v>263</v>
      </c>
      <c r="I163" s="156"/>
      <c r="L163" s="41"/>
      <c r="M163" s="196"/>
      <c r="N163" s="42"/>
      <c r="O163" s="42"/>
      <c r="P163" s="42"/>
      <c r="Q163" s="42"/>
      <c r="R163" s="42"/>
      <c r="S163" s="42"/>
      <c r="T163" s="70"/>
      <c r="AT163" s="24" t="s">
        <v>148</v>
      </c>
      <c r="AU163" s="24" t="s">
        <v>79</v>
      </c>
    </row>
    <row r="164" spans="2:65" s="1" customFormat="1" ht="27">
      <c r="B164" s="41"/>
      <c r="D164" s="194" t="s">
        <v>149</v>
      </c>
      <c r="F164" s="197" t="s">
        <v>150</v>
      </c>
      <c r="I164" s="156"/>
      <c r="L164" s="41"/>
      <c r="M164" s="196"/>
      <c r="N164" s="42"/>
      <c r="O164" s="42"/>
      <c r="P164" s="42"/>
      <c r="Q164" s="42"/>
      <c r="R164" s="42"/>
      <c r="S164" s="42"/>
      <c r="T164" s="70"/>
      <c r="AT164" s="24" t="s">
        <v>149</v>
      </c>
      <c r="AU164" s="24" t="s">
        <v>79</v>
      </c>
    </row>
    <row r="165" spans="2:65" s="12" customFormat="1">
      <c r="B165" s="198"/>
      <c r="D165" s="194" t="s">
        <v>151</v>
      </c>
      <c r="E165" s="199" t="s">
        <v>5</v>
      </c>
      <c r="F165" s="200" t="s">
        <v>259</v>
      </c>
      <c r="H165" s="201">
        <v>20</v>
      </c>
      <c r="I165" s="202"/>
      <c r="L165" s="198"/>
      <c r="M165" s="203"/>
      <c r="N165" s="204"/>
      <c r="O165" s="204"/>
      <c r="P165" s="204"/>
      <c r="Q165" s="204"/>
      <c r="R165" s="204"/>
      <c r="S165" s="204"/>
      <c r="T165" s="205"/>
      <c r="AT165" s="199" t="s">
        <v>151</v>
      </c>
      <c r="AU165" s="199" t="s">
        <v>79</v>
      </c>
      <c r="AV165" s="12" t="s">
        <v>79</v>
      </c>
      <c r="AW165" s="12" t="s">
        <v>35</v>
      </c>
      <c r="AX165" s="12" t="s">
        <v>77</v>
      </c>
      <c r="AY165" s="199" t="s">
        <v>140</v>
      </c>
    </row>
    <row r="166" spans="2:65" s="11" customFormat="1" ht="29.85" customHeight="1">
      <c r="B166" s="168"/>
      <c r="D166" s="169" t="s">
        <v>70</v>
      </c>
      <c r="E166" s="179" t="s">
        <v>79</v>
      </c>
      <c r="F166" s="179" t="s">
        <v>264</v>
      </c>
      <c r="I166" s="171"/>
      <c r="J166" s="180">
        <f>BK166</f>
        <v>0</v>
      </c>
      <c r="L166" s="168"/>
      <c r="M166" s="173"/>
      <c r="N166" s="174"/>
      <c r="O166" s="174"/>
      <c r="P166" s="175">
        <f>SUM(P167:P182)</f>
        <v>0</v>
      </c>
      <c r="Q166" s="174"/>
      <c r="R166" s="175">
        <f>SUM(R167:R182)</f>
        <v>9.5931508999999995</v>
      </c>
      <c r="S166" s="174"/>
      <c r="T166" s="176">
        <f>SUM(T167:T182)</f>
        <v>0</v>
      </c>
      <c r="AR166" s="169" t="s">
        <v>77</v>
      </c>
      <c r="AT166" s="177" t="s">
        <v>70</v>
      </c>
      <c r="AU166" s="177" t="s">
        <v>77</v>
      </c>
      <c r="AY166" s="169" t="s">
        <v>140</v>
      </c>
      <c r="BK166" s="178">
        <f>SUM(BK167:BK182)</f>
        <v>0</v>
      </c>
    </row>
    <row r="167" spans="2:65" s="1" customFormat="1" ht="25.5" customHeight="1">
      <c r="B167" s="181"/>
      <c r="C167" s="182" t="s">
        <v>10</v>
      </c>
      <c r="D167" s="182" t="s">
        <v>142</v>
      </c>
      <c r="E167" s="183" t="s">
        <v>265</v>
      </c>
      <c r="F167" s="184" t="s">
        <v>266</v>
      </c>
      <c r="G167" s="185" t="s">
        <v>267</v>
      </c>
      <c r="H167" s="186">
        <v>14.12</v>
      </c>
      <c r="I167" s="187"/>
      <c r="J167" s="188">
        <f>ROUND(I167*H167,2)</f>
        <v>0</v>
      </c>
      <c r="K167" s="184" t="s">
        <v>155</v>
      </c>
      <c r="L167" s="41"/>
      <c r="M167" s="189" t="s">
        <v>5</v>
      </c>
      <c r="N167" s="190" t="s">
        <v>42</v>
      </c>
      <c r="O167" s="42"/>
      <c r="P167" s="191">
        <f>O167*H167</f>
        <v>0</v>
      </c>
      <c r="Q167" s="191">
        <v>0.22656999999999999</v>
      </c>
      <c r="R167" s="191">
        <f>Q167*H167</f>
        <v>3.1991683999999996</v>
      </c>
      <c r="S167" s="191">
        <v>0</v>
      </c>
      <c r="T167" s="192">
        <f>S167*H167</f>
        <v>0</v>
      </c>
      <c r="AR167" s="24" t="s">
        <v>146</v>
      </c>
      <c r="AT167" s="24" t="s">
        <v>142</v>
      </c>
      <c r="AU167" s="24" t="s">
        <v>79</v>
      </c>
      <c r="AY167" s="24" t="s">
        <v>140</v>
      </c>
      <c r="BE167" s="193">
        <f>IF(N167="základní",J167,0)</f>
        <v>0</v>
      </c>
      <c r="BF167" s="193">
        <f>IF(N167="snížená",J167,0)</f>
        <v>0</v>
      </c>
      <c r="BG167" s="193">
        <f>IF(N167="zákl. přenesená",J167,0)</f>
        <v>0</v>
      </c>
      <c r="BH167" s="193">
        <f>IF(N167="sníž. přenesená",J167,0)</f>
        <v>0</v>
      </c>
      <c r="BI167" s="193">
        <f>IF(N167="nulová",J167,0)</f>
        <v>0</v>
      </c>
      <c r="BJ167" s="24" t="s">
        <v>77</v>
      </c>
      <c r="BK167" s="193">
        <f>ROUND(I167*H167,2)</f>
        <v>0</v>
      </c>
      <c r="BL167" s="24" t="s">
        <v>146</v>
      </c>
      <c r="BM167" s="24" t="s">
        <v>268</v>
      </c>
    </row>
    <row r="168" spans="2:65" s="1" customFormat="1" ht="40.5">
      <c r="B168" s="41"/>
      <c r="D168" s="194" t="s">
        <v>148</v>
      </c>
      <c r="F168" s="195" t="s">
        <v>269</v>
      </c>
      <c r="I168" s="156"/>
      <c r="L168" s="41"/>
      <c r="M168" s="196"/>
      <c r="N168" s="42"/>
      <c r="O168" s="42"/>
      <c r="P168" s="42"/>
      <c r="Q168" s="42"/>
      <c r="R168" s="42"/>
      <c r="S168" s="42"/>
      <c r="T168" s="70"/>
      <c r="AT168" s="24" t="s">
        <v>148</v>
      </c>
      <c r="AU168" s="24" t="s">
        <v>79</v>
      </c>
    </row>
    <row r="169" spans="2:65" s="1" customFormat="1" ht="27">
      <c r="B169" s="41"/>
      <c r="D169" s="194" t="s">
        <v>149</v>
      </c>
      <c r="F169" s="197" t="s">
        <v>150</v>
      </c>
      <c r="I169" s="156"/>
      <c r="L169" s="41"/>
      <c r="M169" s="196"/>
      <c r="N169" s="42"/>
      <c r="O169" s="42"/>
      <c r="P169" s="42"/>
      <c r="Q169" s="42"/>
      <c r="R169" s="42"/>
      <c r="S169" s="42"/>
      <c r="T169" s="70"/>
      <c r="AT169" s="24" t="s">
        <v>149</v>
      </c>
      <c r="AU169" s="24" t="s">
        <v>79</v>
      </c>
    </row>
    <row r="170" spans="2:65" s="12" customFormat="1">
      <c r="B170" s="198"/>
      <c r="D170" s="194" t="s">
        <v>151</v>
      </c>
      <c r="E170" s="199" t="s">
        <v>5</v>
      </c>
      <c r="F170" s="200" t="s">
        <v>270</v>
      </c>
      <c r="H170" s="201">
        <v>14.12</v>
      </c>
      <c r="I170" s="202"/>
      <c r="L170" s="198"/>
      <c r="M170" s="203"/>
      <c r="N170" s="204"/>
      <c r="O170" s="204"/>
      <c r="P170" s="204"/>
      <c r="Q170" s="204"/>
      <c r="R170" s="204"/>
      <c r="S170" s="204"/>
      <c r="T170" s="205"/>
      <c r="AT170" s="199" t="s">
        <v>151</v>
      </c>
      <c r="AU170" s="199" t="s">
        <v>79</v>
      </c>
      <c r="AV170" s="12" t="s">
        <v>79</v>
      </c>
      <c r="AW170" s="12" t="s">
        <v>35</v>
      </c>
      <c r="AX170" s="12" t="s">
        <v>77</v>
      </c>
      <c r="AY170" s="199" t="s">
        <v>140</v>
      </c>
    </row>
    <row r="171" spans="2:65" s="1" customFormat="1" ht="25.5" customHeight="1">
      <c r="B171" s="181"/>
      <c r="C171" s="182" t="s">
        <v>271</v>
      </c>
      <c r="D171" s="182" t="s">
        <v>142</v>
      </c>
      <c r="E171" s="183" t="s">
        <v>272</v>
      </c>
      <c r="F171" s="184" t="s">
        <v>273</v>
      </c>
      <c r="G171" s="185" t="s">
        <v>256</v>
      </c>
      <c r="H171" s="186">
        <v>11.898</v>
      </c>
      <c r="I171" s="187"/>
      <c r="J171" s="188">
        <f>ROUND(I171*H171,2)</f>
        <v>0</v>
      </c>
      <c r="K171" s="184" t="s">
        <v>155</v>
      </c>
      <c r="L171" s="41"/>
      <c r="M171" s="189" t="s">
        <v>5</v>
      </c>
      <c r="N171" s="190" t="s">
        <v>42</v>
      </c>
      <c r="O171" s="42"/>
      <c r="P171" s="191">
        <f>O171*H171</f>
        <v>0</v>
      </c>
      <c r="Q171" s="191">
        <v>0</v>
      </c>
      <c r="R171" s="191">
        <f>Q171*H171</f>
        <v>0</v>
      </c>
      <c r="S171" s="191">
        <v>0</v>
      </c>
      <c r="T171" s="192">
        <f>S171*H171</f>
        <v>0</v>
      </c>
      <c r="AR171" s="24" t="s">
        <v>146</v>
      </c>
      <c r="AT171" s="24" t="s">
        <v>142</v>
      </c>
      <c r="AU171" s="24" t="s">
        <v>79</v>
      </c>
      <c r="AY171" s="24" t="s">
        <v>140</v>
      </c>
      <c r="BE171" s="193">
        <f>IF(N171="základní",J171,0)</f>
        <v>0</v>
      </c>
      <c r="BF171" s="193">
        <f>IF(N171="snížená",J171,0)</f>
        <v>0</v>
      </c>
      <c r="BG171" s="193">
        <f>IF(N171="zákl. přenesená",J171,0)</f>
        <v>0</v>
      </c>
      <c r="BH171" s="193">
        <f>IF(N171="sníž. přenesená",J171,0)</f>
        <v>0</v>
      </c>
      <c r="BI171" s="193">
        <f>IF(N171="nulová",J171,0)</f>
        <v>0</v>
      </c>
      <c r="BJ171" s="24" t="s">
        <v>77</v>
      </c>
      <c r="BK171" s="193">
        <f>ROUND(I171*H171,2)</f>
        <v>0</v>
      </c>
      <c r="BL171" s="24" t="s">
        <v>146</v>
      </c>
      <c r="BM171" s="24" t="s">
        <v>274</v>
      </c>
    </row>
    <row r="172" spans="2:65" s="1" customFormat="1" ht="27">
      <c r="B172" s="41"/>
      <c r="D172" s="194" t="s">
        <v>148</v>
      </c>
      <c r="F172" s="195" t="s">
        <v>275</v>
      </c>
      <c r="I172" s="156"/>
      <c r="L172" s="41"/>
      <c r="M172" s="196"/>
      <c r="N172" s="42"/>
      <c r="O172" s="42"/>
      <c r="P172" s="42"/>
      <c r="Q172" s="42"/>
      <c r="R172" s="42"/>
      <c r="S172" s="42"/>
      <c r="T172" s="70"/>
      <c r="AT172" s="24" t="s">
        <v>148</v>
      </c>
      <c r="AU172" s="24" t="s">
        <v>79</v>
      </c>
    </row>
    <row r="173" spans="2:65" s="1" customFormat="1" ht="27">
      <c r="B173" s="41"/>
      <c r="D173" s="194" t="s">
        <v>149</v>
      </c>
      <c r="F173" s="197" t="s">
        <v>150</v>
      </c>
      <c r="I173" s="156"/>
      <c r="L173" s="41"/>
      <c r="M173" s="196"/>
      <c r="N173" s="42"/>
      <c r="O173" s="42"/>
      <c r="P173" s="42"/>
      <c r="Q173" s="42"/>
      <c r="R173" s="42"/>
      <c r="S173" s="42"/>
      <c r="T173" s="70"/>
      <c r="AT173" s="24" t="s">
        <v>149</v>
      </c>
      <c r="AU173" s="24" t="s">
        <v>79</v>
      </c>
    </row>
    <row r="174" spans="2:65" s="12" customFormat="1">
      <c r="B174" s="198"/>
      <c r="D174" s="194" t="s">
        <v>151</v>
      </c>
      <c r="E174" s="199" t="s">
        <v>5</v>
      </c>
      <c r="F174" s="200" t="s">
        <v>276</v>
      </c>
      <c r="H174" s="201">
        <v>11.898</v>
      </c>
      <c r="I174" s="202"/>
      <c r="L174" s="198"/>
      <c r="M174" s="203"/>
      <c r="N174" s="204"/>
      <c r="O174" s="204"/>
      <c r="P174" s="204"/>
      <c r="Q174" s="204"/>
      <c r="R174" s="204"/>
      <c r="S174" s="204"/>
      <c r="T174" s="205"/>
      <c r="AT174" s="199" t="s">
        <v>151</v>
      </c>
      <c r="AU174" s="199" t="s">
        <v>79</v>
      </c>
      <c r="AV174" s="12" t="s">
        <v>79</v>
      </c>
      <c r="AW174" s="12" t="s">
        <v>35</v>
      </c>
      <c r="AX174" s="12" t="s">
        <v>77</v>
      </c>
      <c r="AY174" s="199" t="s">
        <v>140</v>
      </c>
    </row>
    <row r="175" spans="2:65" s="1" customFormat="1" ht="25.5" customHeight="1">
      <c r="B175" s="181"/>
      <c r="C175" s="182" t="s">
        <v>277</v>
      </c>
      <c r="D175" s="182" t="s">
        <v>142</v>
      </c>
      <c r="E175" s="183" t="s">
        <v>278</v>
      </c>
      <c r="F175" s="184" t="s">
        <v>279</v>
      </c>
      <c r="G175" s="185" t="s">
        <v>168</v>
      </c>
      <c r="H175" s="186">
        <v>1.7849999999999999</v>
      </c>
      <c r="I175" s="187"/>
      <c r="J175" s="188">
        <f>ROUND(I175*H175,2)</f>
        <v>0</v>
      </c>
      <c r="K175" s="184" t="s">
        <v>155</v>
      </c>
      <c r="L175" s="41"/>
      <c r="M175" s="189" t="s">
        <v>5</v>
      </c>
      <c r="N175" s="190" t="s">
        <v>42</v>
      </c>
      <c r="O175" s="42"/>
      <c r="P175" s="191">
        <f>O175*H175</f>
        <v>0</v>
      </c>
      <c r="Q175" s="191">
        <v>2.16</v>
      </c>
      <c r="R175" s="191">
        <f>Q175*H175</f>
        <v>3.8555999999999999</v>
      </c>
      <c r="S175" s="191">
        <v>0</v>
      </c>
      <c r="T175" s="192">
        <f>S175*H175</f>
        <v>0</v>
      </c>
      <c r="AR175" s="24" t="s">
        <v>146</v>
      </c>
      <c r="AT175" s="24" t="s">
        <v>142</v>
      </c>
      <c r="AU175" s="24" t="s">
        <v>79</v>
      </c>
      <c r="AY175" s="24" t="s">
        <v>140</v>
      </c>
      <c r="BE175" s="193">
        <f>IF(N175="základní",J175,0)</f>
        <v>0</v>
      </c>
      <c r="BF175" s="193">
        <f>IF(N175="snížená",J175,0)</f>
        <v>0</v>
      </c>
      <c r="BG175" s="193">
        <f>IF(N175="zákl. přenesená",J175,0)</f>
        <v>0</v>
      </c>
      <c r="BH175" s="193">
        <f>IF(N175="sníž. přenesená",J175,0)</f>
        <v>0</v>
      </c>
      <c r="BI175" s="193">
        <f>IF(N175="nulová",J175,0)</f>
        <v>0</v>
      </c>
      <c r="BJ175" s="24" t="s">
        <v>77</v>
      </c>
      <c r="BK175" s="193">
        <f>ROUND(I175*H175,2)</f>
        <v>0</v>
      </c>
      <c r="BL175" s="24" t="s">
        <v>146</v>
      </c>
      <c r="BM175" s="24" t="s">
        <v>280</v>
      </c>
    </row>
    <row r="176" spans="2:65" s="1" customFormat="1" ht="27">
      <c r="B176" s="41"/>
      <c r="D176" s="194" t="s">
        <v>148</v>
      </c>
      <c r="F176" s="195" t="s">
        <v>281</v>
      </c>
      <c r="I176" s="156"/>
      <c r="L176" s="41"/>
      <c r="M176" s="196"/>
      <c r="N176" s="42"/>
      <c r="O176" s="42"/>
      <c r="P176" s="42"/>
      <c r="Q176" s="42"/>
      <c r="R176" s="42"/>
      <c r="S176" s="42"/>
      <c r="T176" s="70"/>
      <c r="AT176" s="24" t="s">
        <v>148</v>
      </c>
      <c r="AU176" s="24" t="s">
        <v>79</v>
      </c>
    </row>
    <row r="177" spans="2:65" s="1" customFormat="1" ht="27">
      <c r="B177" s="41"/>
      <c r="D177" s="194" t="s">
        <v>149</v>
      </c>
      <c r="F177" s="197" t="s">
        <v>150</v>
      </c>
      <c r="I177" s="156"/>
      <c r="L177" s="41"/>
      <c r="M177" s="196"/>
      <c r="N177" s="42"/>
      <c r="O177" s="42"/>
      <c r="P177" s="42"/>
      <c r="Q177" s="42"/>
      <c r="R177" s="42"/>
      <c r="S177" s="42"/>
      <c r="T177" s="70"/>
      <c r="AT177" s="24" t="s">
        <v>149</v>
      </c>
      <c r="AU177" s="24" t="s">
        <v>79</v>
      </c>
    </row>
    <row r="178" spans="2:65" s="12" customFormat="1">
      <c r="B178" s="198"/>
      <c r="D178" s="194" t="s">
        <v>151</v>
      </c>
      <c r="E178" s="199" t="s">
        <v>5</v>
      </c>
      <c r="F178" s="200" t="s">
        <v>282</v>
      </c>
      <c r="H178" s="201">
        <v>1.7849999999999999</v>
      </c>
      <c r="I178" s="202"/>
      <c r="L178" s="198"/>
      <c r="M178" s="203"/>
      <c r="N178" s="204"/>
      <c r="O178" s="204"/>
      <c r="P178" s="204"/>
      <c r="Q178" s="204"/>
      <c r="R178" s="204"/>
      <c r="S178" s="204"/>
      <c r="T178" s="205"/>
      <c r="AT178" s="199" t="s">
        <v>151</v>
      </c>
      <c r="AU178" s="199" t="s">
        <v>79</v>
      </c>
      <c r="AV178" s="12" t="s">
        <v>79</v>
      </c>
      <c r="AW178" s="12" t="s">
        <v>35</v>
      </c>
      <c r="AX178" s="12" t="s">
        <v>77</v>
      </c>
      <c r="AY178" s="199" t="s">
        <v>140</v>
      </c>
    </row>
    <row r="179" spans="2:65" s="1" customFormat="1" ht="16.5" customHeight="1">
      <c r="B179" s="181"/>
      <c r="C179" s="182" t="s">
        <v>283</v>
      </c>
      <c r="D179" s="182" t="s">
        <v>142</v>
      </c>
      <c r="E179" s="183" t="s">
        <v>284</v>
      </c>
      <c r="F179" s="184" t="s">
        <v>285</v>
      </c>
      <c r="G179" s="185" t="s">
        <v>168</v>
      </c>
      <c r="H179" s="186">
        <v>1.125</v>
      </c>
      <c r="I179" s="187"/>
      <c r="J179" s="188">
        <f>ROUND(I179*H179,2)</f>
        <v>0</v>
      </c>
      <c r="K179" s="184" t="s">
        <v>155</v>
      </c>
      <c r="L179" s="41"/>
      <c r="M179" s="189" t="s">
        <v>5</v>
      </c>
      <c r="N179" s="190" t="s">
        <v>42</v>
      </c>
      <c r="O179" s="42"/>
      <c r="P179" s="191">
        <f>O179*H179</f>
        <v>0</v>
      </c>
      <c r="Q179" s="191">
        <v>2.2563399999999998</v>
      </c>
      <c r="R179" s="191">
        <f>Q179*H179</f>
        <v>2.5383825</v>
      </c>
      <c r="S179" s="191">
        <v>0</v>
      </c>
      <c r="T179" s="192">
        <f>S179*H179</f>
        <v>0</v>
      </c>
      <c r="AR179" s="24" t="s">
        <v>146</v>
      </c>
      <c r="AT179" s="24" t="s">
        <v>142</v>
      </c>
      <c r="AU179" s="24" t="s">
        <v>79</v>
      </c>
      <c r="AY179" s="24" t="s">
        <v>140</v>
      </c>
      <c r="BE179" s="193">
        <f>IF(N179="základní",J179,0)</f>
        <v>0</v>
      </c>
      <c r="BF179" s="193">
        <f>IF(N179="snížená",J179,0)</f>
        <v>0</v>
      </c>
      <c r="BG179" s="193">
        <f>IF(N179="zákl. přenesená",J179,0)</f>
        <v>0</v>
      </c>
      <c r="BH179" s="193">
        <f>IF(N179="sníž. přenesená",J179,0)</f>
        <v>0</v>
      </c>
      <c r="BI179" s="193">
        <f>IF(N179="nulová",J179,0)</f>
        <v>0</v>
      </c>
      <c r="BJ179" s="24" t="s">
        <v>77</v>
      </c>
      <c r="BK179" s="193">
        <f>ROUND(I179*H179,2)</f>
        <v>0</v>
      </c>
      <c r="BL179" s="24" t="s">
        <v>146</v>
      </c>
      <c r="BM179" s="24" t="s">
        <v>286</v>
      </c>
    </row>
    <row r="180" spans="2:65" s="1" customFormat="1">
      <c r="B180" s="41"/>
      <c r="D180" s="194" t="s">
        <v>148</v>
      </c>
      <c r="F180" s="195" t="s">
        <v>287</v>
      </c>
      <c r="I180" s="156"/>
      <c r="L180" s="41"/>
      <c r="M180" s="196"/>
      <c r="N180" s="42"/>
      <c r="O180" s="42"/>
      <c r="P180" s="42"/>
      <c r="Q180" s="42"/>
      <c r="R180" s="42"/>
      <c r="S180" s="42"/>
      <c r="T180" s="70"/>
      <c r="AT180" s="24" t="s">
        <v>148</v>
      </c>
      <c r="AU180" s="24" t="s">
        <v>79</v>
      </c>
    </row>
    <row r="181" spans="2:65" s="1" customFormat="1" ht="27">
      <c r="B181" s="41"/>
      <c r="D181" s="194" t="s">
        <v>149</v>
      </c>
      <c r="F181" s="197" t="s">
        <v>150</v>
      </c>
      <c r="I181" s="156"/>
      <c r="L181" s="41"/>
      <c r="M181" s="196"/>
      <c r="N181" s="42"/>
      <c r="O181" s="42"/>
      <c r="P181" s="42"/>
      <c r="Q181" s="42"/>
      <c r="R181" s="42"/>
      <c r="S181" s="42"/>
      <c r="T181" s="70"/>
      <c r="AT181" s="24" t="s">
        <v>149</v>
      </c>
      <c r="AU181" s="24" t="s">
        <v>79</v>
      </c>
    </row>
    <row r="182" spans="2:65" s="12" customFormat="1">
      <c r="B182" s="198"/>
      <c r="D182" s="194" t="s">
        <v>151</v>
      </c>
      <c r="E182" s="199" t="s">
        <v>5</v>
      </c>
      <c r="F182" s="200" t="s">
        <v>288</v>
      </c>
      <c r="H182" s="201">
        <v>1.125</v>
      </c>
      <c r="I182" s="202"/>
      <c r="L182" s="198"/>
      <c r="M182" s="203"/>
      <c r="N182" s="204"/>
      <c r="O182" s="204"/>
      <c r="P182" s="204"/>
      <c r="Q182" s="204"/>
      <c r="R182" s="204"/>
      <c r="S182" s="204"/>
      <c r="T182" s="205"/>
      <c r="AT182" s="199" t="s">
        <v>151</v>
      </c>
      <c r="AU182" s="199" t="s">
        <v>79</v>
      </c>
      <c r="AV182" s="12" t="s">
        <v>79</v>
      </c>
      <c r="AW182" s="12" t="s">
        <v>35</v>
      </c>
      <c r="AX182" s="12" t="s">
        <v>77</v>
      </c>
      <c r="AY182" s="199" t="s">
        <v>140</v>
      </c>
    </row>
    <row r="183" spans="2:65" s="11" customFormat="1" ht="29.85" customHeight="1">
      <c r="B183" s="168"/>
      <c r="D183" s="169" t="s">
        <v>70</v>
      </c>
      <c r="E183" s="179" t="s">
        <v>172</v>
      </c>
      <c r="F183" s="179" t="s">
        <v>289</v>
      </c>
      <c r="I183" s="171"/>
      <c r="J183" s="180">
        <f>BK183</f>
        <v>0</v>
      </c>
      <c r="L183" s="168"/>
      <c r="M183" s="173"/>
      <c r="N183" s="174"/>
      <c r="O183" s="174"/>
      <c r="P183" s="175">
        <f>SUM(P184:P188)</f>
        <v>0</v>
      </c>
      <c r="Q183" s="174"/>
      <c r="R183" s="175">
        <f>SUM(R184:R188)</f>
        <v>0</v>
      </c>
      <c r="S183" s="174"/>
      <c r="T183" s="176">
        <f>SUM(T184:T188)</f>
        <v>0</v>
      </c>
      <c r="AR183" s="169" t="s">
        <v>77</v>
      </c>
      <c r="AT183" s="177" t="s">
        <v>70</v>
      </c>
      <c r="AU183" s="177" t="s">
        <v>77</v>
      </c>
      <c r="AY183" s="169" t="s">
        <v>140</v>
      </c>
      <c r="BK183" s="178">
        <f>SUM(BK184:BK188)</f>
        <v>0</v>
      </c>
    </row>
    <row r="184" spans="2:65" s="1" customFormat="1" ht="16.5" customHeight="1">
      <c r="B184" s="181"/>
      <c r="C184" s="182" t="s">
        <v>290</v>
      </c>
      <c r="D184" s="182" t="s">
        <v>142</v>
      </c>
      <c r="E184" s="183" t="s">
        <v>291</v>
      </c>
      <c r="F184" s="184" t="s">
        <v>292</v>
      </c>
      <c r="G184" s="185" t="s">
        <v>256</v>
      </c>
      <c r="H184" s="186">
        <v>5.008</v>
      </c>
      <c r="I184" s="187"/>
      <c r="J184" s="188">
        <f>ROUND(I184*H184,2)</f>
        <v>0</v>
      </c>
      <c r="K184" s="184" t="s">
        <v>155</v>
      </c>
      <c r="L184" s="41"/>
      <c r="M184" s="189" t="s">
        <v>5</v>
      </c>
      <c r="N184" s="190" t="s">
        <v>42</v>
      </c>
      <c r="O184" s="42"/>
      <c r="P184" s="191">
        <f>O184*H184</f>
        <v>0</v>
      </c>
      <c r="Q184" s="191">
        <v>0</v>
      </c>
      <c r="R184" s="191">
        <f>Q184*H184</f>
        <v>0</v>
      </c>
      <c r="S184" s="191">
        <v>0</v>
      </c>
      <c r="T184" s="192">
        <f>S184*H184</f>
        <v>0</v>
      </c>
      <c r="AR184" s="24" t="s">
        <v>146</v>
      </c>
      <c r="AT184" s="24" t="s">
        <v>142</v>
      </c>
      <c r="AU184" s="24" t="s">
        <v>79</v>
      </c>
      <c r="AY184" s="24" t="s">
        <v>140</v>
      </c>
      <c r="BE184" s="193">
        <f>IF(N184="základní",J184,0)</f>
        <v>0</v>
      </c>
      <c r="BF184" s="193">
        <f>IF(N184="snížená",J184,0)</f>
        <v>0</v>
      </c>
      <c r="BG184" s="193">
        <f>IF(N184="zákl. přenesená",J184,0)</f>
        <v>0</v>
      </c>
      <c r="BH184" s="193">
        <f>IF(N184="sníž. přenesená",J184,0)</f>
        <v>0</v>
      </c>
      <c r="BI184" s="193">
        <f>IF(N184="nulová",J184,0)</f>
        <v>0</v>
      </c>
      <c r="BJ184" s="24" t="s">
        <v>77</v>
      </c>
      <c r="BK184" s="193">
        <f>ROUND(I184*H184,2)</f>
        <v>0</v>
      </c>
      <c r="BL184" s="24" t="s">
        <v>146</v>
      </c>
      <c r="BM184" s="24" t="s">
        <v>293</v>
      </c>
    </row>
    <row r="185" spans="2:65" s="1" customFormat="1">
      <c r="B185" s="41"/>
      <c r="D185" s="194" t="s">
        <v>148</v>
      </c>
      <c r="F185" s="195" t="s">
        <v>294</v>
      </c>
      <c r="I185" s="156"/>
      <c r="L185" s="41"/>
      <c r="M185" s="196"/>
      <c r="N185" s="42"/>
      <c r="O185" s="42"/>
      <c r="P185" s="42"/>
      <c r="Q185" s="42"/>
      <c r="R185" s="42"/>
      <c r="S185" s="42"/>
      <c r="T185" s="70"/>
      <c r="AT185" s="24" t="s">
        <v>148</v>
      </c>
      <c r="AU185" s="24" t="s">
        <v>79</v>
      </c>
    </row>
    <row r="186" spans="2:65" s="1" customFormat="1" ht="27">
      <c r="B186" s="41"/>
      <c r="D186" s="194" t="s">
        <v>149</v>
      </c>
      <c r="F186" s="197" t="s">
        <v>150</v>
      </c>
      <c r="I186" s="156"/>
      <c r="L186" s="41"/>
      <c r="M186" s="196"/>
      <c r="N186" s="42"/>
      <c r="O186" s="42"/>
      <c r="P186" s="42"/>
      <c r="Q186" s="42"/>
      <c r="R186" s="42"/>
      <c r="S186" s="42"/>
      <c r="T186" s="70"/>
      <c r="AT186" s="24" t="s">
        <v>149</v>
      </c>
      <c r="AU186" s="24" t="s">
        <v>79</v>
      </c>
    </row>
    <row r="187" spans="2:65" s="13" customFormat="1">
      <c r="B187" s="206"/>
      <c r="D187" s="194" t="s">
        <v>151</v>
      </c>
      <c r="E187" s="207" t="s">
        <v>5</v>
      </c>
      <c r="F187" s="208" t="s">
        <v>295</v>
      </c>
      <c r="H187" s="207" t="s">
        <v>5</v>
      </c>
      <c r="I187" s="209"/>
      <c r="L187" s="206"/>
      <c r="M187" s="210"/>
      <c r="N187" s="211"/>
      <c r="O187" s="211"/>
      <c r="P187" s="211"/>
      <c r="Q187" s="211"/>
      <c r="R187" s="211"/>
      <c r="S187" s="211"/>
      <c r="T187" s="212"/>
      <c r="AT187" s="207" t="s">
        <v>151</v>
      </c>
      <c r="AU187" s="207" t="s">
        <v>79</v>
      </c>
      <c r="AV187" s="13" t="s">
        <v>77</v>
      </c>
      <c r="AW187" s="13" t="s">
        <v>35</v>
      </c>
      <c r="AX187" s="13" t="s">
        <v>71</v>
      </c>
      <c r="AY187" s="207" t="s">
        <v>140</v>
      </c>
    </row>
    <row r="188" spans="2:65" s="12" customFormat="1">
      <c r="B188" s="198"/>
      <c r="D188" s="194" t="s">
        <v>151</v>
      </c>
      <c r="E188" s="199" t="s">
        <v>5</v>
      </c>
      <c r="F188" s="200" t="s">
        <v>296</v>
      </c>
      <c r="H188" s="201">
        <v>5.008</v>
      </c>
      <c r="I188" s="202"/>
      <c r="L188" s="198"/>
      <c r="M188" s="203"/>
      <c r="N188" s="204"/>
      <c r="O188" s="204"/>
      <c r="P188" s="204"/>
      <c r="Q188" s="204"/>
      <c r="R188" s="204"/>
      <c r="S188" s="204"/>
      <c r="T188" s="205"/>
      <c r="AT188" s="199" t="s">
        <v>151</v>
      </c>
      <c r="AU188" s="199" t="s">
        <v>79</v>
      </c>
      <c r="AV188" s="12" t="s">
        <v>79</v>
      </c>
      <c r="AW188" s="12" t="s">
        <v>35</v>
      </c>
      <c r="AX188" s="12" t="s">
        <v>77</v>
      </c>
      <c r="AY188" s="199" t="s">
        <v>140</v>
      </c>
    </row>
    <row r="189" spans="2:65" s="11" customFormat="1" ht="29.85" customHeight="1">
      <c r="B189" s="168"/>
      <c r="D189" s="169" t="s">
        <v>70</v>
      </c>
      <c r="E189" s="179" t="s">
        <v>178</v>
      </c>
      <c r="F189" s="179" t="s">
        <v>297</v>
      </c>
      <c r="I189" s="171"/>
      <c r="J189" s="180">
        <f>BK189</f>
        <v>0</v>
      </c>
      <c r="L189" s="168"/>
      <c r="M189" s="173"/>
      <c r="N189" s="174"/>
      <c r="O189" s="174"/>
      <c r="P189" s="175">
        <f>SUM(P190:P191)</f>
        <v>0</v>
      </c>
      <c r="Q189" s="174"/>
      <c r="R189" s="175">
        <f>SUM(R190:R191)</f>
        <v>1.2127873600000001</v>
      </c>
      <c r="S189" s="174"/>
      <c r="T189" s="176">
        <f>SUM(T190:T191)</f>
        <v>0</v>
      </c>
      <c r="AR189" s="169" t="s">
        <v>77</v>
      </c>
      <c r="AT189" s="177" t="s">
        <v>70</v>
      </c>
      <c r="AU189" s="177" t="s">
        <v>77</v>
      </c>
      <c r="AY189" s="169" t="s">
        <v>140</v>
      </c>
      <c r="BK189" s="178">
        <f>SUM(BK190:BK191)</f>
        <v>0</v>
      </c>
    </row>
    <row r="190" spans="2:65" s="1" customFormat="1" ht="25.5" customHeight="1">
      <c r="B190" s="181"/>
      <c r="C190" s="182" t="s">
        <v>298</v>
      </c>
      <c r="D190" s="182" t="s">
        <v>142</v>
      </c>
      <c r="E190" s="183" t="s">
        <v>299</v>
      </c>
      <c r="F190" s="184" t="s">
        <v>300</v>
      </c>
      <c r="G190" s="185" t="s">
        <v>256</v>
      </c>
      <c r="H190" s="186">
        <v>5.008</v>
      </c>
      <c r="I190" s="187"/>
      <c r="J190" s="188">
        <f>ROUND(I190*H190,2)</f>
        <v>0</v>
      </c>
      <c r="K190" s="184" t="s">
        <v>155</v>
      </c>
      <c r="L190" s="41"/>
      <c r="M190" s="189" t="s">
        <v>5</v>
      </c>
      <c r="N190" s="190" t="s">
        <v>42</v>
      </c>
      <c r="O190" s="42"/>
      <c r="P190" s="191">
        <f>O190*H190</f>
        <v>0</v>
      </c>
      <c r="Q190" s="191">
        <v>0.24217</v>
      </c>
      <c r="R190" s="191">
        <f>Q190*H190</f>
        <v>1.2127873600000001</v>
      </c>
      <c r="S190" s="191">
        <v>0</v>
      </c>
      <c r="T190" s="192">
        <f>S190*H190</f>
        <v>0</v>
      </c>
      <c r="AR190" s="24" t="s">
        <v>146</v>
      </c>
      <c r="AT190" s="24" t="s">
        <v>142</v>
      </c>
      <c r="AU190" s="24" t="s">
        <v>79</v>
      </c>
      <c r="AY190" s="24" t="s">
        <v>140</v>
      </c>
      <c r="BE190" s="193">
        <f>IF(N190="základní",J190,0)</f>
        <v>0</v>
      </c>
      <c r="BF190" s="193">
        <f>IF(N190="snížená",J190,0)</f>
        <v>0</v>
      </c>
      <c r="BG190" s="193">
        <f>IF(N190="zákl. přenesená",J190,0)</f>
        <v>0</v>
      </c>
      <c r="BH190" s="193">
        <f>IF(N190="sníž. přenesená",J190,0)</f>
        <v>0</v>
      </c>
      <c r="BI190" s="193">
        <f>IF(N190="nulová",J190,0)</f>
        <v>0</v>
      </c>
      <c r="BJ190" s="24" t="s">
        <v>77</v>
      </c>
      <c r="BK190" s="193">
        <f>ROUND(I190*H190,2)</f>
        <v>0</v>
      </c>
      <c r="BL190" s="24" t="s">
        <v>146</v>
      </c>
      <c r="BM190" s="24" t="s">
        <v>301</v>
      </c>
    </row>
    <row r="191" spans="2:65" s="1" customFormat="1" ht="27">
      <c r="B191" s="41"/>
      <c r="D191" s="194" t="s">
        <v>148</v>
      </c>
      <c r="F191" s="195" t="s">
        <v>302</v>
      </c>
      <c r="I191" s="156"/>
      <c r="L191" s="41"/>
      <c r="M191" s="196"/>
      <c r="N191" s="42"/>
      <c r="O191" s="42"/>
      <c r="P191" s="42"/>
      <c r="Q191" s="42"/>
      <c r="R191" s="42"/>
      <c r="S191" s="42"/>
      <c r="T191" s="70"/>
      <c r="AT191" s="24" t="s">
        <v>148</v>
      </c>
      <c r="AU191" s="24" t="s">
        <v>79</v>
      </c>
    </row>
    <row r="192" spans="2:65" s="11" customFormat="1" ht="29.85" customHeight="1">
      <c r="B192" s="168"/>
      <c r="D192" s="169" t="s">
        <v>70</v>
      </c>
      <c r="E192" s="179" t="s">
        <v>195</v>
      </c>
      <c r="F192" s="179" t="s">
        <v>303</v>
      </c>
      <c r="I192" s="171"/>
      <c r="J192" s="180">
        <f>BK192</f>
        <v>0</v>
      </c>
      <c r="L192" s="168"/>
      <c r="M192" s="173"/>
      <c r="N192" s="174"/>
      <c r="O192" s="174"/>
      <c r="P192" s="175">
        <f>SUM(P193:P222)</f>
        <v>0</v>
      </c>
      <c r="Q192" s="174"/>
      <c r="R192" s="175">
        <f>SUM(R193:R222)</f>
        <v>1.7927999999999998E-3</v>
      </c>
      <c r="S192" s="174"/>
      <c r="T192" s="176">
        <f>SUM(T193:T222)</f>
        <v>7.6799999999999993E-2</v>
      </c>
      <c r="AR192" s="169" t="s">
        <v>77</v>
      </c>
      <c r="AT192" s="177" t="s">
        <v>70</v>
      </c>
      <c r="AU192" s="177" t="s">
        <v>77</v>
      </c>
      <c r="AY192" s="169" t="s">
        <v>140</v>
      </c>
      <c r="BK192" s="178">
        <f>SUM(BK193:BK222)</f>
        <v>0</v>
      </c>
    </row>
    <row r="193" spans="2:65" s="1" customFormat="1" ht="51" customHeight="1">
      <c r="B193" s="181"/>
      <c r="C193" s="182" t="s">
        <v>304</v>
      </c>
      <c r="D193" s="182" t="s">
        <v>142</v>
      </c>
      <c r="E193" s="183" t="s">
        <v>305</v>
      </c>
      <c r="F193" s="184" t="s">
        <v>306</v>
      </c>
      <c r="G193" s="185" t="s">
        <v>145</v>
      </c>
      <c r="H193" s="186">
        <v>1</v>
      </c>
      <c r="I193" s="187"/>
      <c r="J193" s="188">
        <f>ROUND(I193*H193,2)</f>
        <v>0</v>
      </c>
      <c r="K193" s="184" t="s">
        <v>5</v>
      </c>
      <c r="L193" s="41"/>
      <c r="M193" s="189" t="s">
        <v>5</v>
      </c>
      <c r="N193" s="190" t="s">
        <v>42</v>
      </c>
      <c r="O193" s="42"/>
      <c r="P193" s="191">
        <f>O193*H193</f>
        <v>0</v>
      </c>
      <c r="Q193" s="191">
        <v>0</v>
      </c>
      <c r="R193" s="191">
        <f>Q193*H193</f>
        <v>0</v>
      </c>
      <c r="S193" s="191">
        <v>0</v>
      </c>
      <c r="T193" s="192">
        <f>S193*H193</f>
        <v>0</v>
      </c>
      <c r="AR193" s="24" t="s">
        <v>146</v>
      </c>
      <c r="AT193" s="24" t="s">
        <v>142</v>
      </c>
      <c r="AU193" s="24" t="s">
        <v>79</v>
      </c>
      <c r="AY193" s="24" t="s">
        <v>140</v>
      </c>
      <c r="BE193" s="193">
        <f>IF(N193="základní",J193,0)</f>
        <v>0</v>
      </c>
      <c r="BF193" s="193">
        <f>IF(N193="snížená",J193,0)</f>
        <v>0</v>
      </c>
      <c r="BG193" s="193">
        <f>IF(N193="zákl. přenesená",J193,0)</f>
        <v>0</v>
      </c>
      <c r="BH193" s="193">
        <f>IF(N193="sníž. přenesená",J193,0)</f>
        <v>0</v>
      </c>
      <c r="BI193" s="193">
        <f>IF(N193="nulová",J193,0)</f>
        <v>0</v>
      </c>
      <c r="BJ193" s="24" t="s">
        <v>77</v>
      </c>
      <c r="BK193" s="193">
        <f>ROUND(I193*H193,2)</f>
        <v>0</v>
      </c>
      <c r="BL193" s="24" t="s">
        <v>146</v>
      </c>
      <c r="BM193" s="24" t="s">
        <v>307</v>
      </c>
    </row>
    <row r="194" spans="2:65" s="1" customFormat="1" ht="40.5">
      <c r="B194" s="41"/>
      <c r="D194" s="194" t="s">
        <v>148</v>
      </c>
      <c r="F194" s="195" t="s">
        <v>306</v>
      </c>
      <c r="I194" s="156"/>
      <c r="L194" s="41"/>
      <c r="M194" s="196"/>
      <c r="N194" s="42"/>
      <c r="O194" s="42"/>
      <c r="P194" s="42"/>
      <c r="Q194" s="42"/>
      <c r="R194" s="42"/>
      <c r="S194" s="42"/>
      <c r="T194" s="70"/>
      <c r="AT194" s="24" t="s">
        <v>148</v>
      </c>
      <c r="AU194" s="24" t="s">
        <v>79</v>
      </c>
    </row>
    <row r="195" spans="2:65" s="1" customFormat="1" ht="27">
      <c r="B195" s="41"/>
      <c r="D195" s="194" t="s">
        <v>149</v>
      </c>
      <c r="F195" s="197" t="s">
        <v>150</v>
      </c>
      <c r="I195" s="156"/>
      <c r="L195" s="41"/>
      <c r="M195" s="196"/>
      <c r="N195" s="42"/>
      <c r="O195" s="42"/>
      <c r="P195" s="42"/>
      <c r="Q195" s="42"/>
      <c r="R195" s="42"/>
      <c r="S195" s="42"/>
      <c r="T195" s="70"/>
      <c r="AT195" s="24" t="s">
        <v>149</v>
      </c>
      <c r="AU195" s="24" t="s">
        <v>79</v>
      </c>
    </row>
    <row r="196" spans="2:65" s="12" customFormat="1">
      <c r="B196" s="198"/>
      <c r="D196" s="194" t="s">
        <v>151</v>
      </c>
      <c r="E196" s="199" t="s">
        <v>5</v>
      </c>
      <c r="F196" s="200" t="s">
        <v>77</v>
      </c>
      <c r="H196" s="201">
        <v>1</v>
      </c>
      <c r="I196" s="202"/>
      <c r="L196" s="198"/>
      <c r="M196" s="203"/>
      <c r="N196" s="204"/>
      <c r="O196" s="204"/>
      <c r="P196" s="204"/>
      <c r="Q196" s="204"/>
      <c r="R196" s="204"/>
      <c r="S196" s="204"/>
      <c r="T196" s="205"/>
      <c r="AT196" s="199" t="s">
        <v>151</v>
      </c>
      <c r="AU196" s="199" t="s">
        <v>79</v>
      </c>
      <c r="AV196" s="12" t="s">
        <v>79</v>
      </c>
      <c r="AW196" s="12" t="s">
        <v>35</v>
      </c>
      <c r="AX196" s="12" t="s">
        <v>77</v>
      </c>
      <c r="AY196" s="199" t="s">
        <v>140</v>
      </c>
    </row>
    <row r="197" spans="2:65" s="1" customFormat="1" ht="25.5" customHeight="1">
      <c r="B197" s="181"/>
      <c r="C197" s="182" t="s">
        <v>308</v>
      </c>
      <c r="D197" s="182" t="s">
        <v>142</v>
      </c>
      <c r="E197" s="183" t="s">
        <v>309</v>
      </c>
      <c r="F197" s="184" t="s">
        <v>310</v>
      </c>
      <c r="G197" s="185" t="s">
        <v>145</v>
      </c>
      <c r="H197" s="186">
        <v>4</v>
      </c>
      <c r="I197" s="187"/>
      <c r="J197" s="188">
        <f>ROUND(I197*H197,2)</f>
        <v>0</v>
      </c>
      <c r="K197" s="184" t="s">
        <v>5</v>
      </c>
      <c r="L197" s="41"/>
      <c r="M197" s="189" t="s">
        <v>5</v>
      </c>
      <c r="N197" s="190" t="s">
        <v>42</v>
      </c>
      <c r="O197" s="42"/>
      <c r="P197" s="191">
        <f>O197*H197</f>
        <v>0</v>
      </c>
      <c r="Q197" s="191">
        <v>0</v>
      </c>
      <c r="R197" s="191">
        <f>Q197*H197</f>
        <v>0</v>
      </c>
      <c r="S197" s="191">
        <v>0</v>
      </c>
      <c r="T197" s="192">
        <f>S197*H197</f>
        <v>0</v>
      </c>
      <c r="AR197" s="24" t="s">
        <v>146</v>
      </c>
      <c r="AT197" s="24" t="s">
        <v>142</v>
      </c>
      <c r="AU197" s="24" t="s">
        <v>79</v>
      </c>
      <c r="AY197" s="24" t="s">
        <v>140</v>
      </c>
      <c r="BE197" s="193">
        <f>IF(N197="základní",J197,0)</f>
        <v>0</v>
      </c>
      <c r="BF197" s="193">
        <f>IF(N197="snížená",J197,0)</f>
        <v>0</v>
      </c>
      <c r="BG197" s="193">
        <f>IF(N197="zákl. přenesená",J197,0)</f>
        <v>0</v>
      </c>
      <c r="BH197" s="193">
        <f>IF(N197="sníž. přenesená",J197,0)</f>
        <v>0</v>
      </c>
      <c r="BI197" s="193">
        <f>IF(N197="nulová",J197,0)</f>
        <v>0</v>
      </c>
      <c r="BJ197" s="24" t="s">
        <v>77</v>
      </c>
      <c r="BK197" s="193">
        <f>ROUND(I197*H197,2)</f>
        <v>0</v>
      </c>
      <c r="BL197" s="24" t="s">
        <v>146</v>
      </c>
      <c r="BM197" s="24" t="s">
        <v>311</v>
      </c>
    </row>
    <row r="198" spans="2:65" s="1" customFormat="1">
      <c r="B198" s="41"/>
      <c r="D198" s="194" t="s">
        <v>148</v>
      </c>
      <c r="F198" s="195" t="s">
        <v>310</v>
      </c>
      <c r="I198" s="156"/>
      <c r="L198" s="41"/>
      <c r="M198" s="196"/>
      <c r="N198" s="42"/>
      <c r="O198" s="42"/>
      <c r="P198" s="42"/>
      <c r="Q198" s="42"/>
      <c r="R198" s="42"/>
      <c r="S198" s="42"/>
      <c r="T198" s="70"/>
      <c r="AT198" s="24" t="s">
        <v>148</v>
      </c>
      <c r="AU198" s="24" t="s">
        <v>79</v>
      </c>
    </row>
    <row r="199" spans="2:65" s="1" customFormat="1" ht="27">
      <c r="B199" s="41"/>
      <c r="D199" s="194" t="s">
        <v>149</v>
      </c>
      <c r="F199" s="197" t="s">
        <v>150</v>
      </c>
      <c r="I199" s="156"/>
      <c r="L199" s="41"/>
      <c r="M199" s="196"/>
      <c r="N199" s="42"/>
      <c r="O199" s="42"/>
      <c r="P199" s="42"/>
      <c r="Q199" s="42"/>
      <c r="R199" s="42"/>
      <c r="S199" s="42"/>
      <c r="T199" s="70"/>
      <c r="AT199" s="24" t="s">
        <v>149</v>
      </c>
      <c r="AU199" s="24" t="s">
        <v>79</v>
      </c>
    </row>
    <row r="200" spans="2:65" s="13" customFormat="1">
      <c r="B200" s="206"/>
      <c r="D200" s="194" t="s">
        <v>151</v>
      </c>
      <c r="E200" s="207" t="s">
        <v>5</v>
      </c>
      <c r="F200" s="208" t="s">
        <v>312</v>
      </c>
      <c r="H200" s="207" t="s">
        <v>5</v>
      </c>
      <c r="I200" s="209"/>
      <c r="L200" s="206"/>
      <c r="M200" s="210"/>
      <c r="N200" s="211"/>
      <c r="O200" s="211"/>
      <c r="P200" s="211"/>
      <c r="Q200" s="211"/>
      <c r="R200" s="211"/>
      <c r="S200" s="211"/>
      <c r="T200" s="212"/>
      <c r="AT200" s="207" t="s">
        <v>151</v>
      </c>
      <c r="AU200" s="207" t="s">
        <v>79</v>
      </c>
      <c r="AV200" s="13" t="s">
        <v>77</v>
      </c>
      <c r="AW200" s="13" t="s">
        <v>35</v>
      </c>
      <c r="AX200" s="13" t="s">
        <v>71</v>
      </c>
      <c r="AY200" s="207" t="s">
        <v>140</v>
      </c>
    </row>
    <row r="201" spans="2:65" s="12" customFormat="1">
      <c r="B201" s="198"/>
      <c r="D201" s="194" t="s">
        <v>151</v>
      </c>
      <c r="E201" s="199" t="s">
        <v>5</v>
      </c>
      <c r="F201" s="200" t="s">
        <v>146</v>
      </c>
      <c r="H201" s="201">
        <v>4</v>
      </c>
      <c r="I201" s="202"/>
      <c r="L201" s="198"/>
      <c r="M201" s="203"/>
      <c r="N201" s="204"/>
      <c r="O201" s="204"/>
      <c r="P201" s="204"/>
      <c r="Q201" s="204"/>
      <c r="R201" s="204"/>
      <c r="S201" s="204"/>
      <c r="T201" s="205"/>
      <c r="AT201" s="199" t="s">
        <v>151</v>
      </c>
      <c r="AU201" s="199" t="s">
        <v>79</v>
      </c>
      <c r="AV201" s="12" t="s">
        <v>79</v>
      </c>
      <c r="AW201" s="12" t="s">
        <v>35</v>
      </c>
      <c r="AX201" s="12" t="s">
        <v>77</v>
      </c>
      <c r="AY201" s="199" t="s">
        <v>140</v>
      </c>
    </row>
    <row r="202" spans="2:65" s="1" customFormat="1" ht="25.5" customHeight="1">
      <c r="B202" s="181"/>
      <c r="C202" s="182" t="s">
        <v>313</v>
      </c>
      <c r="D202" s="182" t="s">
        <v>142</v>
      </c>
      <c r="E202" s="183" t="s">
        <v>314</v>
      </c>
      <c r="F202" s="184" t="s">
        <v>315</v>
      </c>
      <c r="G202" s="185" t="s">
        <v>145</v>
      </c>
      <c r="H202" s="186">
        <v>1</v>
      </c>
      <c r="I202" s="187"/>
      <c r="J202" s="188">
        <f>ROUND(I202*H202,2)</f>
        <v>0</v>
      </c>
      <c r="K202" s="184" t="s">
        <v>5</v>
      </c>
      <c r="L202" s="41"/>
      <c r="M202" s="189" t="s">
        <v>5</v>
      </c>
      <c r="N202" s="190" t="s">
        <v>42</v>
      </c>
      <c r="O202" s="42"/>
      <c r="P202" s="191">
        <f>O202*H202</f>
        <v>0</v>
      </c>
      <c r="Q202" s="191">
        <v>0</v>
      </c>
      <c r="R202" s="191">
        <f>Q202*H202</f>
        <v>0</v>
      </c>
      <c r="S202" s="191">
        <v>0</v>
      </c>
      <c r="T202" s="192">
        <f>S202*H202</f>
        <v>0</v>
      </c>
      <c r="AR202" s="24" t="s">
        <v>146</v>
      </c>
      <c r="AT202" s="24" t="s">
        <v>142</v>
      </c>
      <c r="AU202" s="24" t="s">
        <v>79</v>
      </c>
      <c r="AY202" s="24" t="s">
        <v>140</v>
      </c>
      <c r="BE202" s="193">
        <f>IF(N202="základní",J202,0)</f>
        <v>0</v>
      </c>
      <c r="BF202" s="193">
        <f>IF(N202="snížená",J202,0)</f>
        <v>0</v>
      </c>
      <c r="BG202" s="193">
        <f>IF(N202="zákl. přenesená",J202,0)</f>
        <v>0</v>
      </c>
      <c r="BH202" s="193">
        <f>IF(N202="sníž. přenesená",J202,0)</f>
        <v>0</v>
      </c>
      <c r="BI202" s="193">
        <f>IF(N202="nulová",J202,0)</f>
        <v>0</v>
      </c>
      <c r="BJ202" s="24" t="s">
        <v>77</v>
      </c>
      <c r="BK202" s="193">
        <f>ROUND(I202*H202,2)</f>
        <v>0</v>
      </c>
      <c r="BL202" s="24" t="s">
        <v>146</v>
      </c>
      <c r="BM202" s="24" t="s">
        <v>316</v>
      </c>
    </row>
    <row r="203" spans="2:65" s="1" customFormat="1">
      <c r="B203" s="41"/>
      <c r="D203" s="194" t="s">
        <v>148</v>
      </c>
      <c r="F203" s="195" t="s">
        <v>315</v>
      </c>
      <c r="I203" s="156"/>
      <c r="L203" s="41"/>
      <c r="M203" s="196"/>
      <c r="N203" s="42"/>
      <c r="O203" s="42"/>
      <c r="P203" s="42"/>
      <c r="Q203" s="42"/>
      <c r="R203" s="42"/>
      <c r="S203" s="42"/>
      <c r="T203" s="70"/>
      <c r="AT203" s="24" t="s">
        <v>148</v>
      </c>
      <c r="AU203" s="24" t="s">
        <v>79</v>
      </c>
    </row>
    <row r="204" spans="2:65" s="1" customFormat="1" ht="27">
      <c r="B204" s="41"/>
      <c r="D204" s="194" t="s">
        <v>149</v>
      </c>
      <c r="F204" s="197" t="s">
        <v>150</v>
      </c>
      <c r="I204" s="156"/>
      <c r="L204" s="41"/>
      <c r="M204" s="196"/>
      <c r="N204" s="42"/>
      <c r="O204" s="42"/>
      <c r="P204" s="42"/>
      <c r="Q204" s="42"/>
      <c r="R204" s="42"/>
      <c r="S204" s="42"/>
      <c r="T204" s="70"/>
      <c r="AT204" s="24" t="s">
        <v>149</v>
      </c>
      <c r="AU204" s="24" t="s">
        <v>79</v>
      </c>
    </row>
    <row r="205" spans="2:65" s="13" customFormat="1">
      <c r="B205" s="206"/>
      <c r="D205" s="194" t="s">
        <v>151</v>
      </c>
      <c r="E205" s="207" t="s">
        <v>5</v>
      </c>
      <c r="F205" s="208" t="s">
        <v>317</v>
      </c>
      <c r="H205" s="207" t="s">
        <v>5</v>
      </c>
      <c r="I205" s="209"/>
      <c r="L205" s="206"/>
      <c r="M205" s="210"/>
      <c r="N205" s="211"/>
      <c r="O205" s="211"/>
      <c r="P205" s="211"/>
      <c r="Q205" s="211"/>
      <c r="R205" s="211"/>
      <c r="S205" s="211"/>
      <c r="T205" s="212"/>
      <c r="AT205" s="207" t="s">
        <v>151</v>
      </c>
      <c r="AU205" s="207" t="s">
        <v>79</v>
      </c>
      <c r="AV205" s="13" t="s">
        <v>77</v>
      </c>
      <c r="AW205" s="13" t="s">
        <v>35</v>
      </c>
      <c r="AX205" s="13" t="s">
        <v>71</v>
      </c>
      <c r="AY205" s="207" t="s">
        <v>140</v>
      </c>
    </row>
    <row r="206" spans="2:65" s="12" customFormat="1">
      <c r="B206" s="198"/>
      <c r="D206" s="194" t="s">
        <v>151</v>
      </c>
      <c r="E206" s="199" t="s">
        <v>5</v>
      </c>
      <c r="F206" s="200" t="s">
        <v>77</v>
      </c>
      <c r="H206" s="201">
        <v>1</v>
      </c>
      <c r="I206" s="202"/>
      <c r="L206" s="198"/>
      <c r="M206" s="203"/>
      <c r="N206" s="204"/>
      <c r="O206" s="204"/>
      <c r="P206" s="204"/>
      <c r="Q206" s="204"/>
      <c r="R206" s="204"/>
      <c r="S206" s="204"/>
      <c r="T206" s="205"/>
      <c r="AT206" s="199" t="s">
        <v>151</v>
      </c>
      <c r="AU206" s="199" t="s">
        <v>79</v>
      </c>
      <c r="AV206" s="12" t="s">
        <v>79</v>
      </c>
      <c r="AW206" s="12" t="s">
        <v>35</v>
      </c>
      <c r="AX206" s="12" t="s">
        <v>77</v>
      </c>
      <c r="AY206" s="199" t="s">
        <v>140</v>
      </c>
    </row>
    <row r="207" spans="2:65" s="1" customFormat="1" ht="16.5" customHeight="1">
      <c r="B207" s="181"/>
      <c r="C207" s="182" t="s">
        <v>318</v>
      </c>
      <c r="D207" s="182" t="s">
        <v>142</v>
      </c>
      <c r="E207" s="183" t="s">
        <v>319</v>
      </c>
      <c r="F207" s="184" t="s">
        <v>320</v>
      </c>
      <c r="G207" s="185" t="s">
        <v>168</v>
      </c>
      <c r="H207" s="186">
        <v>10.125</v>
      </c>
      <c r="I207" s="187"/>
      <c r="J207" s="188">
        <f>ROUND(I207*H207,2)</f>
        <v>0</v>
      </c>
      <c r="K207" s="184" t="s">
        <v>155</v>
      </c>
      <c r="L207" s="41"/>
      <c r="M207" s="189" t="s">
        <v>5</v>
      </c>
      <c r="N207" s="190" t="s">
        <v>42</v>
      </c>
      <c r="O207" s="42"/>
      <c r="P207" s="191">
        <f>O207*H207</f>
        <v>0</v>
      </c>
      <c r="Q207" s="191">
        <v>0</v>
      </c>
      <c r="R207" s="191">
        <f>Q207*H207</f>
        <v>0</v>
      </c>
      <c r="S207" s="191">
        <v>0</v>
      </c>
      <c r="T207" s="192">
        <f>S207*H207</f>
        <v>0</v>
      </c>
      <c r="AR207" s="24" t="s">
        <v>146</v>
      </c>
      <c r="AT207" s="24" t="s">
        <v>142</v>
      </c>
      <c r="AU207" s="24" t="s">
        <v>79</v>
      </c>
      <c r="AY207" s="24" t="s">
        <v>140</v>
      </c>
      <c r="BE207" s="193">
        <f>IF(N207="základní",J207,0)</f>
        <v>0</v>
      </c>
      <c r="BF207" s="193">
        <f>IF(N207="snížená",J207,0)</f>
        <v>0</v>
      </c>
      <c r="BG207" s="193">
        <f>IF(N207="zákl. přenesená",J207,0)</f>
        <v>0</v>
      </c>
      <c r="BH207" s="193">
        <f>IF(N207="sníž. přenesená",J207,0)</f>
        <v>0</v>
      </c>
      <c r="BI207" s="193">
        <f>IF(N207="nulová",J207,0)</f>
        <v>0</v>
      </c>
      <c r="BJ207" s="24" t="s">
        <v>77</v>
      </c>
      <c r="BK207" s="193">
        <f>ROUND(I207*H207,2)</f>
        <v>0</v>
      </c>
      <c r="BL207" s="24" t="s">
        <v>146</v>
      </c>
      <c r="BM207" s="24" t="s">
        <v>321</v>
      </c>
    </row>
    <row r="208" spans="2:65" s="1" customFormat="1" ht="27">
      <c r="B208" s="41"/>
      <c r="D208" s="194" t="s">
        <v>148</v>
      </c>
      <c r="F208" s="195" t="s">
        <v>322</v>
      </c>
      <c r="I208" s="156"/>
      <c r="L208" s="41"/>
      <c r="M208" s="196"/>
      <c r="N208" s="42"/>
      <c r="O208" s="42"/>
      <c r="P208" s="42"/>
      <c r="Q208" s="42"/>
      <c r="R208" s="42"/>
      <c r="S208" s="42"/>
      <c r="T208" s="70"/>
      <c r="AT208" s="24" t="s">
        <v>148</v>
      </c>
      <c r="AU208" s="24" t="s">
        <v>79</v>
      </c>
    </row>
    <row r="209" spans="2:65" s="1" customFormat="1" ht="40.5">
      <c r="B209" s="41"/>
      <c r="D209" s="194" t="s">
        <v>149</v>
      </c>
      <c r="F209" s="197" t="s">
        <v>323</v>
      </c>
      <c r="I209" s="156"/>
      <c r="L209" s="41"/>
      <c r="M209" s="196"/>
      <c r="N209" s="42"/>
      <c r="O209" s="42"/>
      <c r="P209" s="42"/>
      <c r="Q209" s="42"/>
      <c r="R209" s="42"/>
      <c r="S209" s="42"/>
      <c r="T209" s="70"/>
      <c r="AT209" s="24" t="s">
        <v>149</v>
      </c>
      <c r="AU209" s="24" t="s">
        <v>79</v>
      </c>
    </row>
    <row r="210" spans="2:65" s="12" customFormat="1">
      <c r="B210" s="198"/>
      <c r="D210" s="194" t="s">
        <v>151</v>
      </c>
      <c r="E210" s="199" t="s">
        <v>5</v>
      </c>
      <c r="F210" s="200" t="s">
        <v>324</v>
      </c>
      <c r="H210" s="201">
        <v>10.125</v>
      </c>
      <c r="I210" s="202"/>
      <c r="L210" s="198"/>
      <c r="M210" s="203"/>
      <c r="N210" s="204"/>
      <c r="O210" s="204"/>
      <c r="P210" s="204"/>
      <c r="Q210" s="204"/>
      <c r="R210" s="204"/>
      <c r="S210" s="204"/>
      <c r="T210" s="205"/>
      <c r="AT210" s="199" t="s">
        <v>151</v>
      </c>
      <c r="AU210" s="199" t="s">
        <v>79</v>
      </c>
      <c r="AV210" s="12" t="s">
        <v>79</v>
      </c>
      <c r="AW210" s="12" t="s">
        <v>35</v>
      </c>
      <c r="AX210" s="12" t="s">
        <v>77</v>
      </c>
      <c r="AY210" s="199" t="s">
        <v>140</v>
      </c>
    </row>
    <row r="211" spans="2:65" s="1" customFormat="1" ht="16.5" customHeight="1">
      <c r="B211" s="181"/>
      <c r="C211" s="221" t="s">
        <v>325</v>
      </c>
      <c r="D211" s="221" t="s">
        <v>326</v>
      </c>
      <c r="E211" s="222" t="s">
        <v>327</v>
      </c>
      <c r="F211" s="223" t="s">
        <v>328</v>
      </c>
      <c r="G211" s="224" t="s">
        <v>168</v>
      </c>
      <c r="H211" s="225">
        <v>10.125</v>
      </c>
      <c r="I211" s="226"/>
      <c r="J211" s="227">
        <f>ROUND(I211*H211,2)</f>
        <v>0</v>
      </c>
      <c r="K211" s="223" t="s">
        <v>155</v>
      </c>
      <c r="L211" s="228"/>
      <c r="M211" s="229" t="s">
        <v>5</v>
      </c>
      <c r="N211" s="230" t="s">
        <v>42</v>
      </c>
      <c r="O211" s="42"/>
      <c r="P211" s="191">
        <f>O211*H211</f>
        <v>0</v>
      </c>
      <c r="Q211" s="191">
        <v>0</v>
      </c>
      <c r="R211" s="191">
        <f>Q211*H211</f>
        <v>0</v>
      </c>
      <c r="S211" s="191">
        <v>0</v>
      </c>
      <c r="T211" s="192">
        <f>S211*H211</f>
        <v>0</v>
      </c>
      <c r="AR211" s="24" t="s">
        <v>190</v>
      </c>
      <c r="AT211" s="24" t="s">
        <v>326</v>
      </c>
      <c r="AU211" s="24" t="s">
        <v>79</v>
      </c>
      <c r="AY211" s="24" t="s">
        <v>140</v>
      </c>
      <c r="BE211" s="193">
        <f>IF(N211="základní",J211,0)</f>
        <v>0</v>
      </c>
      <c r="BF211" s="193">
        <f>IF(N211="snížená",J211,0)</f>
        <v>0</v>
      </c>
      <c r="BG211" s="193">
        <f>IF(N211="zákl. přenesená",J211,0)</f>
        <v>0</v>
      </c>
      <c r="BH211" s="193">
        <f>IF(N211="sníž. přenesená",J211,0)</f>
        <v>0</v>
      </c>
      <c r="BI211" s="193">
        <f>IF(N211="nulová",J211,0)</f>
        <v>0</v>
      </c>
      <c r="BJ211" s="24" t="s">
        <v>77</v>
      </c>
      <c r="BK211" s="193">
        <f>ROUND(I211*H211,2)</f>
        <v>0</v>
      </c>
      <c r="BL211" s="24" t="s">
        <v>146</v>
      </c>
      <c r="BM211" s="24" t="s">
        <v>329</v>
      </c>
    </row>
    <row r="212" spans="2:65" s="1" customFormat="1">
      <c r="B212" s="41"/>
      <c r="D212" s="194" t="s">
        <v>148</v>
      </c>
      <c r="F212" s="195" t="s">
        <v>328</v>
      </c>
      <c r="I212" s="156"/>
      <c r="L212" s="41"/>
      <c r="M212" s="196"/>
      <c r="N212" s="42"/>
      <c r="O212" s="42"/>
      <c r="P212" s="42"/>
      <c r="Q212" s="42"/>
      <c r="R212" s="42"/>
      <c r="S212" s="42"/>
      <c r="T212" s="70"/>
      <c r="AT212" s="24" t="s">
        <v>148</v>
      </c>
      <c r="AU212" s="24" t="s">
        <v>79</v>
      </c>
    </row>
    <row r="213" spans="2:65" s="1" customFormat="1" ht="16.5" customHeight="1">
      <c r="B213" s="181"/>
      <c r="C213" s="182" t="s">
        <v>330</v>
      </c>
      <c r="D213" s="182" t="s">
        <v>142</v>
      </c>
      <c r="E213" s="183" t="s">
        <v>331</v>
      </c>
      <c r="F213" s="184" t="s">
        <v>332</v>
      </c>
      <c r="G213" s="185" t="s">
        <v>267</v>
      </c>
      <c r="H213" s="186">
        <v>0.96</v>
      </c>
      <c r="I213" s="187"/>
      <c r="J213" s="188">
        <f>ROUND(I213*H213,2)</f>
        <v>0</v>
      </c>
      <c r="K213" s="184" t="s">
        <v>155</v>
      </c>
      <c r="L213" s="41"/>
      <c r="M213" s="189" t="s">
        <v>5</v>
      </c>
      <c r="N213" s="190" t="s">
        <v>42</v>
      </c>
      <c r="O213" s="42"/>
      <c r="P213" s="191">
        <f>O213*H213</f>
        <v>0</v>
      </c>
      <c r="Q213" s="191">
        <v>9.6000000000000002E-4</v>
      </c>
      <c r="R213" s="191">
        <f>Q213*H213</f>
        <v>9.2159999999999996E-4</v>
      </c>
      <c r="S213" s="191">
        <v>3.1E-2</v>
      </c>
      <c r="T213" s="192">
        <f>S213*H213</f>
        <v>2.9759999999999998E-2</v>
      </c>
      <c r="AR213" s="24" t="s">
        <v>146</v>
      </c>
      <c r="AT213" s="24" t="s">
        <v>142</v>
      </c>
      <c r="AU213" s="24" t="s">
        <v>79</v>
      </c>
      <c r="AY213" s="24" t="s">
        <v>140</v>
      </c>
      <c r="BE213" s="193">
        <f>IF(N213="základní",J213,0)</f>
        <v>0</v>
      </c>
      <c r="BF213" s="193">
        <f>IF(N213="snížená",J213,0)</f>
        <v>0</v>
      </c>
      <c r="BG213" s="193">
        <f>IF(N213="zákl. přenesená",J213,0)</f>
        <v>0</v>
      </c>
      <c r="BH213" s="193">
        <f>IF(N213="sníž. přenesená",J213,0)</f>
        <v>0</v>
      </c>
      <c r="BI213" s="193">
        <f>IF(N213="nulová",J213,0)</f>
        <v>0</v>
      </c>
      <c r="BJ213" s="24" t="s">
        <v>77</v>
      </c>
      <c r="BK213" s="193">
        <f>ROUND(I213*H213,2)</f>
        <v>0</v>
      </c>
      <c r="BL213" s="24" t="s">
        <v>146</v>
      </c>
      <c r="BM213" s="24" t="s">
        <v>333</v>
      </c>
    </row>
    <row r="214" spans="2:65" s="1" customFormat="1" ht="27">
      <c r="B214" s="41"/>
      <c r="D214" s="194" t="s">
        <v>148</v>
      </c>
      <c r="F214" s="195" t="s">
        <v>334</v>
      </c>
      <c r="I214" s="156"/>
      <c r="L214" s="41"/>
      <c r="M214" s="196"/>
      <c r="N214" s="42"/>
      <c r="O214" s="42"/>
      <c r="P214" s="42"/>
      <c r="Q214" s="42"/>
      <c r="R214" s="42"/>
      <c r="S214" s="42"/>
      <c r="T214" s="70"/>
      <c r="AT214" s="24" t="s">
        <v>148</v>
      </c>
      <c r="AU214" s="24" t="s">
        <v>79</v>
      </c>
    </row>
    <row r="215" spans="2:65" s="1" customFormat="1" ht="27">
      <c r="B215" s="41"/>
      <c r="D215" s="194" t="s">
        <v>149</v>
      </c>
      <c r="F215" s="197" t="s">
        <v>150</v>
      </c>
      <c r="I215" s="156"/>
      <c r="L215" s="41"/>
      <c r="M215" s="196"/>
      <c r="N215" s="42"/>
      <c r="O215" s="42"/>
      <c r="P215" s="42"/>
      <c r="Q215" s="42"/>
      <c r="R215" s="42"/>
      <c r="S215" s="42"/>
      <c r="T215" s="70"/>
      <c r="AT215" s="24" t="s">
        <v>149</v>
      </c>
      <c r="AU215" s="24" t="s">
        <v>79</v>
      </c>
    </row>
    <row r="216" spans="2:65" s="13" customFormat="1">
      <c r="B216" s="206"/>
      <c r="D216" s="194" t="s">
        <v>151</v>
      </c>
      <c r="E216" s="207" t="s">
        <v>5</v>
      </c>
      <c r="F216" s="208" t="s">
        <v>312</v>
      </c>
      <c r="H216" s="207" t="s">
        <v>5</v>
      </c>
      <c r="I216" s="209"/>
      <c r="L216" s="206"/>
      <c r="M216" s="210"/>
      <c r="N216" s="211"/>
      <c r="O216" s="211"/>
      <c r="P216" s="211"/>
      <c r="Q216" s="211"/>
      <c r="R216" s="211"/>
      <c r="S216" s="211"/>
      <c r="T216" s="212"/>
      <c r="AT216" s="207" t="s">
        <v>151</v>
      </c>
      <c r="AU216" s="207" t="s">
        <v>79</v>
      </c>
      <c r="AV216" s="13" t="s">
        <v>77</v>
      </c>
      <c r="AW216" s="13" t="s">
        <v>35</v>
      </c>
      <c r="AX216" s="13" t="s">
        <v>71</v>
      </c>
      <c r="AY216" s="207" t="s">
        <v>140</v>
      </c>
    </row>
    <row r="217" spans="2:65" s="12" customFormat="1">
      <c r="B217" s="198"/>
      <c r="D217" s="194" t="s">
        <v>151</v>
      </c>
      <c r="E217" s="199" t="s">
        <v>5</v>
      </c>
      <c r="F217" s="200" t="s">
        <v>335</v>
      </c>
      <c r="H217" s="201">
        <v>0.96</v>
      </c>
      <c r="I217" s="202"/>
      <c r="L217" s="198"/>
      <c r="M217" s="203"/>
      <c r="N217" s="204"/>
      <c r="O217" s="204"/>
      <c r="P217" s="204"/>
      <c r="Q217" s="204"/>
      <c r="R217" s="204"/>
      <c r="S217" s="204"/>
      <c r="T217" s="205"/>
      <c r="AT217" s="199" t="s">
        <v>151</v>
      </c>
      <c r="AU217" s="199" t="s">
        <v>79</v>
      </c>
      <c r="AV217" s="12" t="s">
        <v>79</v>
      </c>
      <c r="AW217" s="12" t="s">
        <v>35</v>
      </c>
      <c r="AX217" s="12" t="s">
        <v>77</v>
      </c>
      <c r="AY217" s="199" t="s">
        <v>140</v>
      </c>
    </row>
    <row r="218" spans="2:65" s="1" customFormat="1" ht="16.5" customHeight="1">
      <c r="B218" s="181"/>
      <c r="C218" s="182" t="s">
        <v>336</v>
      </c>
      <c r="D218" s="182" t="s">
        <v>142</v>
      </c>
      <c r="E218" s="183" t="s">
        <v>337</v>
      </c>
      <c r="F218" s="184" t="s">
        <v>338</v>
      </c>
      <c r="G218" s="185" t="s">
        <v>267</v>
      </c>
      <c r="H218" s="186">
        <v>0.24</v>
      </c>
      <c r="I218" s="187"/>
      <c r="J218" s="188">
        <f>ROUND(I218*H218,2)</f>
        <v>0</v>
      </c>
      <c r="K218" s="184" t="s">
        <v>155</v>
      </c>
      <c r="L218" s="41"/>
      <c r="M218" s="189" t="s">
        <v>5</v>
      </c>
      <c r="N218" s="190" t="s">
        <v>42</v>
      </c>
      <c r="O218" s="42"/>
      <c r="P218" s="191">
        <f>O218*H218</f>
        <v>0</v>
      </c>
      <c r="Q218" s="191">
        <v>3.63E-3</v>
      </c>
      <c r="R218" s="191">
        <f>Q218*H218</f>
        <v>8.7119999999999993E-4</v>
      </c>
      <c r="S218" s="191">
        <v>0.19600000000000001</v>
      </c>
      <c r="T218" s="192">
        <f>S218*H218</f>
        <v>4.7039999999999998E-2</v>
      </c>
      <c r="AR218" s="24" t="s">
        <v>146</v>
      </c>
      <c r="AT218" s="24" t="s">
        <v>142</v>
      </c>
      <c r="AU218" s="24" t="s">
        <v>79</v>
      </c>
      <c r="AY218" s="24" t="s">
        <v>140</v>
      </c>
      <c r="BE218" s="193">
        <f>IF(N218="základní",J218,0)</f>
        <v>0</v>
      </c>
      <c r="BF218" s="193">
        <f>IF(N218="snížená",J218,0)</f>
        <v>0</v>
      </c>
      <c r="BG218" s="193">
        <f>IF(N218="zákl. přenesená",J218,0)</f>
        <v>0</v>
      </c>
      <c r="BH218" s="193">
        <f>IF(N218="sníž. přenesená",J218,0)</f>
        <v>0</v>
      </c>
      <c r="BI218" s="193">
        <f>IF(N218="nulová",J218,0)</f>
        <v>0</v>
      </c>
      <c r="BJ218" s="24" t="s">
        <v>77</v>
      </c>
      <c r="BK218" s="193">
        <f>ROUND(I218*H218,2)</f>
        <v>0</v>
      </c>
      <c r="BL218" s="24" t="s">
        <v>146</v>
      </c>
      <c r="BM218" s="24" t="s">
        <v>339</v>
      </c>
    </row>
    <row r="219" spans="2:65" s="1" customFormat="1" ht="27">
      <c r="B219" s="41"/>
      <c r="D219" s="194" t="s">
        <v>148</v>
      </c>
      <c r="F219" s="195" t="s">
        <v>340</v>
      </c>
      <c r="I219" s="156"/>
      <c r="L219" s="41"/>
      <c r="M219" s="196"/>
      <c r="N219" s="42"/>
      <c r="O219" s="42"/>
      <c r="P219" s="42"/>
      <c r="Q219" s="42"/>
      <c r="R219" s="42"/>
      <c r="S219" s="42"/>
      <c r="T219" s="70"/>
      <c r="AT219" s="24" t="s">
        <v>148</v>
      </c>
      <c r="AU219" s="24" t="s">
        <v>79</v>
      </c>
    </row>
    <row r="220" spans="2:65" s="1" customFormat="1" ht="27">
      <c r="B220" s="41"/>
      <c r="D220" s="194" t="s">
        <v>149</v>
      </c>
      <c r="F220" s="197" t="s">
        <v>150</v>
      </c>
      <c r="I220" s="156"/>
      <c r="L220" s="41"/>
      <c r="M220" s="196"/>
      <c r="N220" s="42"/>
      <c r="O220" s="42"/>
      <c r="P220" s="42"/>
      <c r="Q220" s="42"/>
      <c r="R220" s="42"/>
      <c r="S220" s="42"/>
      <c r="T220" s="70"/>
      <c r="AT220" s="24" t="s">
        <v>149</v>
      </c>
      <c r="AU220" s="24" t="s">
        <v>79</v>
      </c>
    </row>
    <row r="221" spans="2:65" s="13" customFormat="1">
      <c r="B221" s="206"/>
      <c r="D221" s="194" t="s">
        <v>151</v>
      </c>
      <c r="E221" s="207" t="s">
        <v>5</v>
      </c>
      <c r="F221" s="208" t="s">
        <v>317</v>
      </c>
      <c r="H221" s="207" t="s">
        <v>5</v>
      </c>
      <c r="I221" s="209"/>
      <c r="L221" s="206"/>
      <c r="M221" s="210"/>
      <c r="N221" s="211"/>
      <c r="O221" s="211"/>
      <c r="P221" s="211"/>
      <c r="Q221" s="211"/>
      <c r="R221" s="211"/>
      <c r="S221" s="211"/>
      <c r="T221" s="212"/>
      <c r="AT221" s="207" t="s">
        <v>151</v>
      </c>
      <c r="AU221" s="207" t="s">
        <v>79</v>
      </c>
      <c r="AV221" s="13" t="s">
        <v>77</v>
      </c>
      <c r="AW221" s="13" t="s">
        <v>35</v>
      </c>
      <c r="AX221" s="13" t="s">
        <v>71</v>
      </c>
      <c r="AY221" s="207" t="s">
        <v>140</v>
      </c>
    </row>
    <row r="222" spans="2:65" s="12" customFormat="1">
      <c r="B222" s="198"/>
      <c r="D222" s="194" t="s">
        <v>151</v>
      </c>
      <c r="E222" s="199" t="s">
        <v>5</v>
      </c>
      <c r="F222" s="200" t="s">
        <v>341</v>
      </c>
      <c r="H222" s="201">
        <v>0.24</v>
      </c>
      <c r="I222" s="202"/>
      <c r="L222" s="198"/>
      <c r="M222" s="203"/>
      <c r="N222" s="204"/>
      <c r="O222" s="204"/>
      <c r="P222" s="204"/>
      <c r="Q222" s="204"/>
      <c r="R222" s="204"/>
      <c r="S222" s="204"/>
      <c r="T222" s="205"/>
      <c r="AT222" s="199" t="s">
        <v>151</v>
      </c>
      <c r="AU222" s="199" t="s">
        <v>79</v>
      </c>
      <c r="AV222" s="12" t="s">
        <v>79</v>
      </c>
      <c r="AW222" s="12" t="s">
        <v>35</v>
      </c>
      <c r="AX222" s="12" t="s">
        <v>77</v>
      </c>
      <c r="AY222" s="199" t="s">
        <v>140</v>
      </c>
    </row>
    <row r="223" spans="2:65" s="11" customFormat="1" ht="29.85" customHeight="1">
      <c r="B223" s="168"/>
      <c r="D223" s="169" t="s">
        <v>70</v>
      </c>
      <c r="E223" s="179" t="s">
        <v>342</v>
      </c>
      <c r="F223" s="179" t="s">
        <v>343</v>
      </c>
      <c r="I223" s="171"/>
      <c r="J223" s="180">
        <f>BK223</f>
        <v>0</v>
      </c>
      <c r="L223" s="168"/>
      <c r="M223" s="173"/>
      <c r="N223" s="174"/>
      <c r="O223" s="174"/>
      <c r="P223" s="175">
        <f>SUM(P224:P230)</f>
        <v>0</v>
      </c>
      <c r="Q223" s="174"/>
      <c r="R223" s="175">
        <f>SUM(R224:R230)</f>
        <v>0</v>
      </c>
      <c r="S223" s="174"/>
      <c r="T223" s="176">
        <f>SUM(T224:T230)</f>
        <v>0</v>
      </c>
      <c r="AR223" s="169" t="s">
        <v>77</v>
      </c>
      <c r="AT223" s="177" t="s">
        <v>70</v>
      </c>
      <c r="AU223" s="177" t="s">
        <v>77</v>
      </c>
      <c r="AY223" s="169" t="s">
        <v>140</v>
      </c>
      <c r="BK223" s="178">
        <f>SUM(BK224:BK230)</f>
        <v>0</v>
      </c>
    </row>
    <row r="224" spans="2:65" s="1" customFormat="1" ht="25.5" customHeight="1">
      <c r="B224" s="181"/>
      <c r="C224" s="182" t="s">
        <v>344</v>
      </c>
      <c r="D224" s="182" t="s">
        <v>142</v>
      </c>
      <c r="E224" s="183" t="s">
        <v>345</v>
      </c>
      <c r="F224" s="184" t="s">
        <v>346</v>
      </c>
      <c r="G224" s="185" t="s">
        <v>240</v>
      </c>
      <c r="H224" s="186">
        <v>7.6999999999999999E-2</v>
      </c>
      <c r="I224" s="187"/>
      <c r="J224" s="188">
        <f>ROUND(I224*H224,2)</f>
        <v>0</v>
      </c>
      <c r="K224" s="184" t="s">
        <v>155</v>
      </c>
      <c r="L224" s="41"/>
      <c r="M224" s="189" t="s">
        <v>5</v>
      </c>
      <c r="N224" s="190" t="s">
        <v>42</v>
      </c>
      <c r="O224" s="42"/>
      <c r="P224" s="191">
        <f>O224*H224</f>
        <v>0</v>
      </c>
      <c r="Q224" s="191">
        <v>0</v>
      </c>
      <c r="R224" s="191">
        <f>Q224*H224</f>
        <v>0</v>
      </c>
      <c r="S224" s="191">
        <v>0</v>
      </c>
      <c r="T224" s="192">
        <f>S224*H224</f>
        <v>0</v>
      </c>
      <c r="AR224" s="24" t="s">
        <v>146</v>
      </c>
      <c r="AT224" s="24" t="s">
        <v>142</v>
      </c>
      <c r="AU224" s="24" t="s">
        <v>79</v>
      </c>
      <c r="AY224" s="24" t="s">
        <v>140</v>
      </c>
      <c r="BE224" s="193">
        <f>IF(N224="základní",J224,0)</f>
        <v>0</v>
      </c>
      <c r="BF224" s="193">
        <f>IF(N224="snížená",J224,0)</f>
        <v>0</v>
      </c>
      <c r="BG224" s="193">
        <f>IF(N224="zákl. přenesená",J224,0)</f>
        <v>0</v>
      </c>
      <c r="BH224" s="193">
        <f>IF(N224="sníž. přenesená",J224,0)</f>
        <v>0</v>
      </c>
      <c r="BI224" s="193">
        <f>IF(N224="nulová",J224,0)</f>
        <v>0</v>
      </c>
      <c r="BJ224" s="24" t="s">
        <v>77</v>
      </c>
      <c r="BK224" s="193">
        <f>ROUND(I224*H224,2)</f>
        <v>0</v>
      </c>
      <c r="BL224" s="24" t="s">
        <v>146</v>
      </c>
      <c r="BM224" s="24" t="s">
        <v>347</v>
      </c>
    </row>
    <row r="225" spans="2:65" s="1" customFormat="1" ht="27">
      <c r="B225" s="41"/>
      <c r="D225" s="194" t="s">
        <v>148</v>
      </c>
      <c r="F225" s="195" t="s">
        <v>348</v>
      </c>
      <c r="I225" s="156"/>
      <c r="L225" s="41"/>
      <c r="M225" s="196"/>
      <c r="N225" s="42"/>
      <c r="O225" s="42"/>
      <c r="P225" s="42"/>
      <c r="Q225" s="42"/>
      <c r="R225" s="42"/>
      <c r="S225" s="42"/>
      <c r="T225" s="70"/>
      <c r="AT225" s="24" t="s">
        <v>148</v>
      </c>
      <c r="AU225" s="24" t="s">
        <v>79</v>
      </c>
    </row>
    <row r="226" spans="2:65" s="1" customFormat="1" ht="25.5" customHeight="1">
      <c r="B226" s="181"/>
      <c r="C226" s="182" t="s">
        <v>349</v>
      </c>
      <c r="D226" s="182" t="s">
        <v>142</v>
      </c>
      <c r="E226" s="183" t="s">
        <v>350</v>
      </c>
      <c r="F226" s="184" t="s">
        <v>351</v>
      </c>
      <c r="G226" s="185" t="s">
        <v>240</v>
      </c>
      <c r="H226" s="186">
        <v>0.69299999999999995</v>
      </c>
      <c r="I226" s="187"/>
      <c r="J226" s="188">
        <f>ROUND(I226*H226,2)</f>
        <v>0</v>
      </c>
      <c r="K226" s="184" t="s">
        <v>155</v>
      </c>
      <c r="L226" s="41"/>
      <c r="M226" s="189" t="s">
        <v>5</v>
      </c>
      <c r="N226" s="190" t="s">
        <v>42</v>
      </c>
      <c r="O226" s="42"/>
      <c r="P226" s="191">
        <f>O226*H226</f>
        <v>0</v>
      </c>
      <c r="Q226" s="191">
        <v>0</v>
      </c>
      <c r="R226" s="191">
        <f>Q226*H226</f>
        <v>0</v>
      </c>
      <c r="S226" s="191">
        <v>0</v>
      </c>
      <c r="T226" s="192">
        <f>S226*H226</f>
        <v>0</v>
      </c>
      <c r="AR226" s="24" t="s">
        <v>146</v>
      </c>
      <c r="AT226" s="24" t="s">
        <v>142</v>
      </c>
      <c r="AU226" s="24" t="s">
        <v>79</v>
      </c>
      <c r="AY226" s="24" t="s">
        <v>140</v>
      </c>
      <c r="BE226" s="193">
        <f>IF(N226="základní",J226,0)</f>
        <v>0</v>
      </c>
      <c r="BF226" s="193">
        <f>IF(N226="snížená",J226,0)</f>
        <v>0</v>
      </c>
      <c r="BG226" s="193">
        <f>IF(N226="zákl. přenesená",J226,0)</f>
        <v>0</v>
      </c>
      <c r="BH226" s="193">
        <f>IF(N226="sníž. přenesená",J226,0)</f>
        <v>0</v>
      </c>
      <c r="BI226" s="193">
        <f>IF(N226="nulová",J226,0)</f>
        <v>0</v>
      </c>
      <c r="BJ226" s="24" t="s">
        <v>77</v>
      </c>
      <c r="BK226" s="193">
        <f>ROUND(I226*H226,2)</f>
        <v>0</v>
      </c>
      <c r="BL226" s="24" t="s">
        <v>146</v>
      </c>
      <c r="BM226" s="24" t="s">
        <v>352</v>
      </c>
    </row>
    <row r="227" spans="2:65" s="1" customFormat="1" ht="27">
      <c r="B227" s="41"/>
      <c r="D227" s="194" t="s">
        <v>148</v>
      </c>
      <c r="F227" s="195" t="s">
        <v>353</v>
      </c>
      <c r="I227" s="156"/>
      <c r="L227" s="41"/>
      <c r="M227" s="196"/>
      <c r="N227" s="42"/>
      <c r="O227" s="42"/>
      <c r="P227" s="42"/>
      <c r="Q227" s="42"/>
      <c r="R227" s="42"/>
      <c r="S227" s="42"/>
      <c r="T227" s="70"/>
      <c r="AT227" s="24" t="s">
        <v>148</v>
      </c>
      <c r="AU227" s="24" t="s">
        <v>79</v>
      </c>
    </row>
    <row r="228" spans="2:65" s="12" customFormat="1">
      <c r="B228" s="198"/>
      <c r="D228" s="194" t="s">
        <v>151</v>
      </c>
      <c r="F228" s="200" t="s">
        <v>354</v>
      </c>
      <c r="H228" s="201">
        <v>0.69299999999999995</v>
      </c>
      <c r="I228" s="202"/>
      <c r="L228" s="198"/>
      <c r="M228" s="203"/>
      <c r="N228" s="204"/>
      <c r="O228" s="204"/>
      <c r="P228" s="204"/>
      <c r="Q228" s="204"/>
      <c r="R228" s="204"/>
      <c r="S228" s="204"/>
      <c r="T228" s="205"/>
      <c r="AT228" s="199" t="s">
        <v>151</v>
      </c>
      <c r="AU228" s="199" t="s">
        <v>79</v>
      </c>
      <c r="AV228" s="12" t="s">
        <v>79</v>
      </c>
      <c r="AW228" s="12" t="s">
        <v>6</v>
      </c>
      <c r="AX228" s="12" t="s">
        <v>77</v>
      </c>
      <c r="AY228" s="199" t="s">
        <v>140</v>
      </c>
    </row>
    <row r="229" spans="2:65" s="1" customFormat="1" ht="25.5" customHeight="1">
      <c r="B229" s="181"/>
      <c r="C229" s="182" t="s">
        <v>355</v>
      </c>
      <c r="D229" s="182" t="s">
        <v>142</v>
      </c>
      <c r="E229" s="183" t="s">
        <v>356</v>
      </c>
      <c r="F229" s="184" t="s">
        <v>357</v>
      </c>
      <c r="G229" s="185" t="s">
        <v>240</v>
      </c>
      <c r="H229" s="186">
        <v>7.6999999999999999E-2</v>
      </c>
      <c r="I229" s="187"/>
      <c r="J229" s="188">
        <f>ROUND(I229*H229,2)</f>
        <v>0</v>
      </c>
      <c r="K229" s="184" t="s">
        <v>155</v>
      </c>
      <c r="L229" s="41"/>
      <c r="M229" s="189" t="s">
        <v>5</v>
      </c>
      <c r="N229" s="190" t="s">
        <v>42</v>
      </c>
      <c r="O229" s="42"/>
      <c r="P229" s="191">
        <f>O229*H229</f>
        <v>0</v>
      </c>
      <c r="Q229" s="191">
        <v>0</v>
      </c>
      <c r="R229" s="191">
        <f>Q229*H229</f>
        <v>0</v>
      </c>
      <c r="S229" s="191">
        <v>0</v>
      </c>
      <c r="T229" s="192">
        <f>S229*H229</f>
        <v>0</v>
      </c>
      <c r="AR229" s="24" t="s">
        <v>146</v>
      </c>
      <c r="AT229" s="24" t="s">
        <v>142</v>
      </c>
      <c r="AU229" s="24" t="s">
        <v>79</v>
      </c>
      <c r="AY229" s="24" t="s">
        <v>140</v>
      </c>
      <c r="BE229" s="193">
        <f>IF(N229="základní",J229,0)</f>
        <v>0</v>
      </c>
      <c r="BF229" s="193">
        <f>IF(N229="snížená",J229,0)</f>
        <v>0</v>
      </c>
      <c r="BG229" s="193">
        <f>IF(N229="zákl. přenesená",J229,0)</f>
        <v>0</v>
      </c>
      <c r="BH229" s="193">
        <f>IF(N229="sníž. přenesená",J229,0)</f>
        <v>0</v>
      </c>
      <c r="BI229" s="193">
        <f>IF(N229="nulová",J229,0)</f>
        <v>0</v>
      </c>
      <c r="BJ229" s="24" t="s">
        <v>77</v>
      </c>
      <c r="BK229" s="193">
        <f>ROUND(I229*H229,2)</f>
        <v>0</v>
      </c>
      <c r="BL229" s="24" t="s">
        <v>146</v>
      </c>
      <c r="BM229" s="24" t="s">
        <v>358</v>
      </c>
    </row>
    <row r="230" spans="2:65" s="1" customFormat="1" ht="27">
      <c r="B230" s="41"/>
      <c r="D230" s="194" t="s">
        <v>148</v>
      </c>
      <c r="F230" s="195" t="s">
        <v>359</v>
      </c>
      <c r="I230" s="156"/>
      <c r="L230" s="41"/>
      <c r="M230" s="196"/>
      <c r="N230" s="42"/>
      <c r="O230" s="42"/>
      <c r="P230" s="42"/>
      <c r="Q230" s="42"/>
      <c r="R230" s="42"/>
      <c r="S230" s="42"/>
      <c r="T230" s="70"/>
      <c r="AT230" s="24" t="s">
        <v>148</v>
      </c>
      <c r="AU230" s="24" t="s">
        <v>79</v>
      </c>
    </row>
    <row r="231" spans="2:65" s="11" customFormat="1" ht="29.85" customHeight="1">
      <c r="B231" s="168"/>
      <c r="D231" s="169" t="s">
        <v>70</v>
      </c>
      <c r="E231" s="179" t="s">
        <v>360</v>
      </c>
      <c r="F231" s="179" t="s">
        <v>361</v>
      </c>
      <c r="I231" s="171"/>
      <c r="J231" s="180">
        <f>BK231</f>
        <v>0</v>
      </c>
      <c r="L231" s="168"/>
      <c r="M231" s="173"/>
      <c r="N231" s="174"/>
      <c r="O231" s="174"/>
      <c r="P231" s="175">
        <f>SUM(P232:P233)</f>
        <v>0</v>
      </c>
      <c r="Q231" s="174"/>
      <c r="R231" s="175">
        <f>SUM(R232:R233)</f>
        <v>0</v>
      </c>
      <c r="S231" s="174"/>
      <c r="T231" s="176">
        <f>SUM(T232:T233)</f>
        <v>0</v>
      </c>
      <c r="AR231" s="169" t="s">
        <v>77</v>
      </c>
      <c r="AT231" s="177" t="s">
        <v>70</v>
      </c>
      <c r="AU231" s="177" t="s">
        <v>77</v>
      </c>
      <c r="AY231" s="169" t="s">
        <v>140</v>
      </c>
      <c r="BK231" s="178">
        <f>SUM(BK232:BK233)</f>
        <v>0</v>
      </c>
    </row>
    <row r="232" spans="2:65" s="1" customFormat="1" ht="25.5" customHeight="1">
      <c r="B232" s="181"/>
      <c r="C232" s="182" t="s">
        <v>362</v>
      </c>
      <c r="D232" s="182" t="s">
        <v>142</v>
      </c>
      <c r="E232" s="183" t="s">
        <v>363</v>
      </c>
      <c r="F232" s="184" t="s">
        <v>364</v>
      </c>
      <c r="G232" s="185" t="s">
        <v>240</v>
      </c>
      <c r="H232" s="186">
        <v>10.808</v>
      </c>
      <c r="I232" s="187"/>
      <c r="J232" s="188">
        <f>ROUND(I232*H232,2)</f>
        <v>0</v>
      </c>
      <c r="K232" s="184" t="s">
        <v>155</v>
      </c>
      <c r="L232" s="41"/>
      <c r="M232" s="189" t="s">
        <v>5</v>
      </c>
      <c r="N232" s="190" t="s">
        <v>42</v>
      </c>
      <c r="O232" s="42"/>
      <c r="P232" s="191">
        <f>O232*H232</f>
        <v>0</v>
      </c>
      <c r="Q232" s="191">
        <v>0</v>
      </c>
      <c r="R232" s="191">
        <f>Q232*H232</f>
        <v>0</v>
      </c>
      <c r="S232" s="191">
        <v>0</v>
      </c>
      <c r="T232" s="192">
        <f>S232*H232</f>
        <v>0</v>
      </c>
      <c r="AR232" s="24" t="s">
        <v>146</v>
      </c>
      <c r="AT232" s="24" t="s">
        <v>142</v>
      </c>
      <c r="AU232" s="24" t="s">
        <v>79</v>
      </c>
      <c r="AY232" s="24" t="s">
        <v>140</v>
      </c>
      <c r="BE232" s="193">
        <f>IF(N232="základní",J232,0)</f>
        <v>0</v>
      </c>
      <c r="BF232" s="193">
        <f>IF(N232="snížená",J232,0)</f>
        <v>0</v>
      </c>
      <c r="BG232" s="193">
        <f>IF(N232="zákl. přenesená",J232,0)</f>
        <v>0</v>
      </c>
      <c r="BH232" s="193">
        <f>IF(N232="sníž. přenesená",J232,0)</f>
        <v>0</v>
      </c>
      <c r="BI232" s="193">
        <f>IF(N232="nulová",J232,0)</f>
        <v>0</v>
      </c>
      <c r="BJ232" s="24" t="s">
        <v>77</v>
      </c>
      <c r="BK232" s="193">
        <f>ROUND(I232*H232,2)</f>
        <v>0</v>
      </c>
      <c r="BL232" s="24" t="s">
        <v>146</v>
      </c>
      <c r="BM232" s="24" t="s">
        <v>365</v>
      </c>
    </row>
    <row r="233" spans="2:65" s="1" customFormat="1" ht="40.5">
      <c r="B233" s="41"/>
      <c r="D233" s="194" t="s">
        <v>148</v>
      </c>
      <c r="F233" s="195" t="s">
        <v>366</v>
      </c>
      <c r="I233" s="156"/>
      <c r="L233" s="41"/>
      <c r="M233" s="196"/>
      <c r="N233" s="42"/>
      <c r="O233" s="42"/>
      <c r="P233" s="42"/>
      <c r="Q233" s="42"/>
      <c r="R233" s="42"/>
      <c r="S233" s="42"/>
      <c r="T233" s="70"/>
      <c r="AT233" s="24" t="s">
        <v>148</v>
      </c>
      <c r="AU233" s="24" t="s">
        <v>79</v>
      </c>
    </row>
    <row r="234" spans="2:65" s="11" customFormat="1" ht="37.35" customHeight="1">
      <c r="B234" s="168"/>
      <c r="D234" s="169" t="s">
        <v>70</v>
      </c>
      <c r="E234" s="170" t="s">
        <v>367</v>
      </c>
      <c r="F234" s="170" t="s">
        <v>368</v>
      </c>
      <c r="I234" s="171"/>
      <c r="J234" s="172">
        <f>BK234</f>
        <v>0</v>
      </c>
      <c r="L234" s="168"/>
      <c r="M234" s="173"/>
      <c r="N234" s="174"/>
      <c r="O234" s="174"/>
      <c r="P234" s="175">
        <f>P235+P244+P265</f>
        <v>0</v>
      </c>
      <c r="Q234" s="174"/>
      <c r="R234" s="175">
        <f>R235+R244+R265</f>
        <v>2.0291800000000002E-2</v>
      </c>
      <c r="S234" s="174"/>
      <c r="T234" s="176">
        <f>T235+T244+T265</f>
        <v>0</v>
      </c>
      <c r="AR234" s="169" t="s">
        <v>79</v>
      </c>
      <c r="AT234" s="177" t="s">
        <v>70</v>
      </c>
      <c r="AU234" s="177" t="s">
        <v>71</v>
      </c>
      <c r="AY234" s="169" t="s">
        <v>140</v>
      </c>
      <c r="BK234" s="178">
        <f>BK235+BK244+BK265</f>
        <v>0</v>
      </c>
    </row>
    <row r="235" spans="2:65" s="11" customFormat="1" ht="19.899999999999999" customHeight="1">
      <c r="B235" s="168"/>
      <c r="D235" s="169" t="s">
        <v>70</v>
      </c>
      <c r="E235" s="179" t="s">
        <v>369</v>
      </c>
      <c r="F235" s="179" t="s">
        <v>370</v>
      </c>
      <c r="I235" s="171"/>
      <c r="J235" s="180">
        <f>BK235</f>
        <v>0</v>
      </c>
      <c r="L235" s="168"/>
      <c r="M235" s="173"/>
      <c r="N235" s="174"/>
      <c r="O235" s="174"/>
      <c r="P235" s="175">
        <f>SUM(P236:P243)</f>
        <v>0</v>
      </c>
      <c r="Q235" s="174"/>
      <c r="R235" s="175">
        <f>SUM(R236:R243)</f>
        <v>1.7600000000000001E-2</v>
      </c>
      <c r="S235" s="174"/>
      <c r="T235" s="176">
        <f>SUM(T236:T243)</f>
        <v>0</v>
      </c>
      <c r="AR235" s="169" t="s">
        <v>79</v>
      </c>
      <c r="AT235" s="177" t="s">
        <v>70</v>
      </c>
      <c r="AU235" s="177" t="s">
        <v>77</v>
      </c>
      <c r="AY235" s="169" t="s">
        <v>140</v>
      </c>
      <c r="BK235" s="178">
        <f>SUM(BK236:BK243)</f>
        <v>0</v>
      </c>
    </row>
    <row r="236" spans="2:65" s="1" customFormat="1" ht="25.5" customHeight="1">
      <c r="B236" s="181"/>
      <c r="C236" s="182" t="s">
        <v>371</v>
      </c>
      <c r="D236" s="182" t="s">
        <v>142</v>
      </c>
      <c r="E236" s="183" t="s">
        <v>372</v>
      </c>
      <c r="F236" s="184" t="s">
        <v>373</v>
      </c>
      <c r="G236" s="185" t="s">
        <v>267</v>
      </c>
      <c r="H236" s="186">
        <v>17.600000000000001</v>
      </c>
      <c r="I236" s="187"/>
      <c r="J236" s="188">
        <f>ROUND(I236*H236,2)</f>
        <v>0</v>
      </c>
      <c r="K236" s="184" t="s">
        <v>155</v>
      </c>
      <c r="L236" s="41"/>
      <c r="M236" s="189" t="s">
        <v>5</v>
      </c>
      <c r="N236" s="190" t="s">
        <v>42</v>
      </c>
      <c r="O236" s="42"/>
      <c r="P236" s="191">
        <f>O236*H236</f>
        <v>0</v>
      </c>
      <c r="Q236" s="191">
        <v>0</v>
      </c>
      <c r="R236" s="191">
        <f>Q236*H236</f>
        <v>0</v>
      </c>
      <c r="S236" s="191">
        <v>0</v>
      </c>
      <c r="T236" s="192">
        <f>S236*H236</f>
        <v>0</v>
      </c>
      <c r="AR236" s="24" t="s">
        <v>232</v>
      </c>
      <c r="AT236" s="24" t="s">
        <v>142</v>
      </c>
      <c r="AU236" s="24" t="s">
        <v>79</v>
      </c>
      <c r="AY236" s="24" t="s">
        <v>140</v>
      </c>
      <c r="BE236" s="193">
        <f>IF(N236="základní",J236,0)</f>
        <v>0</v>
      </c>
      <c r="BF236" s="193">
        <f>IF(N236="snížená",J236,0)</f>
        <v>0</v>
      </c>
      <c r="BG236" s="193">
        <f>IF(N236="zákl. přenesená",J236,0)</f>
        <v>0</v>
      </c>
      <c r="BH236" s="193">
        <f>IF(N236="sníž. přenesená",J236,0)</f>
        <v>0</v>
      </c>
      <c r="BI236" s="193">
        <f>IF(N236="nulová",J236,0)</f>
        <v>0</v>
      </c>
      <c r="BJ236" s="24" t="s">
        <v>77</v>
      </c>
      <c r="BK236" s="193">
        <f>ROUND(I236*H236,2)</f>
        <v>0</v>
      </c>
      <c r="BL236" s="24" t="s">
        <v>232</v>
      </c>
      <c r="BM236" s="24" t="s">
        <v>374</v>
      </c>
    </row>
    <row r="237" spans="2:65" s="1" customFormat="1" ht="27">
      <c r="B237" s="41"/>
      <c r="D237" s="194" t="s">
        <v>148</v>
      </c>
      <c r="F237" s="195" t="s">
        <v>375</v>
      </c>
      <c r="I237" s="156"/>
      <c r="L237" s="41"/>
      <c r="M237" s="196"/>
      <c r="N237" s="42"/>
      <c r="O237" s="42"/>
      <c r="P237" s="42"/>
      <c r="Q237" s="42"/>
      <c r="R237" s="42"/>
      <c r="S237" s="42"/>
      <c r="T237" s="70"/>
      <c r="AT237" s="24" t="s">
        <v>148</v>
      </c>
      <c r="AU237" s="24" t="s">
        <v>79</v>
      </c>
    </row>
    <row r="238" spans="2:65" s="1" customFormat="1" ht="27">
      <c r="B238" s="41"/>
      <c r="D238" s="194" t="s">
        <v>149</v>
      </c>
      <c r="F238" s="197" t="s">
        <v>150</v>
      </c>
      <c r="I238" s="156"/>
      <c r="L238" s="41"/>
      <c r="M238" s="196"/>
      <c r="N238" s="42"/>
      <c r="O238" s="42"/>
      <c r="P238" s="42"/>
      <c r="Q238" s="42"/>
      <c r="R238" s="42"/>
      <c r="S238" s="42"/>
      <c r="T238" s="70"/>
      <c r="AT238" s="24" t="s">
        <v>149</v>
      </c>
      <c r="AU238" s="24" t="s">
        <v>79</v>
      </c>
    </row>
    <row r="239" spans="2:65" s="12" customFormat="1">
      <c r="B239" s="198"/>
      <c r="D239" s="194" t="s">
        <v>151</v>
      </c>
      <c r="E239" s="199" t="s">
        <v>5</v>
      </c>
      <c r="F239" s="200" t="s">
        <v>376</v>
      </c>
      <c r="H239" s="201">
        <v>12.6</v>
      </c>
      <c r="I239" s="202"/>
      <c r="L239" s="198"/>
      <c r="M239" s="203"/>
      <c r="N239" s="204"/>
      <c r="O239" s="204"/>
      <c r="P239" s="204"/>
      <c r="Q239" s="204"/>
      <c r="R239" s="204"/>
      <c r="S239" s="204"/>
      <c r="T239" s="205"/>
      <c r="AT239" s="199" t="s">
        <v>151</v>
      </c>
      <c r="AU239" s="199" t="s">
        <v>79</v>
      </c>
      <c r="AV239" s="12" t="s">
        <v>79</v>
      </c>
      <c r="AW239" s="12" t="s">
        <v>35</v>
      </c>
      <c r="AX239" s="12" t="s">
        <v>71</v>
      </c>
      <c r="AY239" s="199" t="s">
        <v>140</v>
      </c>
    </row>
    <row r="240" spans="2:65" s="12" customFormat="1">
      <c r="B240" s="198"/>
      <c r="D240" s="194" t="s">
        <v>151</v>
      </c>
      <c r="E240" s="199" t="s">
        <v>5</v>
      </c>
      <c r="F240" s="200" t="s">
        <v>377</v>
      </c>
      <c r="H240" s="201">
        <v>5</v>
      </c>
      <c r="I240" s="202"/>
      <c r="L240" s="198"/>
      <c r="M240" s="203"/>
      <c r="N240" s="204"/>
      <c r="O240" s="204"/>
      <c r="P240" s="204"/>
      <c r="Q240" s="204"/>
      <c r="R240" s="204"/>
      <c r="S240" s="204"/>
      <c r="T240" s="205"/>
      <c r="AT240" s="199" t="s">
        <v>151</v>
      </c>
      <c r="AU240" s="199" t="s">
        <v>79</v>
      </c>
      <c r="AV240" s="12" t="s">
        <v>79</v>
      </c>
      <c r="AW240" s="12" t="s">
        <v>35</v>
      </c>
      <c r="AX240" s="12" t="s">
        <v>71</v>
      </c>
      <c r="AY240" s="199" t="s">
        <v>140</v>
      </c>
    </row>
    <row r="241" spans="2:65" s="14" customFormat="1">
      <c r="B241" s="213"/>
      <c r="D241" s="194" t="s">
        <v>151</v>
      </c>
      <c r="E241" s="214" t="s">
        <v>5</v>
      </c>
      <c r="F241" s="215" t="s">
        <v>231</v>
      </c>
      <c r="H241" s="216">
        <v>17.600000000000001</v>
      </c>
      <c r="I241" s="217"/>
      <c r="L241" s="213"/>
      <c r="M241" s="218"/>
      <c r="N241" s="219"/>
      <c r="O241" s="219"/>
      <c r="P241" s="219"/>
      <c r="Q241" s="219"/>
      <c r="R241" s="219"/>
      <c r="S241" s="219"/>
      <c r="T241" s="220"/>
      <c r="AT241" s="214" t="s">
        <v>151</v>
      </c>
      <c r="AU241" s="214" t="s">
        <v>79</v>
      </c>
      <c r="AV241" s="14" t="s">
        <v>146</v>
      </c>
      <c r="AW241" s="14" t="s">
        <v>35</v>
      </c>
      <c r="AX241" s="14" t="s">
        <v>77</v>
      </c>
      <c r="AY241" s="214" t="s">
        <v>140</v>
      </c>
    </row>
    <row r="242" spans="2:65" s="1" customFormat="1" ht="16.5" customHeight="1">
      <c r="B242" s="181"/>
      <c r="C242" s="221" t="s">
        <v>378</v>
      </c>
      <c r="D242" s="221" t="s">
        <v>326</v>
      </c>
      <c r="E242" s="222" t="s">
        <v>379</v>
      </c>
      <c r="F242" s="223" t="s">
        <v>380</v>
      </c>
      <c r="G242" s="224" t="s">
        <v>381</v>
      </c>
      <c r="H242" s="225">
        <v>17.600000000000001</v>
      </c>
      <c r="I242" s="226"/>
      <c r="J242" s="227">
        <f>ROUND(I242*H242,2)</f>
        <v>0</v>
      </c>
      <c r="K242" s="223" t="s">
        <v>155</v>
      </c>
      <c r="L242" s="228"/>
      <c r="M242" s="229" t="s">
        <v>5</v>
      </c>
      <c r="N242" s="230" t="s">
        <v>42</v>
      </c>
      <c r="O242" s="42"/>
      <c r="P242" s="191">
        <f>O242*H242</f>
        <v>0</v>
      </c>
      <c r="Q242" s="191">
        <v>1E-3</v>
      </c>
      <c r="R242" s="191">
        <f>Q242*H242</f>
        <v>1.7600000000000001E-2</v>
      </c>
      <c r="S242" s="191">
        <v>0</v>
      </c>
      <c r="T242" s="192">
        <f>S242*H242</f>
        <v>0</v>
      </c>
      <c r="AR242" s="24" t="s">
        <v>330</v>
      </c>
      <c r="AT242" s="24" t="s">
        <v>326</v>
      </c>
      <c r="AU242" s="24" t="s">
        <v>79</v>
      </c>
      <c r="AY242" s="24" t="s">
        <v>140</v>
      </c>
      <c r="BE242" s="193">
        <f>IF(N242="základní",J242,0)</f>
        <v>0</v>
      </c>
      <c r="BF242" s="193">
        <f>IF(N242="snížená",J242,0)</f>
        <v>0</v>
      </c>
      <c r="BG242" s="193">
        <f>IF(N242="zákl. přenesená",J242,0)</f>
        <v>0</v>
      </c>
      <c r="BH242" s="193">
        <f>IF(N242="sníž. přenesená",J242,0)</f>
        <v>0</v>
      </c>
      <c r="BI242" s="193">
        <f>IF(N242="nulová",J242,0)</f>
        <v>0</v>
      </c>
      <c r="BJ242" s="24" t="s">
        <v>77</v>
      </c>
      <c r="BK242" s="193">
        <f>ROUND(I242*H242,2)</f>
        <v>0</v>
      </c>
      <c r="BL242" s="24" t="s">
        <v>232</v>
      </c>
      <c r="BM242" s="24" t="s">
        <v>382</v>
      </c>
    </row>
    <row r="243" spans="2:65" s="1" customFormat="1">
      <c r="B243" s="41"/>
      <c r="D243" s="194" t="s">
        <v>148</v>
      </c>
      <c r="F243" s="195" t="s">
        <v>380</v>
      </c>
      <c r="I243" s="156"/>
      <c r="L243" s="41"/>
      <c r="M243" s="196"/>
      <c r="N243" s="42"/>
      <c r="O243" s="42"/>
      <c r="P243" s="42"/>
      <c r="Q243" s="42"/>
      <c r="R243" s="42"/>
      <c r="S243" s="42"/>
      <c r="T243" s="70"/>
      <c r="AT243" s="24" t="s">
        <v>148</v>
      </c>
      <c r="AU243" s="24" t="s">
        <v>79</v>
      </c>
    </row>
    <row r="244" spans="2:65" s="11" customFormat="1" ht="29.85" customHeight="1">
      <c r="B244" s="168"/>
      <c r="D244" s="169" t="s">
        <v>70</v>
      </c>
      <c r="E244" s="179" t="s">
        <v>383</v>
      </c>
      <c r="F244" s="179" t="s">
        <v>384</v>
      </c>
      <c r="I244" s="171"/>
      <c r="J244" s="180">
        <f>BK244</f>
        <v>0</v>
      </c>
      <c r="L244" s="168"/>
      <c r="M244" s="173"/>
      <c r="N244" s="174"/>
      <c r="O244" s="174"/>
      <c r="P244" s="175">
        <f>SUM(P245:P264)</f>
        <v>0</v>
      </c>
      <c r="Q244" s="174"/>
      <c r="R244" s="175">
        <f>SUM(R245:R264)</f>
        <v>0</v>
      </c>
      <c r="S244" s="174"/>
      <c r="T244" s="176">
        <f>SUM(T245:T264)</f>
        <v>0</v>
      </c>
      <c r="AR244" s="169" t="s">
        <v>79</v>
      </c>
      <c r="AT244" s="177" t="s">
        <v>70</v>
      </c>
      <c r="AU244" s="177" t="s">
        <v>77</v>
      </c>
      <c r="AY244" s="169" t="s">
        <v>140</v>
      </c>
      <c r="BK244" s="178">
        <f>SUM(BK245:BK264)</f>
        <v>0</v>
      </c>
    </row>
    <row r="245" spans="2:65" s="1" customFormat="1" ht="38.25" customHeight="1">
      <c r="B245" s="181"/>
      <c r="C245" s="182" t="s">
        <v>385</v>
      </c>
      <c r="D245" s="182" t="s">
        <v>142</v>
      </c>
      <c r="E245" s="183" t="s">
        <v>386</v>
      </c>
      <c r="F245" s="184" t="s">
        <v>387</v>
      </c>
      <c r="G245" s="185" t="s">
        <v>145</v>
      </c>
      <c r="H245" s="186">
        <v>1</v>
      </c>
      <c r="I245" s="187"/>
      <c r="J245" s="188">
        <f>ROUND(I245*H245,2)</f>
        <v>0</v>
      </c>
      <c r="K245" s="184" t="s">
        <v>5</v>
      </c>
      <c r="L245" s="41"/>
      <c r="M245" s="189" t="s">
        <v>5</v>
      </c>
      <c r="N245" s="190" t="s">
        <v>42</v>
      </c>
      <c r="O245" s="42"/>
      <c r="P245" s="191">
        <f>O245*H245</f>
        <v>0</v>
      </c>
      <c r="Q245" s="191">
        <v>0</v>
      </c>
      <c r="R245" s="191">
        <f>Q245*H245</f>
        <v>0</v>
      </c>
      <c r="S245" s="191">
        <v>0</v>
      </c>
      <c r="T245" s="192">
        <f>S245*H245</f>
        <v>0</v>
      </c>
      <c r="AR245" s="24" t="s">
        <v>232</v>
      </c>
      <c r="AT245" s="24" t="s">
        <v>142</v>
      </c>
      <c r="AU245" s="24" t="s">
        <v>79</v>
      </c>
      <c r="AY245" s="24" t="s">
        <v>140</v>
      </c>
      <c r="BE245" s="193">
        <f>IF(N245="základní",J245,0)</f>
        <v>0</v>
      </c>
      <c r="BF245" s="193">
        <f>IF(N245="snížená",J245,0)</f>
        <v>0</v>
      </c>
      <c r="BG245" s="193">
        <f>IF(N245="zákl. přenesená",J245,0)</f>
        <v>0</v>
      </c>
      <c r="BH245" s="193">
        <f>IF(N245="sníž. přenesená",J245,0)</f>
        <v>0</v>
      </c>
      <c r="BI245" s="193">
        <f>IF(N245="nulová",J245,0)</f>
        <v>0</v>
      </c>
      <c r="BJ245" s="24" t="s">
        <v>77</v>
      </c>
      <c r="BK245" s="193">
        <f>ROUND(I245*H245,2)</f>
        <v>0</v>
      </c>
      <c r="BL245" s="24" t="s">
        <v>232</v>
      </c>
      <c r="BM245" s="24" t="s">
        <v>388</v>
      </c>
    </row>
    <row r="246" spans="2:65" s="1" customFormat="1" ht="27">
      <c r="B246" s="41"/>
      <c r="D246" s="194" t="s">
        <v>148</v>
      </c>
      <c r="F246" s="195" t="s">
        <v>387</v>
      </c>
      <c r="I246" s="156"/>
      <c r="L246" s="41"/>
      <c r="M246" s="196"/>
      <c r="N246" s="42"/>
      <c r="O246" s="42"/>
      <c r="P246" s="42"/>
      <c r="Q246" s="42"/>
      <c r="R246" s="42"/>
      <c r="S246" s="42"/>
      <c r="T246" s="70"/>
      <c r="AT246" s="24" t="s">
        <v>148</v>
      </c>
      <c r="AU246" s="24" t="s">
        <v>79</v>
      </c>
    </row>
    <row r="247" spans="2:65" s="1" customFormat="1" ht="27">
      <c r="B247" s="41"/>
      <c r="D247" s="194" t="s">
        <v>149</v>
      </c>
      <c r="F247" s="197" t="s">
        <v>150</v>
      </c>
      <c r="I247" s="156"/>
      <c r="L247" s="41"/>
      <c r="M247" s="196"/>
      <c r="N247" s="42"/>
      <c r="O247" s="42"/>
      <c r="P247" s="42"/>
      <c r="Q247" s="42"/>
      <c r="R247" s="42"/>
      <c r="S247" s="42"/>
      <c r="T247" s="70"/>
      <c r="AT247" s="24" t="s">
        <v>149</v>
      </c>
      <c r="AU247" s="24" t="s">
        <v>79</v>
      </c>
    </row>
    <row r="248" spans="2:65" s="13" customFormat="1">
      <c r="B248" s="206"/>
      <c r="D248" s="194" t="s">
        <v>151</v>
      </c>
      <c r="E248" s="207" t="s">
        <v>5</v>
      </c>
      <c r="F248" s="208" t="s">
        <v>389</v>
      </c>
      <c r="H248" s="207" t="s">
        <v>5</v>
      </c>
      <c r="I248" s="209"/>
      <c r="L248" s="206"/>
      <c r="M248" s="210"/>
      <c r="N248" s="211"/>
      <c r="O248" s="211"/>
      <c r="P248" s="211"/>
      <c r="Q248" s="211"/>
      <c r="R248" s="211"/>
      <c r="S248" s="211"/>
      <c r="T248" s="212"/>
      <c r="AT248" s="207" t="s">
        <v>151</v>
      </c>
      <c r="AU248" s="207" t="s">
        <v>79</v>
      </c>
      <c r="AV248" s="13" t="s">
        <v>77</v>
      </c>
      <c r="AW248" s="13" t="s">
        <v>35</v>
      </c>
      <c r="AX248" s="13" t="s">
        <v>71</v>
      </c>
      <c r="AY248" s="207" t="s">
        <v>140</v>
      </c>
    </row>
    <row r="249" spans="2:65" s="12" customFormat="1">
      <c r="B249" s="198"/>
      <c r="D249" s="194" t="s">
        <v>151</v>
      </c>
      <c r="E249" s="199" t="s">
        <v>5</v>
      </c>
      <c r="F249" s="200" t="s">
        <v>77</v>
      </c>
      <c r="H249" s="201">
        <v>1</v>
      </c>
      <c r="I249" s="202"/>
      <c r="L249" s="198"/>
      <c r="M249" s="203"/>
      <c r="N249" s="204"/>
      <c r="O249" s="204"/>
      <c r="P249" s="204"/>
      <c r="Q249" s="204"/>
      <c r="R249" s="204"/>
      <c r="S249" s="204"/>
      <c r="T249" s="205"/>
      <c r="AT249" s="199" t="s">
        <v>151</v>
      </c>
      <c r="AU249" s="199" t="s">
        <v>79</v>
      </c>
      <c r="AV249" s="12" t="s">
        <v>79</v>
      </c>
      <c r="AW249" s="12" t="s">
        <v>35</v>
      </c>
      <c r="AX249" s="12" t="s">
        <v>77</v>
      </c>
      <c r="AY249" s="199" t="s">
        <v>140</v>
      </c>
    </row>
    <row r="250" spans="2:65" s="1" customFormat="1" ht="25.5" customHeight="1">
      <c r="B250" s="181"/>
      <c r="C250" s="182" t="s">
        <v>390</v>
      </c>
      <c r="D250" s="182" t="s">
        <v>142</v>
      </c>
      <c r="E250" s="183" t="s">
        <v>391</v>
      </c>
      <c r="F250" s="184" t="s">
        <v>392</v>
      </c>
      <c r="G250" s="185" t="s">
        <v>145</v>
      </c>
      <c r="H250" s="186">
        <v>1</v>
      </c>
      <c r="I250" s="187"/>
      <c r="J250" s="188">
        <f>ROUND(I250*H250,2)</f>
        <v>0</v>
      </c>
      <c r="K250" s="184" t="s">
        <v>5</v>
      </c>
      <c r="L250" s="41"/>
      <c r="M250" s="189" t="s">
        <v>5</v>
      </c>
      <c r="N250" s="190" t="s">
        <v>42</v>
      </c>
      <c r="O250" s="42"/>
      <c r="P250" s="191">
        <f>O250*H250</f>
        <v>0</v>
      </c>
      <c r="Q250" s="191">
        <v>0</v>
      </c>
      <c r="R250" s="191">
        <f>Q250*H250</f>
        <v>0</v>
      </c>
      <c r="S250" s="191">
        <v>0</v>
      </c>
      <c r="T250" s="192">
        <f>S250*H250</f>
        <v>0</v>
      </c>
      <c r="AR250" s="24" t="s">
        <v>232</v>
      </c>
      <c r="AT250" s="24" t="s">
        <v>142</v>
      </c>
      <c r="AU250" s="24" t="s">
        <v>79</v>
      </c>
      <c r="AY250" s="24" t="s">
        <v>140</v>
      </c>
      <c r="BE250" s="193">
        <f>IF(N250="základní",J250,0)</f>
        <v>0</v>
      </c>
      <c r="BF250" s="193">
        <f>IF(N250="snížená",J250,0)</f>
        <v>0</v>
      </c>
      <c r="BG250" s="193">
        <f>IF(N250="zákl. přenesená",J250,0)</f>
        <v>0</v>
      </c>
      <c r="BH250" s="193">
        <f>IF(N250="sníž. přenesená",J250,0)</f>
        <v>0</v>
      </c>
      <c r="BI250" s="193">
        <f>IF(N250="nulová",J250,0)</f>
        <v>0</v>
      </c>
      <c r="BJ250" s="24" t="s">
        <v>77</v>
      </c>
      <c r="BK250" s="193">
        <f>ROUND(I250*H250,2)</f>
        <v>0</v>
      </c>
      <c r="BL250" s="24" t="s">
        <v>232</v>
      </c>
      <c r="BM250" s="24" t="s">
        <v>393</v>
      </c>
    </row>
    <row r="251" spans="2:65" s="1" customFormat="1" ht="27">
      <c r="B251" s="41"/>
      <c r="D251" s="194" t="s">
        <v>148</v>
      </c>
      <c r="F251" s="195" t="s">
        <v>392</v>
      </c>
      <c r="I251" s="156"/>
      <c r="L251" s="41"/>
      <c r="M251" s="196"/>
      <c r="N251" s="42"/>
      <c r="O251" s="42"/>
      <c r="P251" s="42"/>
      <c r="Q251" s="42"/>
      <c r="R251" s="42"/>
      <c r="S251" s="42"/>
      <c r="T251" s="70"/>
      <c r="AT251" s="24" t="s">
        <v>148</v>
      </c>
      <c r="AU251" s="24" t="s">
        <v>79</v>
      </c>
    </row>
    <row r="252" spans="2:65" s="1" customFormat="1" ht="27">
      <c r="B252" s="41"/>
      <c r="D252" s="194" t="s">
        <v>149</v>
      </c>
      <c r="F252" s="197" t="s">
        <v>150</v>
      </c>
      <c r="I252" s="156"/>
      <c r="L252" s="41"/>
      <c r="M252" s="196"/>
      <c r="N252" s="42"/>
      <c r="O252" s="42"/>
      <c r="P252" s="42"/>
      <c r="Q252" s="42"/>
      <c r="R252" s="42"/>
      <c r="S252" s="42"/>
      <c r="T252" s="70"/>
      <c r="AT252" s="24" t="s">
        <v>149</v>
      </c>
      <c r="AU252" s="24" t="s">
        <v>79</v>
      </c>
    </row>
    <row r="253" spans="2:65" s="13" customFormat="1">
      <c r="B253" s="206"/>
      <c r="D253" s="194" t="s">
        <v>151</v>
      </c>
      <c r="E253" s="207" t="s">
        <v>5</v>
      </c>
      <c r="F253" s="208" t="s">
        <v>394</v>
      </c>
      <c r="H253" s="207" t="s">
        <v>5</v>
      </c>
      <c r="I253" s="209"/>
      <c r="L253" s="206"/>
      <c r="M253" s="210"/>
      <c r="N253" s="211"/>
      <c r="O253" s="211"/>
      <c r="P253" s="211"/>
      <c r="Q253" s="211"/>
      <c r="R253" s="211"/>
      <c r="S253" s="211"/>
      <c r="T253" s="212"/>
      <c r="AT253" s="207" t="s">
        <v>151</v>
      </c>
      <c r="AU253" s="207" t="s">
        <v>79</v>
      </c>
      <c r="AV253" s="13" t="s">
        <v>77</v>
      </c>
      <c r="AW253" s="13" t="s">
        <v>35</v>
      </c>
      <c r="AX253" s="13" t="s">
        <v>71</v>
      </c>
      <c r="AY253" s="207" t="s">
        <v>140</v>
      </c>
    </row>
    <row r="254" spans="2:65" s="12" customFormat="1">
      <c r="B254" s="198"/>
      <c r="D254" s="194" t="s">
        <v>151</v>
      </c>
      <c r="E254" s="199" t="s">
        <v>5</v>
      </c>
      <c r="F254" s="200" t="s">
        <v>77</v>
      </c>
      <c r="H254" s="201">
        <v>1</v>
      </c>
      <c r="I254" s="202"/>
      <c r="L254" s="198"/>
      <c r="M254" s="203"/>
      <c r="N254" s="204"/>
      <c r="O254" s="204"/>
      <c r="P254" s="204"/>
      <c r="Q254" s="204"/>
      <c r="R254" s="204"/>
      <c r="S254" s="204"/>
      <c r="T254" s="205"/>
      <c r="AT254" s="199" t="s">
        <v>151</v>
      </c>
      <c r="AU254" s="199" t="s">
        <v>79</v>
      </c>
      <c r="AV254" s="12" t="s">
        <v>79</v>
      </c>
      <c r="AW254" s="12" t="s">
        <v>35</v>
      </c>
      <c r="AX254" s="12" t="s">
        <v>77</v>
      </c>
      <c r="AY254" s="199" t="s">
        <v>140</v>
      </c>
    </row>
    <row r="255" spans="2:65" s="1" customFormat="1" ht="25.5" customHeight="1">
      <c r="B255" s="181"/>
      <c r="C255" s="182" t="s">
        <v>395</v>
      </c>
      <c r="D255" s="182" t="s">
        <v>142</v>
      </c>
      <c r="E255" s="183" t="s">
        <v>396</v>
      </c>
      <c r="F255" s="184" t="s">
        <v>397</v>
      </c>
      <c r="G255" s="185" t="s">
        <v>145</v>
      </c>
      <c r="H255" s="186">
        <v>2</v>
      </c>
      <c r="I255" s="187"/>
      <c r="J255" s="188">
        <f>ROUND(I255*H255,2)</f>
        <v>0</v>
      </c>
      <c r="K255" s="184" t="s">
        <v>5</v>
      </c>
      <c r="L255" s="41"/>
      <c r="M255" s="189" t="s">
        <v>5</v>
      </c>
      <c r="N255" s="190" t="s">
        <v>42</v>
      </c>
      <c r="O255" s="42"/>
      <c r="P255" s="191">
        <f>O255*H255</f>
        <v>0</v>
      </c>
      <c r="Q255" s="191">
        <v>0</v>
      </c>
      <c r="R255" s="191">
        <f>Q255*H255</f>
        <v>0</v>
      </c>
      <c r="S255" s="191">
        <v>0</v>
      </c>
      <c r="T255" s="192">
        <f>S255*H255</f>
        <v>0</v>
      </c>
      <c r="AR255" s="24" t="s">
        <v>232</v>
      </c>
      <c r="AT255" s="24" t="s">
        <v>142</v>
      </c>
      <c r="AU255" s="24" t="s">
        <v>79</v>
      </c>
      <c r="AY255" s="24" t="s">
        <v>140</v>
      </c>
      <c r="BE255" s="193">
        <f>IF(N255="základní",J255,0)</f>
        <v>0</v>
      </c>
      <c r="BF255" s="193">
        <f>IF(N255="snížená",J255,0)</f>
        <v>0</v>
      </c>
      <c r="BG255" s="193">
        <f>IF(N255="zákl. přenesená",J255,0)</f>
        <v>0</v>
      </c>
      <c r="BH255" s="193">
        <f>IF(N255="sníž. přenesená",J255,0)</f>
        <v>0</v>
      </c>
      <c r="BI255" s="193">
        <f>IF(N255="nulová",J255,0)</f>
        <v>0</v>
      </c>
      <c r="BJ255" s="24" t="s">
        <v>77</v>
      </c>
      <c r="BK255" s="193">
        <f>ROUND(I255*H255,2)</f>
        <v>0</v>
      </c>
      <c r="BL255" s="24" t="s">
        <v>232</v>
      </c>
      <c r="BM255" s="24" t="s">
        <v>398</v>
      </c>
    </row>
    <row r="256" spans="2:65" s="1" customFormat="1" ht="27">
      <c r="B256" s="41"/>
      <c r="D256" s="194" t="s">
        <v>148</v>
      </c>
      <c r="F256" s="195" t="s">
        <v>397</v>
      </c>
      <c r="I256" s="156"/>
      <c r="L256" s="41"/>
      <c r="M256" s="196"/>
      <c r="N256" s="42"/>
      <c r="O256" s="42"/>
      <c r="P256" s="42"/>
      <c r="Q256" s="42"/>
      <c r="R256" s="42"/>
      <c r="S256" s="42"/>
      <c r="T256" s="70"/>
      <c r="AT256" s="24" t="s">
        <v>148</v>
      </c>
      <c r="AU256" s="24" t="s">
        <v>79</v>
      </c>
    </row>
    <row r="257" spans="2:65" s="1" customFormat="1" ht="27">
      <c r="B257" s="41"/>
      <c r="D257" s="194" t="s">
        <v>149</v>
      </c>
      <c r="F257" s="197" t="s">
        <v>150</v>
      </c>
      <c r="I257" s="156"/>
      <c r="L257" s="41"/>
      <c r="M257" s="196"/>
      <c r="N257" s="42"/>
      <c r="O257" s="42"/>
      <c r="P257" s="42"/>
      <c r="Q257" s="42"/>
      <c r="R257" s="42"/>
      <c r="S257" s="42"/>
      <c r="T257" s="70"/>
      <c r="AT257" s="24" t="s">
        <v>149</v>
      </c>
      <c r="AU257" s="24" t="s">
        <v>79</v>
      </c>
    </row>
    <row r="258" spans="2:65" s="13" customFormat="1">
      <c r="B258" s="206"/>
      <c r="D258" s="194" t="s">
        <v>151</v>
      </c>
      <c r="E258" s="207" t="s">
        <v>5</v>
      </c>
      <c r="F258" s="208" t="s">
        <v>399</v>
      </c>
      <c r="H258" s="207" t="s">
        <v>5</v>
      </c>
      <c r="I258" s="209"/>
      <c r="L258" s="206"/>
      <c r="M258" s="210"/>
      <c r="N258" s="211"/>
      <c r="O258" s="211"/>
      <c r="P258" s="211"/>
      <c r="Q258" s="211"/>
      <c r="R258" s="211"/>
      <c r="S258" s="211"/>
      <c r="T258" s="212"/>
      <c r="AT258" s="207" t="s">
        <v>151</v>
      </c>
      <c r="AU258" s="207" t="s">
        <v>79</v>
      </c>
      <c r="AV258" s="13" t="s">
        <v>77</v>
      </c>
      <c r="AW258" s="13" t="s">
        <v>35</v>
      </c>
      <c r="AX258" s="13" t="s">
        <v>71</v>
      </c>
      <c r="AY258" s="207" t="s">
        <v>140</v>
      </c>
    </row>
    <row r="259" spans="2:65" s="12" customFormat="1">
      <c r="B259" s="198"/>
      <c r="D259" s="194" t="s">
        <v>151</v>
      </c>
      <c r="E259" s="199" t="s">
        <v>5</v>
      </c>
      <c r="F259" s="200" t="s">
        <v>79</v>
      </c>
      <c r="H259" s="201">
        <v>2</v>
      </c>
      <c r="I259" s="202"/>
      <c r="L259" s="198"/>
      <c r="M259" s="203"/>
      <c r="N259" s="204"/>
      <c r="O259" s="204"/>
      <c r="P259" s="204"/>
      <c r="Q259" s="204"/>
      <c r="R259" s="204"/>
      <c r="S259" s="204"/>
      <c r="T259" s="205"/>
      <c r="AT259" s="199" t="s">
        <v>151</v>
      </c>
      <c r="AU259" s="199" t="s">
        <v>79</v>
      </c>
      <c r="AV259" s="12" t="s">
        <v>79</v>
      </c>
      <c r="AW259" s="12" t="s">
        <v>35</v>
      </c>
      <c r="AX259" s="12" t="s">
        <v>77</v>
      </c>
      <c r="AY259" s="199" t="s">
        <v>140</v>
      </c>
    </row>
    <row r="260" spans="2:65" s="1" customFormat="1" ht="25.5" customHeight="1">
      <c r="B260" s="181"/>
      <c r="C260" s="182" t="s">
        <v>400</v>
      </c>
      <c r="D260" s="182" t="s">
        <v>142</v>
      </c>
      <c r="E260" s="183" t="s">
        <v>401</v>
      </c>
      <c r="F260" s="184" t="s">
        <v>402</v>
      </c>
      <c r="G260" s="185" t="s">
        <v>145</v>
      </c>
      <c r="H260" s="186">
        <v>1</v>
      </c>
      <c r="I260" s="187"/>
      <c r="J260" s="188">
        <f>ROUND(I260*H260,2)</f>
        <v>0</v>
      </c>
      <c r="K260" s="184" t="s">
        <v>5</v>
      </c>
      <c r="L260" s="41"/>
      <c r="M260" s="189" t="s">
        <v>5</v>
      </c>
      <c r="N260" s="190" t="s">
        <v>42</v>
      </c>
      <c r="O260" s="42"/>
      <c r="P260" s="191">
        <f>O260*H260</f>
        <v>0</v>
      </c>
      <c r="Q260" s="191">
        <v>0</v>
      </c>
      <c r="R260" s="191">
        <f>Q260*H260</f>
        <v>0</v>
      </c>
      <c r="S260" s="191">
        <v>0</v>
      </c>
      <c r="T260" s="192">
        <f>S260*H260</f>
        <v>0</v>
      </c>
      <c r="AR260" s="24" t="s">
        <v>232</v>
      </c>
      <c r="AT260" s="24" t="s">
        <v>142</v>
      </c>
      <c r="AU260" s="24" t="s">
        <v>79</v>
      </c>
      <c r="AY260" s="24" t="s">
        <v>140</v>
      </c>
      <c r="BE260" s="193">
        <f>IF(N260="základní",J260,0)</f>
        <v>0</v>
      </c>
      <c r="BF260" s="193">
        <f>IF(N260="snížená",J260,0)</f>
        <v>0</v>
      </c>
      <c r="BG260" s="193">
        <f>IF(N260="zákl. přenesená",J260,0)</f>
        <v>0</v>
      </c>
      <c r="BH260" s="193">
        <f>IF(N260="sníž. přenesená",J260,0)</f>
        <v>0</v>
      </c>
      <c r="BI260" s="193">
        <f>IF(N260="nulová",J260,0)</f>
        <v>0</v>
      </c>
      <c r="BJ260" s="24" t="s">
        <v>77</v>
      </c>
      <c r="BK260" s="193">
        <f>ROUND(I260*H260,2)</f>
        <v>0</v>
      </c>
      <c r="BL260" s="24" t="s">
        <v>232</v>
      </c>
      <c r="BM260" s="24" t="s">
        <v>403</v>
      </c>
    </row>
    <row r="261" spans="2:65" s="1" customFormat="1" ht="27">
      <c r="B261" s="41"/>
      <c r="D261" s="194" t="s">
        <v>148</v>
      </c>
      <c r="F261" s="195" t="s">
        <v>402</v>
      </c>
      <c r="I261" s="156"/>
      <c r="L261" s="41"/>
      <c r="M261" s="196"/>
      <c r="N261" s="42"/>
      <c r="O261" s="42"/>
      <c r="P261" s="42"/>
      <c r="Q261" s="42"/>
      <c r="R261" s="42"/>
      <c r="S261" s="42"/>
      <c r="T261" s="70"/>
      <c r="AT261" s="24" t="s">
        <v>148</v>
      </c>
      <c r="AU261" s="24" t="s">
        <v>79</v>
      </c>
    </row>
    <row r="262" spans="2:65" s="1" customFormat="1" ht="27">
      <c r="B262" s="41"/>
      <c r="D262" s="194" t="s">
        <v>149</v>
      </c>
      <c r="F262" s="197" t="s">
        <v>150</v>
      </c>
      <c r="I262" s="156"/>
      <c r="L262" s="41"/>
      <c r="M262" s="196"/>
      <c r="N262" s="42"/>
      <c r="O262" s="42"/>
      <c r="P262" s="42"/>
      <c r="Q262" s="42"/>
      <c r="R262" s="42"/>
      <c r="S262" s="42"/>
      <c r="T262" s="70"/>
      <c r="AT262" s="24" t="s">
        <v>149</v>
      </c>
      <c r="AU262" s="24" t="s">
        <v>79</v>
      </c>
    </row>
    <row r="263" spans="2:65" s="13" customFormat="1">
      <c r="B263" s="206"/>
      <c r="D263" s="194" t="s">
        <v>151</v>
      </c>
      <c r="E263" s="207" t="s">
        <v>5</v>
      </c>
      <c r="F263" s="208" t="s">
        <v>404</v>
      </c>
      <c r="H263" s="207" t="s">
        <v>5</v>
      </c>
      <c r="I263" s="209"/>
      <c r="L263" s="206"/>
      <c r="M263" s="210"/>
      <c r="N263" s="211"/>
      <c r="O263" s="211"/>
      <c r="P263" s="211"/>
      <c r="Q263" s="211"/>
      <c r="R263" s="211"/>
      <c r="S263" s="211"/>
      <c r="T263" s="212"/>
      <c r="AT263" s="207" t="s">
        <v>151</v>
      </c>
      <c r="AU263" s="207" t="s">
        <v>79</v>
      </c>
      <c r="AV263" s="13" t="s">
        <v>77</v>
      </c>
      <c r="AW263" s="13" t="s">
        <v>35</v>
      </c>
      <c r="AX263" s="13" t="s">
        <v>71</v>
      </c>
      <c r="AY263" s="207" t="s">
        <v>140</v>
      </c>
    </row>
    <row r="264" spans="2:65" s="12" customFormat="1">
      <c r="B264" s="198"/>
      <c r="D264" s="194" t="s">
        <v>151</v>
      </c>
      <c r="E264" s="199" t="s">
        <v>5</v>
      </c>
      <c r="F264" s="200" t="s">
        <v>77</v>
      </c>
      <c r="H264" s="201">
        <v>1</v>
      </c>
      <c r="I264" s="202"/>
      <c r="L264" s="198"/>
      <c r="M264" s="203"/>
      <c r="N264" s="204"/>
      <c r="O264" s="204"/>
      <c r="P264" s="204"/>
      <c r="Q264" s="204"/>
      <c r="R264" s="204"/>
      <c r="S264" s="204"/>
      <c r="T264" s="205"/>
      <c r="AT264" s="199" t="s">
        <v>151</v>
      </c>
      <c r="AU264" s="199" t="s">
        <v>79</v>
      </c>
      <c r="AV264" s="12" t="s">
        <v>79</v>
      </c>
      <c r="AW264" s="12" t="s">
        <v>35</v>
      </c>
      <c r="AX264" s="12" t="s">
        <v>77</v>
      </c>
      <c r="AY264" s="199" t="s">
        <v>140</v>
      </c>
    </row>
    <row r="265" spans="2:65" s="11" customFormat="1" ht="29.85" customHeight="1">
      <c r="B265" s="168"/>
      <c r="D265" s="169" t="s">
        <v>70</v>
      </c>
      <c r="E265" s="179" t="s">
        <v>405</v>
      </c>
      <c r="F265" s="179" t="s">
        <v>406</v>
      </c>
      <c r="I265" s="171"/>
      <c r="J265" s="180">
        <f>BK265</f>
        <v>0</v>
      </c>
      <c r="L265" s="168"/>
      <c r="M265" s="173"/>
      <c r="N265" s="174"/>
      <c r="O265" s="174"/>
      <c r="P265" s="175">
        <f>SUM(P266:P273)</f>
        <v>0</v>
      </c>
      <c r="Q265" s="174"/>
      <c r="R265" s="175">
        <f>SUM(R266:R273)</f>
        <v>2.6918000000000003E-3</v>
      </c>
      <c r="S265" s="174"/>
      <c r="T265" s="176">
        <f>SUM(T266:T273)</f>
        <v>0</v>
      </c>
      <c r="AR265" s="169" t="s">
        <v>79</v>
      </c>
      <c r="AT265" s="177" t="s">
        <v>70</v>
      </c>
      <c r="AU265" s="177" t="s">
        <v>77</v>
      </c>
      <c r="AY265" s="169" t="s">
        <v>140</v>
      </c>
      <c r="BK265" s="178">
        <f>SUM(BK266:BK273)</f>
        <v>0</v>
      </c>
    </row>
    <row r="266" spans="2:65" s="1" customFormat="1" ht="16.5" customHeight="1">
      <c r="B266" s="181"/>
      <c r="C266" s="182" t="s">
        <v>407</v>
      </c>
      <c r="D266" s="182" t="s">
        <v>142</v>
      </c>
      <c r="E266" s="183" t="s">
        <v>408</v>
      </c>
      <c r="F266" s="184" t="s">
        <v>409</v>
      </c>
      <c r="G266" s="185" t="s">
        <v>256</v>
      </c>
      <c r="H266" s="186">
        <v>6.26</v>
      </c>
      <c r="I266" s="187"/>
      <c r="J266" s="188">
        <f>ROUND(I266*H266,2)</f>
        <v>0</v>
      </c>
      <c r="K266" s="184" t="s">
        <v>155</v>
      </c>
      <c r="L266" s="41"/>
      <c r="M266" s="189" t="s">
        <v>5</v>
      </c>
      <c r="N266" s="190" t="s">
        <v>42</v>
      </c>
      <c r="O266" s="42"/>
      <c r="P266" s="191">
        <f>O266*H266</f>
        <v>0</v>
      </c>
      <c r="Q266" s="191">
        <v>3.3E-4</v>
      </c>
      <c r="R266" s="191">
        <f>Q266*H266</f>
        <v>2.0658E-3</v>
      </c>
      <c r="S266" s="191">
        <v>0</v>
      </c>
      <c r="T266" s="192">
        <f>S266*H266</f>
        <v>0</v>
      </c>
      <c r="AR266" s="24" t="s">
        <v>232</v>
      </c>
      <c r="AT266" s="24" t="s">
        <v>142</v>
      </c>
      <c r="AU266" s="24" t="s">
        <v>79</v>
      </c>
      <c r="AY266" s="24" t="s">
        <v>140</v>
      </c>
      <c r="BE266" s="193">
        <f>IF(N266="základní",J266,0)</f>
        <v>0</v>
      </c>
      <c r="BF266" s="193">
        <f>IF(N266="snížená",J266,0)</f>
        <v>0</v>
      </c>
      <c r="BG266" s="193">
        <f>IF(N266="zákl. přenesená",J266,0)</f>
        <v>0</v>
      </c>
      <c r="BH266" s="193">
        <f>IF(N266="sníž. přenesená",J266,0)</f>
        <v>0</v>
      </c>
      <c r="BI266" s="193">
        <f>IF(N266="nulová",J266,0)</f>
        <v>0</v>
      </c>
      <c r="BJ266" s="24" t="s">
        <v>77</v>
      </c>
      <c r="BK266" s="193">
        <f>ROUND(I266*H266,2)</f>
        <v>0</v>
      </c>
      <c r="BL266" s="24" t="s">
        <v>232</v>
      </c>
      <c r="BM266" s="24" t="s">
        <v>410</v>
      </c>
    </row>
    <row r="267" spans="2:65" s="1" customFormat="1" ht="27">
      <c r="B267" s="41"/>
      <c r="D267" s="194" t="s">
        <v>148</v>
      </c>
      <c r="F267" s="195" t="s">
        <v>411</v>
      </c>
      <c r="I267" s="156"/>
      <c r="L267" s="41"/>
      <c r="M267" s="196"/>
      <c r="N267" s="42"/>
      <c r="O267" s="42"/>
      <c r="P267" s="42"/>
      <c r="Q267" s="42"/>
      <c r="R267" s="42"/>
      <c r="S267" s="42"/>
      <c r="T267" s="70"/>
      <c r="AT267" s="24" t="s">
        <v>148</v>
      </c>
      <c r="AU267" s="24" t="s">
        <v>79</v>
      </c>
    </row>
    <row r="268" spans="2:65" s="1" customFormat="1" ht="27">
      <c r="B268" s="41"/>
      <c r="D268" s="194" t="s">
        <v>149</v>
      </c>
      <c r="F268" s="197" t="s">
        <v>150</v>
      </c>
      <c r="I268" s="156"/>
      <c r="L268" s="41"/>
      <c r="M268" s="196"/>
      <c r="N268" s="42"/>
      <c r="O268" s="42"/>
      <c r="P268" s="42"/>
      <c r="Q268" s="42"/>
      <c r="R268" s="42"/>
      <c r="S268" s="42"/>
      <c r="T268" s="70"/>
      <c r="AT268" s="24" t="s">
        <v>149</v>
      </c>
      <c r="AU268" s="24" t="s">
        <v>79</v>
      </c>
    </row>
    <row r="269" spans="2:65" s="12" customFormat="1">
      <c r="B269" s="198"/>
      <c r="D269" s="194" t="s">
        <v>151</v>
      </c>
      <c r="E269" s="199" t="s">
        <v>5</v>
      </c>
      <c r="F269" s="200" t="s">
        <v>412</v>
      </c>
      <c r="H269" s="201">
        <v>6.89</v>
      </c>
      <c r="I269" s="202"/>
      <c r="L269" s="198"/>
      <c r="M269" s="203"/>
      <c r="N269" s="204"/>
      <c r="O269" s="204"/>
      <c r="P269" s="204"/>
      <c r="Q269" s="204"/>
      <c r="R269" s="204"/>
      <c r="S269" s="204"/>
      <c r="T269" s="205"/>
      <c r="AT269" s="199" t="s">
        <v>151</v>
      </c>
      <c r="AU269" s="199" t="s">
        <v>79</v>
      </c>
      <c r="AV269" s="12" t="s">
        <v>79</v>
      </c>
      <c r="AW269" s="12" t="s">
        <v>35</v>
      </c>
      <c r="AX269" s="12" t="s">
        <v>71</v>
      </c>
      <c r="AY269" s="199" t="s">
        <v>140</v>
      </c>
    </row>
    <row r="270" spans="2:65" s="12" customFormat="1">
      <c r="B270" s="198"/>
      <c r="D270" s="194" t="s">
        <v>151</v>
      </c>
      <c r="E270" s="199" t="s">
        <v>5</v>
      </c>
      <c r="F270" s="200" t="s">
        <v>413</v>
      </c>
      <c r="H270" s="201">
        <v>-0.63</v>
      </c>
      <c r="I270" s="202"/>
      <c r="L270" s="198"/>
      <c r="M270" s="203"/>
      <c r="N270" s="204"/>
      <c r="O270" s="204"/>
      <c r="P270" s="204"/>
      <c r="Q270" s="204"/>
      <c r="R270" s="204"/>
      <c r="S270" s="204"/>
      <c r="T270" s="205"/>
      <c r="AT270" s="199" t="s">
        <v>151</v>
      </c>
      <c r="AU270" s="199" t="s">
        <v>79</v>
      </c>
      <c r="AV270" s="12" t="s">
        <v>79</v>
      </c>
      <c r="AW270" s="12" t="s">
        <v>35</v>
      </c>
      <c r="AX270" s="12" t="s">
        <v>71</v>
      </c>
      <c r="AY270" s="199" t="s">
        <v>140</v>
      </c>
    </row>
    <row r="271" spans="2:65" s="14" customFormat="1">
      <c r="B271" s="213"/>
      <c r="D271" s="194" t="s">
        <v>151</v>
      </c>
      <c r="E271" s="214" t="s">
        <v>5</v>
      </c>
      <c r="F271" s="215" t="s">
        <v>231</v>
      </c>
      <c r="H271" s="216">
        <v>6.26</v>
      </c>
      <c r="I271" s="217"/>
      <c r="L271" s="213"/>
      <c r="M271" s="218"/>
      <c r="N271" s="219"/>
      <c r="O271" s="219"/>
      <c r="P271" s="219"/>
      <c r="Q271" s="219"/>
      <c r="R271" s="219"/>
      <c r="S271" s="219"/>
      <c r="T271" s="220"/>
      <c r="AT271" s="214" t="s">
        <v>151</v>
      </c>
      <c r="AU271" s="214" t="s">
        <v>79</v>
      </c>
      <c r="AV271" s="14" t="s">
        <v>146</v>
      </c>
      <c r="AW271" s="14" t="s">
        <v>35</v>
      </c>
      <c r="AX271" s="14" t="s">
        <v>77</v>
      </c>
      <c r="AY271" s="214" t="s">
        <v>140</v>
      </c>
    </row>
    <row r="272" spans="2:65" s="1" customFormat="1" ht="25.5" customHeight="1">
      <c r="B272" s="181"/>
      <c r="C272" s="182" t="s">
        <v>414</v>
      </c>
      <c r="D272" s="182" t="s">
        <v>142</v>
      </c>
      <c r="E272" s="183" t="s">
        <v>415</v>
      </c>
      <c r="F272" s="184" t="s">
        <v>416</v>
      </c>
      <c r="G272" s="185" t="s">
        <v>256</v>
      </c>
      <c r="H272" s="186">
        <v>6.26</v>
      </c>
      <c r="I272" s="187"/>
      <c r="J272" s="188">
        <f>ROUND(I272*H272,2)</f>
        <v>0</v>
      </c>
      <c r="K272" s="184" t="s">
        <v>5</v>
      </c>
      <c r="L272" s="41"/>
      <c r="M272" s="189" t="s">
        <v>5</v>
      </c>
      <c r="N272" s="190" t="s">
        <v>42</v>
      </c>
      <c r="O272" s="42"/>
      <c r="P272" s="191">
        <f>O272*H272</f>
        <v>0</v>
      </c>
      <c r="Q272" s="191">
        <v>1E-4</v>
      </c>
      <c r="R272" s="191">
        <f>Q272*H272</f>
        <v>6.2600000000000004E-4</v>
      </c>
      <c r="S272" s="191">
        <v>0</v>
      </c>
      <c r="T272" s="192">
        <f>S272*H272</f>
        <v>0</v>
      </c>
      <c r="AR272" s="24" t="s">
        <v>232</v>
      </c>
      <c r="AT272" s="24" t="s">
        <v>142</v>
      </c>
      <c r="AU272" s="24" t="s">
        <v>79</v>
      </c>
      <c r="AY272" s="24" t="s">
        <v>140</v>
      </c>
      <c r="BE272" s="193">
        <f>IF(N272="základní",J272,0)</f>
        <v>0</v>
      </c>
      <c r="BF272" s="193">
        <f>IF(N272="snížená",J272,0)</f>
        <v>0</v>
      </c>
      <c r="BG272" s="193">
        <f>IF(N272="zákl. přenesená",J272,0)</f>
        <v>0</v>
      </c>
      <c r="BH272" s="193">
        <f>IF(N272="sníž. přenesená",J272,0)</f>
        <v>0</v>
      </c>
      <c r="BI272" s="193">
        <f>IF(N272="nulová",J272,0)</f>
        <v>0</v>
      </c>
      <c r="BJ272" s="24" t="s">
        <v>77</v>
      </c>
      <c r="BK272" s="193">
        <f>ROUND(I272*H272,2)</f>
        <v>0</v>
      </c>
      <c r="BL272" s="24" t="s">
        <v>232</v>
      </c>
      <c r="BM272" s="24" t="s">
        <v>417</v>
      </c>
    </row>
    <row r="273" spans="2:47" s="1" customFormat="1">
      <c r="B273" s="41"/>
      <c r="D273" s="194" t="s">
        <v>148</v>
      </c>
      <c r="F273" s="195" t="s">
        <v>416</v>
      </c>
      <c r="I273" s="156"/>
      <c r="L273" s="41"/>
      <c r="M273" s="231"/>
      <c r="N273" s="232"/>
      <c r="O273" s="232"/>
      <c r="P273" s="232"/>
      <c r="Q273" s="232"/>
      <c r="R273" s="232"/>
      <c r="S273" s="232"/>
      <c r="T273" s="233"/>
      <c r="AT273" s="24" t="s">
        <v>148</v>
      </c>
      <c r="AU273" s="24" t="s">
        <v>79</v>
      </c>
    </row>
    <row r="274" spans="2:47" s="1" customFormat="1" ht="6.95" customHeight="1">
      <c r="B274" s="56"/>
      <c r="C274" s="57"/>
      <c r="D274" s="57"/>
      <c r="E274" s="57"/>
      <c r="F274" s="57"/>
      <c r="G274" s="57"/>
      <c r="H274" s="57"/>
      <c r="I274" s="134"/>
      <c r="J274" s="57"/>
      <c r="K274" s="57"/>
      <c r="L274" s="41"/>
    </row>
  </sheetData>
  <autoFilter ref="C93:K273"/>
  <mergeCells count="13">
    <mergeCell ref="E86:H86"/>
    <mergeCell ref="G1:H1"/>
    <mergeCell ref="L2:V2"/>
    <mergeCell ref="E49:H49"/>
    <mergeCell ref="E51:H51"/>
    <mergeCell ref="J55:J56"/>
    <mergeCell ref="E82:H82"/>
    <mergeCell ref="E84:H84"/>
    <mergeCell ref="E7:H7"/>
    <mergeCell ref="E9:H9"/>
    <mergeCell ref="E11:H11"/>
    <mergeCell ref="E26:H26"/>
    <mergeCell ref="E47:H47"/>
  </mergeCells>
  <hyperlinks>
    <hyperlink ref="F1:G1" location="C2" display="1) Krycí list soupisu"/>
    <hyperlink ref="G1:H1" location="C58" display="2) Rekapitulace"/>
    <hyperlink ref="J1" location="C9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18"/>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7"/>
      <c r="C1" s="107"/>
      <c r="D1" s="108" t="s">
        <v>1</v>
      </c>
      <c r="E1" s="107"/>
      <c r="F1" s="109" t="s">
        <v>97</v>
      </c>
      <c r="G1" s="445" t="s">
        <v>98</v>
      </c>
      <c r="H1" s="445"/>
      <c r="I1" s="110"/>
      <c r="J1" s="109" t="s">
        <v>99</v>
      </c>
      <c r="K1" s="108" t="s">
        <v>100</v>
      </c>
      <c r="L1" s="109" t="s">
        <v>101</v>
      </c>
      <c r="M1" s="109"/>
      <c r="N1" s="109"/>
      <c r="O1" s="109"/>
      <c r="P1" s="109"/>
      <c r="Q1" s="109"/>
      <c r="R1" s="109"/>
      <c r="S1" s="109"/>
      <c r="T1" s="10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439" t="s">
        <v>8</v>
      </c>
      <c r="M2" s="440"/>
      <c r="N2" s="440"/>
      <c r="O2" s="440"/>
      <c r="P2" s="440"/>
      <c r="Q2" s="440"/>
      <c r="R2" s="440"/>
      <c r="S2" s="440"/>
      <c r="T2" s="440"/>
      <c r="U2" s="440"/>
      <c r="V2" s="440"/>
      <c r="AT2" s="24" t="s">
        <v>87</v>
      </c>
    </row>
    <row r="3" spans="1:70" ht="6.95" customHeight="1">
      <c r="B3" s="25"/>
      <c r="C3" s="26"/>
      <c r="D3" s="26"/>
      <c r="E3" s="26"/>
      <c r="F3" s="26"/>
      <c r="G3" s="26"/>
      <c r="H3" s="26"/>
      <c r="I3" s="111"/>
      <c r="J3" s="26"/>
      <c r="K3" s="27"/>
      <c r="AT3" s="24" t="s">
        <v>79</v>
      </c>
    </row>
    <row r="4" spans="1:70" ht="36.950000000000003" customHeight="1">
      <c r="B4" s="28"/>
      <c r="C4" s="29"/>
      <c r="D4" s="30" t="s">
        <v>102</v>
      </c>
      <c r="E4" s="29"/>
      <c r="F4" s="29"/>
      <c r="G4" s="29"/>
      <c r="H4" s="29"/>
      <c r="I4" s="112"/>
      <c r="J4" s="29"/>
      <c r="K4" s="31"/>
      <c r="M4" s="32" t="s">
        <v>13</v>
      </c>
      <c r="AT4" s="24" t="s">
        <v>6</v>
      </c>
    </row>
    <row r="5" spans="1:70" ht="6.95" customHeight="1">
      <c r="B5" s="28"/>
      <c r="C5" s="29"/>
      <c r="D5" s="29"/>
      <c r="E5" s="29"/>
      <c r="F5" s="29"/>
      <c r="G5" s="29"/>
      <c r="H5" s="29"/>
      <c r="I5" s="112"/>
      <c r="J5" s="29"/>
      <c r="K5" s="31"/>
    </row>
    <row r="6" spans="1:70" ht="15">
      <c r="B6" s="28"/>
      <c r="C6" s="29"/>
      <c r="D6" s="37" t="s">
        <v>19</v>
      </c>
      <c r="E6" s="29"/>
      <c r="F6" s="29"/>
      <c r="G6" s="29"/>
      <c r="H6" s="29"/>
      <c r="I6" s="112"/>
      <c r="J6" s="29"/>
      <c r="K6" s="31"/>
    </row>
    <row r="7" spans="1:70" ht="16.5" customHeight="1">
      <c r="B7" s="28"/>
      <c r="C7" s="29"/>
      <c r="D7" s="29"/>
      <c r="E7" s="446" t="str">
        <f>'Rekapitulace stavby'!K6</f>
        <v>Vodovod Třinec-Guty, Bystrý – Úprava chlorace, Strojní a stavební část</v>
      </c>
      <c r="F7" s="452"/>
      <c r="G7" s="452"/>
      <c r="H7" s="452"/>
      <c r="I7" s="112"/>
      <c r="J7" s="29"/>
      <c r="K7" s="31"/>
    </row>
    <row r="8" spans="1:70" ht="15">
      <c r="B8" s="28"/>
      <c r="C8" s="29"/>
      <c r="D8" s="37" t="s">
        <v>103</v>
      </c>
      <c r="E8" s="29"/>
      <c r="F8" s="29"/>
      <c r="G8" s="29"/>
      <c r="H8" s="29"/>
      <c r="I8" s="112"/>
      <c r="J8" s="29"/>
      <c r="K8" s="31"/>
    </row>
    <row r="9" spans="1:70" s="1" customFormat="1" ht="16.5" customHeight="1">
      <c r="B9" s="41"/>
      <c r="C9" s="42"/>
      <c r="D9" s="42"/>
      <c r="E9" s="446" t="s">
        <v>104</v>
      </c>
      <c r="F9" s="447"/>
      <c r="G9" s="447"/>
      <c r="H9" s="447"/>
      <c r="I9" s="113"/>
      <c r="J9" s="42"/>
      <c r="K9" s="45"/>
    </row>
    <row r="10" spans="1:70" s="1" customFormat="1" ht="15">
      <c r="B10" s="41"/>
      <c r="C10" s="42"/>
      <c r="D10" s="37" t="s">
        <v>105</v>
      </c>
      <c r="E10" s="42"/>
      <c r="F10" s="42"/>
      <c r="G10" s="42"/>
      <c r="H10" s="42"/>
      <c r="I10" s="113"/>
      <c r="J10" s="42"/>
      <c r="K10" s="45"/>
    </row>
    <row r="11" spans="1:70" s="1" customFormat="1" ht="36.950000000000003" customHeight="1">
      <c r="B11" s="41"/>
      <c r="C11" s="42"/>
      <c r="D11" s="42"/>
      <c r="E11" s="448" t="s">
        <v>418</v>
      </c>
      <c r="F11" s="447"/>
      <c r="G11" s="447"/>
      <c r="H11" s="447"/>
      <c r="I11" s="113"/>
      <c r="J11" s="42"/>
      <c r="K11" s="45"/>
    </row>
    <row r="12" spans="1:70" s="1" customFormat="1">
      <c r="B12" s="41"/>
      <c r="C12" s="42"/>
      <c r="D12" s="42"/>
      <c r="E12" s="42"/>
      <c r="F12" s="42"/>
      <c r="G12" s="42"/>
      <c r="H12" s="42"/>
      <c r="I12" s="113"/>
      <c r="J12" s="42"/>
      <c r="K12" s="45"/>
    </row>
    <row r="13" spans="1:70" s="1" customFormat="1" ht="14.45" customHeight="1">
      <c r="B13" s="41"/>
      <c r="C13" s="42"/>
      <c r="D13" s="37" t="s">
        <v>21</v>
      </c>
      <c r="E13" s="42"/>
      <c r="F13" s="35" t="s">
        <v>5</v>
      </c>
      <c r="G13" s="42"/>
      <c r="H13" s="42"/>
      <c r="I13" s="114" t="s">
        <v>22</v>
      </c>
      <c r="J13" s="35" t="s">
        <v>5</v>
      </c>
      <c r="K13" s="45"/>
    </row>
    <row r="14" spans="1:70" s="1" customFormat="1" ht="14.45" customHeight="1">
      <c r="B14" s="41"/>
      <c r="C14" s="42"/>
      <c r="D14" s="37" t="s">
        <v>23</v>
      </c>
      <c r="E14" s="42"/>
      <c r="F14" s="35" t="s">
        <v>24</v>
      </c>
      <c r="G14" s="42"/>
      <c r="H14" s="42"/>
      <c r="I14" s="114" t="s">
        <v>25</v>
      </c>
      <c r="J14" s="115" t="str">
        <f>'Rekapitulace stavby'!AN8</f>
        <v>6. 4. 2018</v>
      </c>
      <c r="K14" s="45"/>
    </row>
    <row r="15" spans="1:70" s="1" customFormat="1" ht="10.9" customHeight="1">
      <c r="B15" s="41"/>
      <c r="C15" s="42"/>
      <c r="D15" s="42"/>
      <c r="E15" s="42"/>
      <c r="F15" s="42"/>
      <c r="G15" s="42"/>
      <c r="H15" s="42"/>
      <c r="I15" s="113"/>
      <c r="J15" s="42"/>
      <c r="K15" s="45"/>
    </row>
    <row r="16" spans="1:70" s="1" customFormat="1" ht="14.45" customHeight="1">
      <c r="B16" s="41"/>
      <c r="C16" s="42"/>
      <c r="D16" s="37" t="s">
        <v>27</v>
      </c>
      <c r="E16" s="42"/>
      <c r="F16" s="42"/>
      <c r="G16" s="42"/>
      <c r="H16" s="42"/>
      <c r="I16" s="114" t="s">
        <v>28</v>
      </c>
      <c r="J16" s="35" t="s">
        <v>5</v>
      </c>
      <c r="K16" s="45"/>
    </row>
    <row r="17" spans="2:11" s="1" customFormat="1" ht="18" customHeight="1">
      <c r="B17" s="41"/>
      <c r="C17" s="42"/>
      <c r="D17" s="42"/>
      <c r="E17" s="35" t="s">
        <v>29</v>
      </c>
      <c r="F17" s="42"/>
      <c r="G17" s="42"/>
      <c r="H17" s="42"/>
      <c r="I17" s="114" t="s">
        <v>30</v>
      </c>
      <c r="J17" s="35" t="s">
        <v>5</v>
      </c>
      <c r="K17" s="45"/>
    </row>
    <row r="18" spans="2:11" s="1" customFormat="1" ht="6.95" customHeight="1">
      <c r="B18" s="41"/>
      <c r="C18" s="42"/>
      <c r="D18" s="42"/>
      <c r="E18" s="42"/>
      <c r="F18" s="42"/>
      <c r="G18" s="42"/>
      <c r="H18" s="42"/>
      <c r="I18" s="113"/>
      <c r="J18" s="42"/>
      <c r="K18" s="45"/>
    </row>
    <row r="19" spans="2:11" s="1" customFormat="1" ht="14.45" customHeight="1">
      <c r="B19" s="41"/>
      <c r="C19" s="42"/>
      <c r="D19" s="37" t="s">
        <v>31</v>
      </c>
      <c r="E19" s="42"/>
      <c r="F19" s="42"/>
      <c r="G19" s="42"/>
      <c r="H19" s="42"/>
      <c r="I19" s="114" t="s">
        <v>28</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14" t="s">
        <v>30</v>
      </c>
      <c r="J20" s="35" t="str">
        <f>IF('Rekapitulace stavby'!AN14="Vyplň údaj","",IF('Rekapitulace stavby'!AN14="","",'Rekapitulace stavby'!AN14))</f>
        <v/>
      </c>
      <c r="K20" s="45"/>
    </row>
    <row r="21" spans="2:11" s="1" customFormat="1" ht="6.95" customHeight="1">
      <c r="B21" s="41"/>
      <c r="C21" s="42"/>
      <c r="D21" s="42"/>
      <c r="E21" s="42"/>
      <c r="F21" s="42"/>
      <c r="G21" s="42"/>
      <c r="H21" s="42"/>
      <c r="I21" s="113"/>
      <c r="J21" s="42"/>
      <c r="K21" s="45"/>
    </row>
    <row r="22" spans="2:11" s="1" customFormat="1" ht="14.45" customHeight="1">
      <c r="B22" s="41"/>
      <c r="C22" s="42"/>
      <c r="D22" s="37" t="s">
        <v>33</v>
      </c>
      <c r="E22" s="42"/>
      <c r="F22" s="42"/>
      <c r="G22" s="42"/>
      <c r="H22" s="42"/>
      <c r="I22" s="114" t="s">
        <v>28</v>
      </c>
      <c r="J22" s="35" t="s">
        <v>5</v>
      </c>
      <c r="K22" s="45"/>
    </row>
    <row r="23" spans="2:11" s="1" customFormat="1" ht="18" customHeight="1">
      <c r="B23" s="41"/>
      <c r="C23" s="42"/>
      <c r="D23" s="42"/>
      <c r="E23" s="35" t="s">
        <v>34</v>
      </c>
      <c r="F23" s="42"/>
      <c r="G23" s="42"/>
      <c r="H23" s="42"/>
      <c r="I23" s="114" t="s">
        <v>30</v>
      </c>
      <c r="J23" s="35" t="s">
        <v>5</v>
      </c>
      <c r="K23" s="45"/>
    </row>
    <row r="24" spans="2:11" s="1" customFormat="1" ht="6.95" customHeight="1">
      <c r="B24" s="41"/>
      <c r="C24" s="42"/>
      <c r="D24" s="42"/>
      <c r="E24" s="42"/>
      <c r="F24" s="42"/>
      <c r="G24" s="42"/>
      <c r="H24" s="42"/>
      <c r="I24" s="113"/>
      <c r="J24" s="42"/>
      <c r="K24" s="45"/>
    </row>
    <row r="25" spans="2:11" s="1" customFormat="1" ht="14.45" customHeight="1">
      <c r="B25" s="41"/>
      <c r="C25" s="42"/>
      <c r="D25" s="37" t="s">
        <v>36</v>
      </c>
      <c r="E25" s="42"/>
      <c r="F25" s="42"/>
      <c r="G25" s="42"/>
      <c r="H25" s="42"/>
      <c r="I25" s="113"/>
      <c r="J25" s="42"/>
      <c r="K25" s="45"/>
    </row>
    <row r="26" spans="2:11" s="7" customFormat="1" ht="16.5" customHeight="1">
      <c r="B26" s="116"/>
      <c r="C26" s="117"/>
      <c r="D26" s="117"/>
      <c r="E26" s="423" t="s">
        <v>5</v>
      </c>
      <c r="F26" s="423"/>
      <c r="G26" s="423"/>
      <c r="H26" s="423"/>
      <c r="I26" s="118"/>
      <c r="J26" s="117"/>
      <c r="K26" s="119"/>
    </row>
    <row r="27" spans="2:11" s="1" customFormat="1" ht="6.95" customHeight="1">
      <c r="B27" s="41"/>
      <c r="C27" s="42"/>
      <c r="D27" s="42"/>
      <c r="E27" s="42"/>
      <c r="F27" s="42"/>
      <c r="G27" s="42"/>
      <c r="H27" s="42"/>
      <c r="I27" s="113"/>
      <c r="J27" s="42"/>
      <c r="K27" s="45"/>
    </row>
    <row r="28" spans="2:11" s="1" customFormat="1" ht="6.95" customHeight="1">
      <c r="B28" s="41"/>
      <c r="C28" s="42"/>
      <c r="D28" s="68"/>
      <c r="E28" s="68"/>
      <c r="F28" s="68"/>
      <c r="G28" s="68"/>
      <c r="H28" s="68"/>
      <c r="I28" s="120"/>
      <c r="J28" s="68"/>
      <c r="K28" s="121"/>
    </row>
    <row r="29" spans="2:11" s="1" customFormat="1" ht="25.35" customHeight="1">
      <c r="B29" s="41"/>
      <c r="C29" s="42"/>
      <c r="D29" s="122" t="s">
        <v>37</v>
      </c>
      <c r="E29" s="42"/>
      <c r="F29" s="42"/>
      <c r="G29" s="42"/>
      <c r="H29" s="42"/>
      <c r="I29" s="113"/>
      <c r="J29" s="123">
        <f>ROUND(J88,2)</f>
        <v>0</v>
      </c>
      <c r="K29" s="45"/>
    </row>
    <row r="30" spans="2:11" s="1" customFormat="1" ht="6.95" customHeight="1">
      <c r="B30" s="41"/>
      <c r="C30" s="42"/>
      <c r="D30" s="68"/>
      <c r="E30" s="68"/>
      <c r="F30" s="68"/>
      <c r="G30" s="68"/>
      <c r="H30" s="68"/>
      <c r="I30" s="120"/>
      <c r="J30" s="68"/>
      <c r="K30" s="121"/>
    </row>
    <row r="31" spans="2:11" s="1" customFormat="1" ht="14.45" customHeight="1">
      <c r="B31" s="41"/>
      <c r="C31" s="42"/>
      <c r="D31" s="42"/>
      <c r="E31" s="42"/>
      <c r="F31" s="46" t="s">
        <v>39</v>
      </c>
      <c r="G31" s="42"/>
      <c r="H31" s="42"/>
      <c r="I31" s="124" t="s">
        <v>38</v>
      </c>
      <c r="J31" s="46" t="s">
        <v>40</v>
      </c>
      <c r="K31" s="45"/>
    </row>
    <row r="32" spans="2:11" s="1" customFormat="1" ht="14.45" customHeight="1">
      <c r="B32" s="41"/>
      <c r="C32" s="42"/>
      <c r="D32" s="49" t="s">
        <v>41</v>
      </c>
      <c r="E32" s="49" t="s">
        <v>42</v>
      </c>
      <c r="F32" s="125">
        <f>ROUND(SUM(BE88:BE217), 2)</f>
        <v>0</v>
      </c>
      <c r="G32" s="42"/>
      <c r="H32" s="42"/>
      <c r="I32" s="126">
        <v>0.21</v>
      </c>
      <c r="J32" s="125">
        <f>ROUND(ROUND((SUM(BE88:BE217)), 2)*I32, 2)</f>
        <v>0</v>
      </c>
      <c r="K32" s="45"/>
    </row>
    <row r="33" spans="2:11" s="1" customFormat="1" ht="14.45" customHeight="1">
      <c r="B33" s="41"/>
      <c r="C33" s="42"/>
      <c r="D33" s="42"/>
      <c r="E33" s="49" t="s">
        <v>43</v>
      </c>
      <c r="F33" s="125">
        <f>ROUND(SUM(BF88:BF217), 2)</f>
        <v>0</v>
      </c>
      <c r="G33" s="42"/>
      <c r="H33" s="42"/>
      <c r="I33" s="126">
        <v>0.15</v>
      </c>
      <c r="J33" s="125">
        <f>ROUND(ROUND((SUM(BF88:BF217)), 2)*I33, 2)</f>
        <v>0</v>
      </c>
      <c r="K33" s="45"/>
    </row>
    <row r="34" spans="2:11" s="1" customFormat="1" ht="14.45" hidden="1" customHeight="1">
      <c r="B34" s="41"/>
      <c r="C34" s="42"/>
      <c r="D34" s="42"/>
      <c r="E34" s="49" t="s">
        <v>44</v>
      </c>
      <c r="F34" s="125">
        <f>ROUND(SUM(BG88:BG217), 2)</f>
        <v>0</v>
      </c>
      <c r="G34" s="42"/>
      <c r="H34" s="42"/>
      <c r="I34" s="126">
        <v>0.21</v>
      </c>
      <c r="J34" s="125">
        <v>0</v>
      </c>
      <c r="K34" s="45"/>
    </row>
    <row r="35" spans="2:11" s="1" customFormat="1" ht="14.45" hidden="1" customHeight="1">
      <c r="B35" s="41"/>
      <c r="C35" s="42"/>
      <c r="D35" s="42"/>
      <c r="E35" s="49" t="s">
        <v>45</v>
      </c>
      <c r="F35" s="125">
        <f>ROUND(SUM(BH88:BH217), 2)</f>
        <v>0</v>
      </c>
      <c r="G35" s="42"/>
      <c r="H35" s="42"/>
      <c r="I35" s="126">
        <v>0.15</v>
      </c>
      <c r="J35" s="125">
        <v>0</v>
      </c>
      <c r="K35" s="45"/>
    </row>
    <row r="36" spans="2:11" s="1" customFormat="1" ht="14.45" hidden="1" customHeight="1">
      <c r="B36" s="41"/>
      <c r="C36" s="42"/>
      <c r="D36" s="42"/>
      <c r="E36" s="49" t="s">
        <v>46</v>
      </c>
      <c r="F36" s="125">
        <f>ROUND(SUM(BI88:BI217), 2)</f>
        <v>0</v>
      </c>
      <c r="G36" s="42"/>
      <c r="H36" s="42"/>
      <c r="I36" s="126">
        <v>0</v>
      </c>
      <c r="J36" s="125">
        <v>0</v>
      </c>
      <c r="K36" s="45"/>
    </row>
    <row r="37" spans="2:11" s="1" customFormat="1" ht="6.95" customHeight="1">
      <c r="B37" s="41"/>
      <c r="C37" s="42"/>
      <c r="D37" s="42"/>
      <c r="E37" s="42"/>
      <c r="F37" s="42"/>
      <c r="G37" s="42"/>
      <c r="H37" s="42"/>
      <c r="I37" s="113"/>
      <c r="J37" s="42"/>
      <c r="K37" s="45"/>
    </row>
    <row r="38" spans="2:11" s="1" customFormat="1" ht="25.35" customHeight="1">
      <c r="B38" s="41"/>
      <c r="C38" s="127"/>
      <c r="D38" s="128" t="s">
        <v>47</v>
      </c>
      <c r="E38" s="71"/>
      <c r="F38" s="71"/>
      <c r="G38" s="129" t="s">
        <v>48</v>
      </c>
      <c r="H38" s="130" t="s">
        <v>49</v>
      </c>
      <c r="I38" s="131"/>
      <c r="J38" s="132">
        <f>SUM(J29:J36)</f>
        <v>0</v>
      </c>
      <c r="K38" s="133"/>
    </row>
    <row r="39" spans="2:11" s="1" customFormat="1" ht="14.45" customHeight="1">
      <c r="B39" s="56"/>
      <c r="C39" s="57"/>
      <c r="D39" s="57"/>
      <c r="E39" s="57"/>
      <c r="F39" s="57"/>
      <c r="G39" s="57"/>
      <c r="H39" s="57"/>
      <c r="I39" s="134"/>
      <c r="J39" s="57"/>
      <c r="K39" s="58"/>
    </row>
    <row r="43" spans="2:11" s="1" customFormat="1" ht="6.95" customHeight="1">
      <c r="B43" s="59"/>
      <c r="C43" s="60"/>
      <c r="D43" s="60"/>
      <c r="E43" s="60"/>
      <c r="F43" s="60"/>
      <c r="G43" s="60"/>
      <c r="H43" s="60"/>
      <c r="I43" s="135"/>
      <c r="J43" s="60"/>
      <c r="K43" s="136"/>
    </row>
    <row r="44" spans="2:11" s="1" customFormat="1" ht="36.950000000000003" customHeight="1">
      <c r="B44" s="41"/>
      <c r="C44" s="30" t="s">
        <v>107</v>
      </c>
      <c r="D44" s="42"/>
      <c r="E44" s="42"/>
      <c r="F44" s="42"/>
      <c r="G44" s="42"/>
      <c r="H44" s="42"/>
      <c r="I44" s="113"/>
      <c r="J44" s="42"/>
      <c r="K44" s="45"/>
    </row>
    <row r="45" spans="2:11" s="1" customFormat="1" ht="6.95" customHeight="1">
      <c r="B45" s="41"/>
      <c r="C45" s="42"/>
      <c r="D45" s="42"/>
      <c r="E45" s="42"/>
      <c r="F45" s="42"/>
      <c r="G45" s="42"/>
      <c r="H45" s="42"/>
      <c r="I45" s="113"/>
      <c r="J45" s="42"/>
      <c r="K45" s="45"/>
    </row>
    <row r="46" spans="2:11" s="1" customFormat="1" ht="14.45" customHeight="1">
      <c r="B46" s="41"/>
      <c r="C46" s="37" t="s">
        <v>19</v>
      </c>
      <c r="D46" s="42"/>
      <c r="E46" s="42"/>
      <c r="F46" s="42"/>
      <c r="G46" s="42"/>
      <c r="H46" s="42"/>
      <c r="I46" s="113"/>
      <c r="J46" s="42"/>
      <c r="K46" s="45"/>
    </row>
    <row r="47" spans="2:11" s="1" customFormat="1" ht="16.5" customHeight="1">
      <c r="B47" s="41"/>
      <c r="C47" s="42"/>
      <c r="D47" s="42"/>
      <c r="E47" s="446" t="str">
        <f>E7</f>
        <v>Vodovod Třinec-Guty, Bystrý – Úprava chlorace, Strojní a stavební část</v>
      </c>
      <c r="F47" s="452"/>
      <c r="G47" s="452"/>
      <c r="H47" s="452"/>
      <c r="I47" s="113"/>
      <c r="J47" s="42"/>
      <c r="K47" s="45"/>
    </row>
    <row r="48" spans="2:11" ht="15">
      <c r="B48" s="28"/>
      <c r="C48" s="37" t="s">
        <v>103</v>
      </c>
      <c r="D48" s="29"/>
      <c r="E48" s="29"/>
      <c r="F48" s="29"/>
      <c r="G48" s="29"/>
      <c r="H48" s="29"/>
      <c r="I48" s="112"/>
      <c r="J48" s="29"/>
      <c r="K48" s="31"/>
    </row>
    <row r="49" spans="2:47" s="1" customFormat="1" ht="16.5" customHeight="1">
      <c r="B49" s="41"/>
      <c r="C49" s="42"/>
      <c r="D49" s="42"/>
      <c r="E49" s="446" t="s">
        <v>104</v>
      </c>
      <c r="F49" s="447"/>
      <c r="G49" s="447"/>
      <c r="H49" s="447"/>
      <c r="I49" s="113"/>
      <c r="J49" s="42"/>
      <c r="K49" s="45"/>
    </row>
    <row r="50" spans="2:47" s="1" customFormat="1" ht="14.45" customHeight="1">
      <c r="B50" s="41"/>
      <c r="C50" s="37" t="s">
        <v>105</v>
      </c>
      <c r="D50" s="42"/>
      <c r="E50" s="42"/>
      <c r="F50" s="42"/>
      <c r="G50" s="42"/>
      <c r="H50" s="42"/>
      <c r="I50" s="113"/>
      <c r="J50" s="42"/>
      <c r="K50" s="45"/>
    </row>
    <row r="51" spans="2:47" s="1" customFormat="1" ht="17.25" customHeight="1">
      <c r="B51" s="41"/>
      <c r="C51" s="42"/>
      <c r="D51" s="42"/>
      <c r="E51" s="448" t="str">
        <f>E11</f>
        <v>002 - SO 02 Spojovací potrubí</v>
      </c>
      <c r="F51" s="447"/>
      <c r="G51" s="447"/>
      <c r="H51" s="447"/>
      <c r="I51" s="113"/>
      <c r="J51" s="42"/>
      <c r="K51" s="45"/>
    </row>
    <row r="52" spans="2:47" s="1" customFormat="1" ht="6.95" customHeight="1">
      <c r="B52" s="41"/>
      <c r="C52" s="42"/>
      <c r="D52" s="42"/>
      <c r="E52" s="42"/>
      <c r="F52" s="42"/>
      <c r="G52" s="42"/>
      <c r="H52" s="42"/>
      <c r="I52" s="113"/>
      <c r="J52" s="42"/>
      <c r="K52" s="45"/>
    </row>
    <row r="53" spans="2:47" s="1" customFormat="1" ht="18" customHeight="1">
      <c r="B53" s="41"/>
      <c r="C53" s="37" t="s">
        <v>23</v>
      </c>
      <c r="D53" s="42"/>
      <c r="E53" s="42"/>
      <c r="F53" s="35" t="str">
        <f>F14</f>
        <v xml:space="preserve"> </v>
      </c>
      <c r="G53" s="42"/>
      <c r="H53" s="42"/>
      <c r="I53" s="114" t="s">
        <v>25</v>
      </c>
      <c r="J53" s="115" t="str">
        <f>IF(J14="","",J14)</f>
        <v>6. 4. 2018</v>
      </c>
      <c r="K53" s="45"/>
    </row>
    <row r="54" spans="2:47" s="1" customFormat="1" ht="6.95" customHeight="1">
      <c r="B54" s="41"/>
      <c r="C54" s="42"/>
      <c r="D54" s="42"/>
      <c r="E54" s="42"/>
      <c r="F54" s="42"/>
      <c r="G54" s="42"/>
      <c r="H54" s="42"/>
      <c r="I54" s="113"/>
      <c r="J54" s="42"/>
      <c r="K54" s="45"/>
    </row>
    <row r="55" spans="2:47" s="1" customFormat="1" ht="15">
      <c r="B55" s="41"/>
      <c r="C55" s="37" t="s">
        <v>27</v>
      </c>
      <c r="D55" s="42"/>
      <c r="E55" s="42"/>
      <c r="F55" s="35" t="str">
        <f>E17</f>
        <v>Aqualia infraestructuras inženýring, s.r.o.</v>
      </c>
      <c r="G55" s="42"/>
      <c r="H55" s="42"/>
      <c r="I55" s="114" t="s">
        <v>33</v>
      </c>
      <c r="J55" s="423" t="str">
        <f>E23</f>
        <v>KB projekt Aqua s.r.o.</v>
      </c>
      <c r="K55" s="45"/>
    </row>
    <row r="56" spans="2:47" s="1" customFormat="1" ht="14.45" customHeight="1">
      <c r="B56" s="41"/>
      <c r="C56" s="37" t="s">
        <v>31</v>
      </c>
      <c r="D56" s="42"/>
      <c r="E56" s="42"/>
      <c r="F56" s="35" t="str">
        <f>IF(E20="","",E20)</f>
        <v/>
      </c>
      <c r="G56" s="42"/>
      <c r="H56" s="42"/>
      <c r="I56" s="113"/>
      <c r="J56" s="449"/>
      <c r="K56" s="45"/>
    </row>
    <row r="57" spans="2:47" s="1" customFormat="1" ht="10.35" customHeight="1">
      <c r="B57" s="41"/>
      <c r="C57" s="42"/>
      <c r="D57" s="42"/>
      <c r="E57" s="42"/>
      <c r="F57" s="42"/>
      <c r="G57" s="42"/>
      <c r="H57" s="42"/>
      <c r="I57" s="113"/>
      <c r="J57" s="42"/>
      <c r="K57" s="45"/>
    </row>
    <row r="58" spans="2:47" s="1" customFormat="1" ht="29.25" customHeight="1">
      <c r="B58" s="41"/>
      <c r="C58" s="137" t="s">
        <v>108</v>
      </c>
      <c r="D58" s="127"/>
      <c r="E58" s="127"/>
      <c r="F58" s="127"/>
      <c r="G58" s="127"/>
      <c r="H58" s="127"/>
      <c r="I58" s="138"/>
      <c r="J58" s="139" t="s">
        <v>109</v>
      </c>
      <c r="K58" s="140"/>
    </row>
    <row r="59" spans="2:47" s="1" customFormat="1" ht="10.35" customHeight="1">
      <c r="B59" s="41"/>
      <c r="C59" s="42"/>
      <c r="D59" s="42"/>
      <c r="E59" s="42"/>
      <c r="F59" s="42"/>
      <c r="G59" s="42"/>
      <c r="H59" s="42"/>
      <c r="I59" s="113"/>
      <c r="J59" s="42"/>
      <c r="K59" s="45"/>
    </row>
    <row r="60" spans="2:47" s="1" customFormat="1" ht="29.25" customHeight="1">
      <c r="B60" s="41"/>
      <c r="C60" s="141" t="s">
        <v>110</v>
      </c>
      <c r="D60" s="42"/>
      <c r="E60" s="42"/>
      <c r="F60" s="42"/>
      <c r="G60" s="42"/>
      <c r="H60" s="42"/>
      <c r="I60" s="113"/>
      <c r="J60" s="123">
        <f>J88</f>
        <v>0</v>
      </c>
      <c r="K60" s="45"/>
      <c r="AU60" s="24" t="s">
        <v>111</v>
      </c>
    </row>
    <row r="61" spans="2:47" s="8" customFormat="1" ht="24.95" customHeight="1">
      <c r="B61" s="142"/>
      <c r="C61" s="143"/>
      <c r="D61" s="144" t="s">
        <v>112</v>
      </c>
      <c r="E61" s="145"/>
      <c r="F61" s="145"/>
      <c r="G61" s="145"/>
      <c r="H61" s="145"/>
      <c r="I61" s="146"/>
      <c r="J61" s="147">
        <f>J89</f>
        <v>0</v>
      </c>
      <c r="K61" s="148"/>
    </row>
    <row r="62" spans="2:47" s="9" customFormat="1" ht="19.899999999999999" customHeight="1">
      <c r="B62" s="149"/>
      <c r="C62" s="150"/>
      <c r="D62" s="151" t="s">
        <v>113</v>
      </c>
      <c r="E62" s="152"/>
      <c r="F62" s="152"/>
      <c r="G62" s="152"/>
      <c r="H62" s="152"/>
      <c r="I62" s="153"/>
      <c r="J62" s="154">
        <f>J90</f>
        <v>0</v>
      </c>
      <c r="K62" s="155"/>
    </row>
    <row r="63" spans="2:47" s="9" customFormat="1" ht="19.899999999999999" customHeight="1">
      <c r="B63" s="149"/>
      <c r="C63" s="150"/>
      <c r="D63" s="151" t="s">
        <v>419</v>
      </c>
      <c r="E63" s="152"/>
      <c r="F63" s="152"/>
      <c r="G63" s="152"/>
      <c r="H63" s="152"/>
      <c r="I63" s="153"/>
      <c r="J63" s="154">
        <f>J168</f>
        <v>0</v>
      </c>
      <c r="K63" s="155"/>
    </row>
    <row r="64" spans="2:47" s="9" customFormat="1" ht="19.899999999999999" customHeight="1">
      <c r="B64" s="149"/>
      <c r="C64" s="150"/>
      <c r="D64" s="151" t="s">
        <v>420</v>
      </c>
      <c r="E64" s="152"/>
      <c r="F64" s="152"/>
      <c r="G64" s="152"/>
      <c r="H64" s="152"/>
      <c r="I64" s="153"/>
      <c r="J64" s="154">
        <f>J175</f>
        <v>0</v>
      </c>
      <c r="K64" s="155"/>
    </row>
    <row r="65" spans="2:12" s="9" customFormat="1" ht="19.899999999999999" customHeight="1">
      <c r="B65" s="149"/>
      <c r="C65" s="150"/>
      <c r="D65" s="151" t="s">
        <v>117</v>
      </c>
      <c r="E65" s="152"/>
      <c r="F65" s="152"/>
      <c r="G65" s="152"/>
      <c r="H65" s="152"/>
      <c r="I65" s="153"/>
      <c r="J65" s="154">
        <f>J207</f>
        <v>0</v>
      </c>
      <c r="K65" s="155"/>
    </row>
    <row r="66" spans="2:12" s="9" customFormat="1" ht="19.899999999999999" customHeight="1">
      <c r="B66" s="149"/>
      <c r="C66" s="150"/>
      <c r="D66" s="151" t="s">
        <v>119</v>
      </c>
      <c r="E66" s="152"/>
      <c r="F66" s="152"/>
      <c r="G66" s="152"/>
      <c r="H66" s="152"/>
      <c r="I66" s="153"/>
      <c r="J66" s="154">
        <f>J215</f>
        <v>0</v>
      </c>
      <c r="K66" s="155"/>
    </row>
    <row r="67" spans="2:12" s="1" customFormat="1" ht="21.75" customHeight="1">
      <c r="B67" s="41"/>
      <c r="C67" s="42"/>
      <c r="D67" s="42"/>
      <c r="E67" s="42"/>
      <c r="F67" s="42"/>
      <c r="G67" s="42"/>
      <c r="H67" s="42"/>
      <c r="I67" s="113"/>
      <c r="J67" s="42"/>
      <c r="K67" s="45"/>
    </row>
    <row r="68" spans="2:12" s="1" customFormat="1" ht="6.95" customHeight="1">
      <c r="B68" s="56"/>
      <c r="C68" s="57"/>
      <c r="D68" s="57"/>
      <c r="E68" s="57"/>
      <c r="F68" s="57"/>
      <c r="G68" s="57"/>
      <c r="H68" s="57"/>
      <c r="I68" s="134"/>
      <c r="J68" s="57"/>
      <c r="K68" s="58"/>
    </row>
    <row r="72" spans="2:12" s="1" customFormat="1" ht="6.95" customHeight="1">
      <c r="B72" s="59"/>
      <c r="C72" s="60"/>
      <c r="D72" s="60"/>
      <c r="E72" s="60"/>
      <c r="F72" s="60"/>
      <c r="G72" s="60"/>
      <c r="H72" s="60"/>
      <c r="I72" s="135"/>
      <c r="J72" s="60"/>
      <c r="K72" s="60"/>
      <c r="L72" s="41"/>
    </row>
    <row r="73" spans="2:12" s="1" customFormat="1" ht="36.950000000000003" customHeight="1">
      <c r="B73" s="41"/>
      <c r="C73" s="61" t="s">
        <v>124</v>
      </c>
      <c r="I73" s="156"/>
      <c r="L73" s="41"/>
    </row>
    <row r="74" spans="2:12" s="1" customFormat="1" ht="6.95" customHeight="1">
      <c r="B74" s="41"/>
      <c r="I74" s="156"/>
      <c r="L74" s="41"/>
    </row>
    <row r="75" spans="2:12" s="1" customFormat="1" ht="14.45" customHeight="1">
      <c r="B75" s="41"/>
      <c r="C75" s="63" t="s">
        <v>19</v>
      </c>
      <c r="I75" s="156"/>
      <c r="L75" s="41"/>
    </row>
    <row r="76" spans="2:12" s="1" customFormat="1" ht="16.5" customHeight="1">
      <c r="B76" s="41"/>
      <c r="E76" s="450" t="str">
        <f>E7</f>
        <v>Vodovod Třinec-Guty, Bystrý – Úprava chlorace, Strojní a stavební část</v>
      </c>
      <c r="F76" s="451"/>
      <c r="G76" s="451"/>
      <c r="H76" s="451"/>
      <c r="I76" s="156"/>
      <c r="L76" s="41"/>
    </row>
    <row r="77" spans="2:12" ht="15">
      <c r="B77" s="28"/>
      <c r="C77" s="63" t="s">
        <v>103</v>
      </c>
      <c r="L77" s="28"/>
    </row>
    <row r="78" spans="2:12" s="1" customFormat="1" ht="16.5" customHeight="1">
      <c r="B78" s="41"/>
      <c r="E78" s="450" t="s">
        <v>104</v>
      </c>
      <c r="F78" s="444"/>
      <c r="G78" s="444"/>
      <c r="H78" s="444"/>
      <c r="I78" s="156"/>
      <c r="L78" s="41"/>
    </row>
    <row r="79" spans="2:12" s="1" customFormat="1" ht="14.45" customHeight="1">
      <c r="B79" s="41"/>
      <c r="C79" s="63" t="s">
        <v>105</v>
      </c>
      <c r="I79" s="156"/>
      <c r="L79" s="41"/>
    </row>
    <row r="80" spans="2:12" s="1" customFormat="1" ht="17.25" customHeight="1">
      <c r="B80" s="41"/>
      <c r="E80" s="414" t="str">
        <f>E11</f>
        <v>002 - SO 02 Spojovací potrubí</v>
      </c>
      <c r="F80" s="444"/>
      <c r="G80" s="444"/>
      <c r="H80" s="444"/>
      <c r="I80" s="156"/>
      <c r="L80" s="41"/>
    </row>
    <row r="81" spans="2:65" s="1" customFormat="1" ht="6.95" customHeight="1">
      <c r="B81" s="41"/>
      <c r="I81" s="156"/>
      <c r="L81" s="41"/>
    </row>
    <row r="82" spans="2:65" s="1" customFormat="1" ht="18" customHeight="1">
      <c r="B82" s="41"/>
      <c r="C82" s="63" t="s">
        <v>23</v>
      </c>
      <c r="F82" s="157" t="str">
        <f>F14</f>
        <v xml:space="preserve"> </v>
      </c>
      <c r="I82" s="158" t="s">
        <v>25</v>
      </c>
      <c r="J82" s="67" t="str">
        <f>IF(J14="","",J14)</f>
        <v>6. 4. 2018</v>
      </c>
      <c r="L82" s="41"/>
    </row>
    <row r="83" spans="2:65" s="1" customFormat="1" ht="6.95" customHeight="1">
      <c r="B83" s="41"/>
      <c r="I83" s="156"/>
      <c r="L83" s="41"/>
    </row>
    <row r="84" spans="2:65" s="1" customFormat="1" ht="15">
      <c r="B84" s="41"/>
      <c r="C84" s="63" t="s">
        <v>27</v>
      </c>
      <c r="F84" s="157" t="str">
        <f>E17</f>
        <v>Aqualia infraestructuras inženýring, s.r.o.</v>
      </c>
      <c r="I84" s="158" t="s">
        <v>33</v>
      </c>
      <c r="J84" s="157" t="str">
        <f>E23</f>
        <v>KB projekt Aqua s.r.o.</v>
      </c>
      <c r="L84" s="41"/>
    </row>
    <row r="85" spans="2:65" s="1" customFormat="1" ht="14.45" customHeight="1">
      <c r="B85" s="41"/>
      <c r="C85" s="63" t="s">
        <v>31</v>
      </c>
      <c r="F85" s="157" t="str">
        <f>IF(E20="","",E20)</f>
        <v/>
      </c>
      <c r="I85" s="156"/>
      <c r="L85" s="41"/>
    </row>
    <row r="86" spans="2:65" s="1" customFormat="1" ht="10.35" customHeight="1">
      <c r="B86" s="41"/>
      <c r="I86" s="156"/>
      <c r="L86" s="41"/>
    </row>
    <row r="87" spans="2:65" s="10" customFormat="1" ht="29.25" customHeight="1">
      <c r="B87" s="159"/>
      <c r="C87" s="160" t="s">
        <v>125</v>
      </c>
      <c r="D87" s="161" t="s">
        <v>56</v>
      </c>
      <c r="E87" s="161" t="s">
        <v>52</v>
      </c>
      <c r="F87" s="161" t="s">
        <v>126</v>
      </c>
      <c r="G87" s="161" t="s">
        <v>127</v>
      </c>
      <c r="H87" s="161" t="s">
        <v>128</v>
      </c>
      <c r="I87" s="162" t="s">
        <v>129</v>
      </c>
      <c r="J87" s="161" t="s">
        <v>109</v>
      </c>
      <c r="K87" s="163" t="s">
        <v>130</v>
      </c>
      <c r="L87" s="159"/>
      <c r="M87" s="73" t="s">
        <v>131</v>
      </c>
      <c r="N87" s="74" t="s">
        <v>41</v>
      </c>
      <c r="O87" s="74" t="s">
        <v>132</v>
      </c>
      <c r="P87" s="74" t="s">
        <v>133</v>
      </c>
      <c r="Q87" s="74" t="s">
        <v>134</v>
      </c>
      <c r="R87" s="74" t="s">
        <v>135</v>
      </c>
      <c r="S87" s="74" t="s">
        <v>136</v>
      </c>
      <c r="T87" s="75" t="s">
        <v>137</v>
      </c>
    </row>
    <row r="88" spans="2:65" s="1" customFormat="1" ht="29.25" customHeight="1">
      <c r="B88" s="41"/>
      <c r="C88" s="77" t="s">
        <v>110</v>
      </c>
      <c r="I88" s="156"/>
      <c r="J88" s="164">
        <f>BK88</f>
        <v>0</v>
      </c>
      <c r="L88" s="41"/>
      <c r="M88" s="76"/>
      <c r="N88" s="68"/>
      <c r="O88" s="68"/>
      <c r="P88" s="165">
        <f>P89</f>
        <v>0</v>
      </c>
      <c r="Q88" s="68"/>
      <c r="R88" s="165">
        <f>R89</f>
        <v>6.2756354999999999</v>
      </c>
      <c r="S88" s="68"/>
      <c r="T88" s="166">
        <f>T89</f>
        <v>0</v>
      </c>
      <c r="AT88" s="24" t="s">
        <v>70</v>
      </c>
      <c r="AU88" s="24" t="s">
        <v>111</v>
      </c>
      <c r="BK88" s="167">
        <f>BK89</f>
        <v>0</v>
      </c>
    </row>
    <row r="89" spans="2:65" s="11" customFormat="1" ht="37.35" customHeight="1">
      <c r="B89" s="168"/>
      <c r="D89" s="169" t="s">
        <v>70</v>
      </c>
      <c r="E89" s="170" t="s">
        <v>138</v>
      </c>
      <c r="F89" s="170" t="s">
        <v>139</v>
      </c>
      <c r="I89" s="171"/>
      <c r="J89" s="172">
        <f>BK89</f>
        <v>0</v>
      </c>
      <c r="L89" s="168"/>
      <c r="M89" s="173"/>
      <c r="N89" s="174"/>
      <c r="O89" s="174"/>
      <c r="P89" s="175">
        <f>P90+P168+P175+P207+P215</f>
        <v>0</v>
      </c>
      <c r="Q89" s="174"/>
      <c r="R89" s="175">
        <f>R90+R168+R175+R207+R215</f>
        <v>6.2756354999999999</v>
      </c>
      <c r="S89" s="174"/>
      <c r="T89" s="176">
        <f>T90+T168+T175+T207+T215</f>
        <v>0</v>
      </c>
      <c r="AR89" s="169" t="s">
        <v>77</v>
      </c>
      <c r="AT89" s="177" t="s">
        <v>70</v>
      </c>
      <c r="AU89" s="177" t="s">
        <v>71</v>
      </c>
      <c r="AY89" s="169" t="s">
        <v>140</v>
      </c>
      <c r="BK89" s="178">
        <f>BK90+BK168+BK175+BK207+BK215</f>
        <v>0</v>
      </c>
    </row>
    <row r="90" spans="2:65" s="11" customFormat="1" ht="19.899999999999999" customHeight="1">
      <c r="B90" s="168"/>
      <c r="D90" s="169" t="s">
        <v>70</v>
      </c>
      <c r="E90" s="179" t="s">
        <v>77</v>
      </c>
      <c r="F90" s="179" t="s">
        <v>141</v>
      </c>
      <c r="I90" s="171"/>
      <c r="J90" s="180">
        <f>BK90</f>
        <v>0</v>
      </c>
      <c r="L90" s="168"/>
      <c r="M90" s="173"/>
      <c r="N90" s="174"/>
      <c r="O90" s="174"/>
      <c r="P90" s="175">
        <f>SUM(P91:P167)</f>
        <v>0</v>
      </c>
      <c r="Q90" s="174"/>
      <c r="R90" s="175">
        <f>SUM(R91:R167)</f>
        <v>6.2318895000000003</v>
      </c>
      <c r="S90" s="174"/>
      <c r="T90" s="176">
        <f>SUM(T91:T167)</f>
        <v>0</v>
      </c>
      <c r="AR90" s="169" t="s">
        <v>77</v>
      </c>
      <c r="AT90" s="177" t="s">
        <v>70</v>
      </c>
      <c r="AU90" s="177" t="s">
        <v>77</v>
      </c>
      <c r="AY90" s="169" t="s">
        <v>140</v>
      </c>
      <c r="BK90" s="178">
        <f>SUM(BK91:BK167)</f>
        <v>0</v>
      </c>
    </row>
    <row r="91" spans="2:65" s="1" customFormat="1" ht="16.5" customHeight="1">
      <c r="B91" s="181"/>
      <c r="C91" s="182" t="s">
        <v>77</v>
      </c>
      <c r="D91" s="182" t="s">
        <v>142</v>
      </c>
      <c r="E91" s="183" t="s">
        <v>166</v>
      </c>
      <c r="F91" s="184" t="s">
        <v>167</v>
      </c>
      <c r="G91" s="185" t="s">
        <v>168</v>
      </c>
      <c r="H91" s="186">
        <v>6</v>
      </c>
      <c r="I91" s="187"/>
      <c r="J91" s="188">
        <f>ROUND(I91*H91,2)</f>
        <v>0</v>
      </c>
      <c r="K91" s="184" t="s">
        <v>155</v>
      </c>
      <c r="L91" s="41"/>
      <c r="M91" s="189" t="s">
        <v>5</v>
      </c>
      <c r="N91" s="190" t="s">
        <v>42</v>
      </c>
      <c r="O91" s="42"/>
      <c r="P91" s="191">
        <f>O91*H91</f>
        <v>0</v>
      </c>
      <c r="Q91" s="191">
        <v>0</v>
      </c>
      <c r="R91" s="191">
        <f>Q91*H91</f>
        <v>0</v>
      </c>
      <c r="S91" s="191">
        <v>0</v>
      </c>
      <c r="T91" s="192">
        <f>S91*H91</f>
        <v>0</v>
      </c>
      <c r="AR91" s="24" t="s">
        <v>146</v>
      </c>
      <c r="AT91" s="24" t="s">
        <v>142</v>
      </c>
      <c r="AU91" s="24" t="s">
        <v>79</v>
      </c>
      <c r="AY91" s="24" t="s">
        <v>140</v>
      </c>
      <c r="BE91" s="193">
        <f>IF(N91="základní",J91,0)</f>
        <v>0</v>
      </c>
      <c r="BF91" s="193">
        <f>IF(N91="snížená",J91,0)</f>
        <v>0</v>
      </c>
      <c r="BG91" s="193">
        <f>IF(N91="zákl. přenesená",J91,0)</f>
        <v>0</v>
      </c>
      <c r="BH91" s="193">
        <f>IF(N91="sníž. přenesená",J91,0)</f>
        <v>0</v>
      </c>
      <c r="BI91" s="193">
        <f>IF(N91="nulová",J91,0)</f>
        <v>0</v>
      </c>
      <c r="BJ91" s="24" t="s">
        <v>77</v>
      </c>
      <c r="BK91" s="193">
        <f>ROUND(I91*H91,2)</f>
        <v>0</v>
      </c>
      <c r="BL91" s="24" t="s">
        <v>146</v>
      </c>
      <c r="BM91" s="24" t="s">
        <v>421</v>
      </c>
    </row>
    <row r="92" spans="2:65" s="1" customFormat="1" ht="27">
      <c r="B92" s="41"/>
      <c r="D92" s="194" t="s">
        <v>148</v>
      </c>
      <c r="F92" s="195" t="s">
        <v>170</v>
      </c>
      <c r="I92" s="156"/>
      <c r="L92" s="41"/>
      <c r="M92" s="196"/>
      <c r="N92" s="42"/>
      <c r="O92" s="42"/>
      <c r="P92" s="42"/>
      <c r="Q92" s="42"/>
      <c r="R92" s="42"/>
      <c r="S92" s="42"/>
      <c r="T92" s="70"/>
      <c r="AT92" s="24" t="s">
        <v>148</v>
      </c>
      <c r="AU92" s="24" t="s">
        <v>79</v>
      </c>
    </row>
    <row r="93" spans="2:65" s="1" customFormat="1" ht="27">
      <c r="B93" s="41"/>
      <c r="D93" s="194" t="s">
        <v>149</v>
      </c>
      <c r="F93" s="197" t="s">
        <v>422</v>
      </c>
      <c r="I93" s="156"/>
      <c r="L93" s="41"/>
      <c r="M93" s="196"/>
      <c r="N93" s="42"/>
      <c r="O93" s="42"/>
      <c r="P93" s="42"/>
      <c r="Q93" s="42"/>
      <c r="R93" s="42"/>
      <c r="S93" s="42"/>
      <c r="T93" s="70"/>
      <c r="AT93" s="24" t="s">
        <v>149</v>
      </c>
      <c r="AU93" s="24" t="s">
        <v>79</v>
      </c>
    </row>
    <row r="94" spans="2:65" s="12" customFormat="1">
      <c r="B94" s="198"/>
      <c r="D94" s="194" t="s">
        <v>151</v>
      </c>
      <c r="E94" s="199" t="s">
        <v>5</v>
      </c>
      <c r="F94" s="200" t="s">
        <v>423</v>
      </c>
      <c r="H94" s="201">
        <v>6</v>
      </c>
      <c r="I94" s="202"/>
      <c r="L94" s="198"/>
      <c r="M94" s="203"/>
      <c r="N94" s="204"/>
      <c r="O94" s="204"/>
      <c r="P94" s="204"/>
      <c r="Q94" s="204"/>
      <c r="R94" s="204"/>
      <c r="S94" s="204"/>
      <c r="T94" s="205"/>
      <c r="AT94" s="199" t="s">
        <v>151</v>
      </c>
      <c r="AU94" s="199" t="s">
        <v>79</v>
      </c>
      <c r="AV94" s="12" t="s">
        <v>79</v>
      </c>
      <c r="AW94" s="12" t="s">
        <v>35</v>
      </c>
      <c r="AX94" s="12" t="s">
        <v>77</v>
      </c>
      <c r="AY94" s="199" t="s">
        <v>140</v>
      </c>
    </row>
    <row r="95" spans="2:65" s="1" customFormat="1" ht="16.5" customHeight="1">
      <c r="B95" s="181"/>
      <c r="C95" s="182" t="s">
        <v>79</v>
      </c>
      <c r="D95" s="182" t="s">
        <v>142</v>
      </c>
      <c r="E95" s="183" t="s">
        <v>424</v>
      </c>
      <c r="F95" s="184" t="s">
        <v>425</v>
      </c>
      <c r="G95" s="185" t="s">
        <v>168</v>
      </c>
      <c r="H95" s="186">
        <v>44.174999999999997</v>
      </c>
      <c r="I95" s="187"/>
      <c r="J95" s="188">
        <f>ROUND(I95*H95,2)</f>
        <v>0</v>
      </c>
      <c r="K95" s="184" t="s">
        <v>155</v>
      </c>
      <c r="L95" s="41"/>
      <c r="M95" s="189" t="s">
        <v>5</v>
      </c>
      <c r="N95" s="190" t="s">
        <v>42</v>
      </c>
      <c r="O95" s="42"/>
      <c r="P95" s="191">
        <f>O95*H95</f>
        <v>0</v>
      </c>
      <c r="Q95" s="191">
        <v>0</v>
      </c>
      <c r="R95" s="191">
        <f>Q95*H95</f>
        <v>0</v>
      </c>
      <c r="S95" s="191">
        <v>0</v>
      </c>
      <c r="T95" s="192">
        <f>S95*H95</f>
        <v>0</v>
      </c>
      <c r="AR95" s="24" t="s">
        <v>146</v>
      </c>
      <c r="AT95" s="24" t="s">
        <v>142</v>
      </c>
      <c r="AU95" s="24" t="s">
        <v>79</v>
      </c>
      <c r="AY95" s="24" t="s">
        <v>140</v>
      </c>
      <c r="BE95" s="193">
        <f>IF(N95="základní",J95,0)</f>
        <v>0</v>
      </c>
      <c r="BF95" s="193">
        <f>IF(N95="snížená",J95,0)</f>
        <v>0</v>
      </c>
      <c r="BG95" s="193">
        <f>IF(N95="zákl. přenesená",J95,0)</f>
        <v>0</v>
      </c>
      <c r="BH95" s="193">
        <f>IF(N95="sníž. přenesená",J95,0)</f>
        <v>0</v>
      </c>
      <c r="BI95" s="193">
        <f>IF(N95="nulová",J95,0)</f>
        <v>0</v>
      </c>
      <c r="BJ95" s="24" t="s">
        <v>77</v>
      </c>
      <c r="BK95" s="193">
        <f>ROUND(I95*H95,2)</f>
        <v>0</v>
      </c>
      <c r="BL95" s="24" t="s">
        <v>146</v>
      </c>
      <c r="BM95" s="24" t="s">
        <v>426</v>
      </c>
    </row>
    <row r="96" spans="2:65" s="1" customFormat="1" ht="27">
      <c r="B96" s="41"/>
      <c r="D96" s="194" t="s">
        <v>148</v>
      </c>
      <c r="F96" s="195" t="s">
        <v>427</v>
      </c>
      <c r="I96" s="156"/>
      <c r="L96" s="41"/>
      <c r="M96" s="196"/>
      <c r="N96" s="42"/>
      <c r="O96" s="42"/>
      <c r="P96" s="42"/>
      <c r="Q96" s="42"/>
      <c r="R96" s="42"/>
      <c r="S96" s="42"/>
      <c r="T96" s="70"/>
      <c r="AT96" s="24" t="s">
        <v>148</v>
      </c>
      <c r="AU96" s="24" t="s">
        <v>79</v>
      </c>
    </row>
    <row r="97" spans="2:65" s="1" customFormat="1" ht="27">
      <c r="B97" s="41"/>
      <c r="D97" s="194" t="s">
        <v>149</v>
      </c>
      <c r="F97" s="197" t="s">
        <v>422</v>
      </c>
      <c r="I97" s="156"/>
      <c r="L97" s="41"/>
      <c r="M97" s="196"/>
      <c r="N97" s="42"/>
      <c r="O97" s="42"/>
      <c r="P97" s="42"/>
      <c r="Q97" s="42"/>
      <c r="R97" s="42"/>
      <c r="S97" s="42"/>
      <c r="T97" s="70"/>
      <c r="AT97" s="24" t="s">
        <v>149</v>
      </c>
      <c r="AU97" s="24" t="s">
        <v>79</v>
      </c>
    </row>
    <row r="98" spans="2:65" s="12" customFormat="1">
      <c r="B98" s="198"/>
      <c r="D98" s="194" t="s">
        <v>151</v>
      </c>
      <c r="E98" s="199" t="s">
        <v>5</v>
      </c>
      <c r="F98" s="200" t="s">
        <v>428</v>
      </c>
      <c r="H98" s="201">
        <v>37.975000000000001</v>
      </c>
      <c r="I98" s="202"/>
      <c r="L98" s="198"/>
      <c r="M98" s="203"/>
      <c r="N98" s="204"/>
      <c r="O98" s="204"/>
      <c r="P98" s="204"/>
      <c r="Q98" s="204"/>
      <c r="R98" s="204"/>
      <c r="S98" s="204"/>
      <c r="T98" s="205"/>
      <c r="AT98" s="199" t="s">
        <v>151</v>
      </c>
      <c r="AU98" s="199" t="s">
        <v>79</v>
      </c>
      <c r="AV98" s="12" t="s">
        <v>79</v>
      </c>
      <c r="AW98" s="12" t="s">
        <v>35</v>
      </c>
      <c r="AX98" s="12" t="s">
        <v>71</v>
      </c>
      <c r="AY98" s="199" t="s">
        <v>140</v>
      </c>
    </row>
    <row r="99" spans="2:65" s="12" customFormat="1">
      <c r="B99" s="198"/>
      <c r="D99" s="194" t="s">
        <v>151</v>
      </c>
      <c r="E99" s="199" t="s">
        <v>5</v>
      </c>
      <c r="F99" s="200" t="s">
        <v>429</v>
      </c>
      <c r="H99" s="201">
        <v>6.2</v>
      </c>
      <c r="I99" s="202"/>
      <c r="L99" s="198"/>
      <c r="M99" s="203"/>
      <c r="N99" s="204"/>
      <c r="O99" s="204"/>
      <c r="P99" s="204"/>
      <c r="Q99" s="204"/>
      <c r="R99" s="204"/>
      <c r="S99" s="204"/>
      <c r="T99" s="205"/>
      <c r="AT99" s="199" t="s">
        <v>151</v>
      </c>
      <c r="AU99" s="199" t="s">
        <v>79</v>
      </c>
      <c r="AV99" s="12" t="s">
        <v>79</v>
      </c>
      <c r="AW99" s="12" t="s">
        <v>35</v>
      </c>
      <c r="AX99" s="12" t="s">
        <v>71</v>
      </c>
      <c r="AY99" s="199" t="s">
        <v>140</v>
      </c>
    </row>
    <row r="100" spans="2:65" s="14" customFormat="1">
      <c r="B100" s="213"/>
      <c r="D100" s="194" t="s">
        <v>151</v>
      </c>
      <c r="E100" s="214" t="s">
        <v>5</v>
      </c>
      <c r="F100" s="215" t="s">
        <v>231</v>
      </c>
      <c r="H100" s="216">
        <v>44.174999999999997</v>
      </c>
      <c r="I100" s="217"/>
      <c r="L100" s="213"/>
      <c r="M100" s="218"/>
      <c r="N100" s="219"/>
      <c r="O100" s="219"/>
      <c r="P100" s="219"/>
      <c r="Q100" s="219"/>
      <c r="R100" s="219"/>
      <c r="S100" s="219"/>
      <c r="T100" s="220"/>
      <c r="AT100" s="214" t="s">
        <v>151</v>
      </c>
      <c r="AU100" s="214" t="s">
        <v>79</v>
      </c>
      <c r="AV100" s="14" t="s">
        <v>146</v>
      </c>
      <c r="AW100" s="14" t="s">
        <v>35</v>
      </c>
      <c r="AX100" s="14" t="s">
        <v>77</v>
      </c>
      <c r="AY100" s="214" t="s">
        <v>140</v>
      </c>
    </row>
    <row r="101" spans="2:65" s="1" customFormat="1" ht="16.5" customHeight="1">
      <c r="B101" s="181"/>
      <c r="C101" s="182" t="s">
        <v>159</v>
      </c>
      <c r="D101" s="182" t="s">
        <v>142</v>
      </c>
      <c r="E101" s="183" t="s">
        <v>430</v>
      </c>
      <c r="F101" s="184" t="s">
        <v>431</v>
      </c>
      <c r="G101" s="185" t="s">
        <v>168</v>
      </c>
      <c r="H101" s="186">
        <v>22.088000000000001</v>
      </c>
      <c r="I101" s="187"/>
      <c r="J101" s="188">
        <f>ROUND(I101*H101,2)</f>
        <v>0</v>
      </c>
      <c r="K101" s="184" t="s">
        <v>155</v>
      </c>
      <c r="L101" s="41"/>
      <c r="M101" s="189" t="s">
        <v>5</v>
      </c>
      <c r="N101" s="190" t="s">
        <v>42</v>
      </c>
      <c r="O101" s="42"/>
      <c r="P101" s="191">
        <f>O101*H101</f>
        <v>0</v>
      </c>
      <c r="Q101" s="191">
        <v>0</v>
      </c>
      <c r="R101" s="191">
        <f>Q101*H101</f>
        <v>0</v>
      </c>
      <c r="S101" s="191">
        <v>0</v>
      </c>
      <c r="T101" s="192">
        <f>S101*H101</f>
        <v>0</v>
      </c>
      <c r="AR101" s="24" t="s">
        <v>146</v>
      </c>
      <c r="AT101" s="24" t="s">
        <v>142</v>
      </c>
      <c r="AU101" s="24" t="s">
        <v>79</v>
      </c>
      <c r="AY101" s="24" t="s">
        <v>140</v>
      </c>
      <c r="BE101" s="193">
        <f>IF(N101="základní",J101,0)</f>
        <v>0</v>
      </c>
      <c r="BF101" s="193">
        <f>IF(N101="snížená",J101,0)</f>
        <v>0</v>
      </c>
      <c r="BG101" s="193">
        <f>IF(N101="zákl. přenesená",J101,0)</f>
        <v>0</v>
      </c>
      <c r="BH101" s="193">
        <f>IF(N101="sníž. přenesená",J101,0)</f>
        <v>0</v>
      </c>
      <c r="BI101" s="193">
        <f>IF(N101="nulová",J101,0)</f>
        <v>0</v>
      </c>
      <c r="BJ101" s="24" t="s">
        <v>77</v>
      </c>
      <c r="BK101" s="193">
        <f>ROUND(I101*H101,2)</f>
        <v>0</v>
      </c>
      <c r="BL101" s="24" t="s">
        <v>146</v>
      </c>
      <c r="BM101" s="24" t="s">
        <v>432</v>
      </c>
    </row>
    <row r="102" spans="2:65" s="1" customFormat="1" ht="27">
      <c r="B102" s="41"/>
      <c r="D102" s="194" t="s">
        <v>148</v>
      </c>
      <c r="F102" s="195" t="s">
        <v>433</v>
      </c>
      <c r="I102" s="156"/>
      <c r="L102" s="41"/>
      <c r="M102" s="196"/>
      <c r="N102" s="42"/>
      <c r="O102" s="42"/>
      <c r="P102" s="42"/>
      <c r="Q102" s="42"/>
      <c r="R102" s="42"/>
      <c r="S102" s="42"/>
      <c r="T102" s="70"/>
      <c r="AT102" s="24" t="s">
        <v>148</v>
      </c>
      <c r="AU102" s="24" t="s">
        <v>79</v>
      </c>
    </row>
    <row r="103" spans="2:65" s="12" customFormat="1">
      <c r="B103" s="198"/>
      <c r="D103" s="194" t="s">
        <v>151</v>
      </c>
      <c r="E103" s="199" t="s">
        <v>5</v>
      </c>
      <c r="F103" s="200" t="s">
        <v>434</v>
      </c>
      <c r="H103" s="201">
        <v>22.088000000000001</v>
      </c>
      <c r="I103" s="202"/>
      <c r="L103" s="198"/>
      <c r="M103" s="203"/>
      <c r="N103" s="204"/>
      <c r="O103" s="204"/>
      <c r="P103" s="204"/>
      <c r="Q103" s="204"/>
      <c r="R103" s="204"/>
      <c r="S103" s="204"/>
      <c r="T103" s="205"/>
      <c r="AT103" s="199" t="s">
        <v>151</v>
      </c>
      <c r="AU103" s="199" t="s">
        <v>79</v>
      </c>
      <c r="AV103" s="12" t="s">
        <v>79</v>
      </c>
      <c r="AW103" s="12" t="s">
        <v>35</v>
      </c>
      <c r="AX103" s="12" t="s">
        <v>77</v>
      </c>
      <c r="AY103" s="199" t="s">
        <v>140</v>
      </c>
    </row>
    <row r="104" spans="2:65" s="1" customFormat="1" ht="16.5" customHeight="1">
      <c r="B104" s="181"/>
      <c r="C104" s="182" t="s">
        <v>146</v>
      </c>
      <c r="D104" s="182" t="s">
        <v>142</v>
      </c>
      <c r="E104" s="183" t="s">
        <v>435</v>
      </c>
      <c r="F104" s="184" t="s">
        <v>436</v>
      </c>
      <c r="G104" s="185" t="s">
        <v>256</v>
      </c>
      <c r="H104" s="186">
        <v>94.05</v>
      </c>
      <c r="I104" s="187"/>
      <c r="J104" s="188">
        <f>ROUND(I104*H104,2)</f>
        <v>0</v>
      </c>
      <c r="K104" s="184" t="s">
        <v>155</v>
      </c>
      <c r="L104" s="41"/>
      <c r="M104" s="189" t="s">
        <v>5</v>
      </c>
      <c r="N104" s="190" t="s">
        <v>42</v>
      </c>
      <c r="O104" s="42"/>
      <c r="P104" s="191">
        <f>O104*H104</f>
        <v>0</v>
      </c>
      <c r="Q104" s="191">
        <v>5.9000000000000003E-4</v>
      </c>
      <c r="R104" s="191">
        <f>Q104*H104</f>
        <v>5.5489500000000004E-2</v>
      </c>
      <c r="S104" s="191">
        <v>0</v>
      </c>
      <c r="T104" s="192">
        <f>S104*H104</f>
        <v>0</v>
      </c>
      <c r="AR104" s="24" t="s">
        <v>146</v>
      </c>
      <c r="AT104" s="24" t="s">
        <v>142</v>
      </c>
      <c r="AU104" s="24" t="s">
        <v>79</v>
      </c>
      <c r="AY104" s="24" t="s">
        <v>140</v>
      </c>
      <c r="BE104" s="193">
        <f>IF(N104="základní",J104,0)</f>
        <v>0</v>
      </c>
      <c r="BF104" s="193">
        <f>IF(N104="snížená",J104,0)</f>
        <v>0</v>
      </c>
      <c r="BG104" s="193">
        <f>IF(N104="zákl. přenesená",J104,0)</f>
        <v>0</v>
      </c>
      <c r="BH104" s="193">
        <f>IF(N104="sníž. přenesená",J104,0)</f>
        <v>0</v>
      </c>
      <c r="BI104" s="193">
        <f>IF(N104="nulová",J104,0)</f>
        <v>0</v>
      </c>
      <c r="BJ104" s="24" t="s">
        <v>77</v>
      </c>
      <c r="BK104" s="193">
        <f>ROUND(I104*H104,2)</f>
        <v>0</v>
      </c>
      <c r="BL104" s="24" t="s">
        <v>146</v>
      </c>
      <c r="BM104" s="24" t="s">
        <v>437</v>
      </c>
    </row>
    <row r="105" spans="2:65" s="1" customFormat="1" ht="27">
      <c r="B105" s="41"/>
      <c r="D105" s="194" t="s">
        <v>148</v>
      </c>
      <c r="F105" s="195" t="s">
        <v>438</v>
      </c>
      <c r="I105" s="156"/>
      <c r="L105" s="41"/>
      <c r="M105" s="196"/>
      <c r="N105" s="42"/>
      <c r="O105" s="42"/>
      <c r="P105" s="42"/>
      <c r="Q105" s="42"/>
      <c r="R105" s="42"/>
      <c r="S105" s="42"/>
      <c r="T105" s="70"/>
      <c r="AT105" s="24" t="s">
        <v>148</v>
      </c>
      <c r="AU105" s="24" t="s">
        <v>79</v>
      </c>
    </row>
    <row r="106" spans="2:65" s="1" customFormat="1" ht="27">
      <c r="B106" s="41"/>
      <c r="D106" s="194" t="s">
        <v>149</v>
      </c>
      <c r="F106" s="197" t="s">
        <v>422</v>
      </c>
      <c r="I106" s="156"/>
      <c r="L106" s="41"/>
      <c r="M106" s="196"/>
      <c r="N106" s="42"/>
      <c r="O106" s="42"/>
      <c r="P106" s="42"/>
      <c r="Q106" s="42"/>
      <c r="R106" s="42"/>
      <c r="S106" s="42"/>
      <c r="T106" s="70"/>
      <c r="AT106" s="24" t="s">
        <v>149</v>
      </c>
      <c r="AU106" s="24" t="s">
        <v>79</v>
      </c>
    </row>
    <row r="107" spans="2:65" s="12" customFormat="1">
      <c r="B107" s="198"/>
      <c r="D107" s="194" t="s">
        <v>151</v>
      </c>
      <c r="E107" s="199" t="s">
        <v>5</v>
      </c>
      <c r="F107" s="200" t="s">
        <v>439</v>
      </c>
      <c r="H107" s="201">
        <v>80.849999999999994</v>
      </c>
      <c r="I107" s="202"/>
      <c r="L107" s="198"/>
      <c r="M107" s="203"/>
      <c r="N107" s="204"/>
      <c r="O107" s="204"/>
      <c r="P107" s="204"/>
      <c r="Q107" s="204"/>
      <c r="R107" s="204"/>
      <c r="S107" s="204"/>
      <c r="T107" s="205"/>
      <c r="AT107" s="199" t="s">
        <v>151</v>
      </c>
      <c r="AU107" s="199" t="s">
        <v>79</v>
      </c>
      <c r="AV107" s="12" t="s">
        <v>79</v>
      </c>
      <c r="AW107" s="12" t="s">
        <v>35</v>
      </c>
      <c r="AX107" s="12" t="s">
        <v>71</v>
      </c>
      <c r="AY107" s="199" t="s">
        <v>140</v>
      </c>
    </row>
    <row r="108" spans="2:65" s="12" customFormat="1">
      <c r="B108" s="198"/>
      <c r="D108" s="194" t="s">
        <v>151</v>
      </c>
      <c r="E108" s="199" t="s">
        <v>5</v>
      </c>
      <c r="F108" s="200" t="s">
        <v>440</v>
      </c>
      <c r="H108" s="201">
        <v>13.2</v>
      </c>
      <c r="I108" s="202"/>
      <c r="L108" s="198"/>
      <c r="M108" s="203"/>
      <c r="N108" s="204"/>
      <c r="O108" s="204"/>
      <c r="P108" s="204"/>
      <c r="Q108" s="204"/>
      <c r="R108" s="204"/>
      <c r="S108" s="204"/>
      <c r="T108" s="205"/>
      <c r="AT108" s="199" t="s">
        <v>151</v>
      </c>
      <c r="AU108" s="199" t="s">
        <v>79</v>
      </c>
      <c r="AV108" s="12" t="s">
        <v>79</v>
      </c>
      <c r="AW108" s="12" t="s">
        <v>35</v>
      </c>
      <c r="AX108" s="12" t="s">
        <v>71</v>
      </c>
      <c r="AY108" s="199" t="s">
        <v>140</v>
      </c>
    </row>
    <row r="109" spans="2:65" s="14" customFormat="1">
      <c r="B109" s="213"/>
      <c r="D109" s="194" t="s">
        <v>151</v>
      </c>
      <c r="E109" s="214" t="s">
        <v>5</v>
      </c>
      <c r="F109" s="215" t="s">
        <v>231</v>
      </c>
      <c r="H109" s="216">
        <v>94.05</v>
      </c>
      <c r="I109" s="217"/>
      <c r="L109" s="213"/>
      <c r="M109" s="218"/>
      <c r="N109" s="219"/>
      <c r="O109" s="219"/>
      <c r="P109" s="219"/>
      <c r="Q109" s="219"/>
      <c r="R109" s="219"/>
      <c r="S109" s="219"/>
      <c r="T109" s="220"/>
      <c r="AT109" s="214" t="s">
        <v>151</v>
      </c>
      <c r="AU109" s="214" t="s">
        <v>79</v>
      </c>
      <c r="AV109" s="14" t="s">
        <v>146</v>
      </c>
      <c r="AW109" s="14" t="s">
        <v>35</v>
      </c>
      <c r="AX109" s="14" t="s">
        <v>77</v>
      </c>
      <c r="AY109" s="214" t="s">
        <v>140</v>
      </c>
    </row>
    <row r="110" spans="2:65" s="1" customFormat="1" ht="16.5" customHeight="1">
      <c r="B110" s="181"/>
      <c r="C110" s="182" t="s">
        <v>172</v>
      </c>
      <c r="D110" s="182" t="s">
        <v>142</v>
      </c>
      <c r="E110" s="183" t="s">
        <v>441</v>
      </c>
      <c r="F110" s="184" t="s">
        <v>442</v>
      </c>
      <c r="G110" s="185" t="s">
        <v>256</v>
      </c>
      <c r="H110" s="186">
        <v>94.05</v>
      </c>
      <c r="I110" s="187"/>
      <c r="J110" s="188">
        <f>ROUND(I110*H110,2)</f>
        <v>0</v>
      </c>
      <c r="K110" s="184" t="s">
        <v>155</v>
      </c>
      <c r="L110" s="41"/>
      <c r="M110" s="189" t="s">
        <v>5</v>
      </c>
      <c r="N110" s="190" t="s">
        <v>42</v>
      </c>
      <c r="O110" s="42"/>
      <c r="P110" s="191">
        <f>O110*H110</f>
        <v>0</v>
      </c>
      <c r="Q110" s="191">
        <v>0</v>
      </c>
      <c r="R110" s="191">
        <f>Q110*H110</f>
        <v>0</v>
      </c>
      <c r="S110" s="191">
        <v>0</v>
      </c>
      <c r="T110" s="192">
        <f>S110*H110</f>
        <v>0</v>
      </c>
      <c r="AR110" s="24" t="s">
        <v>146</v>
      </c>
      <c r="AT110" s="24" t="s">
        <v>142</v>
      </c>
      <c r="AU110" s="24" t="s">
        <v>79</v>
      </c>
      <c r="AY110" s="24" t="s">
        <v>140</v>
      </c>
      <c r="BE110" s="193">
        <f>IF(N110="základní",J110,0)</f>
        <v>0</v>
      </c>
      <c r="BF110" s="193">
        <f>IF(N110="snížená",J110,0)</f>
        <v>0</v>
      </c>
      <c r="BG110" s="193">
        <f>IF(N110="zákl. přenesená",J110,0)</f>
        <v>0</v>
      </c>
      <c r="BH110" s="193">
        <f>IF(N110="sníž. přenesená",J110,0)</f>
        <v>0</v>
      </c>
      <c r="BI110" s="193">
        <f>IF(N110="nulová",J110,0)</f>
        <v>0</v>
      </c>
      <c r="BJ110" s="24" t="s">
        <v>77</v>
      </c>
      <c r="BK110" s="193">
        <f>ROUND(I110*H110,2)</f>
        <v>0</v>
      </c>
      <c r="BL110" s="24" t="s">
        <v>146</v>
      </c>
      <c r="BM110" s="24" t="s">
        <v>443</v>
      </c>
    </row>
    <row r="111" spans="2:65" s="1" customFormat="1" ht="27">
      <c r="B111" s="41"/>
      <c r="D111" s="194" t="s">
        <v>148</v>
      </c>
      <c r="F111" s="195" t="s">
        <v>444</v>
      </c>
      <c r="I111" s="156"/>
      <c r="L111" s="41"/>
      <c r="M111" s="196"/>
      <c r="N111" s="42"/>
      <c r="O111" s="42"/>
      <c r="P111" s="42"/>
      <c r="Q111" s="42"/>
      <c r="R111" s="42"/>
      <c r="S111" s="42"/>
      <c r="T111" s="70"/>
      <c r="AT111" s="24" t="s">
        <v>148</v>
      </c>
      <c r="AU111" s="24" t="s">
        <v>79</v>
      </c>
    </row>
    <row r="112" spans="2:65" s="1" customFormat="1" ht="16.5" customHeight="1">
      <c r="B112" s="181"/>
      <c r="C112" s="182" t="s">
        <v>178</v>
      </c>
      <c r="D112" s="182" t="s">
        <v>142</v>
      </c>
      <c r="E112" s="183" t="s">
        <v>185</v>
      </c>
      <c r="F112" s="184" t="s">
        <v>186</v>
      </c>
      <c r="G112" s="185" t="s">
        <v>168</v>
      </c>
      <c r="H112" s="186">
        <v>24.295999999999999</v>
      </c>
      <c r="I112" s="187"/>
      <c r="J112" s="188">
        <f>ROUND(I112*H112,2)</f>
        <v>0</v>
      </c>
      <c r="K112" s="184" t="s">
        <v>155</v>
      </c>
      <c r="L112" s="41"/>
      <c r="M112" s="189" t="s">
        <v>5</v>
      </c>
      <c r="N112" s="190" t="s">
        <v>42</v>
      </c>
      <c r="O112" s="42"/>
      <c r="P112" s="191">
        <f>O112*H112</f>
        <v>0</v>
      </c>
      <c r="Q112" s="191">
        <v>0</v>
      </c>
      <c r="R112" s="191">
        <f>Q112*H112</f>
        <v>0</v>
      </c>
      <c r="S112" s="191">
        <v>0</v>
      </c>
      <c r="T112" s="192">
        <f>S112*H112</f>
        <v>0</v>
      </c>
      <c r="AR112" s="24" t="s">
        <v>146</v>
      </c>
      <c r="AT112" s="24" t="s">
        <v>142</v>
      </c>
      <c r="AU112" s="24" t="s">
        <v>79</v>
      </c>
      <c r="AY112" s="24" t="s">
        <v>140</v>
      </c>
      <c r="BE112" s="193">
        <f>IF(N112="základní",J112,0)</f>
        <v>0</v>
      </c>
      <c r="BF112" s="193">
        <f>IF(N112="snížená",J112,0)</f>
        <v>0</v>
      </c>
      <c r="BG112" s="193">
        <f>IF(N112="zákl. přenesená",J112,0)</f>
        <v>0</v>
      </c>
      <c r="BH112" s="193">
        <f>IF(N112="sníž. přenesená",J112,0)</f>
        <v>0</v>
      </c>
      <c r="BI112" s="193">
        <f>IF(N112="nulová",J112,0)</f>
        <v>0</v>
      </c>
      <c r="BJ112" s="24" t="s">
        <v>77</v>
      </c>
      <c r="BK112" s="193">
        <f>ROUND(I112*H112,2)</f>
        <v>0</v>
      </c>
      <c r="BL112" s="24" t="s">
        <v>146</v>
      </c>
      <c r="BM112" s="24" t="s">
        <v>445</v>
      </c>
    </row>
    <row r="113" spans="2:65" s="1" customFormat="1" ht="40.5">
      <c r="B113" s="41"/>
      <c r="D113" s="194" t="s">
        <v>148</v>
      </c>
      <c r="F113" s="195" t="s">
        <v>188</v>
      </c>
      <c r="I113" s="156"/>
      <c r="L113" s="41"/>
      <c r="M113" s="196"/>
      <c r="N113" s="42"/>
      <c r="O113" s="42"/>
      <c r="P113" s="42"/>
      <c r="Q113" s="42"/>
      <c r="R113" s="42"/>
      <c r="S113" s="42"/>
      <c r="T113" s="70"/>
      <c r="AT113" s="24" t="s">
        <v>148</v>
      </c>
      <c r="AU113" s="24" t="s">
        <v>79</v>
      </c>
    </row>
    <row r="114" spans="2:65" s="12" customFormat="1">
      <c r="B114" s="198"/>
      <c r="D114" s="194" t="s">
        <v>151</v>
      </c>
      <c r="E114" s="199" t="s">
        <v>5</v>
      </c>
      <c r="F114" s="200" t="s">
        <v>446</v>
      </c>
      <c r="H114" s="201">
        <v>24.295999999999999</v>
      </c>
      <c r="I114" s="202"/>
      <c r="L114" s="198"/>
      <c r="M114" s="203"/>
      <c r="N114" s="204"/>
      <c r="O114" s="204"/>
      <c r="P114" s="204"/>
      <c r="Q114" s="204"/>
      <c r="R114" s="204"/>
      <c r="S114" s="204"/>
      <c r="T114" s="205"/>
      <c r="AT114" s="199" t="s">
        <v>151</v>
      </c>
      <c r="AU114" s="199" t="s">
        <v>79</v>
      </c>
      <c r="AV114" s="12" t="s">
        <v>79</v>
      </c>
      <c r="AW114" s="12" t="s">
        <v>35</v>
      </c>
      <c r="AX114" s="12" t="s">
        <v>77</v>
      </c>
      <c r="AY114" s="199" t="s">
        <v>140</v>
      </c>
    </row>
    <row r="115" spans="2:65" s="1" customFormat="1" ht="25.5" customHeight="1">
      <c r="B115" s="181"/>
      <c r="C115" s="182" t="s">
        <v>184</v>
      </c>
      <c r="D115" s="182" t="s">
        <v>142</v>
      </c>
      <c r="E115" s="183" t="s">
        <v>191</v>
      </c>
      <c r="F115" s="184" t="s">
        <v>192</v>
      </c>
      <c r="G115" s="185" t="s">
        <v>168</v>
      </c>
      <c r="H115" s="186">
        <v>6</v>
      </c>
      <c r="I115" s="187"/>
      <c r="J115" s="188">
        <f>ROUND(I115*H115,2)</f>
        <v>0</v>
      </c>
      <c r="K115" s="184" t="s">
        <v>155</v>
      </c>
      <c r="L115" s="41"/>
      <c r="M115" s="189" t="s">
        <v>5</v>
      </c>
      <c r="N115" s="190" t="s">
        <v>42</v>
      </c>
      <c r="O115" s="42"/>
      <c r="P115" s="191">
        <f>O115*H115</f>
        <v>0</v>
      </c>
      <c r="Q115" s="191">
        <v>0</v>
      </c>
      <c r="R115" s="191">
        <f>Q115*H115</f>
        <v>0</v>
      </c>
      <c r="S115" s="191">
        <v>0</v>
      </c>
      <c r="T115" s="192">
        <f>S115*H115</f>
        <v>0</v>
      </c>
      <c r="AR115" s="24" t="s">
        <v>146</v>
      </c>
      <c r="AT115" s="24" t="s">
        <v>142</v>
      </c>
      <c r="AU115" s="24" t="s">
        <v>79</v>
      </c>
      <c r="AY115" s="24" t="s">
        <v>140</v>
      </c>
      <c r="BE115" s="193">
        <f>IF(N115="základní",J115,0)</f>
        <v>0</v>
      </c>
      <c r="BF115" s="193">
        <f>IF(N115="snížená",J115,0)</f>
        <v>0</v>
      </c>
      <c r="BG115" s="193">
        <f>IF(N115="zákl. přenesená",J115,0)</f>
        <v>0</v>
      </c>
      <c r="BH115" s="193">
        <f>IF(N115="sníž. přenesená",J115,0)</f>
        <v>0</v>
      </c>
      <c r="BI115" s="193">
        <f>IF(N115="nulová",J115,0)</f>
        <v>0</v>
      </c>
      <c r="BJ115" s="24" t="s">
        <v>77</v>
      </c>
      <c r="BK115" s="193">
        <f>ROUND(I115*H115,2)</f>
        <v>0</v>
      </c>
      <c r="BL115" s="24" t="s">
        <v>146</v>
      </c>
      <c r="BM115" s="24" t="s">
        <v>447</v>
      </c>
    </row>
    <row r="116" spans="2:65" s="1" customFormat="1" ht="40.5">
      <c r="B116" s="41"/>
      <c r="D116" s="194" t="s">
        <v>148</v>
      </c>
      <c r="F116" s="195" t="s">
        <v>194</v>
      </c>
      <c r="I116" s="156"/>
      <c r="L116" s="41"/>
      <c r="M116" s="196"/>
      <c r="N116" s="42"/>
      <c r="O116" s="42"/>
      <c r="P116" s="42"/>
      <c r="Q116" s="42"/>
      <c r="R116" s="42"/>
      <c r="S116" s="42"/>
      <c r="T116" s="70"/>
      <c r="AT116" s="24" t="s">
        <v>148</v>
      </c>
      <c r="AU116" s="24" t="s">
        <v>79</v>
      </c>
    </row>
    <row r="117" spans="2:65" s="1" customFormat="1" ht="25.5" customHeight="1">
      <c r="B117" s="181"/>
      <c r="C117" s="182" t="s">
        <v>190</v>
      </c>
      <c r="D117" s="182" t="s">
        <v>142</v>
      </c>
      <c r="E117" s="183" t="s">
        <v>196</v>
      </c>
      <c r="F117" s="184" t="s">
        <v>197</v>
      </c>
      <c r="G117" s="185" t="s">
        <v>168</v>
      </c>
      <c r="H117" s="186">
        <v>6</v>
      </c>
      <c r="I117" s="187"/>
      <c r="J117" s="188">
        <f>ROUND(I117*H117,2)</f>
        <v>0</v>
      </c>
      <c r="K117" s="184" t="s">
        <v>5</v>
      </c>
      <c r="L117" s="41"/>
      <c r="M117" s="189" t="s">
        <v>5</v>
      </c>
      <c r="N117" s="190" t="s">
        <v>42</v>
      </c>
      <c r="O117" s="42"/>
      <c r="P117" s="191">
        <f>O117*H117</f>
        <v>0</v>
      </c>
      <c r="Q117" s="191">
        <v>0</v>
      </c>
      <c r="R117" s="191">
        <f>Q117*H117</f>
        <v>0</v>
      </c>
      <c r="S117" s="191">
        <v>0</v>
      </c>
      <c r="T117" s="192">
        <f>S117*H117</f>
        <v>0</v>
      </c>
      <c r="AR117" s="24" t="s">
        <v>146</v>
      </c>
      <c r="AT117" s="24" t="s">
        <v>142</v>
      </c>
      <c r="AU117" s="24" t="s">
        <v>79</v>
      </c>
      <c r="AY117" s="24" t="s">
        <v>140</v>
      </c>
      <c r="BE117" s="193">
        <f>IF(N117="základní",J117,0)</f>
        <v>0</v>
      </c>
      <c r="BF117" s="193">
        <f>IF(N117="snížená",J117,0)</f>
        <v>0</v>
      </c>
      <c r="BG117" s="193">
        <f>IF(N117="zákl. přenesená",J117,0)</f>
        <v>0</v>
      </c>
      <c r="BH117" s="193">
        <f>IF(N117="sníž. přenesená",J117,0)</f>
        <v>0</v>
      </c>
      <c r="BI117" s="193">
        <f>IF(N117="nulová",J117,0)</f>
        <v>0</v>
      </c>
      <c r="BJ117" s="24" t="s">
        <v>77</v>
      </c>
      <c r="BK117" s="193">
        <f>ROUND(I117*H117,2)</f>
        <v>0</v>
      </c>
      <c r="BL117" s="24" t="s">
        <v>146</v>
      </c>
      <c r="BM117" s="24" t="s">
        <v>448</v>
      </c>
    </row>
    <row r="118" spans="2:65" s="1" customFormat="1" ht="40.5">
      <c r="B118" s="41"/>
      <c r="D118" s="194" t="s">
        <v>148</v>
      </c>
      <c r="F118" s="195" t="s">
        <v>194</v>
      </c>
      <c r="I118" s="156"/>
      <c r="L118" s="41"/>
      <c r="M118" s="196"/>
      <c r="N118" s="42"/>
      <c r="O118" s="42"/>
      <c r="P118" s="42"/>
      <c r="Q118" s="42"/>
      <c r="R118" s="42"/>
      <c r="S118" s="42"/>
      <c r="T118" s="70"/>
      <c r="AT118" s="24" t="s">
        <v>148</v>
      </c>
      <c r="AU118" s="24" t="s">
        <v>79</v>
      </c>
    </row>
    <row r="119" spans="2:65" s="1" customFormat="1" ht="25.5" customHeight="1">
      <c r="B119" s="181"/>
      <c r="C119" s="182" t="s">
        <v>195</v>
      </c>
      <c r="D119" s="182" t="s">
        <v>142</v>
      </c>
      <c r="E119" s="183" t="s">
        <v>200</v>
      </c>
      <c r="F119" s="184" t="s">
        <v>201</v>
      </c>
      <c r="G119" s="185" t="s">
        <v>168</v>
      </c>
      <c r="H119" s="186">
        <v>44.174999999999997</v>
      </c>
      <c r="I119" s="187"/>
      <c r="J119" s="188">
        <f>ROUND(I119*H119,2)</f>
        <v>0</v>
      </c>
      <c r="K119" s="184" t="s">
        <v>155</v>
      </c>
      <c r="L119" s="41"/>
      <c r="M119" s="189" t="s">
        <v>5</v>
      </c>
      <c r="N119" s="190" t="s">
        <v>42</v>
      </c>
      <c r="O119" s="42"/>
      <c r="P119" s="191">
        <f>O119*H119</f>
        <v>0</v>
      </c>
      <c r="Q119" s="191">
        <v>0</v>
      </c>
      <c r="R119" s="191">
        <f>Q119*H119</f>
        <v>0</v>
      </c>
      <c r="S119" s="191">
        <v>0</v>
      </c>
      <c r="T119" s="192">
        <f>S119*H119</f>
        <v>0</v>
      </c>
      <c r="AR119" s="24" t="s">
        <v>146</v>
      </c>
      <c r="AT119" s="24" t="s">
        <v>142</v>
      </c>
      <c r="AU119" s="24" t="s">
        <v>79</v>
      </c>
      <c r="AY119" s="24" t="s">
        <v>140</v>
      </c>
      <c r="BE119" s="193">
        <f>IF(N119="základní",J119,0)</f>
        <v>0</v>
      </c>
      <c r="BF119" s="193">
        <f>IF(N119="snížená",J119,0)</f>
        <v>0</v>
      </c>
      <c r="BG119" s="193">
        <f>IF(N119="zákl. přenesená",J119,0)</f>
        <v>0</v>
      </c>
      <c r="BH119" s="193">
        <f>IF(N119="sníž. přenesená",J119,0)</f>
        <v>0</v>
      </c>
      <c r="BI119" s="193">
        <f>IF(N119="nulová",J119,0)</f>
        <v>0</v>
      </c>
      <c r="BJ119" s="24" t="s">
        <v>77</v>
      </c>
      <c r="BK119" s="193">
        <f>ROUND(I119*H119,2)</f>
        <v>0</v>
      </c>
      <c r="BL119" s="24" t="s">
        <v>146</v>
      </c>
      <c r="BM119" s="24" t="s">
        <v>449</v>
      </c>
    </row>
    <row r="120" spans="2:65" s="1" customFormat="1" ht="40.5">
      <c r="B120" s="41"/>
      <c r="D120" s="194" t="s">
        <v>148</v>
      </c>
      <c r="F120" s="195" t="s">
        <v>203</v>
      </c>
      <c r="I120" s="156"/>
      <c r="L120" s="41"/>
      <c r="M120" s="196"/>
      <c r="N120" s="42"/>
      <c r="O120" s="42"/>
      <c r="P120" s="42"/>
      <c r="Q120" s="42"/>
      <c r="R120" s="42"/>
      <c r="S120" s="42"/>
      <c r="T120" s="70"/>
      <c r="AT120" s="24" t="s">
        <v>148</v>
      </c>
      <c r="AU120" s="24" t="s">
        <v>79</v>
      </c>
    </row>
    <row r="121" spans="2:65" s="1" customFormat="1" ht="25.5" customHeight="1">
      <c r="B121" s="181"/>
      <c r="C121" s="182" t="s">
        <v>199</v>
      </c>
      <c r="D121" s="182" t="s">
        <v>142</v>
      </c>
      <c r="E121" s="183" t="s">
        <v>205</v>
      </c>
      <c r="F121" s="184" t="s">
        <v>206</v>
      </c>
      <c r="G121" s="185" t="s">
        <v>168</v>
      </c>
      <c r="H121" s="186">
        <v>31.030999999999999</v>
      </c>
      <c r="I121" s="187"/>
      <c r="J121" s="188">
        <f>ROUND(I121*H121,2)</f>
        <v>0</v>
      </c>
      <c r="K121" s="184" t="s">
        <v>5</v>
      </c>
      <c r="L121" s="41"/>
      <c r="M121" s="189" t="s">
        <v>5</v>
      </c>
      <c r="N121" s="190" t="s">
        <v>42</v>
      </c>
      <c r="O121" s="42"/>
      <c r="P121" s="191">
        <f>O121*H121</f>
        <v>0</v>
      </c>
      <c r="Q121" s="191">
        <v>0</v>
      </c>
      <c r="R121" s="191">
        <f>Q121*H121</f>
        <v>0</v>
      </c>
      <c r="S121" s="191">
        <v>0</v>
      </c>
      <c r="T121" s="192">
        <f>S121*H121</f>
        <v>0</v>
      </c>
      <c r="AR121" s="24" t="s">
        <v>146</v>
      </c>
      <c r="AT121" s="24" t="s">
        <v>142</v>
      </c>
      <c r="AU121" s="24" t="s">
        <v>79</v>
      </c>
      <c r="AY121" s="24" t="s">
        <v>140</v>
      </c>
      <c r="BE121" s="193">
        <f>IF(N121="základní",J121,0)</f>
        <v>0</v>
      </c>
      <c r="BF121" s="193">
        <f>IF(N121="snížená",J121,0)</f>
        <v>0</v>
      </c>
      <c r="BG121" s="193">
        <f>IF(N121="zákl. přenesená",J121,0)</f>
        <v>0</v>
      </c>
      <c r="BH121" s="193">
        <f>IF(N121="sníž. přenesená",J121,0)</f>
        <v>0</v>
      </c>
      <c r="BI121" s="193">
        <f>IF(N121="nulová",J121,0)</f>
        <v>0</v>
      </c>
      <c r="BJ121" s="24" t="s">
        <v>77</v>
      </c>
      <c r="BK121" s="193">
        <f>ROUND(I121*H121,2)</f>
        <v>0</v>
      </c>
      <c r="BL121" s="24" t="s">
        <v>146</v>
      </c>
      <c r="BM121" s="24" t="s">
        <v>450</v>
      </c>
    </row>
    <row r="122" spans="2:65" s="1" customFormat="1" ht="40.5">
      <c r="B122" s="41"/>
      <c r="D122" s="194" t="s">
        <v>148</v>
      </c>
      <c r="F122" s="195" t="s">
        <v>203</v>
      </c>
      <c r="I122" s="156"/>
      <c r="L122" s="41"/>
      <c r="M122" s="196"/>
      <c r="N122" s="42"/>
      <c r="O122" s="42"/>
      <c r="P122" s="42"/>
      <c r="Q122" s="42"/>
      <c r="R122" s="42"/>
      <c r="S122" s="42"/>
      <c r="T122" s="70"/>
      <c r="AT122" s="24" t="s">
        <v>148</v>
      </c>
      <c r="AU122" s="24" t="s">
        <v>79</v>
      </c>
    </row>
    <row r="123" spans="2:65" s="1" customFormat="1" ht="25.5" customHeight="1">
      <c r="B123" s="181"/>
      <c r="C123" s="182" t="s">
        <v>204</v>
      </c>
      <c r="D123" s="182" t="s">
        <v>142</v>
      </c>
      <c r="E123" s="183" t="s">
        <v>209</v>
      </c>
      <c r="F123" s="184" t="s">
        <v>210</v>
      </c>
      <c r="G123" s="185" t="s">
        <v>168</v>
      </c>
      <c r="H123" s="186">
        <v>13.144</v>
      </c>
      <c r="I123" s="187"/>
      <c r="J123" s="188">
        <f>ROUND(I123*H123,2)</f>
        <v>0</v>
      </c>
      <c r="K123" s="184" t="s">
        <v>155</v>
      </c>
      <c r="L123" s="41"/>
      <c r="M123" s="189" t="s">
        <v>5</v>
      </c>
      <c r="N123" s="190" t="s">
        <v>42</v>
      </c>
      <c r="O123" s="42"/>
      <c r="P123" s="191">
        <f>O123*H123</f>
        <v>0</v>
      </c>
      <c r="Q123" s="191">
        <v>0</v>
      </c>
      <c r="R123" s="191">
        <f>Q123*H123</f>
        <v>0</v>
      </c>
      <c r="S123" s="191">
        <v>0</v>
      </c>
      <c r="T123" s="192">
        <f>S123*H123</f>
        <v>0</v>
      </c>
      <c r="AR123" s="24" t="s">
        <v>146</v>
      </c>
      <c r="AT123" s="24" t="s">
        <v>142</v>
      </c>
      <c r="AU123" s="24" t="s">
        <v>79</v>
      </c>
      <c r="AY123" s="24" t="s">
        <v>140</v>
      </c>
      <c r="BE123" s="193">
        <f>IF(N123="základní",J123,0)</f>
        <v>0</v>
      </c>
      <c r="BF123" s="193">
        <f>IF(N123="snížená",J123,0)</f>
        <v>0</v>
      </c>
      <c r="BG123" s="193">
        <f>IF(N123="zákl. přenesená",J123,0)</f>
        <v>0</v>
      </c>
      <c r="BH123" s="193">
        <f>IF(N123="sníž. přenesená",J123,0)</f>
        <v>0</v>
      </c>
      <c r="BI123" s="193">
        <f>IF(N123="nulová",J123,0)</f>
        <v>0</v>
      </c>
      <c r="BJ123" s="24" t="s">
        <v>77</v>
      </c>
      <c r="BK123" s="193">
        <f>ROUND(I123*H123,2)</f>
        <v>0</v>
      </c>
      <c r="BL123" s="24" t="s">
        <v>146</v>
      </c>
      <c r="BM123" s="24" t="s">
        <v>451</v>
      </c>
    </row>
    <row r="124" spans="2:65" s="1" customFormat="1" ht="40.5">
      <c r="B124" s="41"/>
      <c r="D124" s="194" t="s">
        <v>148</v>
      </c>
      <c r="F124" s="195" t="s">
        <v>212</v>
      </c>
      <c r="I124" s="156"/>
      <c r="L124" s="41"/>
      <c r="M124" s="196"/>
      <c r="N124" s="42"/>
      <c r="O124" s="42"/>
      <c r="P124" s="42"/>
      <c r="Q124" s="42"/>
      <c r="R124" s="42"/>
      <c r="S124" s="42"/>
      <c r="T124" s="70"/>
      <c r="AT124" s="24" t="s">
        <v>148</v>
      </c>
      <c r="AU124" s="24" t="s">
        <v>79</v>
      </c>
    </row>
    <row r="125" spans="2:65" s="1" customFormat="1" ht="16.5" customHeight="1">
      <c r="B125" s="181"/>
      <c r="C125" s="182" t="s">
        <v>208</v>
      </c>
      <c r="D125" s="182" t="s">
        <v>142</v>
      </c>
      <c r="E125" s="183" t="s">
        <v>214</v>
      </c>
      <c r="F125" s="184" t="s">
        <v>215</v>
      </c>
      <c r="G125" s="185" t="s">
        <v>168</v>
      </c>
      <c r="H125" s="186">
        <v>6</v>
      </c>
      <c r="I125" s="187"/>
      <c r="J125" s="188">
        <f>ROUND(I125*H125,2)</f>
        <v>0</v>
      </c>
      <c r="K125" s="184" t="s">
        <v>155</v>
      </c>
      <c r="L125" s="41"/>
      <c r="M125" s="189" t="s">
        <v>5</v>
      </c>
      <c r="N125" s="190" t="s">
        <v>42</v>
      </c>
      <c r="O125" s="42"/>
      <c r="P125" s="191">
        <f>O125*H125</f>
        <v>0</v>
      </c>
      <c r="Q125" s="191">
        <v>0</v>
      </c>
      <c r="R125" s="191">
        <f>Q125*H125</f>
        <v>0</v>
      </c>
      <c r="S125" s="191">
        <v>0</v>
      </c>
      <c r="T125" s="192">
        <f>S125*H125</f>
        <v>0</v>
      </c>
      <c r="AR125" s="24" t="s">
        <v>146</v>
      </c>
      <c r="AT125" s="24" t="s">
        <v>142</v>
      </c>
      <c r="AU125" s="24" t="s">
        <v>79</v>
      </c>
      <c r="AY125" s="24" t="s">
        <v>140</v>
      </c>
      <c r="BE125" s="193">
        <f>IF(N125="základní",J125,0)</f>
        <v>0</v>
      </c>
      <c r="BF125" s="193">
        <f>IF(N125="snížená",J125,0)</f>
        <v>0</v>
      </c>
      <c r="BG125" s="193">
        <f>IF(N125="zákl. přenesená",J125,0)</f>
        <v>0</v>
      </c>
      <c r="BH125" s="193">
        <f>IF(N125="sníž. přenesená",J125,0)</f>
        <v>0</v>
      </c>
      <c r="BI125" s="193">
        <f>IF(N125="nulová",J125,0)</f>
        <v>0</v>
      </c>
      <c r="BJ125" s="24" t="s">
        <v>77</v>
      </c>
      <c r="BK125" s="193">
        <f>ROUND(I125*H125,2)</f>
        <v>0</v>
      </c>
      <c r="BL125" s="24" t="s">
        <v>146</v>
      </c>
      <c r="BM125" s="24" t="s">
        <v>452</v>
      </c>
    </row>
    <row r="126" spans="2:65" s="1" customFormat="1" ht="27">
      <c r="B126" s="41"/>
      <c r="D126" s="194" t="s">
        <v>148</v>
      </c>
      <c r="F126" s="195" t="s">
        <v>217</v>
      </c>
      <c r="I126" s="156"/>
      <c r="L126" s="41"/>
      <c r="M126" s="196"/>
      <c r="N126" s="42"/>
      <c r="O126" s="42"/>
      <c r="P126" s="42"/>
      <c r="Q126" s="42"/>
      <c r="R126" s="42"/>
      <c r="S126" s="42"/>
      <c r="T126" s="70"/>
      <c r="AT126" s="24" t="s">
        <v>148</v>
      </c>
      <c r="AU126" s="24" t="s">
        <v>79</v>
      </c>
    </row>
    <row r="127" spans="2:65" s="1" customFormat="1" ht="25.5" customHeight="1">
      <c r="B127" s="181"/>
      <c r="C127" s="182" t="s">
        <v>213</v>
      </c>
      <c r="D127" s="182" t="s">
        <v>142</v>
      </c>
      <c r="E127" s="183" t="s">
        <v>218</v>
      </c>
      <c r="F127" s="184" t="s">
        <v>219</v>
      </c>
      <c r="G127" s="185" t="s">
        <v>168</v>
      </c>
      <c r="H127" s="186">
        <v>31.030999999999999</v>
      </c>
      <c r="I127" s="187"/>
      <c r="J127" s="188">
        <f>ROUND(I127*H127,2)</f>
        <v>0</v>
      </c>
      <c r="K127" s="184" t="s">
        <v>5</v>
      </c>
      <c r="L127" s="41"/>
      <c r="M127" s="189" t="s">
        <v>5</v>
      </c>
      <c r="N127" s="190" t="s">
        <v>42</v>
      </c>
      <c r="O127" s="42"/>
      <c r="P127" s="191">
        <f>O127*H127</f>
        <v>0</v>
      </c>
      <c r="Q127" s="191">
        <v>0</v>
      </c>
      <c r="R127" s="191">
        <f>Q127*H127</f>
        <v>0</v>
      </c>
      <c r="S127" s="191">
        <v>0</v>
      </c>
      <c r="T127" s="192">
        <f>S127*H127</f>
        <v>0</v>
      </c>
      <c r="AR127" s="24" t="s">
        <v>146</v>
      </c>
      <c r="AT127" s="24" t="s">
        <v>142</v>
      </c>
      <c r="AU127" s="24" t="s">
        <v>79</v>
      </c>
      <c r="AY127" s="24" t="s">
        <v>140</v>
      </c>
      <c r="BE127" s="193">
        <f>IF(N127="základní",J127,0)</f>
        <v>0</v>
      </c>
      <c r="BF127" s="193">
        <f>IF(N127="snížená",J127,0)</f>
        <v>0</v>
      </c>
      <c r="BG127" s="193">
        <f>IF(N127="zákl. přenesená",J127,0)</f>
        <v>0</v>
      </c>
      <c r="BH127" s="193">
        <f>IF(N127="sníž. přenesená",J127,0)</f>
        <v>0</v>
      </c>
      <c r="BI127" s="193">
        <f>IF(N127="nulová",J127,0)</f>
        <v>0</v>
      </c>
      <c r="BJ127" s="24" t="s">
        <v>77</v>
      </c>
      <c r="BK127" s="193">
        <f>ROUND(I127*H127,2)</f>
        <v>0</v>
      </c>
      <c r="BL127" s="24" t="s">
        <v>146</v>
      </c>
      <c r="BM127" s="24" t="s">
        <v>453</v>
      </c>
    </row>
    <row r="128" spans="2:65" s="1" customFormat="1" ht="27">
      <c r="B128" s="41"/>
      <c r="D128" s="194" t="s">
        <v>148</v>
      </c>
      <c r="F128" s="195" t="s">
        <v>221</v>
      </c>
      <c r="I128" s="156"/>
      <c r="L128" s="41"/>
      <c r="M128" s="196"/>
      <c r="N128" s="42"/>
      <c r="O128" s="42"/>
      <c r="P128" s="42"/>
      <c r="Q128" s="42"/>
      <c r="R128" s="42"/>
      <c r="S128" s="42"/>
      <c r="T128" s="70"/>
      <c r="AT128" s="24" t="s">
        <v>148</v>
      </c>
      <c r="AU128" s="24" t="s">
        <v>79</v>
      </c>
    </row>
    <row r="129" spans="2:65" s="13" customFormat="1">
      <c r="B129" s="206"/>
      <c r="D129" s="194" t="s">
        <v>151</v>
      </c>
      <c r="E129" s="207" t="s">
        <v>5</v>
      </c>
      <c r="F129" s="208" t="s">
        <v>222</v>
      </c>
      <c r="H129" s="207" t="s">
        <v>5</v>
      </c>
      <c r="I129" s="209"/>
      <c r="L129" s="206"/>
      <c r="M129" s="210"/>
      <c r="N129" s="211"/>
      <c r="O129" s="211"/>
      <c r="P129" s="211"/>
      <c r="Q129" s="211"/>
      <c r="R129" s="211"/>
      <c r="S129" s="211"/>
      <c r="T129" s="212"/>
      <c r="AT129" s="207" t="s">
        <v>151</v>
      </c>
      <c r="AU129" s="207" t="s">
        <v>79</v>
      </c>
      <c r="AV129" s="13" t="s">
        <v>77</v>
      </c>
      <c r="AW129" s="13" t="s">
        <v>35</v>
      </c>
      <c r="AX129" s="13" t="s">
        <v>71</v>
      </c>
      <c r="AY129" s="207" t="s">
        <v>140</v>
      </c>
    </row>
    <row r="130" spans="2:65" s="12" customFormat="1">
      <c r="B130" s="198"/>
      <c r="D130" s="194" t="s">
        <v>151</v>
      </c>
      <c r="E130" s="199" t="s">
        <v>5</v>
      </c>
      <c r="F130" s="200" t="s">
        <v>454</v>
      </c>
      <c r="H130" s="201">
        <v>31.030999999999999</v>
      </c>
      <c r="I130" s="202"/>
      <c r="L130" s="198"/>
      <c r="M130" s="203"/>
      <c r="N130" s="204"/>
      <c r="O130" s="204"/>
      <c r="P130" s="204"/>
      <c r="Q130" s="204"/>
      <c r="R130" s="204"/>
      <c r="S130" s="204"/>
      <c r="T130" s="205"/>
      <c r="AT130" s="199" t="s">
        <v>151</v>
      </c>
      <c r="AU130" s="199" t="s">
        <v>79</v>
      </c>
      <c r="AV130" s="12" t="s">
        <v>79</v>
      </c>
      <c r="AW130" s="12" t="s">
        <v>35</v>
      </c>
      <c r="AX130" s="12" t="s">
        <v>77</v>
      </c>
      <c r="AY130" s="199" t="s">
        <v>140</v>
      </c>
    </row>
    <row r="131" spans="2:65" s="1" customFormat="1" ht="25.5" customHeight="1">
      <c r="B131" s="181"/>
      <c r="C131" s="182" t="s">
        <v>165</v>
      </c>
      <c r="D131" s="182" t="s">
        <v>142</v>
      </c>
      <c r="E131" s="183" t="s">
        <v>224</v>
      </c>
      <c r="F131" s="184" t="s">
        <v>225</v>
      </c>
      <c r="G131" s="185" t="s">
        <v>168</v>
      </c>
      <c r="H131" s="186">
        <v>13.144</v>
      </c>
      <c r="I131" s="187"/>
      <c r="J131" s="188">
        <f>ROUND(I131*H131,2)</f>
        <v>0</v>
      </c>
      <c r="K131" s="184" t="s">
        <v>5</v>
      </c>
      <c r="L131" s="41"/>
      <c r="M131" s="189" t="s">
        <v>5</v>
      </c>
      <c r="N131" s="190" t="s">
        <v>42</v>
      </c>
      <c r="O131" s="42"/>
      <c r="P131" s="191">
        <f>O131*H131</f>
        <v>0</v>
      </c>
      <c r="Q131" s="191">
        <v>0</v>
      </c>
      <c r="R131" s="191">
        <f>Q131*H131</f>
        <v>0</v>
      </c>
      <c r="S131" s="191">
        <v>0</v>
      </c>
      <c r="T131" s="192">
        <f>S131*H131</f>
        <v>0</v>
      </c>
      <c r="AR131" s="24" t="s">
        <v>146</v>
      </c>
      <c r="AT131" s="24" t="s">
        <v>142</v>
      </c>
      <c r="AU131" s="24" t="s">
        <v>79</v>
      </c>
      <c r="AY131" s="24" t="s">
        <v>140</v>
      </c>
      <c r="BE131" s="193">
        <f>IF(N131="základní",J131,0)</f>
        <v>0</v>
      </c>
      <c r="BF131" s="193">
        <f>IF(N131="snížená",J131,0)</f>
        <v>0</v>
      </c>
      <c r="BG131" s="193">
        <f>IF(N131="zákl. přenesená",J131,0)</f>
        <v>0</v>
      </c>
      <c r="BH131" s="193">
        <f>IF(N131="sníž. přenesená",J131,0)</f>
        <v>0</v>
      </c>
      <c r="BI131" s="193">
        <f>IF(N131="nulová",J131,0)</f>
        <v>0</v>
      </c>
      <c r="BJ131" s="24" t="s">
        <v>77</v>
      </c>
      <c r="BK131" s="193">
        <f>ROUND(I131*H131,2)</f>
        <v>0</v>
      </c>
      <c r="BL131" s="24" t="s">
        <v>146</v>
      </c>
      <c r="BM131" s="24" t="s">
        <v>455</v>
      </c>
    </row>
    <row r="132" spans="2:65" s="1" customFormat="1" ht="27">
      <c r="B132" s="41"/>
      <c r="D132" s="194" t="s">
        <v>148</v>
      </c>
      <c r="F132" s="195" t="s">
        <v>221</v>
      </c>
      <c r="I132" s="156"/>
      <c r="L132" s="41"/>
      <c r="M132" s="196"/>
      <c r="N132" s="42"/>
      <c r="O132" s="42"/>
      <c r="P132" s="42"/>
      <c r="Q132" s="42"/>
      <c r="R132" s="42"/>
      <c r="S132" s="42"/>
      <c r="T132" s="70"/>
      <c r="AT132" s="24" t="s">
        <v>148</v>
      </c>
      <c r="AU132" s="24" t="s">
        <v>79</v>
      </c>
    </row>
    <row r="133" spans="2:65" s="13" customFormat="1">
      <c r="B133" s="206"/>
      <c r="D133" s="194" t="s">
        <v>151</v>
      </c>
      <c r="E133" s="207" t="s">
        <v>5</v>
      </c>
      <c r="F133" s="208" t="s">
        <v>227</v>
      </c>
      <c r="H133" s="207" t="s">
        <v>5</v>
      </c>
      <c r="I133" s="209"/>
      <c r="L133" s="206"/>
      <c r="M133" s="210"/>
      <c r="N133" s="211"/>
      <c r="O133" s="211"/>
      <c r="P133" s="211"/>
      <c r="Q133" s="211"/>
      <c r="R133" s="211"/>
      <c r="S133" s="211"/>
      <c r="T133" s="212"/>
      <c r="AT133" s="207" t="s">
        <v>151</v>
      </c>
      <c r="AU133" s="207" t="s">
        <v>79</v>
      </c>
      <c r="AV133" s="13" t="s">
        <v>77</v>
      </c>
      <c r="AW133" s="13" t="s">
        <v>35</v>
      </c>
      <c r="AX133" s="13" t="s">
        <v>71</v>
      </c>
      <c r="AY133" s="207" t="s">
        <v>140</v>
      </c>
    </row>
    <row r="134" spans="2:65" s="12" customFormat="1">
      <c r="B134" s="198"/>
      <c r="D134" s="194" t="s">
        <v>151</v>
      </c>
      <c r="E134" s="199" t="s">
        <v>5</v>
      </c>
      <c r="F134" s="200" t="s">
        <v>456</v>
      </c>
      <c r="H134" s="201">
        <v>44.174999999999997</v>
      </c>
      <c r="I134" s="202"/>
      <c r="L134" s="198"/>
      <c r="M134" s="203"/>
      <c r="N134" s="204"/>
      <c r="O134" s="204"/>
      <c r="P134" s="204"/>
      <c r="Q134" s="204"/>
      <c r="R134" s="204"/>
      <c r="S134" s="204"/>
      <c r="T134" s="205"/>
      <c r="AT134" s="199" t="s">
        <v>151</v>
      </c>
      <c r="AU134" s="199" t="s">
        <v>79</v>
      </c>
      <c r="AV134" s="12" t="s">
        <v>79</v>
      </c>
      <c r="AW134" s="12" t="s">
        <v>35</v>
      </c>
      <c r="AX134" s="12" t="s">
        <v>71</v>
      </c>
      <c r="AY134" s="199" t="s">
        <v>140</v>
      </c>
    </row>
    <row r="135" spans="2:65" s="13" customFormat="1">
      <c r="B135" s="206"/>
      <c r="D135" s="194" t="s">
        <v>151</v>
      </c>
      <c r="E135" s="207" t="s">
        <v>5</v>
      </c>
      <c r="F135" s="208" t="s">
        <v>229</v>
      </c>
      <c r="H135" s="207" t="s">
        <v>5</v>
      </c>
      <c r="I135" s="209"/>
      <c r="L135" s="206"/>
      <c r="M135" s="210"/>
      <c r="N135" s="211"/>
      <c r="O135" s="211"/>
      <c r="P135" s="211"/>
      <c r="Q135" s="211"/>
      <c r="R135" s="211"/>
      <c r="S135" s="211"/>
      <c r="T135" s="212"/>
      <c r="AT135" s="207" t="s">
        <v>151</v>
      </c>
      <c r="AU135" s="207" t="s">
        <v>79</v>
      </c>
      <c r="AV135" s="13" t="s">
        <v>77</v>
      </c>
      <c r="AW135" s="13" t="s">
        <v>35</v>
      </c>
      <c r="AX135" s="13" t="s">
        <v>71</v>
      </c>
      <c r="AY135" s="207" t="s">
        <v>140</v>
      </c>
    </row>
    <row r="136" spans="2:65" s="12" customFormat="1">
      <c r="B136" s="198"/>
      <c r="D136" s="194" t="s">
        <v>151</v>
      </c>
      <c r="E136" s="199" t="s">
        <v>5</v>
      </c>
      <c r="F136" s="200" t="s">
        <v>457</v>
      </c>
      <c r="H136" s="201">
        <v>-31.030999999999999</v>
      </c>
      <c r="I136" s="202"/>
      <c r="L136" s="198"/>
      <c r="M136" s="203"/>
      <c r="N136" s="204"/>
      <c r="O136" s="204"/>
      <c r="P136" s="204"/>
      <c r="Q136" s="204"/>
      <c r="R136" s="204"/>
      <c r="S136" s="204"/>
      <c r="T136" s="205"/>
      <c r="AT136" s="199" t="s">
        <v>151</v>
      </c>
      <c r="AU136" s="199" t="s">
        <v>79</v>
      </c>
      <c r="AV136" s="12" t="s">
        <v>79</v>
      </c>
      <c r="AW136" s="12" t="s">
        <v>35</v>
      </c>
      <c r="AX136" s="12" t="s">
        <v>71</v>
      </c>
      <c r="AY136" s="199" t="s">
        <v>140</v>
      </c>
    </row>
    <row r="137" spans="2:65" s="14" customFormat="1">
      <c r="B137" s="213"/>
      <c r="D137" s="194" t="s">
        <v>151</v>
      </c>
      <c r="E137" s="214" t="s">
        <v>5</v>
      </c>
      <c r="F137" s="215" t="s">
        <v>231</v>
      </c>
      <c r="H137" s="216">
        <v>13.144</v>
      </c>
      <c r="I137" s="217"/>
      <c r="L137" s="213"/>
      <c r="M137" s="218"/>
      <c r="N137" s="219"/>
      <c r="O137" s="219"/>
      <c r="P137" s="219"/>
      <c r="Q137" s="219"/>
      <c r="R137" s="219"/>
      <c r="S137" s="219"/>
      <c r="T137" s="220"/>
      <c r="AT137" s="214" t="s">
        <v>151</v>
      </c>
      <c r="AU137" s="214" t="s">
        <v>79</v>
      </c>
      <c r="AV137" s="14" t="s">
        <v>146</v>
      </c>
      <c r="AW137" s="14" t="s">
        <v>35</v>
      </c>
      <c r="AX137" s="14" t="s">
        <v>77</v>
      </c>
      <c r="AY137" s="214" t="s">
        <v>140</v>
      </c>
    </row>
    <row r="138" spans="2:65" s="1" customFormat="1" ht="16.5" customHeight="1">
      <c r="B138" s="181"/>
      <c r="C138" s="182" t="s">
        <v>11</v>
      </c>
      <c r="D138" s="182" t="s">
        <v>142</v>
      </c>
      <c r="E138" s="183" t="s">
        <v>233</v>
      </c>
      <c r="F138" s="184" t="s">
        <v>234</v>
      </c>
      <c r="G138" s="185" t="s">
        <v>168</v>
      </c>
      <c r="H138" s="186">
        <v>13.144</v>
      </c>
      <c r="I138" s="187"/>
      <c r="J138" s="188">
        <f>ROUND(I138*H138,2)</f>
        <v>0</v>
      </c>
      <c r="K138" s="184" t="s">
        <v>155</v>
      </c>
      <c r="L138" s="41"/>
      <c r="M138" s="189" t="s">
        <v>5</v>
      </c>
      <c r="N138" s="190" t="s">
        <v>42</v>
      </c>
      <c r="O138" s="42"/>
      <c r="P138" s="191">
        <f>O138*H138</f>
        <v>0</v>
      </c>
      <c r="Q138" s="191">
        <v>0</v>
      </c>
      <c r="R138" s="191">
        <f>Q138*H138</f>
        <v>0</v>
      </c>
      <c r="S138" s="191">
        <v>0</v>
      </c>
      <c r="T138" s="192">
        <f>S138*H138</f>
        <v>0</v>
      </c>
      <c r="AR138" s="24" t="s">
        <v>146</v>
      </c>
      <c r="AT138" s="24" t="s">
        <v>142</v>
      </c>
      <c r="AU138" s="24" t="s">
        <v>79</v>
      </c>
      <c r="AY138" s="24" t="s">
        <v>140</v>
      </c>
      <c r="BE138" s="193">
        <f>IF(N138="základní",J138,0)</f>
        <v>0</v>
      </c>
      <c r="BF138" s="193">
        <f>IF(N138="snížená",J138,0)</f>
        <v>0</v>
      </c>
      <c r="BG138" s="193">
        <f>IF(N138="zákl. přenesená",J138,0)</f>
        <v>0</v>
      </c>
      <c r="BH138" s="193">
        <f>IF(N138="sníž. přenesená",J138,0)</f>
        <v>0</v>
      </c>
      <c r="BI138" s="193">
        <f>IF(N138="nulová",J138,0)</f>
        <v>0</v>
      </c>
      <c r="BJ138" s="24" t="s">
        <v>77</v>
      </c>
      <c r="BK138" s="193">
        <f>ROUND(I138*H138,2)</f>
        <v>0</v>
      </c>
      <c r="BL138" s="24" t="s">
        <v>146</v>
      </c>
      <c r="BM138" s="24" t="s">
        <v>458</v>
      </c>
    </row>
    <row r="139" spans="2:65" s="1" customFormat="1">
      <c r="B139" s="41"/>
      <c r="D139" s="194" t="s">
        <v>148</v>
      </c>
      <c r="F139" s="195" t="s">
        <v>236</v>
      </c>
      <c r="I139" s="156"/>
      <c r="L139" s="41"/>
      <c r="M139" s="196"/>
      <c r="N139" s="42"/>
      <c r="O139" s="42"/>
      <c r="P139" s="42"/>
      <c r="Q139" s="42"/>
      <c r="R139" s="42"/>
      <c r="S139" s="42"/>
      <c r="T139" s="70"/>
      <c r="AT139" s="24" t="s">
        <v>148</v>
      </c>
      <c r="AU139" s="24" t="s">
        <v>79</v>
      </c>
    </row>
    <row r="140" spans="2:65" s="1" customFormat="1" ht="16.5" customHeight="1">
      <c r="B140" s="181"/>
      <c r="C140" s="182" t="s">
        <v>232</v>
      </c>
      <c r="D140" s="182" t="s">
        <v>142</v>
      </c>
      <c r="E140" s="183" t="s">
        <v>238</v>
      </c>
      <c r="F140" s="184" t="s">
        <v>239</v>
      </c>
      <c r="G140" s="185" t="s">
        <v>240</v>
      </c>
      <c r="H140" s="186">
        <v>23.658999999999999</v>
      </c>
      <c r="I140" s="187"/>
      <c r="J140" s="188">
        <f>ROUND(I140*H140,2)</f>
        <v>0</v>
      </c>
      <c r="K140" s="184" t="s">
        <v>155</v>
      </c>
      <c r="L140" s="41"/>
      <c r="M140" s="189" t="s">
        <v>5</v>
      </c>
      <c r="N140" s="190" t="s">
        <v>42</v>
      </c>
      <c r="O140" s="42"/>
      <c r="P140" s="191">
        <f>O140*H140</f>
        <v>0</v>
      </c>
      <c r="Q140" s="191">
        <v>0</v>
      </c>
      <c r="R140" s="191">
        <f>Q140*H140</f>
        <v>0</v>
      </c>
      <c r="S140" s="191">
        <v>0</v>
      </c>
      <c r="T140" s="192">
        <f>S140*H140</f>
        <v>0</v>
      </c>
      <c r="AR140" s="24" t="s">
        <v>146</v>
      </c>
      <c r="AT140" s="24" t="s">
        <v>142</v>
      </c>
      <c r="AU140" s="24" t="s">
        <v>79</v>
      </c>
      <c r="AY140" s="24" t="s">
        <v>140</v>
      </c>
      <c r="BE140" s="193">
        <f>IF(N140="základní",J140,0)</f>
        <v>0</v>
      </c>
      <c r="BF140" s="193">
        <f>IF(N140="snížená",J140,0)</f>
        <v>0</v>
      </c>
      <c r="BG140" s="193">
        <f>IF(N140="zákl. přenesená",J140,0)</f>
        <v>0</v>
      </c>
      <c r="BH140" s="193">
        <f>IF(N140="sníž. přenesená",J140,0)</f>
        <v>0</v>
      </c>
      <c r="BI140" s="193">
        <f>IF(N140="nulová",J140,0)</f>
        <v>0</v>
      </c>
      <c r="BJ140" s="24" t="s">
        <v>77</v>
      </c>
      <c r="BK140" s="193">
        <f>ROUND(I140*H140,2)</f>
        <v>0</v>
      </c>
      <c r="BL140" s="24" t="s">
        <v>146</v>
      </c>
      <c r="BM140" s="24" t="s">
        <v>459</v>
      </c>
    </row>
    <row r="141" spans="2:65" s="1" customFormat="1" ht="27">
      <c r="B141" s="41"/>
      <c r="D141" s="194" t="s">
        <v>148</v>
      </c>
      <c r="F141" s="195" t="s">
        <v>242</v>
      </c>
      <c r="I141" s="156"/>
      <c r="L141" s="41"/>
      <c r="M141" s="196"/>
      <c r="N141" s="42"/>
      <c r="O141" s="42"/>
      <c r="P141" s="42"/>
      <c r="Q141" s="42"/>
      <c r="R141" s="42"/>
      <c r="S141" s="42"/>
      <c r="T141" s="70"/>
      <c r="AT141" s="24" t="s">
        <v>148</v>
      </c>
      <c r="AU141" s="24" t="s">
        <v>79</v>
      </c>
    </row>
    <row r="142" spans="2:65" s="12" customFormat="1">
      <c r="B142" s="198"/>
      <c r="D142" s="194" t="s">
        <v>151</v>
      </c>
      <c r="F142" s="200" t="s">
        <v>460</v>
      </c>
      <c r="H142" s="201">
        <v>23.658999999999999</v>
      </c>
      <c r="I142" s="202"/>
      <c r="L142" s="198"/>
      <c r="M142" s="203"/>
      <c r="N142" s="204"/>
      <c r="O142" s="204"/>
      <c r="P142" s="204"/>
      <c r="Q142" s="204"/>
      <c r="R142" s="204"/>
      <c r="S142" s="204"/>
      <c r="T142" s="205"/>
      <c r="AT142" s="199" t="s">
        <v>151</v>
      </c>
      <c r="AU142" s="199" t="s">
        <v>79</v>
      </c>
      <c r="AV142" s="12" t="s">
        <v>79</v>
      </c>
      <c r="AW142" s="12" t="s">
        <v>6</v>
      </c>
      <c r="AX142" s="12" t="s">
        <v>77</v>
      </c>
      <c r="AY142" s="199" t="s">
        <v>140</v>
      </c>
    </row>
    <row r="143" spans="2:65" s="1" customFormat="1" ht="16.5" customHeight="1">
      <c r="B143" s="181"/>
      <c r="C143" s="182" t="s">
        <v>237</v>
      </c>
      <c r="D143" s="182" t="s">
        <v>142</v>
      </c>
      <c r="E143" s="183" t="s">
        <v>245</v>
      </c>
      <c r="F143" s="184" t="s">
        <v>246</v>
      </c>
      <c r="G143" s="185" t="s">
        <v>168</v>
      </c>
      <c r="H143" s="186">
        <v>31.030999999999999</v>
      </c>
      <c r="I143" s="187"/>
      <c r="J143" s="188">
        <f>ROUND(I143*H143,2)</f>
        <v>0</v>
      </c>
      <c r="K143" s="184" t="s">
        <v>155</v>
      </c>
      <c r="L143" s="41"/>
      <c r="M143" s="189" t="s">
        <v>5</v>
      </c>
      <c r="N143" s="190" t="s">
        <v>42</v>
      </c>
      <c r="O143" s="42"/>
      <c r="P143" s="191">
        <f>O143*H143</f>
        <v>0</v>
      </c>
      <c r="Q143" s="191">
        <v>0</v>
      </c>
      <c r="R143" s="191">
        <f>Q143*H143</f>
        <v>0</v>
      </c>
      <c r="S143" s="191">
        <v>0</v>
      </c>
      <c r="T143" s="192">
        <f>S143*H143</f>
        <v>0</v>
      </c>
      <c r="AR143" s="24" t="s">
        <v>146</v>
      </c>
      <c r="AT143" s="24" t="s">
        <v>142</v>
      </c>
      <c r="AU143" s="24" t="s">
        <v>79</v>
      </c>
      <c r="AY143" s="24" t="s">
        <v>140</v>
      </c>
      <c r="BE143" s="193">
        <f>IF(N143="základní",J143,0)</f>
        <v>0</v>
      </c>
      <c r="BF143" s="193">
        <f>IF(N143="snížená",J143,0)</f>
        <v>0</v>
      </c>
      <c r="BG143" s="193">
        <f>IF(N143="zákl. přenesená",J143,0)</f>
        <v>0</v>
      </c>
      <c r="BH143" s="193">
        <f>IF(N143="sníž. přenesená",J143,0)</f>
        <v>0</v>
      </c>
      <c r="BI143" s="193">
        <f>IF(N143="nulová",J143,0)</f>
        <v>0</v>
      </c>
      <c r="BJ143" s="24" t="s">
        <v>77</v>
      </c>
      <c r="BK143" s="193">
        <f>ROUND(I143*H143,2)</f>
        <v>0</v>
      </c>
      <c r="BL143" s="24" t="s">
        <v>146</v>
      </c>
      <c r="BM143" s="24" t="s">
        <v>461</v>
      </c>
    </row>
    <row r="144" spans="2:65" s="1" customFormat="1" ht="27">
      <c r="B144" s="41"/>
      <c r="D144" s="194" t="s">
        <v>148</v>
      </c>
      <c r="F144" s="195" t="s">
        <v>248</v>
      </c>
      <c r="I144" s="156"/>
      <c r="L144" s="41"/>
      <c r="M144" s="196"/>
      <c r="N144" s="42"/>
      <c r="O144" s="42"/>
      <c r="P144" s="42"/>
      <c r="Q144" s="42"/>
      <c r="R144" s="42"/>
      <c r="S144" s="42"/>
      <c r="T144" s="70"/>
      <c r="AT144" s="24" t="s">
        <v>148</v>
      </c>
      <c r="AU144" s="24" t="s">
        <v>79</v>
      </c>
    </row>
    <row r="145" spans="2:65" s="1" customFormat="1" ht="27">
      <c r="B145" s="41"/>
      <c r="D145" s="194" t="s">
        <v>149</v>
      </c>
      <c r="F145" s="197" t="s">
        <v>462</v>
      </c>
      <c r="I145" s="156"/>
      <c r="L145" s="41"/>
      <c r="M145" s="196"/>
      <c r="N145" s="42"/>
      <c r="O145" s="42"/>
      <c r="P145" s="42"/>
      <c r="Q145" s="42"/>
      <c r="R145" s="42"/>
      <c r="S145" s="42"/>
      <c r="T145" s="70"/>
      <c r="AT145" s="24" t="s">
        <v>149</v>
      </c>
      <c r="AU145" s="24" t="s">
        <v>79</v>
      </c>
    </row>
    <row r="146" spans="2:65" s="13" customFormat="1">
      <c r="B146" s="206"/>
      <c r="D146" s="194" t="s">
        <v>151</v>
      </c>
      <c r="E146" s="207" t="s">
        <v>5</v>
      </c>
      <c r="F146" s="208" t="s">
        <v>227</v>
      </c>
      <c r="H146" s="207" t="s">
        <v>5</v>
      </c>
      <c r="I146" s="209"/>
      <c r="L146" s="206"/>
      <c r="M146" s="210"/>
      <c r="N146" s="211"/>
      <c r="O146" s="211"/>
      <c r="P146" s="211"/>
      <c r="Q146" s="211"/>
      <c r="R146" s="211"/>
      <c r="S146" s="211"/>
      <c r="T146" s="212"/>
      <c r="AT146" s="207" t="s">
        <v>151</v>
      </c>
      <c r="AU146" s="207" t="s">
        <v>79</v>
      </c>
      <c r="AV146" s="13" t="s">
        <v>77</v>
      </c>
      <c r="AW146" s="13" t="s">
        <v>35</v>
      </c>
      <c r="AX146" s="13" t="s">
        <v>71</v>
      </c>
      <c r="AY146" s="207" t="s">
        <v>140</v>
      </c>
    </row>
    <row r="147" spans="2:65" s="12" customFormat="1">
      <c r="B147" s="198"/>
      <c r="D147" s="194" t="s">
        <v>151</v>
      </c>
      <c r="E147" s="199" t="s">
        <v>5</v>
      </c>
      <c r="F147" s="200" t="s">
        <v>456</v>
      </c>
      <c r="H147" s="201">
        <v>44.174999999999997</v>
      </c>
      <c r="I147" s="202"/>
      <c r="L147" s="198"/>
      <c r="M147" s="203"/>
      <c r="N147" s="204"/>
      <c r="O147" s="204"/>
      <c r="P147" s="204"/>
      <c r="Q147" s="204"/>
      <c r="R147" s="204"/>
      <c r="S147" s="204"/>
      <c r="T147" s="205"/>
      <c r="AT147" s="199" t="s">
        <v>151</v>
      </c>
      <c r="AU147" s="199" t="s">
        <v>79</v>
      </c>
      <c r="AV147" s="12" t="s">
        <v>79</v>
      </c>
      <c r="AW147" s="12" t="s">
        <v>35</v>
      </c>
      <c r="AX147" s="12" t="s">
        <v>71</v>
      </c>
      <c r="AY147" s="199" t="s">
        <v>140</v>
      </c>
    </row>
    <row r="148" spans="2:65" s="13" customFormat="1">
      <c r="B148" s="206"/>
      <c r="D148" s="194" t="s">
        <v>151</v>
      </c>
      <c r="E148" s="207" t="s">
        <v>5</v>
      </c>
      <c r="F148" s="208" t="s">
        <v>463</v>
      </c>
      <c r="H148" s="207" t="s">
        <v>5</v>
      </c>
      <c r="I148" s="209"/>
      <c r="L148" s="206"/>
      <c r="M148" s="210"/>
      <c r="N148" s="211"/>
      <c r="O148" s="211"/>
      <c r="P148" s="211"/>
      <c r="Q148" s="211"/>
      <c r="R148" s="211"/>
      <c r="S148" s="211"/>
      <c r="T148" s="212"/>
      <c r="AT148" s="207" t="s">
        <v>151</v>
      </c>
      <c r="AU148" s="207" t="s">
        <v>79</v>
      </c>
      <c r="AV148" s="13" t="s">
        <v>77</v>
      </c>
      <c r="AW148" s="13" t="s">
        <v>35</v>
      </c>
      <c r="AX148" s="13" t="s">
        <v>71</v>
      </c>
      <c r="AY148" s="207" t="s">
        <v>140</v>
      </c>
    </row>
    <row r="149" spans="2:65" s="12" customFormat="1">
      <c r="B149" s="198"/>
      <c r="D149" s="194" t="s">
        <v>151</v>
      </c>
      <c r="E149" s="199" t="s">
        <v>5</v>
      </c>
      <c r="F149" s="200" t="s">
        <v>464</v>
      </c>
      <c r="H149" s="201">
        <v>-2.85</v>
      </c>
      <c r="I149" s="202"/>
      <c r="L149" s="198"/>
      <c r="M149" s="203"/>
      <c r="N149" s="204"/>
      <c r="O149" s="204"/>
      <c r="P149" s="204"/>
      <c r="Q149" s="204"/>
      <c r="R149" s="204"/>
      <c r="S149" s="204"/>
      <c r="T149" s="205"/>
      <c r="AT149" s="199" t="s">
        <v>151</v>
      </c>
      <c r="AU149" s="199" t="s">
        <v>79</v>
      </c>
      <c r="AV149" s="12" t="s">
        <v>79</v>
      </c>
      <c r="AW149" s="12" t="s">
        <v>35</v>
      </c>
      <c r="AX149" s="12" t="s">
        <v>71</v>
      </c>
      <c r="AY149" s="199" t="s">
        <v>140</v>
      </c>
    </row>
    <row r="150" spans="2:65" s="13" customFormat="1">
      <c r="B150" s="206"/>
      <c r="D150" s="194" t="s">
        <v>151</v>
      </c>
      <c r="E150" s="207" t="s">
        <v>5</v>
      </c>
      <c r="F150" s="208" t="s">
        <v>465</v>
      </c>
      <c r="H150" s="207" t="s">
        <v>5</v>
      </c>
      <c r="I150" s="209"/>
      <c r="L150" s="206"/>
      <c r="M150" s="210"/>
      <c r="N150" s="211"/>
      <c r="O150" s="211"/>
      <c r="P150" s="211"/>
      <c r="Q150" s="211"/>
      <c r="R150" s="211"/>
      <c r="S150" s="211"/>
      <c r="T150" s="212"/>
      <c r="AT150" s="207" t="s">
        <v>151</v>
      </c>
      <c r="AU150" s="207" t="s">
        <v>79</v>
      </c>
      <c r="AV150" s="13" t="s">
        <v>77</v>
      </c>
      <c r="AW150" s="13" t="s">
        <v>35</v>
      </c>
      <c r="AX150" s="13" t="s">
        <v>71</v>
      </c>
      <c r="AY150" s="207" t="s">
        <v>140</v>
      </c>
    </row>
    <row r="151" spans="2:65" s="12" customFormat="1">
      <c r="B151" s="198"/>
      <c r="D151" s="194" t="s">
        <v>151</v>
      </c>
      <c r="E151" s="199" t="s">
        <v>5</v>
      </c>
      <c r="F151" s="200" t="s">
        <v>466</v>
      </c>
      <c r="H151" s="201">
        <v>-10.294</v>
      </c>
      <c r="I151" s="202"/>
      <c r="L151" s="198"/>
      <c r="M151" s="203"/>
      <c r="N151" s="204"/>
      <c r="O151" s="204"/>
      <c r="P151" s="204"/>
      <c r="Q151" s="204"/>
      <c r="R151" s="204"/>
      <c r="S151" s="204"/>
      <c r="T151" s="205"/>
      <c r="AT151" s="199" t="s">
        <v>151</v>
      </c>
      <c r="AU151" s="199" t="s">
        <v>79</v>
      </c>
      <c r="AV151" s="12" t="s">
        <v>79</v>
      </c>
      <c r="AW151" s="12" t="s">
        <v>35</v>
      </c>
      <c r="AX151" s="12" t="s">
        <v>71</v>
      </c>
      <c r="AY151" s="199" t="s">
        <v>140</v>
      </c>
    </row>
    <row r="152" spans="2:65" s="14" customFormat="1">
      <c r="B152" s="213"/>
      <c r="D152" s="194" t="s">
        <v>151</v>
      </c>
      <c r="E152" s="214" t="s">
        <v>5</v>
      </c>
      <c r="F152" s="215" t="s">
        <v>231</v>
      </c>
      <c r="H152" s="216">
        <v>31.030999999999999</v>
      </c>
      <c r="I152" s="217"/>
      <c r="L152" s="213"/>
      <c r="M152" s="218"/>
      <c r="N152" s="219"/>
      <c r="O152" s="219"/>
      <c r="P152" s="219"/>
      <c r="Q152" s="219"/>
      <c r="R152" s="219"/>
      <c r="S152" s="219"/>
      <c r="T152" s="220"/>
      <c r="AT152" s="214" t="s">
        <v>151</v>
      </c>
      <c r="AU152" s="214" t="s">
        <v>79</v>
      </c>
      <c r="AV152" s="14" t="s">
        <v>146</v>
      </c>
      <c r="AW152" s="14" t="s">
        <v>35</v>
      </c>
      <c r="AX152" s="14" t="s">
        <v>77</v>
      </c>
      <c r="AY152" s="214" t="s">
        <v>140</v>
      </c>
    </row>
    <row r="153" spans="2:65" s="1" customFormat="1" ht="16.5" customHeight="1">
      <c r="B153" s="181"/>
      <c r="C153" s="182" t="s">
        <v>244</v>
      </c>
      <c r="D153" s="182" t="s">
        <v>142</v>
      </c>
      <c r="E153" s="183" t="s">
        <v>467</v>
      </c>
      <c r="F153" s="184" t="s">
        <v>468</v>
      </c>
      <c r="G153" s="185" t="s">
        <v>168</v>
      </c>
      <c r="H153" s="186">
        <v>10.294</v>
      </c>
      <c r="I153" s="187"/>
      <c r="J153" s="188">
        <f>ROUND(I153*H153,2)</f>
        <v>0</v>
      </c>
      <c r="K153" s="184" t="s">
        <v>155</v>
      </c>
      <c r="L153" s="41"/>
      <c r="M153" s="189" t="s">
        <v>5</v>
      </c>
      <c r="N153" s="190" t="s">
        <v>42</v>
      </c>
      <c r="O153" s="42"/>
      <c r="P153" s="191">
        <f>O153*H153</f>
        <v>0</v>
      </c>
      <c r="Q153" s="191">
        <v>0</v>
      </c>
      <c r="R153" s="191">
        <f>Q153*H153</f>
        <v>0</v>
      </c>
      <c r="S153" s="191">
        <v>0</v>
      </c>
      <c r="T153" s="192">
        <f>S153*H153</f>
        <v>0</v>
      </c>
      <c r="AR153" s="24" t="s">
        <v>146</v>
      </c>
      <c r="AT153" s="24" t="s">
        <v>142</v>
      </c>
      <c r="AU153" s="24" t="s">
        <v>79</v>
      </c>
      <c r="AY153" s="24" t="s">
        <v>140</v>
      </c>
      <c r="BE153" s="193">
        <f>IF(N153="základní",J153,0)</f>
        <v>0</v>
      </c>
      <c r="BF153" s="193">
        <f>IF(N153="snížená",J153,0)</f>
        <v>0</v>
      </c>
      <c r="BG153" s="193">
        <f>IF(N153="zákl. přenesená",J153,0)</f>
        <v>0</v>
      </c>
      <c r="BH153" s="193">
        <f>IF(N153="sníž. přenesená",J153,0)</f>
        <v>0</v>
      </c>
      <c r="BI153" s="193">
        <f>IF(N153="nulová",J153,0)</f>
        <v>0</v>
      </c>
      <c r="BJ153" s="24" t="s">
        <v>77</v>
      </c>
      <c r="BK153" s="193">
        <f>ROUND(I153*H153,2)</f>
        <v>0</v>
      </c>
      <c r="BL153" s="24" t="s">
        <v>146</v>
      </c>
      <c r="BM153" s="24" t="s">
        <v>469</v>
      </c>
    </row>
    <row r="154" spans="2:65" s="1" customFormat="1" ht="40.5">
      <c r="B154" s="41"/>
      <c r="D154" s="194" t="s">
        <v>148</v>
      </c>
      <c r="F154" s="195" t="s">
        <v>470</v>
      </c>
      <c r="I154" s="156"/>
      <c r="L154" s="41"/>
      <c r="M154" s="196"/>
      <c r="N154" s="42"/>
      <c r="O154" s="42"/>
      <c r="P154" s="42"/>
      <c r="Q154" s="42"/>
      <c r="R154" s="42"/>
      <c r="S154" s="42"/>
      <c r="T154" s="70"/>
      <c r="AT154" s="24" t="s">
        <v>148</v>
      </c>
      <c r="AU154" s="24" t="s">
        <v>79</v>
      </c>
    </row>
    <row r="155" spans="2:65" s="1" customFormat="1" ht="27">
      <c r="B155" s="41"/>
      <c r="D155" s="194" t="s">
        <v>149</v>
      </c>
      <c r="F155" s="197" t="s">
        <v>422</v>
      </c>
      <c r="I155" s="156"/>
      <c r="L155" s="41"/>
      <c r="M155" s="196"/>
      <c r="N155" s="42"/>
      <c r="O155" s="42"/>
      <c r="P155" s="42"/>
      <c r="Q155" s="42"/>
      <c r="R155" s="42"/>
      <c r="S155" s="42"/>
      <c r="T155" s="70"/>
      <c r="AT155" s="24" t="s">
        <v>149</v>
      </c>
      <c r="AU155" s="24" t="s">
        <v>79</v>
      </c>
    </row>
    <row r="156" spans="2:65" s="12" customFormat="1">
      <c r="B156" s="198"/>
      <c r="D156" s="194" t="s">
        <v>151</v>
      </c>
      <c r="E156" s="199" t="s">
        <v>5</v>
      </c>
      <c r="F156" s="200" t="s">
        <v>471</v>
      </c>
      <c r="H156" s="201">
        <v>8.8940000000000001</v>
      </c>
      <c r="I156" s="202"/>
      <c r="L156" s="198"/>
      <c r="M156" s="203"/>
      <c r="N156" s="204"/>
      <c r="O156" s="204"/>
      <c r="P156" s="204"/>
      <c r="Q156" s="204"/>
      <c r="R156" s="204"/>
      <c r="S156" s="204"/>
      <c r="T156" s="205"/>
      <c r="AT156" s="199" t="s">
        <v>151</v>
      </c>
      <c r="AU156" s="199" t="s">
        <v>79</v>
      </c>
      <c r="AV156" s="12" t="s">
        <v>79</v>
      </c>
      <c r="AW156" s="12" t="s">
        <v>35</v>
      </c>
      <c r="AX156" s="12" t="s">
        <v>71</v>
      </c>
      <c r="AY156" s="199" t="s">
        <v>140</v>
      </c>
    </row>
    <row r="157" spans="2:65" s="12" customFormat="1">
      <c r="B157" s="198"/>
      <c r="D157" s="194" t="s">
        <v>151</v>
      </c>
      <c r="E157" s="199" t="s">
        <v>5</v>
      </c>
      <c r="F157" s="200" t="s">
        <v>472</v>
      </c>
      <c r="H157" s="201">
        <v>1.4</v>
      </c>
      <c r="I157" s="202"/>
      <c r="L157" s="198"/>
      <c r="M157" s="203"/>
      <c r="N157" s="204"/>
      <c r="O157" s="204"/>
      <c r="P157" s="204"/>
      <c r="Q157" s="204"/>
      <c r="R157" s="204"/>
      <c r="S157" s="204"/>
      <c r="T157" s="205"/>
      <c r="AT157" s="199" t="s">
        <v>151</v>
      </c>
      <c r="AU157" s="199" t="s">
        <v>79</v>
      </c>
      <c r="AV157" s="12" t="s">
        <v>79</v>
      </c>
      <c r="AW157" s="12" t="s">
        <v>35</v>
      </c>
      <c r="AX157" s="12" t="s">
        <v>71</v>
      </c>
      <c r="AY157" s="199" t="s">
        <v>140</v>
      </c>
    </row>
    <row r="158" spans="2:65" s="14" customFormat="1">
      <c r="B158" s="213"/>
      <c r="D158" s="194" t="s">
        <v>151</v>
      </c>
      <c r="E158" s="214" t="s">
        <v>5</v>
      </c>
      <c r="F158" s="215" t="s">
        <v>231</v>
      </c>
      <c r="H158" s="216">
        <v>10.294</v>
      </c>
      <c r="I158" s="217"/>
      <c r="L158" s="213"/>
      <c r="M158" s="218"/>
      <c r="N158" s="219"/>
      <c r="O158" s="219"/>
      <c r="P158" s="219"/>
      <c r="Q158" s="219"/>
      <c r="R158" s="219"/>
      <c r="S158" s="219"/>
      <c r="T158" s="220"/>
      <c r="AT158" s="214" t="s">
        <v>151</v>
      </c>
      <c r="AU158" s="214" t="s">
        <v>79</v>
      </c>
      <c r="AV158" s="14" t="s">
        <v>146</v>
      </c>
      <c r="AW158" s="14" t="s">
        <v>35</v>
      </c>
      <c r="AX158" s="14" t="s">
        <v>77</v>
      </c>
      <c r="AY158" s="214" t="s">
        <v>140</v>
      </c>
    </row>
    <row r="159" spans="2:65" s="1" customFormat="1" ht="16.5" customHeight="1">
      <c r="B159" s="181"/>
      <c r="C159" s="221" t="s">
        <v>253</v>
      </c>
      <c r="D159" s="221" t="s">
        <v>326</v>
      </c>
      <c r="E159" s="222" t="s">
        <v>473</v>
      </c>
      <c r="F159" s="223" t="s">
        <v>474</v>
      </c>
      <c r="G159" s="224" t="s">
        <v>240</v>
      </c>
      <c r="H159" s="225">
        <v>20.588000000000001</v>
      </c>
      <c r="I159" s="226"/>
      <c r="J159" s="227">
        <f>ROUND(I159*H159,2)</f>
        <v>0</v>
      </c>
      <c r="K159" s="223" t="s">
        <v>155</v>
      </c>
      <c r="L159" s="228"/>
      <c r="M159" s="229" t="s">
        <v>5</v>
      </c>
      <c r="N159" s="230" t="s">
        <v>42</v>
      </c>
      <c r="O159" s="42"/>
      <c r="P159" s="191">
        <f>O159*H159</f>
        <v>0</v>
      </c>
      <c r="Q159" s="191">
        <v>0.3</v>
      </c>
      <c r="R159" s="191">
        <f>Q159*H159</f>
        <v>6.1764000000000001</v>
      </c>
      <c r="S159" s="191">
        <v>0</v>
      </c>
      <c r="T159" s="192">
        <f>S159*H159</f>
        <v>0</v>
      </c>
      <c r="AR159" s="24" t="s">
        <v>190</v>
      </c>
      <c r="AT159" s="24" t="s">
        <v>326</v>
      </c>
      <c r="AU159" s="24" t="s">
        <v>79</v>
      </c>
      <c r="AY159" s="24" t="s">
        <v>140</v>
      </c>
      <c r="BE159" s="193">
        <f>IF(N159="základní",J159,0)</f>
        <v>0</v>
      </c>
      <c r="BF159" s="193">
        <f>IF(N159="snížená",J159,0)</f>
        <v>0</v>
      </c>
      <c r="BG159" s="193">
        <f>IF(N159="zákl. přenesená",J159,0)</f>
        <v>0</v>
      </c>
      <c r="BH159" s="193">
        <f>IF(N159="sníž. přenesená",J159,0)</f>
        <v>0</v>
      </c>
      <c r="BI159" s="193">
        <f>IF(N159="nulová",J159,0)</f>
        <v>0</v>
      </c>
      <c r="BJ159" s="24" t="s">
        <v>77</v>
      </c>
      <c r="BK159" s="193">
        <f>ROUND(I159*H159,2)</f>
        <v>0</v>
      </c>
      <c r="BL159" s="24" t="s">
        <v>146</v>
      </c>
      <c r="BM159" s="24" t="s">
        <v>475</v>
      </c>
    </row>
    <row r="160" spans="2:65" s="1" customFormat="1">
      <c r="B160" s="41"/>
      <c r="D160" s="194" t="s">
        <v>148</v>
      </c>
      <c r="F160" s="195" t="s">
        <v>474</v>
      </c>
      <c r="I160" s="156"/>
      <c r="L160" s="41"/>
      <c r="M160" s="196"/>
      <c r="N160" s="42"/>
      <c r="O160" s="42"/>
      <c r="P160" s="42"/>
      <c r="Q160" s="42"/>
      <c r="R160" s="42"/>
      <c r="S160" s="42"/>
      <c r="T160" s="70"/>
      <c r="AT160" s="24" t="s">
        <v>148</v>
      </c>
      <c r="AU160" s="24" t="s">
        <v>79</v>
      </c>
    </row>
    <row r="161" spans="2:65" s="12" customFormat="1">
      <c r="B161" s="198"/>
      <c r="D161" s="194" t="s">
        <v>151</v>
      </c>
      <c r="F161" s="200" t="s">
        <v>476</v>
      </c>
      <c r="H161" s="201">
        <v>20.588000000000001</v>
      </c>
      <c r="I161" s="202"/>
      <c r="L161" s="198"/>
      <c r="M161" s="203"/>
      <c r="N161" s="204"/>
      <c r="O161" s="204"/>
      <c r="P161" s="204"/>
      <c r="Q161" s="204"/>
      <c r="R161" s="204"/>
      <c r="S161" s="204"/>
      <c r="T161" s="205"/>
      <c r="AT161" s="199" t="s">
        <v>151</v>
      </c>
      <c r="AU161" s="199" t="s">
        <v>79</v>
      </c>
      <c r="AV161" s="12" t="s">
        <v>79</v>
      </c>
      <c r="AW161" s="12" t="s">
        <v>6</v>
      </c>
      <c r="AX161" s="12" t="s">
        <v>77</v>
      </c>
      <c r="AY161" s="199" t="s">
        <v>140</v>
      </c>
    </row>
    <row r="162" spans="2:65" s="1" customFormat="1" ht="16.5" customHeight="1">
      <c r="B162" s="181"/>
      <c r="C162" s="182" t="s">
        <v>259</v>
      </c>
      <c r="D162" s="182" t="s">
        <v>142</v>
      </c>
      <c r="E162" s="183" t="s">
        <v>477</v>
      </c>
      <c r="F162" s="184" t="s">
        <v>255</v>
      </c>
      <c r="G162" s="185" t="s">
        <v>256</v>
      </c>
      <c r="H162" s="186">
        <v>60</v>
      </c>
      <c r="I162" s="187"/>
      <c r="J162" s="188">
        <f>ROUND(I162*H162,2)</f>
        <v>0</v>
      </c>
      <c r="K162" s="184" t="s">
        <v>5</v>
      </c>
      <c r="L162" s="41"/>
      <c r="M162" s="189" t="s">
        <v>5</v>
      </c>
      <c r="N162" s="190" t="s">
        <v>42</v>
      </c>
      <c r="O162" s="42"/>
      <c r="P162" s="191">
        <f>O162*H162</f>
        <v>0</v>
      </c>
      <c r="Q162" s="191">
        <v>0</v>
      </c>
      <c r="R162" s="191">
        <f>Q162*H162</f>
        <v>0</v>
      </c>
      <c r="S162" s="191">
        <v>0</v>
      </c>
      <c r="T162" s="192">
        <f>S162*H162</f>
        <v>0</v>
      </c>
      <c r="AR162" s="24" t="s">
        <v>146</v>
      </c>
      <c r="AT162" s="24" t="s">
        <v>142</v>
      </c>
      <c r="AU162" s="24" t="s">
        <v>79</v>
      </c>
      <c r="AY162" s="24" t="s">
        <v>140</v>
      </c>
      <c r="BE162" s="193">
        <f>IF(N162="základní",J162,0)</f>
        <v>0</v>
      </c>
      <c r="BF162" s="193">
        <f>IF(N162="snížená",J162,0)</f>
        <v>0</v>
      </c>
      <c r="BG162" s="193">
        <f>IF(N162="zákl. přenesená",J162,0)</f>
        <v>0</v>
      </c>
      <c r="BH162" s="193">
        <f>IF(N162="sníž. přenesená",J162,0)</f>
        <v>0</v>
      </c>
      <c r="BI162" s="193">
        <f>IF(N162="nulová",J162,0)</f>
        <v>0</v>
      </c>
      <c r="BJ162" s="24" t="s">
        <v>77</v>
      </c>
      <c r="BK162" s="193">
        <f>ROUND(I162*H162,2)</f>
        <v>0</v>
      </c>
      <c r="BL162" s="24" t="s">
        <v>146</v>
      </c>
      <c r="BM162" s="24" t="s">
        <v>478</v>
      </c>
    </row>
    <row r="163" spans="2:65" s="1" customFormat="1">
      <c r="B163" s="41"/>
      <c r="D163" s="194" t="s">
        <v>148</v>
      </c>
      <c r="F163" s="195" t="s">
        <v>479</v>
      </c>
      <c r="I163" s="156"/>
      <c r="L163" s="41"/>
      <c r="M163" s="196"/>
      <c r="N163" s="42"/>
      <c r="O163" s="42"/>
      <c r="P163" s="42"/>
      <c r="Q163" s="42"/>
      <c r="R163" s="42"/>
      <c r="S163" s="42"/>
      <c r="T163" s="70"/>
      <c r="AT163" s="24" t="s">
        <v>148</v>
      </c>
      <c r="AU163" s="24" t="s">
        <v>79</v>
      </c>
    </row>
    <row r="164" spans="2:65" s="1" customFormat="1" ht="25.5" customHeight="1">
      <c r="B164" s="181"/>
      <c r="C164" s="182" t="s">
        <v>10</v>
      </c>
      <c r="D164" s="182" t="s">
        <v>142</v>
      </c>
      <c r="E164" s="183" t="s">
        <v>260</v>
      </c>
      <c r="F164" s="184" t="s">
        <v>261</v>
      </c>
      <c r="G164" s="185" t="s">
        <v>256</v>
      </c>
      <c r="H164" s="186">
        <v>60</v>
      </c>
      <c r="I164" s="187"/>
      <c r="J164" s="188">
        <f>ROUND(I164*H164,2)</f>
        <v>0</v>
      </c>
      <c r="K164" s="184" t="s">
        <v>155</v>
      </c>
      <c r="L164" s="41"/>
      <c r="M164" s="189" t="s">
        <v>5</v>
      </c>
      <c r="N164" s="190" t="s">
        <v>42</v>
      </c>
      <c r="O164" s="42"/>
      <c r="P164" s="191">
        <f>O164*H164</f>
        <v>0</v>
      </c>
      <c r="Q164" s="191">
        <v>0</v>
      </c>
      <c r="R164" s="191">
        <f>Q164*H164</f>
        <v>0</v>
      </c>
      <c r="S164" s="191">
        <v>0</v>
      </c>
      <c r="T164" s="192">
        <f>S164*H164</f>
        <v>0</v>
      </c>
      <c r="AR164" s="24" t="s">
        <v>146</v>
      </c>
      <c r="AT164" s="24" t="s">
        <v>142</v>
      </c>
      <c r="AU164" s="24" t="s">
        <v>79</v>
      </c>
      <c r="AY164" s="24" t="s">
        <v>140</v>
      </c>
      <c r="BE164" s="193">
        <f>IF(N164="základní",J164,0)</f>
        <v>0</v>
      </c>
      <c r="BF164" s="193">
        <f>IF(N164="snížená",J164,0)</f>
        <v>0</v>
      </c>
      <c r="BG164" s="193">
        <f>IF(N164="zákl. přenesená",J164,0)</f>
        <v>0</v>
      </c>
      <c r="BH164" s="193">
        <f>IF(N164="sníž. přenesená",J164,0)</f>
        <v>0</v>
      </c>
      <c r="BI164" s="193">
        <f>IF(N164="nulová",J164,0)</f>
        <v>0</v>
      </c>
      <c r="BJ164" s="24" t="s">
        <v>77</v>
      </c>
      <c r="BK164" s="193">
        <f>ROUND(I164*H164,2)</f>
        <v>0</v>
      </c>
      <c r="BL164" s="24" t="s">
        <v>146</v>
      </c>
      <c r="BM164" s="24" t="s">
        <v>480</v>
      </c>
    </row>
    <row r="165" spans="2:65" s="1" customFormat="1" ht="27">
      <c r="B165" s="41"/>
      <c r="D165" s="194" t="s">
        <v>148</v>
      </c>
      <c r="F165" s="195" t="s">
        <v>263</v>
      </c>
      <c r="I165" s="156"/>
      <c r="L165" s="41"/>
      <c r="M165" s="196"/>
      <c r="N165" s="42"/>
      <c r="O165" s="42"/>
      <c r="P165" s="42"/>
      <c r="Q165" s="42"/>
      <c r="R165" s="42"/>
      <c r="S165" s="42"/>
      <c r="T165" s="70"/>
      <c r="AT165" s="24" t="s">
        <v>148</v>
      </c>
      <c r="AU165" s="24" t="s">
        <v>79</v>
      </c>
    </row>
    <row r="166" spans="2:65" s="1" customFormat="1" ht="27">
      <c r="B166" s="41"/>
      <c r="D166" s="194" t="s">
        <v>149</v>
      </c>
      <c r="F166" s="197" t="s">
        <v>422</v>
      </c>
      <c r="I166" s="156"/>
      <c r="L166" s="41"/>
      <c r="M166" s="196"/>
      <c r="N166" s="42"/>
      <c r="O166" s="42"/>
      <c r="P166" s="42"/>
      <c r="Q166" s="42"/>
      <c r="R166" s="42"/>
      <c r="S166" s="42"/>
      <c r="T166" s="70"/>
      <c r="AT166" s="24" t="s">
        <v>149</v>
      </c>
      <c r="AU166" s="24" t="s">
        <v>79</v>
      </c>
    </row>
    <row r="167" spans="2:65" s="12" customFormat="1">
      <c r="B167" s="198"/>
      <c r="D167" s="194" t="s">
        <v>151</v>
      </c>
      <c r="E167" s="199" t="s">
        <v>5</v>
      </c>
      <c r="F167" s="200" t="s">
        <v>481</v>
      </c>
      <c r="H167" s="201">
        <v>60</v>
      </c>
      <c r="I167" s="202"/>
      <c r="L167" s="198"/>
      <c r="M167" s="203"/>
      <c r="N167" s="204"/>
      <c r="O167" s="204"/>
      <c r="P167" s="204"/>
      <c r="Q167" s="204"/>
      <c r="R167" s="204"/>
      <c r="S167" s="204"/>
      <c r="T167" s="205"/>
      <c r="AT167" s="199" t="s">
        <v>151</v>
      </c>
      <c r="AU167" s="199" t="s">
        <v>79</v>
      </c>
      <c r="AV167" s="12" t="s">
        <v>79</v>
      </c>
      <c r="AW167" s="12" t="s">
        <v>35</v>
      </c>
      <c r="AX167" s="12" t="s">
        <v>77</v>
      </c>
      <c r="AY167" s="199" t="s">
        <v>140</v>
      </c>
    </row>
    <row r="168" spans="2:65" s="11" customFormat="1" ht="29.85" customHeight="1">
      <c r="B168" s="168"/>
      <c r="D168" s="169" t="s">
        <v>70</v>
      </c>
      <c r="E168" s="179" t="s">
        <v>146</v>
      </c>
      <c r="F168" s="179" t="s">
        <v>482</v>
      </c>
      <c r="I168" s="171"/>
      <c r="J168" s="180">
        <f>BK168</f>
        <v>0</v>
      </c>
      <c r="L168" s="168"/>
      <c r="M168" s="173"/>
      <c r="N168" s="174"/>
      <c r="O168" s="174"/>
      <c r="P168" s="175">
        <f>SUM(P169:P174)</f>
        <v>0</v>
      </c>
      <c r="Q168" s="174"/>
      <c r="R168" s="175">
        <f>SUM(R169:R174)</f>
        <v>0</v>
      </c>
      <c r="S168" s="174"/>
      <c r="T168" s="176">
        <f>SUM(T169:T174)</f>
        <v>0</v>
      </c>
      <c r="AR168" s="169" t="s">
        <v>77</v>
      </c>
      <c r="AT168" s="177" t="s">
        <v>70</v>
      </c>
      <c r="AU168" s="177" t="s">
        <v>77</v>
      </c>
      <c r="AY168" s="169" t="s">
        <v>140</v>
      </c>
      <c r="BK168" s="178">
        <f>SUM(BK169:BK174)</f>
        <v>0</v>
      </c>
    </row>
    <row r="169" spans="2:65" s="1" customFormat="1" ht="16.5" customHeight="1">
      <c r="B169" s="181"/>
      <c r="C169" s="182" t="s">
        <v>271</v>
      </c>
      <c r="D169" s="182" t="s">
        <v>142</v>
      </c>
      <c r="E169" s="183" t="s">
        <v>483</v>
      </c>
      <c r="F169" s="184" t="s">
        <v>484</v>
      </c>
      <c r="G169" s="185" t="s">
        <v>168</v>
      </c>
      <c r="H169" s="186">
        <v>2.85</v>
      </c>
      <c r="I169" s="187"/>
      <c r="J169" s="188">
        <f>ROUND(I169*H169,2)</f>
        <v>0</v>
      </c>
      <c r="K169" s="184" t="s">
        <v>155</v>
      </c>
      <c r="L169" s="41"/>
      <c r="M169" s="189" t="s">
        <v>5</v>
      </c>
      <c r="N169" s="190" t="s">
        <v>42</v>
      </c>
      <c r="O169" s="42"/>
      <c r="P169" s="191">
        <f>O169*H169</f>
        <v>0</v>
      </c>
      <c r="Q169" s="191">
        <v>0</v>
      </c>
      <c r="R169" s="191">
        <f>Q169*H169</f>
        <v>0</v>
      </c>
      <c r="S169" s="191">
        <v>0</v>
      </c>
      <c r="T169" s="192">
        <f>S169*H169</f>
        <v>0</v>
      </c>
      <c r="AR169" s="24" t="s">
        <v>146</v>
      </c>
      <c r="AT169" s="24" t="s">
        <v>142</v>
      </c>
      <c r="AU169" s="24" t="s">
        <v>79</v>
      </c>
      <c r="AY169" s="24" t="s">
        <v>140</v>
      </c>
      <c r="BE169" s="193">
        <f>IF(N169="základní",J169,0)</f>
        <v>0</v>
      </c>
      <c r="BF169" s="193">
        <f>IF(N169="snížená",J169,0)</f>
        <v>0</v>
      </c>
      <c r="BG169" s="193">
        <f>IF(N169="zákl. přenesená",J169,0)</f>
        <v>0</v>
      </c>
      <c r="BH169" s="193">
        <f>IF(N169="sníž. přenesená",J169,0)</f>
        <v>0</v>
      </c>
      <c r="BI169" s="193">
        <f>IF(N169="nulová",J169,0)</f>
        <v>0</v>
      </c>
      <c r="BJ169" s="24" t="s">
        <v>77</v>
      </c>
      <c r="BK169" s="193">
        <f>ROUND(I169*H169,2)</f>
        <v>0</v>
      </c>
      <c r="BL169" s="24" t="s">
        <v>146</v>
      </c>
      <c r="BM169" s="24" t="s">
        <v>485</v>
      </c>
    </row>
    <row r="170" spans="2:65" s="1" customFormat="1">
      <c r="B170" s="41"/>
      <c r="D170" s="194" t="s">
        <v>148</v>
      </c>
      <c r="F170" s="195" t="s">
        <v>486</v>
      </c>
      <c r="I170" s="156"/>
      <c r="L170" s="41"/>
      <c r="M170" s="196"/>
      <c r="N170" s="42"/>
      <c r="O170" s="42"/>
      <c r="P170" s="42"/>
      <c r="Q170" s="42"/>
      <c r="R170" s="42"/>
      <c r="S170" s="42"/>
      <c r="T170" s="70"/>
      <c r="AT170" s="24" t="s">
        <v>148</v>
      </c>
      <c r="AU170" s="24" t="s">
        <v>79</v>
      </c>
    </row>
    <row r="171" spans="2:65" s="1" customFormat="1" ht="27">
      <c r="B171" s="41"/>
      <c r="D171" s="194" t="s">
        <v>149</v>
      </c>
      <c r="F171" s="197" t="s">
        <v>422</v>
      </c>
      <c r="I171" s="156"/>
      <c r="L171" s="41"/>
      <c r="M171" s="196"/>
      <c r="N171" s="42"/>
      <c r="O171" s="42"/>
      <c r="P171" s="42"/>
      <c r="Q171" s="42"/>
      <c r="R171" s="42"/>
      <c r="S171" s="42"/>
      <c r="T171" s="70"/>
      <c r="AT171" s="24" t="s">
        <v>149</v>
      </c>
      <c r="AU171" s="24" t="s">
        <v>79</v>
      </c>
    </row>
    <row r="172" spans="2:65" s="12" customFormat="1">
      <c r="B172" s="198"/>
      <c r="D172" s="194" t="s">
        <v>151</v>
      </c>
      <c r="E172" s="199" t="s">
        <v>5</v>
      </c>
      <c r="F172" s="200" t="s">
        <v>487</v>
      </c>
      <c r="H172" s="201">
        <v>2.4500000000000002</v>
      </c>
      <c r="I172" s="202"/>
      <c r="L172" s="198"/>
      <c r="M172" s="203"/>
      <c r="N172" s="204"/>
      <c r="O172" s="204"/>
      <c r="P172" s="204"/>
      <c r="Q172" s="204"/>
      <c r="R172" s="204"/>
      <c r="S172" s="204"/>
      <c r="T172" s="205"/>
      <c r="AT172" s="199" t="s">
        <v>151</v>
      </c>
      <c r="AU172" s="199" t="s">
        <v>79</v>
      </c>
      <c r="AV172" s="12" t="s">
        <v>79</v>
      </c>
      <c r="AW172" s="12" t="s">
        <v>35</v>
      </c>
      <c r="AX172" s="12" t="s">
        <v>71</v>
      </c>
      <c r="AY172" s="199" t="s">
        <v>140</v>
      </c>
    </row>
    <row r="173" spans="2:65" s="12" customFormat="1">
      <c r="B173" s="198"/>
      <c r="D173" s="194" t="s">
        <v>151</v>
      </c>
      <c r="E173" s="199" t="s">
        <v>5</v>
      </c>
      <c r="F173" s="200" t="s">
        <v>488</v>
      </c>
      <c r="H173" s="201">
        <v>0.4</v>
      </c>
      <c r="I173" s="202"/>
      <c r="L173" s="198"/>
      <c r="M173" s="203"/>
      <c r="N173" s="204"/>
      <c r="O173" s="204"/>
      <c r="P173" s="204"/>
      <c r="Q173" s="204"/>
      <c r="R173" s="204"/>
      <c r="S173" s="204"/>
      <c r="T173" s="205"/>
      <c r="AT173" s="199" t="s">
        <v>151</v>
      </c>
      <c r="AU173" s="199" t="s">
        <v>79</v>
      </c>
      <c r="AV173" s="12" t="s">
        <v>79</v>
      </c>
      <c r="AW173" s="12" t="s">
        <v>35</v>
      </c>
      <c r="AX173" s="12" t="s">
        <v>71</v>
      </c>
      <c r="AY173" s="199" t="s">
        <v>140</v>
      </c>
    </row>
    <row r="174" spans="2:65" s="14" customFormat="1">
      <c r="B174" s="213"/>
      <c r="D174" s="194" t="s">
        <v>151</v>
      </c>
      <c r="E174" s="214" t="s">
        <v>5</v>
      </c>
      <c r="F174" s="215" t="s">
        <v>231</v>
      </c>
      <c r="H174" s="216">
        <v>2.85</v>
      </c>
      <c r="I174" s="217"/>
      <c r="L174" s="213"/>
      <c r="M174" s="218"/>
      <c r="N174" s="219"/>
      <c r="O174" s="219"/>
      <c r="P174" s="219"/>
      <c r="Q174" s="219"/>
      <c r="R174" s="219"/>
      <c r="S174" s="219"/>
      <c r="T174" s="220"/>
      <c r="AT174" s="214" t="s">
        <v>151</v>
      </c>
      <c r="AU174" s="214" t="s">
        <v>79</v>
      </c>
      <c r="AV174" s="14" t="s">
        <v>146</v>
      </c>
      <c r="AW174" s="14" t="s">
        <v>35</v>
      </c>
      <c r="AX174" s="14" t="s">
        <v>77</v>
      </c>
      <c r="AY174" s="214" t="s">
        <v>140</v>
      </c>
    </row>
    <row r="175" spans="2:65" s="11" customFormat="1" ht="29.85" customHeight="1">
      <c r="B175" s="168"/>
      <c r="D175" s="169" t="s">
        <v>70</v>
      </c>
      <c r="E175" s="179" t="s">
        <v>190</v>
      </c>
      <c r="F175" s="179" t="s">
        <v>489</v>
      </c>
      <c r="I175" s="171"/>
      <c r="J175" s="180">
        <f>BK175</f>
        <v>0</v>
      </c>
      <c r="L175" s="168"/>
      <c r="M175" s="173"/>
      <c r="N175" s="174"/>
      <c r="O175" s="174"/>
      <c r="P175" s="175">
        <f>SUM(P176:P206)</f>
        <v>0</v>
      </c>
      <c r="Q175" s="174"/>
      <c r="R175" s="175">
        <f>SUM(R176:R206)</f>
        <v>4.3746E-2</v>
      </c>
      <c r="S175" s="174"/>
      <c r="T175" s="176">
        <f>SUM(T176:T206)</f>
        <v>0</v>
      </c>
      <c r="AR175" s="169" t="s">
        <v>77</v>
      </c>
      <c r="AT175" s="177" t="s">
        <v>70</v>
      </c>
      <c r="AU175" s="177" t="s">
        <v>77</v>
      </c>
      <c r="AY175" s="169" t="s">
        <v>140</v>
      </c>
      <c r="BK175" s="178">
        <f>SUM(BK176:BK206)</f>
        <v>0</v>
      </c>
    </row>
    <row r="176" spans="2:65" s="1" customFormat="1" ht="25.5" customHeight="1">
      <c r="B176" s="181"/>
      <c r="C176" s="182" t="s">
        <v>277</v>
      </c>
      <c r="D176" s="182" t="s">
        <v>142</v>
      </c>
      <c r="E176" s="183" t="s">
        <v>490</v>
      </c>
      <c r="F176" s="184" t="s">
        <v>491</v>
      </c>
      <c r="G176" s="185" t="s">
        <v>145</v>
      </c>
      <c r="H176" s="186">
        <v>1</v>
      </c>
      <c r="I176" s="187"/>
      <c r="J176" s="188">
        <f>ROUND(I176*H176,2)</f>
        <v>0</v>
      </c>
      <c r="K176" s="184" t="s">
        <v>5</v>
      </c>
      <c r="L176" s="41"/>
      <c r="M176" s="189" t="s">
        <v>5</v>
      </c>
      <c r="N176" s="190" t="s">
        <v>42</v>
      </c>
      <c r="O176" s="42"/>
      <c r="P176" s="191">
        <f>O176*H176</f>
        <v>0</v>
      </c>
      <c r="Q176" s="191">
        <v>0</v>
      </c>
      <c r="R176" s="191">
        <f>Q176*H176</f>
        <v>0</v>
      </c>
      <c r="S176" s="191">
        <v>0</v>
      </c>
      <c r="T176" s="192">
        <f>S176*H176</f>
        <v>0</v>
      </c>
      <c r="AR176" s="24" t="s">
        <v>146</v>
      </c>
      <c r="AT176" s="24" t="s">
        <v>142</v>
      </c>
      <c r="AU176" s="24" t="s">
        <v>79</v>
      </c>
      <c r="AY176" s="24" t="s">
        <v>140</v>
      </c>
      <c r="BE176" s="193">
        <f>IF(N176="základní",J176,0)</f>
        <v>0</v>
      </c>
      <c r="BF176" s="193">
        <f>IF(N176="snížená",J176,0)</f>
        <v>0</v>
      </c>
      <c r="BG176" s="193">
        <f>IF(N176="zákl. přenesená",J176,0)</f>
        <v>0</v>
      </c>
      <c r="BH176" s="193">
        <f>IF(N176="sníž. přenesená",J176,0)</f>
        <v>0</v>
      </c>
      <c r="BI176" s="193">
        <f>IF(N176="nulová",J176,0)</f>
        <v>0</v>
      </c>
      <c r="BJ176" s="24" t="s">
        <v>77</v>
      </c>
      <c r="BK176" s="193">
        <f>ROUND(I176*H176,2)</f>
        <v>0</v>
      </c>
      <c r="BL176" s="24" t="s">
        <v>146</v>
      </c>
      <c r="BM176" s="24" t="s">
        <v>492</v>
      </c>
    </row>
    <row r="177" spans="2:65" s="1" customFormat="1" ht="27">
      <c r="B177" s="41"/>
      <c r="D177" s="194" t="s">
        <v>148</v>
      </c>
      <c r="F177" s="195" t="s">
        <v>491</v>
      </c>
      <c r="I177" s="156"/>
      <c r="L177" s="41"/>
      <c r="M177" s="196"/>
      <c r="N177" s="42"/>
      <c r="O177" s="42"/>
      <c r="P177" s="42"/>
      <c r="Q177" s="42"/>
      <c r="R177" s="42"/>
      <c r="S177" s="42"/>
      <c r="T177" s="70"/>
      <c r="AT177" s="24" t="s">
        <v>148</v>
      </c>
      <c r="AU177" s="24" t="s">
        <v>79</v>
      </c>
    </row>
    <row r="178" spans="2:65" s="12" customFormat="1">
      <c r="B178" s="198"/>
      <c r="D178" s="194" t="s">
        <v>151</v>
      </c>
      <c r="E178" s="199" t="s">
        <v>5</v>
      </c>
      <c r="F178" s="200" t="s">
        <v>493</v>
      </c>
      <c r="H178" s="201">
        <v>1</v>
      </c>
      <c r="I178" s="202"/>
      <c r="L178" s="198"/>
      <c r="M178" s="203"/>
      <c r="N178" s="204"/>
      <c r="O178" s="204"/>
      <c r="P178" s="204"/>
      <c r="Q178" s="204"/>
      <c r="R178" s="204"/>
      <c r="S178" s="204"/>
      <c r="T178" s="205"/>
      <c r="AT178" s="199" t="s">
        <v>151</v>
      </c>
      <c r="AU178" s="199" t="s">
        <v>79</v>
      </c>
      <c r="AV178" s="12" t="s">
        <v>79</v>
      </c>
      <c r="AW178" s="12" t="s">
        <v>35</v>
      </c>
      <c r="AX178" s="12" t="s">
        <v>77</v>
      </c>
      <c r="AY178" s="199" t="s">
        <v>140</v>
      </c>
    </row>
    <row r="179" spans="2:65" s="1" customFormat="1" ht="25.5" customHeight="1">
      <c r="B179" s="181"/>
      <c r="C179" s="182" t="s">
        <v>283</v>
      </c>
      <c r="D179" s="182" t="s">
        <v>142</v>
      </c>
      <c r="E179" s="183" t="s">
        <v>494</v>
      </c>
      <c r="F179" s="184" t="s">
        <v>495</v>
      </c>
      <c r="G179" s="185" t="s">
        <v>267</v>
      </c>
      <c r="H179" s="186">
        <v>5</v>
      </c>
      <c r="I179" s="187"/>
      <c r="J179" s="188">
        <f>ROUND(I179*H179,2)</f>
        <v>0</v>
      </c>
      <c r="K179" s="184" t="s">
        <v>155</v>
      </c>
      <c r="L179" s="41"/>
      <c r="M179" s="189" t="s">
        <v>5</v>
      </c>
      <c r="N179" s="190" t="s">
        <v>42</v>
      </c>
      <c r="O179" s="42"/>
      <c r="P179" s="191">
        <f>O179*H179</f>
        <v>0</v>
      </c>
      <c r="Q179" s="191">
        <v>0</v>
      </c>
      <c r="R179" s="191">
        <f>Q179*H179</f>
        <v>0</v>
      </c>
      <c r="S179" s="191">
        <v>0</v>
      </c>
      <c r="T179" s="192">
        <f>S179*H179</f>
        <v>0</v>
      </c>
      <c r="AR179" s="24" t="s">
        <v>146</v>
      </c>
      <c r="AT179" s="24" t="s">
        <v>142</v>
      </c>
      <c r="AU179" s="24" t="s">
        <v>79</v>
      </c>
      <c r="AY179" s="24" t="s">
        <v>140</v>
      </c>
      <c r="BE179" s="193">
        <f>IF(N179="základní",J179,0)</f>
        <v>0</v>
      </c>
      <c r="BF179" s="193">
        <f>IF(N179="snížená",J179,0)</f>
        <v>0</v>
      </c>
      <c r="BG179" s="193">
        <f>IF(N179="zákl. přenesená",J179,0)</f>
        <v>0</v>
      </c>
      <c r="BH179" s="193">
        <f>IF(N179="sníž. přenesená",J179,0)</f>
        <v>0</v>
      </c>
      <c r="BI179" s="193">
        <f>IF(N179="nulová",J179,0)</f>
        <v>0</v>
      </c>
      <c r="BJ179" s="24" t="s">
        <v>77</v>
      </c>
      <c r="BK179" s="193">
        <f>ROUND(I179*H179,2)</f>
        <v>0</v>
      </c>
      <c r="BL179" s="24" t="s">
        <v>146</v>
      </c>
      <c r="BM179" s="24" t="s">
        <v>496</v>
      </c>
    </row>
    <row r="180" spans="2:65" s="1" customFormat="1" ht="27">
      <c r="B180" s="41"/>
      <c r="D180" s="194" t="s">
        <v>148</v>
      </c>
      <c r="F180" s="195" t="s">
        <v>497</v>
      </c>
      <c r="I180" s="156"/>
      <c r="L180" s="41"/>
      <c r="M180" s="196"/>
      <c r="N180" s="42"/>
      <c r="O180" s="42"/>
      <c r="P180" s="42"/>
      <c r="Q180" s="42"/>
      <c r="R180" s="42"/>
      <c r="S180" s="42"/>
      <c r="T180" s="70"/>
      <c r="AT180" s="24" t="s">
        <v>148</v>
      </c>
      <c r="AU180" s="24" t="s">
        <v>79</v>
      </c>
    </row>
    <row r="181" spans="2:65" s="1" customFormat="1" ht="27">
      <c r="B181" s="41"/>
      <c r="D181" s="194" t="s">
        <v>149</v>
      </c>
      <c r="F181" s="197" t="s">
        <v>422</v>
      </c>
      <c r="I181" s="156"/>
      <c r="L181" s="41"/>
      <c r="M181" s="196"/>
      <c r="N181" s="42"/>
      <c r="O181" s="42"/>
      <c r="P181" s="42"/>
      <c r="Q181" s="42"/>
      <c r="R181" s="42"/>
      <c r="S181" s="42"/>
      <c r="T181" s="70"/>
      <c r="AT181" s="24" t="s">
        <v>149</v>
      </c>
      <c r="AU181" s="24" t="s">
        <v>79</v>
      </c>
    </row>
    <row r="182" spans="2:65" s="13" customFormat="1">
      <c r="B182" s="206"/>
      <c r="D182" s="194" t="s">
        <v>151</v>
      </c>
      <c r="E182" s="207" t="s">
        <v>5</v>
      </c>
      <c r="F182" s="208" t="s">
        <v>498</v>
      </c>
      <c r="H182" s="207" t="s">
        <v>5</v>
      </c>
      <c r="I182" s="209"/>
      <c r="L182" s="206"/>
      <c r="M182" s="210"/>
      <c r="N182" s="211"/>
      <c r="O182" s="211"/>
      <c r="P182" s="211"/>
      <c r="Q182" s="211"/>
      <c r="R182" s="211"/>
      <c r="S182" s="211"/>
      <c r="T182" s="212"/>
      <c r="AT182" s="207" t="s">
        <v>151</v>
      </c>
      <c r="AU182" s="207" t="s">
        <v>79</v>
      </c>
      <c r="AV182" s="13" t="s">
        <v>77</v>
      </c>
      <c r="AW182" s="13" t="s">
        <v>35</v>
      </c>
      <c r="AX182" s="13" t="s">
        <v>71</v>
      </c>
      <c r="AY182" s="207" t="s">
        <v>140</v>
      </c>
    </row>
    <row r="183" spans="2:65" s="12" customFormat="1">
      <c r="B183" s="198"/>
      <c r="D183" s="194" t="s">
        <v>151</v>
      </c>
      <c r="E183" s="199" t="s">
        <v>5</v>
      </c>
      <c r="F183" s="200" t="s">
        <v>172</v>
      </c>
      <c r="H183" s="201">
        <v>5</v>
      </c>
      <c r="I183" s="202"/>
      <c r="L183" s="198"/>
      <c r="M183" s="203"/>
      <c r="N183" s="204"/>
      <c r="O183" s="204"/>
      <c r="P183" s="204"/>
      <c r="Q183" s="204"/>
      <c r="R183" s="204"/>
      <c r="S183" s="204"/>
      <c r="T183" s="205"/>
      <c r="AT183" s="199" t="s">
        <v>151</v>
      </c>
      <c r="AU183" s="199" t="s">
        <v>79</v>
      </c>
      <c r="AV183" s="12" t="s">
        <v>79</v>
      </c>
      <c r="AW183" s="12" t="s">
        <v>35</v>
      </c>
      <c r="AX183" s="12" t="s">
        <v>77</v>
      </c>
      <c r="AY183" s="199" t="s">
        <v>140</v>
      </c>
    </row>
    <row r="184" spans="2:65" s="1" customFormat="1" ht="16.5" customHeight="1">
      <c r="B184" s="181"/>
      <c r="C184" s="221" t="s">
        <v>290</v>
      </c>
      <c r="D184" s="221" t="s">
        <v>326</v>
      </c>
      <c r="E184" s="222" t="s">
        <v>499</v>
      </c>
      <c r="F184" s="223" t="s">
        <v>500</v>
      </c>
      <c r="G184" s="224" t="s">
        <v>267</v>
      </c>
      <c r="H184" s="225">
        <v>5.25</v>
      </c>
      <c r="I184" s="226"/>
      <c r="J184" s="227">
        <f>ROUND(I184*H184,2)</f>
        <v>0</v>
      </c>
      <c r="K184" s="223" t="s">
        <v>155</v>
      </c>
      <c r="L184" s="228"/>
      <c r="M184" s="229" t="s">
        <v>5</v>
      </c>
      <c r="N184" s="230" t="s">
        <v>42</v>
      </c>
      <c r="O184" s="42"/>
      <c r="P184" s="191">
        <f>O184*H184</f>
        <v>0</v>
      </c>
      <c r="Q184" s="191">
        <v>6.7000000000000002E-4</v>
      </c>
      <c r="R184" s="191">
        <f>Q184*H184</f>
        <v>3.5175000000000002E-3</v>
      </c>
      <c r="S184" s="191">
        <v>0</v>
      </c>
      <c r="T184" s="192">
        <f>S184*H184</f>
        <v>0</v>
      </c>
      <c r="AR184" s="24" t="s">
        <v>190</v>
      </c>
      <c r="AT184" s="24" t="s">
        <v>326</v>
      </c>
      <c r="AU184" s="24" t="s">
        <v>79</v>
      </c>
      <c r="AY184" s="24" t="s">
        <v>140</v>
      </c>
      <c r="BE184" s="193">
        <f>IF(N184="základní",J184,0)</f>
        <v>0</v>
      </c>
      <c r="BF184" s="193">
        <f>IF(N184="snížená",J184,0)</f>
        <v>0</v>
      </c>
      <c r="BG184" s="193">
        <f>IF(N184="zákl. přenesená",J184,0)</f>
        <v>0</v>
      </c>
      <c r="BH184" s="193">
        <f>IF(N184="sníž. přenesená",J184,0)</f>
        <v>0</v>
      </c>
      <c r="BI184" s="193">
        <f>IF(N184="nulová",J184,0)</f>
        <v>0</v>
      </c>
      <c r="BJ184" s="24" t="s">
        <v>77</v>
      </c>
      <c r="BK184" s="193">
        <f>ROUND(I184*H184,2)</f>
        <v>0</v>
      </c>
      <c r="BL184" s="24" t="s">
        <v>146</v>
      </c>
      <c r="BM184" s="24" t="s">
        <v>501</v>
      </c>
    </row>
    <row r="185" spans="2:65" s="1" customFormat="1">
      <c r="B185" s="41"/>
      <c r="D185" s="194" t="s">
        <v>148</v>
      </c>
      <c r="F185" s="195" t="s">
        <v>500</v>
      </c>
      <c r="I185" s="156"/>
      <c r="L185" s="41"/>
      <c r="M185" s="196"/>
      <c r="N185" s="42"/>
      <c r="O185" s="42"/>
      <c r="P185" s="42"/>
      <c r="Q185" s="42"/>
      <c r="R185" s="42"/>
      <c r="S185" s="42"/>
      <c r="T185" s="70"/>
      <c r="AT185" s="24" t="s">
        <v>148</v>
      </c>
      <c r="AU185" s="24" t="s">
        <v>79</v>
      </c>
    </row>
    <row r="186" spans="2:65" s="12" customFormat="1">
      <c r="B186" s="198"/>
      <c r="D186" s="194" t="s">
        <v>151</v>
      </c>
      <c r="F186" s="200" t="s">
        <v>502</v>
      </c>
      <c r="H186" s="201">
        <v>5.25</v>
      </c>
      <c r="I186" s="202"/>
      <c r="L186" s="198"/>
      <c r="M186" s="203"/>
      <c r="N186" s="204"/>
      <c r="O186" s="204"/>
      <c r="P186" s="204"/>
      <c r="Q186" s="204"/>
      <c r="R186" s="204"/>
      <c r="S186" s="204"/>
      <c r="T186" s="205"/>
      <c r="AT186" s="199" t="s">
        <v>151</v>
      </c>
      <c r="AU186" s="199" t="s">
        <v>79</v>
      </c>
      <c r="AV186" s="12" t="s">
        <v>79</v>
      </c>
      <c r="AW186" s="12" t="s">
        <v>6</v>
      </c>
      <c r="AX186" s="12" t="s">
        <v>77</v>
      </c>
      <c r="AY186" s="199" t="s">
        <v>140</v>
      </c>
    </row>
    <row r="187" spans="2:65" s="1" customFormat="1" ht="25.5" customHeight="1">
      <c r="B187" s="181"/>
      <c r="C187" s="182" t="s">
        <v>298</v>
      </c>
      <c r="D187" s="182" t="s">
        <v>142</v>
      </c>
      <c r="E187" s="183" t="s">
        <v>503</v>
      </c>
      <c r="F187" s="184" t="s">
        <v>504</v>
      </c>
      <c r="G187" s="185" t="s">
        <v>267</v>
      </c>
      <c r="H187" s="186">
        <v>24.5</v>
      </c>
      <c r="I187" s="187"/>
      <c r="J187" s="188">
        <f>ROUND(I187*H187,2)</f>
        <v>0</v>
      </c>
      <c r="K187" s="184" t="s">
        <v>155</v>
      </c>
      <c r="L187" s="41"/>
      <c r="M187" s="189" t="s">
        <v>5</v>
      </c>
      <c r="N187" s="190" t="s">
        <v>42</v>
      </c>
      <c r="O187" s="42"/>
      <c r="P187" s="191">
        <f>O187*H187</f>
        <v>0</v>
      </c>
      <c r="Q187" s="191">
        <v>0</v>
      </c>
      <c r="R187" s="191">
        <f>Q187*H187</f>
        <v>0</v>
      </c>
      <c r="S187" s="191">
        <v>0</v>
      </c>
      <c r="T187" s="192">
        <f>S187*H187</f>
        <v>0</v>
      </c>
      <c r="AR187" s="24" t="s">
        <v>146</v>
      </c>
      <c r="AT187" s="24" t="s">
        <v>142</v>
      </c>
      <c r="AU187" s="24" t="s">
        <v>79</v>
      </c>
      <c r="AY187" s="24" t="s">
        <v>140</v>
      </c>
      <c r="BE187" s="193">
        <f>IF(N187="základní",J187,0)</f>
        <v>0</v>
      </c>
      <c r="BF187" s="193">
        <f>IF(N187="snížená",J187,0)</f>
        <v>0</v>
      </c>
      <c r="BG187" s="193">
        <f>IF(N187="zákl. přenesená",J187,0)</f>
        <v>0</v>
      </c>
      <c r="BH187" s="193">
        <f>IF(N187="sníž. přenesená",J187,0)</f>
        <v>0</v>
      </c>
      <c r="BI187" s="193">
        <f>IF(N187="nulová",J187,0)</f>
        <v>0</v>
      </c>
      <c r="BJ187" s="24" t="s">
        <v>77</v>
      </c>
      <c r="BK187" s="193">
        <f>ROUND(I187*H187,2)</f>
        <v>0</v>
      </c>
      <c r="BL187" s="24" t="s">
        <v>146</v>
      </c>
      <c r="BM187" s="24" t="s">
        <v>505</v>
      </c>
    </row>
    <row r="188" spans="2:65" s="1" customFormat="1" ht="27">
      <c r="B188" s="41"/>
      <c r="D188" s="194" t="s">
        <v>148</v>
      </c>
      <c r="F188" s="195" t="s">
        <v>506</v>
      </c>
      <c r="I188" s="156"/>
      <c r="L188" s="41"/>
      <c r="M188" s="196"/>
      <c r="N188" s="42"/>
      <c r="O188" s="42"/>
      <c r="P188" s="42"/>
      <c r="Q188" s="42"/>
      <c r="R188" s="42"/>
      <c r="S188" s="42"/>
      <c r="T188" s="70"/>
      <c r="AT188" s="24" t="s">
        <v>148</v>
      </c>
      <c r="AU188" s="24" t="s">
        <v>79</v>
      </c>
    </row>
    <row r="189" spans="2:65" s="1" customFormat="1" ht="27">
      <c r="B189" s="41"/>
      <c r="D189" s="194" t="s">
        <v>149</v>
      </c>
      <c r="F189" s="197" t="s">
        <v>422</v>
      </c>
      <c r="I189" s="156"/>
      <c r="L189" s="41"/>
      <c r="M189" s="196"/>
      <c r="N189" s="42"/>
      <c r="O189" s="42"/>
      <c r="P189" s="42"/>
      <c r="Q189" s="42"/>
      <c r="R189" s="42"/>
      <c r="S189" s="42"/>
      <c r="T189" s="70"/>
      <c r="AT189" s="24" t="s">
        <v>149</v>
      </c>
      <c r="AU189" s="24" t="s">
        <v>79</v>
      </c>
    </row>
    <row r="190" spans="2:65" s="12" customFormat="1">
      <c r="B190" s="198"/>
      <c r="D190" s="194" t="s">
        <v>151</v>
      </c>
      <c r="E190" s="199" t="s">
        <v>5</v>
      </c>
      <c r="F190" s="200" t="s">
        <v>507</v>
      </c>
      <c r="H190" s="201">
        <v>24.5</v>
      </c>
      <c r="I190" s="202"/>
      <c r="L190" s="198"/>
      <c r="M190" s="203"/>
      <c r="N190" s="204"/>
      <c r="O190" s="204"/>
      <c r="P190" s="204"/>
      <c r="Q190" s="204"/>
      <c r="R190" s="204"/>
      <c r="S190" s="204"/>
      <c r="T190" s="205"/>
      <c r="AT190" s="199" t="s">
        <v>151</v>
      </c>
      <c r="AU190" s="199" t="s">
        <v>79</v>
      </c>
      <c r="AV190" s="12" t="s">
        <v>79</v>
      </c>
      <c r="AW190" s="12" t="s">
        <v>35</v>
      </c>
      <c r="AX190" s="12" t="s">
        <v>77</v>
      </c>
      <c r="AY190" s="199" t="s">
        <v>140</v>
      </c>
    </row>
    <row r="191" spans="2:65" s="1" customFormat="1" ht="16.5" customHeight="1">
      <c r="B191" s="181"/>
      <c r="C191" s="221" t="s">
        <v>304</v>
      </c>
      <c r="D191" s="221" t="s">
        <v>326</v>
      </c>
      <c r="E191" s="222" t="s">
        <v>508</v>
      </c>
      <c r="F191" s="223" t="s">
        <v>509</v>
      </c>
      <c r="G191" s="224" t="s">
        <v>267</v>
      </c>
      <c r="H191" s="225">
        <v>25.725000000000001</v>
      </c>
      <c r="I191" s="226"/>
      <c r="J191" s="227">
        <f>ROUND(I191*H191,2)</f>
        <v>0</v>
      </c>
      <c r="K191" s="223" t="s">
        <v>155</v>
      </c>
      <c r="L191" s="228"/>
      <c r="M191" s="229" t="s">
        <v>5</v>
      </c>
      <c r="N191" s="230" t="s">
        <v>42</v>
      </c>
      <c r="O191" s="42"/>
      <c r="P191" s="191">
        <f>O191*H191</f>
        <v>0</v>
      </c>
      <c r="Q191" s="191">
        <v>1.06E-3</v>
      </c>
      <c r="R191" s="191">
        <f>Q191*H191</f>
        <v>2.7268500000000001E-2</v>
      </c>
      <c r="S191" s="191">
        <v>0</v>
      </c>
      <c r="T191" s="192">
        <f>S191*H191</f>
        <v>0</v>
      </c>
      <c r="AR191" s="24" t="s">
        <v>190</v>
      </c>
      <c r="AT191" s="24" t="s">
        <v>326</v>
      </c>
      <c r="AU191" s="24" t="s">
        <v>79</v>
      </c>
      <c r="AY191" s="24" t="s">
        <v>140</v>
      </c>
      <c r="BE191" s="193">
        <f>IF(N191="základní",J191,0)</f>
        <v>0</v>
      </c>
      <c r="BF191" s="193">
        <f>IF(N191="snížená",J191,0)</f>
        <v>0</v>
      </c>
      <c r="BG191" s="193">
        <f>IF(N191="zákl. přenesená",J191,0)</f>
        <v>0</v>
      </c>
      <c r="BH191" s="193">
        <f>IF(N191="sníž. přenesená",J191,0)</f>
        <v>0</v>
      </c>
      <c r="BI191" s="193">
        <f>IF(N191="nulová",J191,0)</f>
        <v>0</v>
      </c>
      <c r="BJ191" s="24" t="s">
        <v>77</v>
      </c>
      <c r="BK191" s="193">
        <f>ROUND(I191*H191,2)</f>
        <v>0</v>
      </c>
      <c r="BL191" s="24" t="s">
        <v>146</v>
      </c>
      <c r="BM191" s="24" t="s">
        <v>510</v>
      </c>
    </row>
    <row r="192" spans="2:65" s="1" customFormat="1">
      <c r="B192" s="41"/>
      <c r="D192" s="194" t="s">
        <v>148</v>
      </c>
      <c r="F192" s="195" t="s">
        <v>509</v>
      </c>
      <c r="I192" s="156"/>
      <c r="L192" s="41"/>
      <c r="M192" s="196"/>
      <c r="N192" s="42"/>
      <c r="O192" s="42"/>
      <c r="P192" s="42"/>
      <c r="Q192" s="42"/>
      <c r="R192" s="42"/>
      <c r="S192" s="42"/>
      <c r="T192" s="70"/>
      <c r="AT192" s="24" t="s">
        <v>148</v>
      </c>
      <c r="AU192" s="24" t="s">
        <v>79</v>
      </c>
    </row>
    <row r="193" spans="2:65" s="12" customFormat="1">
      <c r="B193" s="198"/>
      <c r="D193" s="194" t="s">
        <v>151</v>
      </c>
      <c r="F193" s="200" t="s">
        <v>511</v>
      </c>
      <c r="H193" s="201">
        <v>25.725000000000001</v>
      </c>
      <c r="I193" s="202"/>
      <c r="L193" s="198"/>
      <c r="M193" s="203"/>
      <c r="N193" s="204"/>
      <c r="O193" s="204"/>
      <c r="P193" s="204"/>
      <c r="Q193" s="204"/>
      <c r="R193" s="204"/>
      <c r="S193" s="204"/>
      <c r="T193" s="205"/>
      <c r="AT193" s="199" t="s">
        <v>151</v>
      </c>
      <c r="AU193" s="199" t="s">
        <v>79</v>
      </c>
      <c r="AV193" s="12" t="s">
        <v>79</v>
      </c>
      <c r="AW193" s="12" t="s">
        <v>6</v>
      </c>
      <c r="AX193" s="12" t="s">
        <v>77</v>
      </c>
      <c r="AY193" s="199" t="s">
        <v>140</v>
      </c>
    </row>
    <row r="194" spans="2:65" s="1" customFormat="1" ht="16.5" customHeight="1">
      <c r="B194" s="181"/>
      <c r="C194" s="182" t="s">
        <v>308</v>
      </c>
      <c r="D194" s="182" t="s">
        <v>142</v>
      </c>
      <c r="E194" s="183" t="s">
        <v>512</v>
      </c>
      <c r="F194" s="184" t="s">
        <v>513</v>
      </c>
      <c r="G194" s="185" t="s">
        <v>267</v>
      </c>
      <c r="H194" s="186">
        <v>4</v>
      </c>
      <c r="I194" s="187"/>
      <c r="J194" s="188">
        <f>ROUND(I194*H194,2)</f>
        <v>0</v>
      </c>
      <c r="K194" s="184" t="s">
        <v>5</v>
      </c>
      <c r="L194" s="41"/>
      <c r="M194" s="189" t="s">
        <v>5</v>
      </c>
      <c r="N194" s="190" t="s">
        <v>42</v>
      </c>
      <c r="O194" s="42"/>
      <c r="P194" s="191">
        <f>O194*H194</f>
        <v>0</v>
      </c>
      <c r="Q194" s="191">
        <v>1.2800000000000001E-3</v>
      </c>
      <c r="R194" s="191">
        <f>Q194*H194</f>
        <v>5.1200000000000004E-3</v>
      </c>
      <c r="S194" s="191">
        <v>0</v>
      </c>
      <c r="T194" s="192">
        <f>S194*H194</f>
        <v>0</v>
      </c>
      <c r="AR194" s="24" t="s">
        <v>146</v>
      </c>
      <c r="AT194" s="24" t="s">
        <v>142</v>
      </c>
      <c r="AU194" s="24" t="s">
        <v>79</v>
      </c>
      <c r="AY194" s="24" t="s">
        <v>140</v>
      </c>
      <c r="BE194" s="193">
        <f>IF(N194="základní",J194,0)</f>
        <v>0</v>
      </c>
      <c r="BF194" s="193">
        <f>IF(N194="snížená",J194,0)</f>
        <v>0</v>
      </c>
      <c r="BG194" s="193">
        <f>IF(N194="zákl. přenesená",J194,0)</f>
        <v>0</v>
      </c>
      <c r="BH194" s="193">
        <f>IF(N194="sníž. přenesená",J194,0)</f>
        <v>0</v>
      </c>
      <c r="BI194" s="193">
        <f>IF(N194="nulová",J194,0)</f>
        <v>0</v>
      </c>
      <c r="BJ194" s="24" t="s">
        <v>77</v>
      </c>
      <c r="BK194" s="193">
        <f>ROUND(I194*H194,2)</f>
        <v>0</v>
      </c>
      <c r="BL194" s="24" t="s">
        <v>146</v>
      </c>
      <c r="BM194" s="24" t="s">
        <v>514</v>
      </c>
    </row>
    <row r="195" spans="2:65" s="1" customFormat="1">
      <c r="B195" s="41"/>
      <c r="D195" s="194" t="s">
        <v>148</v>
      </c>
      <c r="F195" s="195" t="s">
        <v>513</v>
      </c>
      <c r="I195" s="156"/>
      <c r="L195" s="41"/>
      <c r="M195" s="196"/>
      <c r="N195" s="42"/>
      <c r="O195" s="42"/>
      <c r="P195" s="42"/>
      <c r="Q195" s="42"/>
      <c r="R195" s="42"/>
      <c r="S195" s="42"/>
      <c r="T195" s="70"/>
      <c r="AT195" s="24" t="s">
        <v>148</v>
      </c>
      <c r="AU195" s="24" t="s">
        <v>79</v>
      </c>
    </row>
    <row r="196" spans="2:65" s="12" customFormat="1">
      <c r="B196" s="198"/>
      <c r="D196" s="194" t="s">
        <v>151</v>
      </c>
      <c r="E196" s="199" t="s">
        <v>5</v>
      </c>
      <c r="F196" s="200" t="s">
        <v>515</v>
      </c>
      <c r="H196" s="201">
        <v>4</v>
      </c>
      <c r="I196" s="202"/>
      <c r="L196" s="198"/>
      <c r="M196" s="203"/>
      <c r="N196" s="204"/>
      <c r="O196" s="204"/>
      <c r="P196" s="204"/>
      <c r="Q196" s="204"/>
      <c r="R196" s="204"/>
      <c r="S196" s="204"/>
      <c r="T196" s="205"/>
      <c r="AT196" s="199" t="s">
        <v>151</v>
      </c>
      <c r="AU196" s="199" t="s">
        <v>79</v>
      </c>
      <c r="AV196" s="12" t="s">
        <v>79</v>
      </c>
      <c r="AW196" s="12" t="s">
        <v>35</v>
      </c>
      <c r="AX196" s="12" t="s">
        <v>77</v>
      </c>
      <c r="AY196" s="199" t="s">
        <v>140</v>
      </c>
    </row>
    <row r="197" spans="2:65" s="1" customFormat="1" ht="16.5" customHeight="1">
      <c r="B197" s="181"/>
      <c r="C197" s="182" t="s">
        <v>313</v>
      </c>
      <c r="D197" s="182" t="s">
        <v>142</v>
      </c>
      <c r="E197" s="183" t="s">
        <v>516</v>
      </c>
      <c r="F197" s="184" t="s">
        <v>517</v>
      </c>
      <c r="G197" s="185" t="s">
        <v>267</v>
      </c>
      <c r="H197" s="186">
        <v>24.5</v>
      </c>
      <c r="I197" s="187"/>
      <c r="J197" s="188">
        <f>ROUND(I197*H197,2)</f>
        <v>0</v>
      </c>
      <c r="K197" s="184" t="s">
        <v>155</v>
      </c>
      <c r="L197" s="41"/>
      <c r="M197" s="189" t="s">
        <v>5</v>
      </c>
      <c r="N197" s="190" t="s">
        <v>42</v>
      </c>
      <c r="O197" s="42"/>
      <c r="P197" s="191">
        <f>O197*H197</f>
        <v>0</v>
      </c>
      <c r="Q197" s="191">
        <v>0</v>
      </c>
      <c r="R197" s="191">
        <f>Q197*H197</f>
        <v>0</v>
      </c>
      <c r="S197" s="191">
        <v>0</v>
      </c>
      <c r="T197" s="192">
        <f>S197*H197</f>
        <v>0</v>
      </c>
      <c r="AR197" s="24" t="s">
        <v>146</v>
      </c>
      <c r="AT197" s="24" t="s">
        <v>142</v>
      </c>
      <c r="AU197" s="24" t="s">
        <v>79</v>
      </c>
      <c r="AY197" s="24" t="s">
        <v>140</v>
      </c>
      <c r="BE197" s="193">
        <f>IF(N197="základní",J197,0)</f>
        <v>0</v>
      </c>
      <c r="BF197" s="193">
        <f>IF(N197="snížená",J197,0)</f>
        <v>0</v>
      </c>
      <c r="BG197" s="193">
        <f>IF(N197="zákl. přenesená",J197,0)</f>
        <v>0</v>
      </c>
      <c r="BH197" s="193">
        <f>IF(N197="sníž. přenesená",J197,0)</f>
        <v>0</v>
      </c>
      <c r="BI197" s="193">
        <f>IF(N197="nulová",J197,0)</f>
        <v>0</v>
      </c>
      <c r="BJ197" s="24" t="s">
        <v>77</v>
      </c>
      <c r="BK197" s="193">
        <f>ROUND(I197*H197,2)</f>
        <v>0</v>
      </c>
      <c r="BL197" s="24" t="s">
        <v>146</v>
      </c>
      <c r="BM197" s="24" t="s">
        <v>518</v>
      </c>
    </row>
    <row r="198" spans="2:65" s="1" customFormat="1">
      <c r="B198" s="41"/>
      <c r="D198" s="194" t="s">
        <v>148</v>
      </c>
      <c r="F198" s="195" t="s">
        <v>517</v>
      </c>
      <c r="I198" s="156"/>
      <c r="L198" s="41"/>
      <c r="M198" s="196"/>
      <c r="N198" s="42"/>
      <c r="O198" s="42"/>
      <c r="P198" s="42"/>
      <c r="Q198" s="42"/>
      <c r="R198" s="42"/>
      <c r="S198" s="42"/>
      <c r="T198" s="70"/>
      <c r="AT198" s="24" t="s">
        <v>148</v>
      </c>
      <c r="AU198" s="24" t="s">
        <v>79</v>
      </c>
    </row>
    <row r="199" spans="2:65" s="12" customFormat="1">
      <c r="B199" s="198"/>
      <c r="D199" s="194" t="s">
        <v>151</v>
      </c>
      <c r="E199" s="199" t="s">
        <v>5</v>
      </c>
      <c r="F199" s="200" t="s">
        <v>507</v>
      </c>
      <c r="H199" s="201">
        <v>24.5</v>
      </c>
      <c r="I199" s="202"/>
      <c r="L199" s="198"/>
      <c r="M199" s="203"/>
      <c r="N199" s="204"/>
      <c r="O199" s="204"/>
      <c r="P199" s="204"/>
      <c r="Q199" s="204"/>
      <c r="R199" s="204"/>
      <c r="S199" s="204"/>
      <c r="T199" s="205"/>
      <c r="AT199" s="199" t="s">
        <v>151</v>
      </c>
      <c r="AU199" s="199" t="s">
        <v>79</v>
      </c>
      <c r="AV199" s="12" t="s">
        <v>79</v>
      </c>
      <c r="AW199" s="12" t="s">
        <v>35</v>
      </c>
      <c r="AX199" s="12" t="s">
        <v>77</v>
      </c>
      <c r="AY199" s="199" t="s">
        <v>140</v>
      </c>
    </row>
    <row r="200" spans="2:65" s="1" customFormat="1" ht="16.5" customHeight="1">
      <c r="B200" s="181"/>
      <c r="C200" s="182" t="s">
        <v>318</v>
      </c>
      <c r="D200" s="182" t="s">
        <v>142</v>
      </c>
      <c r="E200" s="183" t="s">
        <v>519</v>
      </c>
      <c r="F200" s="184" t="s">
        <v>520</v>
      </c>
      <c r="G200" s="185" t="s">
        <v>267</v>
      </c>
      <c r="H200" s="186">
        <v>28.5</v>
      </c>
      <c r="I200" s="187"/>
      <c r="J200" s="188">
        <f>ROUND(I200*H200,2)</f>
        <v>0</v>
      </c>
      <c r="K200" s="184" t="s">
        <v>155</v>
      </c>
      <c r="L200" s="41"/>
      <c r="M200" s="189" t="s">
        <v>5</v>
      </c>
      <c r="N200" s="190" t="s">
        <v>42</v>
      </c>
      <c r="O200" s="42"/>
      <c r="P200" s="191">
        <f>O200*H200</f>
        <v>0</v>
      </c>
      <c r="Q200" s="191">
        <v>0</v>
      </c>
      <c r="R200" s="191">
        <f>Q200*H200</f>
        <v>0</v>
      </c>
      <c r="S200" s="191">
        <v>0</v>
      </c>
      <c r="T200" s="192">
        <f>S200*H200</f>
        <v>0</v>
      </c>
      <c r="AR200" s="24" t="s">
        <v>146</v>
      </c>
      <c r="AT200" s="24" t="s">
        <v>142</v>
      </c>
      <c r="AU200" s="24" t="s">
        <v>79</v>
      </c>
      <c r="AY200" s="24" t="s">
        <v>140</v>
      </c>
      <c r="BE200" s="193">
        <f>IF(N200="základní",J200,0)</f>
        <v>0</v>
      </c>
      <c r="BF200" s="193">
        <f>IF(N200="snížená",J200,0)</f>
        <v>0</v>
      </c>
      <c r="BG200" s="193">
        <f>IF(N200="zákl. přenesená",J200,0)</f>
        <v>0</v>
      </c>
      <c r="BH200" s="193">
        <f>IF(N200="sníž. přenesená",J200,0)</f>
        <v>0</v>
      </c>
      <c r="BI200" s="193">
        <f>IF(N200="nulová",J200,0)</f>
        <v>0</v>
      </c>
      <c r="BJ200" s="24" t="s">
        <v>77</v>
      </c>
      <c r="BK200" s="193">
        <f>ROUND(I200*H200,2)</f>
        <v>0</v>
      </c>
      <c r="BL200" s="24" t="s">
        <v>146</v>
      </c>
      <c r="BM200" s="24" t="s">
        <v>521</v>
      </c>
    </row>
    <row r="201" spans="2:65" s="1" customFormat="1">
      <c r="B201" s="41"/>
      <c r="D201" s="194" t="s">
        <v>148</v>
      </c>
      <c r="F201" s="195" t="s">
        <v>522</v>
      </c>
      <c r="I201" s="156"/>
      <c r="L201" s="41"/>
      <c r="M201" s="196"/>
      <c r="N201" s="42"/>
      <c r="O201" s="42"/>
      <c r="P201" s="42"/>
      <c r="Q201" s="42"/>
      <c r="R201" s="42"/>
      <c r="S201" s="42"/>
      <c r="T201" s="70"/>
      <c r="AT201" s="24" t="s">
        <v>148</v>
      </c>
      <c r="AU201" s="24" t="s">
        <v>79</v>
      </c>
    </row>
    <row r="202" spans="2:65" s="12" customFormat="1">
      <c r="B202" s="198"/>
      <c r="D202" s="194" t="s">
        <v>151</v>
      </c>
      <c r="E202" s="199" t="s">
        <v>5</v>
      </c>
      <c r="F202" s="200" t="s">
        <v>523</v>
      </c>
      <c r="H202" s="201">
        <v>28.5</v>
      </c>
      <c r="I202" s="202"/>
      <c r="L202" s="198"/>
      <c r="M202" s="203"/>
      <c r="N202" s="204"/>
      <c r="O202" s="204"/>
      <c r="P202" s="204"/>
      <c r="Q202" s="204"/>
      <c r="R202" s="204"/>
      <c r="S202" s="204"/>
      <c r="T202" s="205"/>
      <c r="AT202" s="199" t="s">
        <v>151</v>
      </c>
      <c r="AU202" s="199" t="s">
        <v>79</v>
      </c>
      <c r="AV202" s="12" t="s">
        <v>79</v>
      </c>
      <c r="AW202" s="12" t="s">
        <v>35</v>
      </c>
      <c r="AX202" s="12" t="s">
        <v>77</v>
      </c>
      <c r="AY202" s="199" t="s">
        <v>140</v>
      </c>
    </row>
    <row r="203" spans="2:65" s="1" customFormat="1" ht="16.5" customHeight="1">
      <c r="B203" s="181"/>
      <c r="C203" s="182" t="s">
        <v>325</v>
      </c>
      <c r="D203" s="182" t="s">
        <v>142</v>
      </c>
      <c r="E203" s="183" t="s">
        <v>524</v>
      </c>
      <c r="F203" s="184" t="s">
        <v>525</v>
      </c>
      <c r="G203" s="185" t="s">
        <v>267</v>
      </c>
      <c r="H203" s="186">
        <v>24.5</v>
      </c>
      <c r="I203" s="187"/>
      <c r="J203" s="188">
        <f>ROUND(I203*H203,2)</f>
        <v>0</v>
      </c>
      <c r="K203" s="184" t="s">
        <v>155</v>
      </c>
      <c r="L203" s="41"/>
      <c r="M203" s="189" t="s">
        <v>5</v>
      </c>
      <c r="N203" s="190" t="s">
        <v>42</v>
      </c>
      <c r="O203" s="42"/>
      <c r="P203" s="191">
        <f>O203*H203</f>
        <v>0</v>
      </c>
      <c r="Q203" s="191">
        <v>1.9000000000000001E-4</v>
      </c>
      <c r="R203" s="191">
        <f>Q203*H203</f>
        <v>4.6550000000000003E-3</v>
      </c>
      <c r="S203" s="191">
        <v>0</v>
      </c>
      <c r="T203" s="192">
        <f>S203*H203</f>
        <v>0</v>
      </c>
      <c r="AR203" s="24" t="s">
        <v>146</v>
      </c>
      <c r="AT203" s="24" t="s">
        <v>142</v>
      </c>
      <c r="AU203" s="24" t="s">
        <v>79</v>
      </c>
      <c r="AY203" s="24" t="s">
        <v>140</v>
      </c>
      <c r="BE203" s="193">
        <f>IF(N203="základní",J203,0)</f>
        <v>0</v>
      </c>
      <c r="BF203" s="193">
        <f>IF(N203="snížená",J203,0)</f>
        <v>0</v>
      </c>
      <c r="BG203" s="193">
        <f>IF(N203="zákl. přenesená",J203,0)</f>
        <v>0</v>
      </c>
      <c r="BH203" s="193">
        <f>IF(N203="sníž. přenesená",J203,0)</f>
        <v>0</v>
      </c>
      <c r="BI203" s="193">
        <f>IF(N203="nulová",J203,0)</f>
        <v>0</v>
      </c>
      <c r="BJ203" s="24" t="s">
        <v>77</v>
      </c>
      <c r="BK203" s="193">
        <f>ROUND(I203*H203,2)</f>
        <v>0</v>
      </c>
      <c r="BL203" s="24" t="s">
        <v>146</v>
      </c>
      <c r="BM203" s="24" t="s">
        <v>526</v>
      </c>
    </row>
    <row r="204" spans="2:65" s="1" customFormat="1">
      <c r="B204" s="41"/>
      <c r="D204" s="194" t="s">
        <v>148</v>
      </c>
      <c r="F204" s="195" t="s">
        <v>527</v>
      </c>
      <c r="I204" s="156"/>
      <c r="L204" s="41"/>
      <c r="M204" s="196"/>
      <c r="N204" s="42"/>
      <c r="O204" s="42"/>
      <c r="P204" s="42"/>
      <c r="Q204" s="42"/>
      <c r="R204" s="42"/>
      <c r="S204" s="42"/>
      <c r="T204" s="70"/>
      <c r="AT204" s="24" t="s">
        <v>148</v>
      </c>
      <c r="AU204" s="24" t="s">
        <v>79</v>
      </c>
    </row>
    <row r="205" spans="2:65" s="1" customFormat="1" ht="16.5" customHeight="1">
      <c r="B205" s="181"/>
      <c r="C205" s="182" t="s">
        <v>330</v>
      </c>
      <c r="D205" s="182" t="s">
        <v>142</v>
      </c>
      <c r="E205" s="183" t="s">
        <v>528</v>
      </c>
      <c r="F205" s="184" t="s">
        <v>529</v>
      </c>
      <c r="G205" s="185" t="s">
        <v>267</v>
      </c>
      <c r="H205" s="186">
        <v>24.5</v>
      </c>
      <c r="I205" s="187"/>
      <c r="J205" s="188">
        <f>ROUND(I205*H205,2)</f>
        <v>0</v>
      </c>
      <c r="K205" s="184" t="s">
        <v>155</v>
      </c>
      <c r="L205" s="41"/>
      <c r="M205" s="189" t="s">
        <v>5</v>
      </c>
      <c r="N205" s="190" t="s">
        <v>42</v>
      </c>
      <c r="O205" s="42"/>
      <c r="P205" s="191">
        <f>O205*H205</f>
        <v>0</v>
      </c>
      <c r="Q205" s="191">
        <v>1.2999999999999999E-4</v>
      </c>
      <c r="R205" s="191">
        <f>Q205*H205</f>
        <v>3.1849999999999999E-3</v>
      </c>
      <c r="S205" s="191">
        <v>0</v>
      </c>
      <c r="T205" s="192">
        <f>S205*H205</f>
        <v>0</v>
      </c>
      <c r="AR205" s="24" t="s">
        <v>146</v>
      </c>
      <c r="AT205" s="24" t="s">
        <v>142</v>
      </c>
      <c r="AU205" s="24" t="s">
        <v>79</v>
      </c>
      <c r="AY205" s="24" t="s">
        <v>140</v>
      </c>
      <c r="BE205" s="193">
        <f>IF(N205="základní",J205,0)</f>
        <v>0</v>
      </c>
      <c r="BF205" s="193">
        <f>IF(N205="snížená",J205,0)</f>
        <v>0</v>
      </c>
      <c r="BG205" s="193">
        <f>IF(N205="zákl. přenesená",J205,0)</f>
        <v>0</v>
      </c>
      <c r="BH205" s="193">
        <f>IF(N205="sníž. přenesená",J205,0)</f>
        <v>0</v>
      </c>
      <c r="BI205" s="193">
        <f>IF(N205="nulová",J205,0)</f>
        <v>0</v>
      </c>
      <c r="BJ205" s="24" t="s">
        <v>77</v>
      </c>
      <c r="BK205" s="193">
        <f>ROUND(I205*H205,2)</f>
        <v>0</v>
      </c>
      <c r="BL205" s="24" t="s">
        <v>146</v>
      </c>
      <c r="BM205" s="24" t="s">
        <v>530</v>
      </c>
    </row>
    <row r="206" spans="2:65" s="1" customFormat="1">
      <c r="B206" s="41"/>
      <c r="D206" s="194" t="s">
        <v>148</v>
      </c>
      <c r="F206" s="195" t="s">
        <v>531</v>
      </c>
      <c r="I206" s="156"/>
      <c r="L206" s="41"/>
      <c r="M206" s="196"/>
      <c r="N206" s="42"/>
      <c r="O206" s="42"/>
      <c r="P206" s="42"/>
      <c r="Q206" s="42"/>
      <c r="R206" s="42"/>
      <c r="S206" s="42"/>
      <c r="T206" s="70"/>
      <c r="AT206" s="24" t="s">
        <v>148</v>
      </c>
      <c r="AU206" s="24" t="s">
        <v>79</v>
      </c>
    </row>
    <row r="207" spans="2:65" s="11" customFormat="1" ht="29.85" customHeight="1">
      <c r="B207" s="168"/>
      <c r="D207" s="169" t="s">
        <v>70</v>
      </c>
      <c r="E207" s="179" t="s">
        <v>195</v>
      </c>
      <c r="F207" s="179" t="s">
        <v>303</v>
      </c>
      <c r="I207" s="171"/>
      <c r="J207" s="180">
        <f>BK207</f>
        <v>0</v>
      </c>
      <c r="L207" s="168"/>
      <c r="M207" s="173"/>
      <c r="N207" s="174"/>
      <c r="O207" s="174"/>
      <c r="P207" s="175">
        <f>SUM(P208:P214)</f>
        <v>0</v>
      </c>
      <c r="Q207" s="174"/>
      <c r="R207" s="175">
        <f>SUM(R208:R214)</f>
        <v>0</v>
      </c>
      <c r="S207" s="174"/>
      <c r="T207" s="176">
        <f>SUM(T208:T214)</f>
        <v>0</v>
      </c>
      <c r="AR207" s="169" t="s">
        <v>77</v>
      </c>
      <c r="AT207" s="177" t="s">
        <v>70</v>
      </c>
      <c r="AU207" s="177" t="s">
        <v>77</v>
      </c>
      <c r="AY207" s="169" t="s">
        <v>140</v>
      </c>
      <c r="BK207" s="178">
        <f>SUM(BK208:BK214)</f>
        <v>0</v>
      </c>
    </row>
    <row r="208" spans="2:65" s="1" customFormat="1" ht="25.5" customHeight="1">
      <c r="B208" s="181"/>
      <c r="C208" s="182" t="s">
        <v>336</v>
      </c>
      <c r="D208" s="182" t="s">
        <v>142</v>
      </c>
      <c r="E208" s="183" t="s">
        <v>305</v>
      </c>
      <c r="F208" s="184" t="s">
        <v>532</v>
      </c>
      <c r="G208" s="185" t="s">
        <v>145</v>
      </c>
      <c r="H208" s="186">
        <v>2</v>
      </c>
      <c r="I208" s="187"/>
      <c r="J208" s="188">
        <f>ROUND(I208*H208,2)</f>
        <v>0</v>
      </c>
      <c r="K208" s="184" t="s">
        <v>5</v>
      </c>
      <c r="L208" s="41"/>
      <c r="M208" s="189" t="s">
        <v>5</v>
      </c>
      <c r="N208" s="190" t="s">
        <v>42</v>
      </c>
      <c r="O208" s="42"/>
      <c r="P208" s="191">
        <f>O208*H208</f>
        <v>0</v>
      </c>
      <c r="Q208" s="191">
        <v>0</v>
      </c>
      <c r="R208" s="191">
        <f>Q208*H208</f>
        <v>0</v>
      </c>
      <c r="S208" s="191">
        <v>0</v>
      </c>
      <c r="T208" s="192">
        <f>S208*H208</f>
        <v>0</v>
      </c>
      <c r="AR208" s="24" t="s">
        <v>146</v>
      </c>
      <c r="AT208" s="24" t="s">
        <v>142</v>
      </c>
      <c r="AU208" s="24" t="s">
        <v>79</v>
      </c>
      <c r="AY208" s="24" t="s">
        <v>140</v>
      </c>
      <c r="BE208" s="193">
        <f>IF(N208="základní",J208,0)</f>
        <v>0</v>
      </c>
      <c r="BF208" s="193">
        <f>IF(N208="snížená",J208,0)</f>
        <v>0</v>
      </c>
      <c r="BG208" s="193">
        <f>IF(N208="zákl. přenesená",J208,0)</f>
        <v>0</v>
      </c>
      <c r="BH208" s="193">
        <f>IF(N208="sníž. přenesená",J208,0)</f>
        <v>0</v>
      </c>
      <c r="BI208" s="193">
        <f>IF(N208="nulová",J208,0)</f>
        <v>0</v>
      </c>
      <c r="BJ208" s="24" t="s">
        <v>77</v>
      </c>
      <c r="BK208" s="193">
        <f>ROUND(I208*H208,2)</f>
        <v>0</v>
      </c>
      <c r="BL208" s="24" t="s">
        <v>146</v>
      </c>
      <c r="BM208" s="24" t="s">
        <v>533</v>
      </c>
    </row>
    <row r="209" spans="2:65" s="1" customFormat="1" ht="27">
      <c r="B209" s="41"/>
      <c r="D209" s="194" t="s">
        <v>148</v>
      </c>
      <c r="F209" s="195" t="s">
        <v>532</v>
      </c>
      <c r="I209" s="156"/>
      <c r="L209" s="41"/>
      <c r="M209" s="196"/>
      <c r="N209" s="42"/>
      <c r="O209" s="42"/>
      <c r="P209" s="42"/>
      <c r="Q209" s="42"/>
      <c r="R209" s="42"/>
      <c r="S209" s="42"/>
      <c r="T209" s="70"/>
      <c r="AT209" s="24" t="s">
        <v>148</v>
      </c>
      <c r="AU209" s="24" t="s">
        <v>79</v>
      </c>
    </row>
    <row r="210" spans="2:65" s="12" customFormat="1">
      <c r="B210" s="198"/>
      <c r="D210" s="194" t="s">
        <v>151</v>
      </c>
      <c r="E210" s="199" t="s">
        <v>5</v>
      </c>
      <c r="F210" s="200" t="s">
        <v>493</v>
      </c>
      <c r="H210" s="201">
        <v>1</v>
      </c>
      <c r="I210" s="202"/>
      <c r="L210" s="198"/>
      <c r="M210" s="203"/>
      <c r="N210" s="204"/>
      <c r="O210" s="204"/>
      <c r="P210" s="204"/>
      <c r="Q210" s="204"/>
      <c r="R210" s="204"/>
      <c r="S210" s="204"/>
      <c r="T210" s="205"/>
      <c r="AT210" s="199" t="s">
        <v>151</v>
      </c>
      <c r="AU210" s="199" t="s">
        <v>79</v>
      </c>
      <c r="AV210" s="12" t="s">
        <v>79</v>
      </c>
      <c r="AW210" s="12" t="s">
        <v>35</v>
      </c>
      <c r="AX210" s="12" t="s">
        <v>71</v>
      </c>
      <c r="AY210" s="199" t="s">
        <v>140</v>
      </c>
    </row>
    <row r="211" spans="2:65" s="12" customFormat="1">
      <c r="B211" s="198"/>
      <c r="D211" s="194" t="s">
        <v>151</v>
      </c>
      <c r="E211" s="199" t="s">
        <v>5</v>
      </c>
      <c r="F211" s="200" t="s">
        <v>534</v>
      </c>
      <c r="H211" s="201">
        <v>1</v>
      </c>
      <c r="I211" s="202"/>
      <c r="L211" s="198"/>
      <c r="M211" s="203"/>
      <c r="N211" s="204"/>
      <c r="O211" s="204"/>
      <c r="P211" s="204"/>
      <c r="Q211" s="204"/>
      <c r="R211" s="204"/>
      <c r="S211" s="204"/>
      <c r="T211" s="205"/>
      <c r="AT211" s="199" t="s">
        <v>151</v>
      </c>
      <c r="AU211" s="199" t="s">
        <v>79</v>
      </c>
      <c r="AV211" s="12" t="s">
        <v>79</v>
      </c>
      <c r="AW211" s="12" t="s">
        <v>35</v>
      </c>
      <c r="AX211" s="12" t="s">
        <v>71</v>
      </c>
      <c r="AY211" s="199" t="s">
        <v>140</v>
      </c>
    </row>
    <row r="212" spans="2:65" s="14" customFormat="1">
      <c r="B212" s="213"/>
      <c r="D212" s="194" t="s">
        <v>151</v>
      </c>
      <c r="E212" s="214" t="s">
        <v>5</v>
      </c>
      <c r="F212" s="215" t="s">
        <v>231</v>
      </c>
      <c r="H212" s="216">
        <v>2</v>
      </c>
      <c r="I212" s="217"/>
      <c r="L212" s="213"/>
      <c r="M212" s="218"/>
      <c r="N212" s="219"/>
      <c r="O212" s="219"/>
      <c r="P212" s="219"/>
      <c r="Q212" s="219"/>
      <c r="R212" s="219"/>
      <c r="S212" s="219"/>
      <c r="T212" s="220"/>
      <c r="AT212" s="214" t="s">
        <v>151</v>
      </c>
      <c r="AU212" s="214" t="s">
        <v>79</v>
      </c>
      <c r="AV212" s="14" t="s">
        <v>146</v>
      </c>
      <c r="AW212" s="14" t="s">
        <v>35</v>
      </c>
      <c r="AX212" s="14" t="s">
        <v>77</v>
      </c>
      <c r="AY212" s="214" t="s">
        <v>140</v>
      </c>
    </row>
    <row r="213" spans="2:65" s="1" customFormat="1" ht="25.5" customHeight="1">
      <c r="B213" s="181"/>
      <c r="C213" s="182" t="s">
        <v>344</v>
      </c>
      <c r="D213" s="182" t="s">
        <v>142</v>
      </c>
      <c r="E213" s="183" t="s">
        <v>309</v>
      </c>
      <c r="F213" s="184" t="s">
        <v>535</v>
      </c>
      <c r="G213" s="185" t="s">
        <v>145</v>
      </c>
      <c r="H213" s="186">
        <v>2</v>
      </c>
      <c r="I213" s="187"/>
      <c r="J213" s="188">
        <f>ROUND(I213*H213,2)</f>
        <v>0</v>
      </c>
      <c r="K213" s="184" t="s">
        <v>5</v>
      </c>
      <c r="L213" s="41"/>
      <c r="M213" s="189" t="s">
        <v>5</v>
      </c>
      <c r="N213" s="190" t="s">
        <v>42</v>
      </c>
      <c r="O213" s="42"/>
      <c r="P213" s="191">
        <f>O213*H213</f>
        <v>0</v>
      </c>
      <c r="Q213" s="191">
        <v>0</v>
      </c>
      <c r="R213" s="191">
        <f>Q213*H213</f>
        <v>0</v>
      </c>
      <c r="S213" s="191">
        <v>0</v>
      </c>
      <c r="T213" s="192">
        <f>S213*H213</f>
        <v>0</v>
      </c>
      <c r="AR213" s="24" t="s">
        <v>146</v>
      </c>
      <c r="AT213" s="24" t="s">
        <v>142</v>
      </c>
      <c r="AU213" s="24" t="s">
        <v>79</v>
      </c>
      <c r="AY213" s="24" t="s">
        <v>140</v>
      </c>
      <c r="BE213" s="193">
        <f>IF(N213="základní",J213,0)</f>
        <v>0</v>
      </c>
      <c r="BF213" s="193">
        <f>IF(N213="snížená",J213,0)</f>
        <v>0</v>
      </c>
      <c r="BG213" s="193">
        <f>IF(N213="zákl. přenesená",J213,0)</f>
        <v>0</v>
      </c>
      <c r="BH213" s="193">
        <f>IF(N213="sníž. přenesená",J213,0)</f>
        <v>0</v>
      </c>
      <c r="BI213" s="193">
        <f>IF(N213="nulová",J213,0)</f>
        <v>0</v>
      </c>
      <c r="BJ213" s="24" t="s">
        <v>77</v>
      </c>
      <c r="BK213" s="193">
        <f>ROUND(I213*H213,2)</f>
        <v>0</v>
      </c>
      <c r="BL213" s="24" t="s">
        <v>146</v>
      </c>
      <c r="BM213" s="24" t="s">
        <v>536</v>
      </c>
    </row>
    <row r="214" spans="2:65" s="1" customFormat="1" ht="27">
      <c r="B214" s="41"/>
      <c r="D214" s="194" t="s">
        <v>148</v>
      </c>
      <c r="F214" s="195" t="s">
        <v>535</v>
      </c>
      <c r="I214" s="156"/>
      <c r="L214" s="41"/>
      <c r="M214" s="196"/>
      <c r="N214" s="42"/>
      <c r="O214" s="42"/>
      <c r="P214" s="42"/>
      <c r="Q214" s="42"/>
      <c r="R214" s="42"/>
      <c r="S214" s="42"/>
      <c r="T214" s="70"/>
      <c r="AT214" s="24" t="s">
        <v>148</v>
      </c>
      <c r="AU214" s="24" t="s">
        <v>79</v>
      </c>
    </row>
    <row r="215" spans="2:65" s="11" customFormat="1" ht="29.85" customHeight="1">
      <c r="B215" s="168"/>
      <c r="D215" s="169" t="s">
        <v>70</v>
      </c>
      <c r="E215" s="179" t="s">
        <v>360</v>
      </c>
      <c r="F215" s="179" t="s">
        <v>361</v>
      </c>
      <c r="I215" s="171"/>
      <c r="J215" s="180">
        <f>BK215</f>
        <v>0</v>
      </c>
      <c r="L215" s="168"/>
      <c r="M215" s="173"/>
      <c r="N215" s="174"/>
      <c r="O215" s="174"/>
      <c r="P215" s="175">
        <f>SUM(P216:P217)</f>
        <v>0</v>
      </c>
      <c r="Q215" s="174"/>
      <c r="R215" s="175">
        <f>SUM(R216:R217)</f>
        <v>0</v>
      </c>
      <c r="S215" s="174"/>
      <c r="T215" s="176">
        <f>SUM(T216:T217)</f>
        <v>0</v>
      </c>
      <c r="AR215" s="169" t="s">
        <v>77</v>
      </c>
      <c r="AT215" s="177" t="s">
        <v>70</v>
      </c>
      <c r="AU215" s="177" t="s">
        <v>77</v>
      </c>
      <c r="AY215" s="169" t="s">
        <v>140</v>
      </c>
      <c r="BK215" s="178">
        <f>SUM(BK216:BK217)</f>
        <v>0</v>
      </c>
    </row>
    <row r="216" spans="2:65" s="1" customFormat="1" ht="16.5" customHeight="1">
      <c r="B216" s="181"/>
      <c r="C216" s="182" t="s">
        <v>349</v>
      </c>
      <c r="D216" s="182" t="s">
        <v>142</v>
      </c>
      <c r="E216" s="183" t="s">
        <v>537</v>
      </c>
      <c r="F216" s="184" t="s">
        <v>538</v>
      </c>
      <c r="G216" s="185" t="s">
        <v>240</v>
      </c>
      <c r="H216" s="186">
        <v>6.2759999999999998</v>
      </c>
      <c r="I216" s="187"/>
      <c r="J216" s="188">
        <f>ROUND(I216*H216,2)</f>
        <v>0</v>
      </c>
      <c r="K216" s="184" t="s">
        <v>155</v>
      </c>
      <c r="L216" s="41"/>
      <c r="M216" s="189" t="s">
        <v>5</v>
      </c>
      <c r="N216" s="190" t="s">
        <v>42</v>
      </c>
      <c r="O216" s="42"/>
      <c r="P216" s="191">
        <f>O216*H216</f>
        <v>0</v>
      </c>
      <c r="Q216" s="191">
        <v>0</v>
      </c>
      <c r="R216" s="191">
        <f>Q216*H216</f>
        <v>0</v>
      </c>
      <c r="S216" s="191">
        <v>0</v>
      </c>
      <c r="T216" s="192">
        <f>S216*H216</f>
        <v>0</v>
      </c>
      <c r="AR216" s="24" t="s">
        <v>146</v>
      </c>
      <c r="AT216" s="24" t="s">
        <v>142</v>
      </c>
      <c r="AU216" s="24" t="s">
        <v>79</v>
      </c>
      <c r="AY216" s="24" t="s">
        <v>140</v>
      </c>
      <c r="BE216" s="193">
        <f>IF(N216="základní",J216,0)</f>
        <v>0</v>
      </c>
      <c r="BF216" s="193">
        <f>IF(N216="snížená",J216,0)</f>
        <v>0</v>
      </c>
      <c r="BG216" s="193">
        <f>IF(N216="zákl. přenesená",J216,0)</f>
        <v>0</v>
      </c>
      <c r="BH216" s="193">
        <f>IF(N216="sníž. přenesená",J216,0)</f>
        <v>0</v>
      </c>
      <c r="BI216" s="193">
        <f>IF(N216="nulová",J216,0)</f>
        <v>0</v>
      </c>
      <c r="BJ216" s="24" t="s">
        <v>77</v>
      </c>
      <c r="BK216" s="193">
        <f>ROUND(I216*H216,2)</f>
        <v>0</v>
      </c>
      <c r="BL216" s="24" t="s">
        <v>146</v>
      </c>
      <c r="BM216" s="24" t="s">
        <v>539</v>
      </c>
    </row>
    <row r="217" spans="2:65" s="1" customFormat="1" ht="27">
      <c r="B217" s="41"/>
      <c r="D217" s="194" t="s">
        <v>148</v>
      </c>
      <c r="F217" s="195" t="s">
        <v>540</v>
      </c>
      <c r="I217" s="156"/>
      <c r="L217" s="41"/>
      <c r="M217" s="231"/>
      <c r="N217" s="232"/>
      <c r="O217" s="232"/>
      <c r="P217" s="232"/>
      <c r="Q217" s="232"/>
      <c r="R217" s="232"/>
      <c r="S217" s="232"/>
      <c r="T217" s="233"/>
      <c r="AT217" s="24" t="s">
        <v>148</v>
      </c>
      <c r="AU217" s="24" t="s">
        <v>79</v>
      </c>
    </row>
    <row r="218" spans="2:65" s="1" customFormat="1" ht="6.95" customHeight="1">
      <c r="B218" s="56"/>
      <c r="C218" s="57"/>
      <c r="D218" s="57"/>
      <c r="E218" s="57"/>
      <c r="F218" s="57"/>
      <c r="G218" s="57"/>
      <c r="H218" s="57"/>
      <c r="I218" s="134"/>
      <c r="J218" s="57"/>
      <c r="K218" s="57"/>
      <c r="L218" s="41"/>
    </row>
  </sheetData>
  <autoFilter ref="C87:K217"/>
  <mergeCells count="13">
    <mergeCell ref="E80:H80"/>
    <mergeCell ref="G1:H1"/>
    <mergeCell ref="L2:V2"/>
    <mergeCell ref="E49:H49"/>
    <mergeCell ref="E51:H51"/>
    <mergeCell ref="J55:J56"/>
    <mergeCell ref="E76:H76"/>
    <mergeCell ref="E78:H78"/>
    <mergeCell ref="E7:H7"/>
    <mergeCell ref="E9:H9"/>
    <mergeCell ref="E11:H11"/>
    <mergeCell ref="E26:H26"/>
    <mergeCell ref="E47:H47"/>
  </mergeCells>
  <hyperlinks>
    <hyperlink ref="F1:G1" location="C2" display="1) Krycí list soupisu"/>
    <hyperlink ref="G1:H1" location="C58"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Zeros="0" view="pageBreakPreview" zoomScaleNormal="100" zoomScaleSheetLayoutView="100" workbookViewId="0">
      <selection activeCell="B54" sqref="B54"/>
    </sheetView>
  </sheetViews>
  <sheetFormatPr defaultRowHeight="12.75"/>
  <cols>
    <col min="1" max="1" width="14.33203125" style="312" customWidth="1"/>
    <col min="2" max="2" width="100.33203125" style="312" customWidth="1"/>
    <col min="3" max="3" width="11.33203125" style="312" customWidth="1"/>
    <col min="4" max="4" width="12.6640625" style="312" customWidth="1"/>
    <col min="5" max="5" width="13.1640625" style="312" customWidth="1"/>
    <col min="6" max="6" width="14.6640625" style="312" customWidth="1"/>
    <col min="7" max="256" width="9.33203125" style="312"/>
    <col min="257" max="257" width="14.33203125" style="312" customWidth="1"/>
    <col min="258" max="258" width="100.33203125" style="312" customWidth="1"/>
    <col min="259" max="259" width="11.33203125" style="312" customWidth="1"/>
    <col min="260" max="260" width="12.6640625" style="312" customWidth="1"/>
    <col min="261" max="261" width="13.1640625" style="312" customWidth="1"/>
    <col min="262" max="262" width="14.6640625" style="312" customWidth="1"/>
    <col min="263" max="512" width="9.33203125" style="312"/>
    <col min="513" max="513" width="14.33203125" style="312" customWidth="1"/>
    <col min="514" max="514" width="100.33203125" style="312" customWidth="1"/>
    <col min="515" max="515" width="11.33203125" style="312" customWidth="1"/>
    <col min="516" max="516" width="12.6640625" style="312" customWidth="1"/>
    <col min="517" max="517" width="13.1640625" style="312" customWidth="1"/>
    <col min="518" max="518" width="14.6640625" style="312" customWidth="1"/>
    <col min="519" max="768" width="9.33203125" style="312"/>
    <col min="769" max="769" width="14.33203125" style="312" customWidth="1"/>
    <col min="770" max="770" width="100.33203125" style="312" customWidth="1"/>
    <col min="771" max="771" width="11.33203125" style="312" customWidth="1"/>
    <col min="772" max="772" width="12.6640625" style="312" customWidth="1"/>
    <col min="773" max="773" width="13.1640625" style="312" customWidth="1"/>
    <col min="774" max="774" width="14.6640625" style="312" customWidth="1"/>
    <col min="775" max="1024" width="9.33203125" style="312"/>
    <col min="1025" max="1025" width="14.33203125" style="312" customWidth="1"/>
    <col min="1026" max="1026" width="100.33203125" style="312" customWidth="1"/>
    <col min="1027" max="1027" width="11.33203125" style="312" customWidth="1"/>
    <col min="1028" max="1028" width="12.6640625" style="312" customWidth="1"/>
    <col min="1029" max="1029" width="13.1640625" style="312" customWidth="1"/>
    <col min="1030" max="1030" width="14.6640625" style="312" customWidth="1"/>
    <col min="1031" max="1280" width="9.33203125" style="312"/>
    <col min="1281" max="1281" width="14.33203125" style="312" customWidth="1"/>
    <col min="1282" max="1282" width="100.33203125" style="312" customWidth="1"/>
    <col min="1283" max="1283" width="11.33203125" style="312" customWidth="1"/>
    <col min="1284" max="1284" width="12.6640625" style="312" customWidth="1"/>
    <col min="1285" max="1285" width="13.1640625" style="312" customWidth="1"/>
    <col min="1286" max="1286" width="14.6640625" style="312" customWidth="1"/>
    <col min="1287" max="1536" width="9.33203125" style="312"/>
    <col min="1537" max="1537" width="14.33203125" style="312" customWidth="1"/>
    <col min="1538" max="1538" width="100.33203125" style="312" customWidth="1"/>
    <col min="1539" max="1539" width="11.33203125" style="312" customWidth="1"/>
    <col min="1540" max="1540" width="12.6640625" style="312" customWidth="1"/>
    <col min="1541" max="1541" width="13.1640625" style="312" customWidth="1"/>
    <col min="1542" max="1542" width="14.6640625" style="312" customWidth="1"/>
    <col min="1543" max="1792" width="9.33203125" style="312"/>
    <col min="1793" max="1793" width="14.33203125" style="312" customWidth="1"/>
    <col min="1794" max="1794" width="100.33203125" style="312" customWidth="1"/>
    <col min="1795" max="1795" width="11.33203125" style="312" customWidth="1"/>
    <col min="1796" max="1796" width="12.6640625" style="312" customWidth="1"/>
    <col min="1797" max="1797" width="13.1640625" style="312" customWidth="1"/>
    <col min="1798" max="1798" width="14.6640625" style="312" customWidth="1"/>
    <col min="1799" max="2048" width="9.33203125" style="312"/>
    <col min="2049" max="2049" width="14.33203125" style="312" customWidth="1"/>
    <col min="2050" max="2050" width="100.33203125" style="312" customWidth="1"/>
    <col min="2051" max="2051" width="11.33203125" style="312" customWidth="1"/>
    <col min="2052" max="2052" width="12.6640625" style="312" customWidth="1"/>
    <col min="2053" max="2053" width="13.1640625" style="312" customWidth="1"/>
    <col min="2054" max="2054" width="14.6640625" style="312" customWidth="1"/>
    <col min="2055" max="2304" width="9.33203125" style="312"/>
    <col min="2305" max="2305" width="14.33203125" style="312" customWidth="1"/>
    <col min="2306" max="2306" width="100.33203125" style="312" customWidth="1"/>
    <col min="2307" max="2307" width="11.33203125" style="312" customWidth="1"/>
    <col min="2308" max="2308" width="12.6640625" style="312" customWidth="1"/>
    <col min="2309" max="2309" width="13.1640625" style="312" customWidth="1"/>
    <col min="2310" max="2310" width="14.6640625" style="312" customWidth="1"/>
    <col min="2311" max="2560" width="9.33203125" style="312"/>
    <col min="2561" max="2561" width="14.33203125" style="312" customWidth="1"/>
    <col min="2562" max="2562" width="100.33203125" style="312" customWidth="1"/>
    <col min="2563" max="2563" width="11.33203125" style="312" customWidth="1"/>
    <col min="2564" max="2564" width="12.6640625" style="312" customWidth="1"/>
    <col min="2565" max="2565" width="13.1640625" style="312" customWidth="1"/>
    <col min="2566" max="2566" width="14.6640625" style="312" customWidth="1"/>
    <col min="2567" max="2816" width="9.33203125" style="312"/>
    <col min="2817" max="2817" width="14.33203125" style="312" customWidth="1"/>
    <col min="2818" max="2818" width="100.33203125" style="312" customWidth="1"/>
    <col min="2819" max="2819" width="11.33203125" style="312" customWidth="1"/>
    <col min="2820" max="2820" width="12.6640625" style="312" customWidth="1"/>
    <col min="2821" max="2821" width="13.1640625" style="312" customWidth="1"/>
    <col min="2822" max="2822" width="14.6640625" style="312" customWidth="1"/>
    <col min="2823" max="3072" width="9.33203125" style="312"/>
    <col min="3073" max="3073" width="14.33203125" style="312" customWidth="1"/>
    <col min="3074" max="3074" width="100.33203125" style="312" customWidth="1"/>
    <col min="3075" max="3075" width="11.33203125" style="312" customWidth="1"/>
    <col min="3076" max="3076" width="12.6640625" style="312" customWidth="1"/>
    <col min="3077" max="3077" width="13.1640625" style="312" customWidth="1"/>
    <col min="3078" max="3078" width="14.6640625" style="312" customWidth="1"/>
    <col min="3079" max="3328" width="9.33203125" style="312"/>
    <col min="3329" max="3329" width="14.33203125" style="312" customWidth="1"/>
    <col min="3330" max="3330" width="100.33203125" style="312" customWidth="1"/>
    <col min="3331" max="3331" width="11.33203125" style="312" customWidth="1"/>
    <col min="3332" max="3332" width="12.6640625" style="312" customWidth="1"/>
    <col min="3333" max="3333" width="13.1640625" style="312" customWidth="1"/>
    <col min="3334" max="3334" width="14.6640625" style="312" customWidth="1"/>
    <col min="3335" max="3584" width="9.33203125" style="312"/>
    <col min="3585" max="3585" width="14.33203125" style="312" customWidth="1"/>
    <col min="3586" max="3586" width="100.33203125" style="312" customWidth="1"/>
    <col min="3587" max="3587" width="11.33203125" style="312" customWidth="1"/>
    <col min="3588" max="3588" width="12.6640625" style="312" customWidth="1"/>
    <col min="3589" max="3589" width="13.1640625" style="312" customWidth="1"/>
    <col min="3590" max="3590" width="14.6640625" style="312" customWidth="1"/>
    <col min="3591" max="3840" width="9.33203125" style="312"/>
    <col min="3841" max="3841" width="14.33203125" style="312" customWidth="1"/>
    <col min="3842" max="3842" width="100.33203125" style="312" customWidth="1"/>
    <col min="3843" max="3843" width="11.33203125" style="312" customWidth="1"/>
    <col min="3844" max="3844" width="12.6640625" style="312" customWidth="1"/>
    <col min="3845" max="3845" width="13.1640625" style="312" customWidth="1"/>
    <col min="3846" max="3846" width="14.6640625" style="312" customWidth="1"/>
    <col min="3847" max="4096" width="9.33203125" style="312"/>
    <col min="4097" max="4097" width="14.33203125" style="312" customWidth="1"/>
    <col min="4098" max="4098" width="100.33203125" style="312" customWidth="1"/>
    <col min="4099" max="4099" width="11.33203125" style="312" customWidth="1"/>
    <col min="4100" max="4100" width="12.6640625" style="312" customWidth="1"/>
    <col min="4101" max="4101" width="13.1640625" style="312" customWidth="1"/>
    <col min="4102" max="4102" width="14.6640625" style="312" customWidth="1"/>
    <col min="4103" max="4352" width="9.33203125" style="312"/>
    <col min="4353" max="4353" width="14.33203125" style="312" customWidth="1"/>
    <col min="4354" max="4354" width="100.33203125" style="312" customWidth="1"/>
    <col min="4355" max="4355" width="11.33203125" style="312" customWidth="1"/>
    <col min="4356" max="4356" width="12.6640625" style="312" customWidth="1"/>
    <col min="4357" max="4357" width="13.1640625" style="312" customWidth="1"/>
    <col min="4358" max="4358" width="14.6640625" style="312" customWidth="1"/>
    <col min="4359" max="4608" width="9.33203125" style="312"/>
    <col min="4609" max="4609" width="14.33203125" style="312" customWidth="1"/>
    <col min="4610" max="4610" width="100.33203125" style="312" customWidth="1"/>
    <col min="4611" max="4611" width="11.33203125" style="312" customWidth="1"/>
    <col min="4612" max="4612" width="12.6640625" style="312" customWidth="1"/>
    <col min="4613" max="4613" width="13.1640625" style="312" customWidth="1"/>
    <col min="4614" max="4614" width="14.6640625" style="312" customWidth="1"/>
    <col min="4615" max="4864" width="9.33203125" style="312"/>
    <col min="4865" max="4865" width="14.33203125" style="312" customWidth="1"/>
    <col min="4866" max="4866" width="100.33203125" style="312" customWidth="1"/>
    <col min="4867" max="4867" width="11.33203125" style="312" customWidth="1"/>
    <col min="4868" max="4868" width="12.6640625" style="312" customWidth="1"/>
    <col min="4869" max="4869" width="13.1640625" style="312" customWidth="1"/>
    <col min="4870" max="4870" width="14.6640625" style="312" customWidth="1"/>
    <col min="4871" max="5120" width="9.33203125" style="312"/>
    <col min="5121" max="5121" width="14.33203125" style="312" customWidth="1"/>
    <col min="5122" max="5122" width="100.33203125" style="312" customWidth="1"/>
    <col min="5123" max="5123" width="11.33203125" style="312" customWidth="1"/>
    <col min="5124" max="5124" width="12.6640625" style="312" customWidth="1"/>
    <col min="5125" max="5125" width="13.1640625" style="312" customWidth="1"/>
    <col min="5126" max="5126" width="14.6640625" style="312" customWidth="1"/>
    <col min="5127" max="5376" width="9.33203125" style="312"/>
    <col min="5377" max="5377" width="14.33203125" style="312" customWidth="1"/>
    <col min="5378" max="5378" width="100.33203125" style="312" customWidth="1"/>
    <col min="5379" max="5379" width="11.33203125" style="312" customWidth="1"/>
    <col min="5380" max="5380" width="12.6640625" style="312" customWidth="1"/>
    <col min="5381" max="5381" width="13.1640625" style="312" customWidth="1"/>
    <col min="5382" max="5382" width="14.6640625" style="312" customWidth="1"/>
    <col min="5383" max="5632" width="9.33203125" style="312"/>
    <col min="5633" max="5633" width="14.33203125" style="312" customWidth="1"/>
    <col min="5634" max="5634" width="100.33203125" style="312" customWidth="1"/>
    <col min="5635" max="5635" width="11.33203125" style="312" customWidth="1"/>
    <col min="5636" max="5636" width="12.6640625" style="312" customWidth="1"/>
    <col min="5637" max="5637" width="13.1640625" style="312" customWidth="1"/>
    <col min="5638" max="5638" width="14.6640625" style="312" customWidth="1"/>
    <col min="5639" max="5888" width="9.33203125" style="312"/>
    <col min="5889" max="5889" width="14.33203125" style="312" customWidth="1"/>
    <col min="5890" max="5890" width="100.33203125" style="312" customWidth="1"/>
    <col min="5891" max="5891" width="11.33203125" style="312" customWidth="1"/>
    <col min="5892" max="5892" width="12.6640625" style="312" customWidth="1"/>
    <col min="5893" max="5893" width="13.1640625" style="312" customWidth="1"/>
    <col min="5894" max="5894" width="14.6640625" style="312" customWidth="1"/>
    <col min="5895" max="6144" width="9.33203125" style="312"/>
    <col min="6145" max="6145" width="14.33203125" style="312" customWidth="1"/>
    <col min="6146" max="6146" width="100.33203125" style="312" customWidth="1"/>
    <col min="6147" max="6147" width="11.33203125" style="312" customWidth="1"/>
    <col min="6148" max="6148" width="12.6640625" style="312" customWidth="1"/>
    <col min="6149" max="6149" width="13.1640625" style="312" customWidth="1"/>
    <col min="6150" max="6150" width="14.6640625" style="312" customWidth="1"/>
    <col min="6151" max="6400" width="9.33203125" style="312"/>
    <col min="6401" max="6401" width="14.33203125" style="312" customWidth="1"/>
    <col min="6402" max="6402" width="100.33203125" style="312" customWidth="1"/>
    <col min="6403" max="6403" width="11.33203125" style="312" customWidth="1"/>
    <col min="6404" max="6404" width="12.6640625" style="312" customWidth="1"/>
    <col min="6405" max="6405" width="13.1640625" style="312" customWidth="1"/>
    <col min="6406" max="6406" width="14.6640625" style="312" customWidth="1"/>
    <col min="6407" max="6656" width="9.33203125" style="312"/>
    <col min="6657" max="6657" width="14.33203125" style="312" customWidth="1"/>
    <col min="6658" max="6658" width="100.33203125" style="312" customWidth="1"/>
    <col min="6659" max="6659" width="11.33203125" style="312" customWidth="1"/>
    <col min="6660" max="6660" width="12.6640625" style="312" customWidth="1"/>
    <col min="6661" max="6661" width="13.1640625" style="312" customWidth="1"/>
    <col min="6662" max="6662" width="14.6640625" style="312" customWidth="1"/>
    <col min="6663" max="6912" width="9.33203125" style="312"/>
    <col min="6913" max="6913" width="14.33203125" style="312" customWidth="1"/>
    <col min="6914" max="6914" width="100.33203125" style="312" customWidth="1"/>
    <col min="6915" max="6915" width="11.33203125" style="312" customWidth="1"/>
    <col min="6916" max="6916" width="12.6640625" style="312" customWidth="1"/>
    <col min="6917" max="6917" width="13.1640625" style="312" customWidth="1"/>
    <col min="6918" max="6918" width="14.6640625" style="312" customWidth="1"/>
    <col min="6919" max="7168" width="9.33203125" style="312"/>
    <col min="7169" max="7169" width="14.33203125" style="312" customWidth="1"/>
    <col min="7170" max="7170" width="100.33203125" style="312" customWidth="1"/>
    <col min="7171" max="7171" width="11.33203125" style="312" customWidth="1"/>
    <col min="7172" max="7172" width="12.6640625" style="312" customWidth="1"/>
    <col min="7173" max="7173" width="13.1640625" style="312" customWidth="1"/>
    <col min="7174" max="7174" width="14.6640625" style="312" customWidth="1"/>
    <col min="7175" max="7424" width="9.33203125" style="312"/>
    <col min="7425" max="7425" width="14.33203125" style="312" customWidth="1"/>
    <col min="7426" max="7426" width="100.33203125" style="312" customWidth="1"/>
    <col min="7427" max="7427" width="11.33203125" style="312" customWidth="1"/>
    <col min="7428" max="7428" width="12.6640625" style="312" customWidth="1"/>
    <col min="7429" max="7429" width="13.1640625" style="312" customWidth="1"/>
    <col min="7430" max="7430" width="14.6640625" style="312" customWidth="1"/>
    <col min="7431" max="7680" width="9.33203125" style="312"/>
    <col min="7681" max="7681" width="14.33203125" style="312" customWidth="1"/>
    <col min="7682" max="7682" width="100.33203125" style="312" customWidth="1"/>
    <col min="7683" max="7683" width="11.33203125" style="312" customWidth="1"/>
    <col min="7684" max="7684" width="12.6640625" style="312" customWidth="1"/>
    <col min="7685" max="7685" width="13.1640625" style="312" customWidth="1"/>
    <col min="7686" max="7686" width="14.6640625" style="312" customWidth="1"/>
    <col min="7687" max="7936" width="9.33203125" style="312"/>
    <col min="7937" max="7937" width="14.33203125" style="312" customWidth="1"/>
    <col min="7938" max="7938" width="100.33203125" style="312" customWidth="1"/>
    <col min="7939" max="7939" width="11.33203125" style="312" customWidth="1"/>
    <col min="7940" max="7940" width="12.6640625" style="312" customWidth="1"/>
    <col min="7941" max="7941" width="13.1640625" style="312" customWidth="1"/>
    <col min="7942" max="7942" width="14.6640625" style="312" customWidth="1"/>
    <col min="7943" max="8192" width="9.33203125" style="312"/>
    <col min="8193" max="8193" width="14.33203125" style="312" customWidth="1"/>
    <col min="8194" max="8194" width="100.33203125" style="312" customWidth="1"/>
    <col min="8195" max="8195" width="11.33203125" style="312" customWidth="1"/>
    <col min="8196" max="8196" width="12.6640625" style="312" customWidth="1"/>
    <col min="8197" max="8197" width="13.1640625" style="312" customWidth="1"/>
    <col min="8198" max="8198" width="14.6640625" style="312" customWidth="1"/>
    <col min="8199" max="8448" width="9.33203125" style="312"/>
    <col min="8449" max="8449" width="14.33203125" style="312" customWidth="1"/>
    <col min="8450" max="8450" width="100.33203125" style="312" customWidth="1"/>
    <col min="8451" max="8451" width="11.33203125" style="312" customWidth="1"/>
    <col min="8452" max="8452" width="12.6640625" style="312" customWidth="1"/>
    <col min="8453" max="8453" width="13.1640625" style="312" customWidth="1"/>
    <col min="8454" max="8454" width="14.6640625" style="312" customWidth="1"/>
    <col min="8455" max="8704" width="9.33203125" style="312"/>
    <col min="8705" max="8705" width="14.33203125" style="312" customWidth="1"/>
    <col min="8706" max="8706" width="100.33203125" style="312" customWidth="1"/>
    <col min="8707" max="8707" width="11.33203125" style="312" customWidth="1"/>
    <col min="8708" max="8708" width="12.6640625" style="312" customWidth="1"/>
    <col min="8709" max="8709" width="13.1640625" style="312" customWidth="1"/>
    <col min="8710" max="8710" width="14.6640625" style="312" customWidth="1"/>
    <col min="8711" max="8960" width="9.33203125" style="312"/>
    <col min="8961" max="8961" width="14.33203125" style="312" customWidth="1"/>
    <col min="8962" max="8962" width="100.33203125" style="312" customWidth="1"/>
    <col min="8963" max="8963" width="11.33203125" style="312" customWidth="1"/>
    <col min="8964" max="8964" width="12.6640625" style="312" customWidth="1"/>
    <col min="8965" max="8965" width="13.1640625" style="312" customWidth="1"/>
    <col min="8966" max="8966" width="14.6640625" style="312" customWidth="1"/>
    <col min="8967" max="9216" width="9.33203125" style="312"/>
    <col min="9217" max="9217" width="14.33203125" style="312" customWidth="1"/>
    <col min="9218" max="9218" width="100.33203125" style="312" customWidth="1"/>
    <col min="9219" max="9219" width="11.33203125" style="312" customWidth="1"/>
    <col min="9220" max="9220" width="12.6640625" style="312" customWidth="1"/>
    <col min="9221" max="9221" width="13.1640625" style="312" customWidth="1"/>
    <col min="9222" max="9222" width="14.6640625" style="312" customWidth="1"/>
    <col min="9223" max="9472" width="9.33203125" style="312"/>
    <col min="9473" max="9473" width="14.33203125" style="312" customWidth="1"/>
    <col min="9474" max="9474" width="100.33203125" style="312" customWidth="1"/>
    <col min="9475" max="9475" width="11.33203125" style="312" customWidth="1"/>
    <col min="9476" max="9476" width="12.6640625" style="312" customWidth="1"/>
    <col min="9477" max="9477" width="13.1640625" style="312" customWidth="1"/>
    <col min="9478" max="9478" width="14.6640625" style="312" customWidth="1"/>
    <col min="9479" max="9728" width="9.33203125" style="312"/>
    <col min="9729" max="9729" width="14.33203125" style="312" customWidth="1"/>
    <col min="9730" max="9730" width="100.33203125" style="312" customWidth="1"/>
    <col min="9731" max="9731" width="11.33203125" style="312" customWidth="1"/>
    <col min="9732" max="9732" width="12.6640625" style="312" customWidth="1"/>
    <col min="9733" max="9733" width="13.1640625" style="312" customWidth="1"/>
    <col min="9734" max="9734" width="14.6640625" style="312" customWidth="1"/>
    <col min="9735" max="9984" width="9.33203125" style="312"/>
    <col min="9985" max="9985" width="14.33203125" style="312" customWidth="1"/>
    <col min="9986" max="9986" width="100.33203125" style="312" customWidth="1"/>
    <col min="9987" max="9987" width="11.33203125" style="312" customWidth="1"/>
    <col min="9988" max="9988" width="12.6640625" style="312" customWidth="1"/>
    <col min="9989" max="9989" width="13.1640625" style="312" customWidth="1"/>
    <col min="9990" max="9990" width="14.6640625" style="312" customWidth="1"/>
    <col min="9991" max="10240" width="9.33203125" style="312"/>
    <col min="10241" max="10241" width="14.33203125" style="312" customWidth="1"/>
    <col min="10242" max="10242" width="100.33203125" style="312" customWidth="1"/>
    <col min="10243" max="10243" width="11.33203125" style="312" customWidth="1"/>
    <col min="10244" max="10244" width="12.6640625" style="312" customWidth="1"/>
    <col min="10245" max="10245" width="13.1640625" style="312" customWidth="1"/>
    <col min="10246" max="10246" width="14.6640625" style="312" customWidth="1"/>
    <col min="10247" max="10496" width="9.33203125" style="312"/>
    <col min="10497" max="10497" width="14.33203125" style="312" customWidth="1"/>
    <col min="10498" max="10498" width="100.33203125" style="312" customWidth="1"/>
    <col min="10499" max="10499" width="11.33203125" style="312" customWidth="1"/>
    <col min="10500" max="10500" width="12.6640625" style="312" customWidth="1"/>
    <col min="10501" max="10501" width="13.1640625" style="312" customWidth="1"/>
    <col min="10502" max="10502" width="14.6640625" style="312" customWidth="1"/>
    <col min="10503" max="10752" width="9.33203125" style="312"/>
    <col min="10753" max="10753" width="14.33203125" style="312" customWidth="1"/>
    <col min="10754" max="10754" width="100.33203125" style="312" customWidth="1"/>
    <col min="10755" max="10755" width="11.33203125" style="312" customWidth="1"/>
    <col min="10756" max="10756" width="12.6640625" style="312" customWidth="1"/>
    <col min="10757" max="10757" width="13.1640625" style="312" customWidth="1"/>
    <col min="10758" max="10758" width="14.6640625" style="312" customWidth="1"/>
    <col min="10759" max="11008" width="9.33203125" style="312"/>
    <col min="11009" max="11009" width="14.33203125" style="312" customWidth="1"/>
    <col min="11010" max="11010" width="100.33203125" style="312" customWidth="1"/>
    <col min="11011" max="11011" width="11.33203125" style="312" customWidth="1"/>
    <col min="11012" max="11012" width="12.6640625" style="312" customWidth="1"/>
    <col min="11013" max="11013" width="13.1640625" style="312" customWidth="1"/>
    <col min="11014" max="11014" width="14.6640625" style="312" customWidth="1"/>
    <col min="11015" max="11264" width="9.33203125" style="312"/>
    <col min="11265" max="11265" width="14.33203125" style="312" customWidth="1"/>
    <col min="11266" max="11266" width="100.33203125" style="312" customWidth="1"/>
    <col min="11267" max="11267" width="11.33203125" style="312" customWidth="1"/>
    <col min="11268" max="11268" width="12.6640625" style="312" customWidth="1"/>
    <col min="11269" max="11269" width="13.1640625" style="312" customWidth="1"/>
    <col min="11270" max="11270" width="14.6640625" style="312" customWidth="1"/>
    <col min="11271" max="11520" width="9.33203125" style="312"/>
    <col min="11521" max="11521" width="14.33203125" style="312" customWidth="1"/>
    <col min="11522" max="11522" width="100.33203125" style="312" customWidth="1"/>
    <col min="11523" max="11523" width="11.33203125" style="312" customWidth="1"/>
    <col min="11524" max="11524" width="12.6640625" style="312" customWidth="1"/>
    <col min="11525" max="11525" width="13.1640625" style="312" customWidth="1"/>
    <col min="11526" max="11526" width="14.6640625" style="312" customWidth="1"/>
    <col min="11527" max="11776" width="9.33203125" style="312"/>
    <col min="11777" max="11777" width="14.33203125" style="312" customWidth="1"/>
    <col min="11778" max="11778" width="100.33203125" style="312" customWidth="1"/>
    <col min="11779" max="11779" width="11.33203125" style="312" customWidth="1"/>
    <col min="11780" max="11780" width="12.6640625" style="312" customWidth="1"/>
    <col min="11781" max="11781" width="13.1640625" style="312" customWidth="1"/>
    <col min="11782" max="11782" width="14.6640625" style="312" customWidth="1"/>
    <col min="11783" max="12032" width="9.33203125" style="312"/>
    <col min="12033" max="12033" width="14.33203125" style="312" customWidth="1"/>
    <col min="12034" max="12034" width="100.33203125" style="312" customWidth="1"/>
    <col min="12035" max="12035" width="11.33203125" style="312" customWidth="1"/>
    <col min="12036" max="12036" width="12.6640625" style="312" customWidth="1"/>
    <col min="12037" max="12037" width="13.1640625" style="312" customWidth="1"/>
    <col min="12038" max="12038" width="14.6640625" style="312" customWidth="1"/>
    <col min="12039" max="12288" width="9.33203125" style="312"/>
    <col min="12289" max="12289" width="14.33203125" style="312" customWidth="1"/>
    <col min="12290" max="12290" width="100.33203125" style="312" customWidth="1"/>
    <col min="12291" max="12291" width="11.33203125" style="312" customWidth="1"/>
    <col min="12292" max="12292" width="12.6640625" style="312" customWidth="1"/>
    <col min="12293" max="12293" width="13.1640625" style="312" customWidth="1"/>
    <col min="12294" max="12294" width="14.6640625" style="312" customWidth="1"/>
    <col min="12295" max="12544" width="9.33203125" style="312"/>
    <col min="12545" max="12545" width="14.33203125" style="312" customWidth="1"/>
    <col min="12546" max="12546" width="100.33203125" style="312" customWidth="1"/>
    <col min="12547" max="12547" width="11.33203125" style="312" customWidth="1"/>
    <col min="12548" max="12548" width="12.6640625" style="312" customWidth="1"/>
    <col min="12549" max="12549" width="13.1640625" style="312" customWidth="1"/>
    <col min="12550" max="12550" width="14.6640625" style="312" customWidth="1"/>
    <col min="12551" max="12800" width="9.33203125" style="312"/>
    <col min="12801" max="12801" width="14.33203125" style="312" customWidth="1"/>
    <col min="12802" max="12802" width="100.33203125" style="312" customWidth="1"/>
    <col min="12803" max="12803" width="11.33203125" style="312" customWidth="1"/>
    <col min="12804" max="12804" width="12.6640625" style="312" customWidth="1"/>
    <col min="12805" max="12805" width="13.1640625" style="312" customWidth="1"/>
    <col min="12806" max="12806" width="14.6640625" style="312" customWidth="1"/>
    <col min="12807" max="13056" width="9.33203125" style="312"/>
    <col min="13057" max="13057" width="14.33203125" style="312" customWidth="1"/>
    <col min="13058" max="13058" width="100.33203125" style="312" customWidth="1"/>
    <col min="13059" max="13059" width="11.33203125" style="312" customWidth="1"/>
    <col min="13060" max="13060" width="12.6640625" style="312" customWidth="1"/>
    <col min="13061" max="13061" width="13.1640625" style="312" customWidth="1"/>
    <col min="13062" max="13062" width="14.6640625" style="312" customWidth="1"/>
    <col min="13063" max="13312" width="9.33203125" style="312"/>
    <col min="13313" max="13313" width="14.33203125" style="312" customWidth="1"/>
    <col min="13314" max="13314" width="100.33203125" style="312" customWidth="1"/>
    <col min="13315" max="13315" width="11.33203125" style="312" customWidth="1"/>
    <col min="13316" max="13316" width="12.6640625" style="312" customWidth="1"/>
    <col min="13317" max="13317" width="13.1640625" style="312" customWidth="1"/>
    <col min="13318" max="13318" width="14.6640625" style="312" customWidth="1"/>
    <col min="13319" max="13568" width="9.33203125" style="312"/>
    <col min="13569" max="13569" width="14.33203125" style="312" customWidth="1"/>
    <col min="13570" max="13570" width="100.33203125" style="312" customWidth="1"/>
    <col min="13571" max="13571" width="11.33203125" style="312" customWidth="1"/>
    <col min="13572" max="13572" width="12.6640625" style="312" customWidth="1"/>
    <col min="13573" max="13573" width="13.1640625" style="312" customWidth="1"/>
    <col min="13574" max="13574" width="14.6640625" style="312" customWidth="1"/>
    <col min="13575" max="13824" width="9.33203125" style="312"/>
    <col min="13825" max="13825" width="14.33203125" style="312" customWidth="1"/>
    <col min="13826" max="13826" width="100.33203125" style="312" customWidth="1"/>
    <col min="13827" max="13827" width="11.33203125" style="312" customWidth="1"/>
    <col min="13828" max="13828" width="12.6640625" style="312" customWidth="1"/>
    <col min="13829" max="13829" width="13.1640625" style="312" customWidth="1"/>
    <col min="13830" max="13830" width="14.6640625" style="312" customWidth="1"/>
    <col min="13831" max="14080" width="9.33203125" style="312"/>
    <col min="14081" max="14081" width="14.33203125" style="312" customWidth="1"/>
    <col min="14082" max="14082" width="100.33203125" style="312" customWidth="1"/>
    <col min="14083" max="14083" width="11.33203125" style="312" customWidth="1"/>
    <col min="14084" max="14084" width="12.6640625" style="312" customWidth="1"/>
    <col min="14085" max="14085" width="13.1640625" style="312" customWidth="1"/>
    <col min="14086" max="14086" width="14.6640625" style="312" customWidth="1"/>
    <col min="14087" max="14336" width="9.33203125" style="312"/>
    <col min="14337" max="14337" width="14.33203125" style="312" customWidth="1"/>
    <col min="14338" max="14338" width="100.33203125" style="312" customWidth="1"/>
    <col min="14339" max="14339" width="11.33203125" style="312" customWidth="1"/>
    <col min="14340" max="14340" width="12.6640625" style="312" customWidth="1"/>
    <col min="14341" max="14341" width="13.1640625" style="312" customWidth="1"/>
    <col min="14342" max="14342" width="14.6640625" style="312" customWidth="1"/>
    <col min="14343" max="14592" width="9.33203125" style="312"/>
    <col min="14593" max="14593" width="14.33203125" style="312" customWidth="1"/>
    <col min="14594" max="14594" width="100.33203125" style="312" customWidth="1"/>
    <col min="14595" max="14595" width="11.33203125" style="312" customWidth="1"/>
    <col min="14596" max="14596" width="12.6640625" style="312" customWidth="1"/>
    <col min="14597" max="14597" width="13.1640625" style="312" customWidth="1"/>
    <col min="14598" max="14598" width="14.6640625" style="312" customWidth="1"/>
    <col min="14599" max="14848" width="9.33203125" style="312"/>
    <col min="14849" max="14849" width="14.33203125" style="312" customWidth="1"/>
    <col min="14850" max="14850" width="100.33203125" style="312" customWidth="1"/>
    <col min="14851" max="14851" width="11.33203125" style="312" customWidth="1"/>
    <col min="14852" max="14852" width="12.6640625" style="312" customWidth="1"/>
    <col min="14853" max="14853" width="13.1640625" style="312" customWidth="1"/>
    <col min="14854" max="14854" width="14.6640625" style="312" customWidth="1"/>
    <col min="14855" max="15104" width="9.33203125" style="312"/>
    <col min="15105" max="15105" width="14.33203125" style="312" customWidth="1"/>
    <col min="15106" max="15106" width="100.33203125" style="312" customWidth="1"/>
    <col min="15107" max="15107" width="11.33203125" style="312" customWidth="1"/>
    <col min="15108" max="15108" width="12.6640625" style="312" customWidth="1"/>
    <col min="15109" max="15109" width="13.1640625" style="312" customWidth="1"/>
    <col min="15110" max="15110" width="14.6640625" style="312" customWidth="1"/>
    <col min="15111" max="15360" width="9.33203125" style="312"/>
    <col min="15361" max="15361" width="14.33203125" style="312" customWidth="1"/>
    <col min="15362" max="15362" width="100.33203125" style="312" customWidth="1"/>
    <col min="15363" max="15363" width="11.33203125" style="312" customWidth="1"/>
    <col min="15364" max="15364" width="12.6640625" style="312" customWidth="1"/>
    <col min="15365" max="15365" width="13.1640625" style="312" customWidth="1"/>
    <col min="15366" max="15366" width="14.6640625" style="312" customWidth="1"/>
    <col min="15367" max="15616" width="9.33203125" style="312"/>
    <col min="15617" max="15617" width="14.33203125" style="312" customWidth="1"/>
    <col min="15618" max="15618" width="100.33203125" style="312" customWidth="1"/>
    <col min="15619" max="15619" width="11.33203125" style="312" customWidth="1"/>
    <col min="15620" max="15620" width="12.6640625" style="312" customWidth="1"/>
    <col min="15621" max="15621" width="13.1640625" style="312" customWidth="1"/>
    <col min="15622" max="15622" width="14.6640625" style="312" customWidth="1"/>
    <col min="15623" max="15872" width="9.33203125" style="312"/>
    <col min="15873" max="15873" width="14.33203125" style="312" customWidth="1"/>
    <col min="15874" max="15874" width="100.33203125" style="312" customWidth="1"/>
    <col min="15875" max="15875" width="11.33203125" style="312" customWidth="1"/>
    <col min="15876" max="15876" width="12.6640625" style="312" customWidth="1"/>
    <col min="15877" max="15877" width="13.1640625" style="312" customWidth="1"/>
    <col min="15878" max="15878" width="14.6640625" style="312" customWidth="1"/>
    <col min="15879" max="16128" width="9.33203125" style="312"/>
    <col min="16129" max="16129" width="14.33203125" style="312" customWidth="1"/>
    <col min="16130" max="16130" width="100.33203125" style="312" customWidth="1"/>
    <col min="16131" max="16131" width="11.33203125" style="312" customWidth="1"/>
    <col min="16132" max="16132" width="12.6640625" style="312" customWidth="1"/>
    <col min="16133" max="16133" width="13.1640625" style="312" customWidth="1"/>
    <col min="16134" max="16134" width="14.6640625" style="312" customWidth="1"/>
    <col min="16135" max="16384" width="9.33203125" style="312"/>
  </cols>
  <sheetData>
    <row r="1" spans="1:6">
      <c r="A1" s="456" t="s">
        <v>760</v>
      </c>
      <c r="B1" s="458" t="s">
        <v>761</v>
      </c>
      <c r="C1" s="459"/>
      <c r="D1" s="459"/>
      <c r="E1" s="460"/>
      <c r="F1" s="460"/>
    </row>
    <row r="2" spans="1:6" ht="9.6" customHeight="1" thickBot="1">
      <c r="A2" s="457"/>
      <c r="B2" s="461"/>
      <c r="C2" s="462"/>
      <c r="D2" s="462"/>
      <c r="E2" s="463"/>
      <c r="F2" s="463"/>
    </row>
    <row r="3" spans="1:6" s="318" customFormat="1" ht="25.5">
      <c r="A3" s="313" t="s">
        <v>762</v>
      </c>
      <c r="B3" s="314" t="s">
        <v>763</v>
      </c>
      <c r="C3" s="315" t="s">
        <v>764</v>
      </c>
      <c r="D3" s="315" t="s">
        <v>128</v>
      </c>
      <c r="E3" s="316" t="s">
        <v>765</v>
      </c>
      <c r="F3" s="317" t="s">
        <v>766</v>
      </c>
    </row>
    <row r="4" spans="1:6" s="318" customFormat="1" ht="12" customHeight="1">
      <c r="A4" s="319">
        <v>1</v>
      </c>
      <c r="B4" s="320">
        <v>2</v>
      </c>
      <c r="C4" s="320">
        <v>3</v>
      </c>
      <c r="D4" s="320">
        <v>4</v>
      </c>
      <c r="E4" s="321">
        <v>5</v>
      </c>
      <c r="F4" s="322">
        <v>6</v>
      </c>
    </row>
    <row r="5" spans="1:6" s="318" customFormat="1" ht="13.5" thickBot="1">
      <c r="A5" s="323" t="s">
        <v>767</v>
      </c>
      <c r="B5" s="324" t="s">
        <v>767</v>
      </c>
      <c r="C5" s="324" t="s">
        <v>768</v>
      </c>
      <c r="D5" s="324" t="s">
        <v>768</v>
      </c>
      <c r="E5" s="324" t="s">
        <v>552</v>
      </c>
      <c r="F5" s="325" t="s">
        <v>552</v>
      </c>
    </row>
    <row r="6" spans="1:6" ht="21.75" customHeight="1">
      <c r="A6" s="326"/>
      <c r="B6" s="327" t="s">
        <v>769</v>
      </c>
      <c r="C6" s="328"/>
      <c r="D6" s="329"/>
      <c r="E6" s="330"/>
      <c r="F6" s="331">
        <f>E6*D6</f>
        <v>0</v>
      </c>
    </row>
    <row r="7" spans="1:6" ht="15" customHeight="1">
      <c r="A7" s="326" t="s">
        <v>770</v>
      </c>
      <c r="B7" s="332" t="s">
        <v>771</v>
      </c>
      <c r="C7" s="328" t="s">
        <v>145</v>
      </c>
      <c r="D7" s="329">
        <v>3</v>
      </c>
      <c r="E7" s="330"/>
      <c r="F7" s="331">
        <f>E7*D7</f>
        <v>0</v>
      </c>
    </row>
    <row r="8" spans="1:6" ht="27.75" customHeight="1">
      <c r="A8" s="333"/>
      <c r="B8" s="334" t="s">
        <v>772</v>
      </c>
      <c r="C8" s="335"/>
      <c r="D8" s="336"/>
      <c r="E8" s="337"/>
      <c r="F8" s="338"/>
    </row>
    <row r="9" spans="1:6" ht="15" customHeight="1">
      <c r="A9" s="326" t="s">
        <v>773</v>
      </c>
      <c r="B9" s="339" t="s">
        <v>892</v>
      </c>
      <c r="C9" s="328" t="s">
        <v>145</v>
      </c>
      <c r="D9" s="329">
        <v>2</v>
      </c>
      <c r="E9" s="330"/>
      <c r="F9" s="331">
        <f>E9*D9</f>
        <v>0</v>
      </c>
    </row>
    <row r="10" spans="1:6" ht="27" customHeight="1">
      <c r="A10" s="340"/>
      <c r="B10" s="341" t="s">
        <v>893</v>
      </c>
      <c r="C10" s="328"/>
      <c r="D10" s="342"/>
      <c r="E10" s="330"/>
      <c r="F10" s="331"/>
    </row>
    <row r="11" spans="1:6" ht="15" customHeight="1">
      <c r="A11" s="326" t="s">
        <v>774</v>
      </c>
      <c r="B11" s="339" t="s">
        <v>775</v>
      </c>
      <c r="C11" s="328" t="s">
        <v>145</v>
      </c>
      <c r="D11" s="329">
        <v>2</v>
      </c>
      <c r="E11" s="330"/>
      <c r="F11" s="331">
        <f>E11*D11</f>
        <v>0</v>
      </c>
    </row>
    <row r="12" spans="1:6" ht="28.5" customHeight="1">
      <c r="A12" s="340"/>
      <c r="B12" s="341" t="s">
        <v>776</v>
      </c>
      <c r="C12" s="328"/>
      <c r="D12" s="342"/>
      <c r="E12" s="330"/>
      <c r="F12" s="331"/>
    </row>
    <row r="13" spans="1:6" ht="15" customHeight="1">
      <c r="A13" s="326" t="s">
        <v>777</v>
      </c>
      <c r="B13" s="332" t="s">
        <v>894</v>
      </c>
      <c r="C13" s="328" t="s">
        <v>145</v>
      </c>
      <c r="D13" s="329">
        <v>1</v>
      </c>
      <c r="E13" s="330"/>
      <c r="F13" s="331">
        <f>E13*D13</f>
        <v>0</v>
      </c>
    </row>
    <row r="14" spans="1:6" ht="27.75" customHeight="1">
      <c r="A14" s="333"/>
      <c r="B14" s="334" t="s">
        <v>895</v>
      </c>
      <c r="C14" s="335"/>
      <c r="D14" s="336"/>
      <c r="E14" s="337"/>
      <c r="F14" s="338"/>
    </row>
    <row r="15" spans="1:6" ht="15" customHeight="1">
      <c r="A15" s="326" t="s">
        <v>896</v>
      </c>
      <c r="B15" s="332" t="s">
        <v>897</v>
      </c>
      <c r="C15" s="328" t="s">
        <v>145</v>
      </c>
      <c r="D15" s="329">
        <v>6</v>
      </c>
      <c r="E15" s="330"/>
      <c r="F15" s="331">
        <f>E15*D15</f>
        <v>0</v>
      </c>
    </row>
    <row r="16" spans="1:6" ht="13.5" customHeight="1">
      <c r="A16" s="333"/>
      <c r="B16" s="334" t="s">
        <v>898</v>
      </c>
      <c r="C16" s="335"/>
      <c r="D16" s="336"/>
      <c r="E16" s="337"/>
      <c r="F16" s="338"/>
    </row>
    <row r="17" spans="1:6" ht="15" customHeight="1">
      <c r="A17" s="326" t="s">
        <v>899</v>
      </c>
      <c r="B17" s="339" t="s">
        <v>778</v>
      </c>
      <c r="C17" s="328" t="s">
        <v>145</v>
      </c>
      <c r="D17" s="329">
        <v>2</v>
      </c>
      <c r="E17" s="330"/>
      <c r="F17" s="331">
        <f>E17*D17</f>
        <v>0</v>
      </c>
    </row>
    <row r="18" spans="1:6" ht="14.25" customHeight="1">
      <c r="A18" s="340"/>
      <c r="B18" s="341" t="s">
        <v>779</v>
      </c>
      <c r="C18" s="328"/>
      <c r="D18" s="342"/>
      <c r="E18" s="330"/>
      <c r="F18" s="331"/>
    </row>
    <row r="19" spans="1:6" ht="15" customHeight="1">
      <c r="A19" s="326" t="s">
        <v>900</v>
      </c>
      <c r="B19" s="339" t="s">
        <v>780</v>
      </c>
      <c r="C19" s="328"/>
      <c r="D19" s="329"/>
      <c r="E19" s="330"/>
      <c r="F19" s="331">
        <f>E19*D19</f>
        <v>0</v>
      </c>
    </row>
    <row r="20" spans="1:6" ht="21" customHeight="1">
      <c r="A20" s="343"/>
      <c r="B20" s="344" t="s">
        <v>781</v>
      </c>
      <c r="C20" s="345"/>
      <c r="D20" s="346"/>
      <c r="E20" s="347"/>
      <c r="F20" s="348"/>
    </row>
    <row r="21" spans="1:6" ht="13.15" customHeight="1">
      <c r="A21" s="349" t="s">
        <v>782</v>
      </c>
      <c r="B21" s="350" t="s">
        <v>783</v>
      </c>
      <c r="C21" s="351" t="s">
        <v>145</v>
      </c>
      <c r="D21" s="352">
        <v>12</v>
      </c>
      <c r="E21" s="353"/>
      <c r="F21" s="354">
        <f>E21*D21</f>
        <v>0</v>
      </c>
    </row>
    <row r="22" spans="1:6" ht="27.75" customHeight="1">
      <c r="A22" s="326"/>
      <c r="B22" s="355" t="s">
        <v>784</v>
      </c>
      <c r="C22" s="328"/>
      <c r="D22" s="329"/>
      <c r="E22" s="330"/>
      <c r="F22" s="331"/>
    </row>
    <row r="23" spans="1:6" ht="13.15" customHeight="1">
      <c r="A23" s="349" t="s">
        <v>785</v>
      </c>
      <c r="B23" s="350" t="s">
        <v>787</v>
      </c>
      <c r="C23" s="351" t="s">
        <v>145</v>
      </c>
      <c r="D23" s="352">
        <v>10</v>
      </c>
      <c r="E23" s="353"/>
      <c r="F23" s="354">
        <f>E23*D23</f>
        <v>0</v>
      </c>
    </row>
    <row r="24" spans="1:6" ht="17.25" customHeight="1">
      <c r="A24" s="326"/>
      <c r="B24" s="355" t="s">
        <v>788</v>
      </c>
      <c r="C24" s="328"/>
      <c r="D24" s="329"/>
      <c r="E24" s="330"/>
      <c r="F24" s="331"/>
    </row>
    <row r="25" spans="1:6" ht="13.15" customHeight="1">
      <c r="A25" s="349" t="s">
        <v>786</v>
      </c>
      <c r="B25" s="350" t="s">
        <v>787</v>
      </c>
      <c r="C25" s="351" t="s">
        <v>145</v>
      </c>
      <c r="D25" s="352">
        <v>1</v>
      </c>
      <c r="E25" s="353"/>
      <c r="F25" s="354">
        <f>E25*D25</f>
        <v>0</v>
      </c>
    </row>
    <row r="26" spans="1:6" ht="17.25" customHeight="1">
      <c r="A26" s="326"/>
      <c r="B26" s="355" t="s">
        <v>901</v>
      </c>
      <c r="C26" s="328"/>
      <c r="D26" s="329"/>
      <c r="E26" s="330"/>
      <c r="F26" s="331"/>
    </row>
    <row r="27" spans="1:6" ht="13.15" customHeight="1">
      <c r="A27" s="349" t="s">
        <v>789</v>
      </c>
      <c r="B27" s="350" t="s">
        <v>790</v>
      </c>
      <c r="C27" s="351" t="s">
        <v>145</v>
      </c>
      <c r="D27" s="352">
        <v>8</v>
      </c>
      <c r="E27" s="353"/>
      <c r="F27" s="354">
        <f>E27*D27</f>
        <v>0</v>
      </c>
    </row>
    <row r="28" spans="1:6" ht="27" customHeight="1">
      <c r="A28" s="326"/>
      <c r="B28" s="355" t="s">
        <v>791</v>
      </c>
      <c r="C28" s="328"/>
      <c r="D28" s="329"/>
      <c r="E28" s="330"/>
      <c r="F28" s="331"/>
    </row>
    <row r="29" spans="1:6" ht="13.15" customHeight="1">
      <c r="A29" s="349" t="s">
        <v>792</v>
      </c>
      <c r="B29" s="350" t="s">
        <v>793</v>
      </c>
      <c r="C29" s="351" t="s">
        <v>145</v>
      </c>
      <c r="D29" s="352">
        <v>4</v>
      </c>
      <c r="E29" s="353"/>
      <c r="F29" s="354">
        <f>E29*D29</f>
        <v>0</v>
      </c>
    </row>
    <row r="30" spans="1:6" ht="14.25" customHeight="1">
      <c r="A30" s="326"/>
      <c r="B30" s="355" t="s">
        <v>794</v>
      </c>
      <c r="C30" s="328"/>
      <c r="D30" s="329"/>
      <c r="E30" s="330"/>
      <c r="F30" s="331"/>
    </row>
    <row r="31" spans="1:6" ht="13.15" customHeight="1">
      <c r="A31" s="349" t="s">
        <v>795</v>
      </c>
      <c r="B31" s="350" t="s">
        <v>902</v>
      </c>
      <c r="C31" s="351" t="s">
        <v>797</v>
      </c>
      <c r="D31" s="352">
        <v>6</v>
      </c>
      <c r="E31" s="353"/>
      <c r="F31" s="354">
        <f>E31*D31</f>
        <v>0</v>
      </c>
    </row>
    <row r="32" spans="1:6" ht="14.25" customHeight="1">
      <c r="A32" s="326"/>
      <c r="B32" s="355" t="s">
        <v>903</v>
      </c>
      <c r="C32" s="328"/>
      <c r="D32" s="329"/>
      <c r="E32" s="330"/>
      <c r="F32" s="331"/>
    </row>
    <row r="33" spans="1:6" ht="13.15" customHeight="1">
      <c r="A33" s="349" t="s">
        <v>799</v>
      </c>
      <c r="B33" s="350" t="s">
        <v>796</v>
      </c>
      <c r="C33" s="351" t="s">
        <v>797</v>
      </c>
      <c r="D33" s="352">
        <v>12</v>
      </c>
      <c r="E33" s="353"/>
      <c r="F33" s="354">
        <f>E33*D33</f>
        <v>0</v>
      </c>
    </row>
    <row r="34" spans="1:6" ht="17.25" customHeight="1">
      <c r="A34" s="326"/>
      <c r="B34" s="355" t="s">
        <v>798</v>
      </c>
      <c r="C34" s="328"/>
      <c r="D34" s="329"/>
      <c r="E34" s="330"/>
      <c r="F34" s="331"/>
    </row>
    <row r="35" spans="1:6" ht="13.15" customHeight="1">
      <c r="A35" s="349" t="s">
        <v>802</v>
      </c>
      <c r="B35" s="350" t="s">
        <v>800</v>
      </c>
      <c r="C35" s="351" t="s">
        <v>797</v>
      </c>
      <c r="D35" s="352">
        <v>1</v>
      </c>
      <c r="E35" s="353"/>
      <c r="F35" s="354">
        <f>E35*D35</f>
        <v>0</v>
      </c>
    </row>
    <row r="36" spans="1:6" ht="16.5" customHeight="1">
      <c r="A36" s="326"/>
      <c r="B36" s="355" t="s">
        <v>801</v>
      </c>
      <c r="C36" s="328"/>
      <c r="D36" s="329"/>
      <c r="E36" s="330"/>
      <c r="F36" s="331"/>
    </row>
    <row r="37" spans="1:6" ht="13.15" customHeight="1">
      <c r="A37" s="349" t="s">
        <v>805</v>
      </c>
      <c r="B37" s="350" t="s">
        <v>803</v>
      </c>
      <c r="C37" s="351" t="s">
        <v>145</v>
      </c>
      <c r="D37" s="352">
        <v>4</v>
      </c>
      <c r="E37" s="353"/>
      <c r="F37" s="354">
        <f>E37*D37</f>
        <v>0</v>
      </c>
    </row>
    <row r="38" spans="1:6" ht="16.5" customHeight="1">
      <c r="A38" s="326"/>
      <c r="B38" s="355" t="s">
        <v>804</v>
      </c>
      <c r="C38" s="328"/>
      <c r="D38" s="329"/>
      <c r="E38" s="330"/>
      <c r="F38" s="331"/>
    </row>
    <row r="39" spans="1:6" ht="12.75" customHeight="1">
      <c r="A39" s="356" t="s">
        <v>904</v>
      </c>
      <c r="B39" s="357" t="s">
        <v>806</v>
      </c>
      <c r="C39" s="345" t="s">
        <v>145</v>
      </c>
      <c r="D39" s="346">
        <v>3</v>
      </c>
      <c r="E39" s="347"/>
      <c r="F39" s="348">
        <f>E39*D39</f>
        <v>0</v>
      </c>
    </row>
    <row r="40" spans="1:6" ht="27.75" customHeight="1">
      <c r="A40" s="326"/>
      <c r="B40" s="355" t="s">
        <v>905</v>
      </c>
      <c r="C40" s="328"/>
      <c r="D40" s="329"/>
      <c r="E40" s="330"/>
      <c r="F40" s="331"/>
    </row>
    <row r="41" spans="1:6" ht="12.75" customHeight="1">
      <c r="A41" s="356" t="s">
        <v>906</v>
      </c>
      <c r="B41" s="357" t="s">
        <v>806</v>
      </c>
      <c r="C41" s="345" t="s">
        <v>145</v>
      </c>
      <c r="D41" s="346">
        <v>5</v>
      </c>
      <c r="E41" s="347"/>
      <c r="F41" s="348">
        <f>E41*D41</f>
        <v>0</v>
      </c>
    </row>
    <row r="42" spans="1:6" ht="27.75" customHeight="1">
      <c r="A42" s="326"/>
      <c r="B42" s="355" t="s">
        <v>807</v>
      </c>
      <c r="C42" s="328"/>
      <c r="D42" s="329"/>
      <c r="E42" s="330"/>
      <c r="F42" s="331"/>
    </row>
    <row r="43" spans="1:6" ht="14.25" customHeight="1">
      <c r="A43" s="358" t="s">
        <v>907</v>
      </c>
      <c r="B43" s="359" t="s">
        <v>808</v>
      </c>
      <c r="C43" s="360"/>
      <c r="D43" s="361"/>
      <c r="E43" s="362"/>
      <c r="F43" s="363"/>
    </row>
    <row r="44" spans="1:6" ht="12.75" customHeight="1">
      <c r="A44" s="333"/>
      <c r="B44" s="334"/>
      <c r="C44" s="335"/>
      <c r="D44" s="336"/>
      <c r="E44" s="337"/>
      <c r="F44" s="338"/>
    </row>
    <row r="45" spans="1:6" ht="22.5" customHeight="1">
      <c r="A45" s="356"/>
      <c r="B45" s="364" t="s">
        <v>809</v>
      </c>
      <c r="C45" s="345"/>
      <c r="D45" s="346"/>
      <c r="E45" s="347"/>
      <c r="F45" s="348"/>
    </row>
    <row r="46" spans="1:6" ht="13.15" customHeight="1">
      <c r="A46" s="349" t="s">
        <v>810</v>
      </c>
      <c r="B46" s="350" t="s">
        <v>811</v>
      </c>
      <c r="C46" s="351" t="s">
        <v>812</v>
      </c>
      <c r="D46" s="352">
        <v>1</v>
      </c>
      <c r="E46" s="353"/>
      <c r="F46" s="354">
        <f>E46*D46</f>
        <v>0</v>
      </c>
    </row>
    <row r="47" spans="1:6" ht="50.25" customHeight="1">
      <c r="A47" s="349"/>
      <c r="B47" s="365" t="s">
        <v>813</v>
      </c>
      <c r="C47" s="351"/>
      <c r="D47" s="352"/>
      <c r="E47" s="353"/>
      <c r="F47" s="354"/>
    </row>
    <row r="48" spans="1:6" ht="13.15" customHeight="1">
      <c r="A48" s="326" t="s">
        <v>814</v>
      </c>
      <c r="B48" s="332" t="s">
        <v>815</v>
      </c>
      <c r="C48" s="328" t="s">
        <v>812</v>
      </c>
      <c r="D48" s="329">
        <v>1</v>
      </c>
      <c r="E48" s="330"/>
      <c r="F48" s="331">
        <f>E48*D48</f>
        <v>0</v>
      </c>
    </row>
    <row r="49" spans="1:6" ht="13.15" customHeight="1">
      <c r="A49" s="356"/>
      <c r="B49" s="366" t="s">
        <v>816</v>
      </c>
      <c r="C49" s="345"/>
      <c r="D49" s="346"/>
      <c r="E49" s="347"/>
      <c r="F49" s="348"/>
    </row>
    <row r="50" spans="1:6" ht="13.15" customHeight="1">
      <c r="A50" s="326" t="s">
        <v>908</v>
      </c>
      <c r="B50" s="332" t="s">
        <v>909</v>
      </c>
      <c r="C50" s="328" t="s">
        <v>812</v>
      </c>
      <c r="D50" s="329">
        <v>1</v>
      </c>
      <c r="E50" s="330"/>
      <c r="F50" s="331">
        <f>E50*D50</f>
        <v>0</v>
      </c>
    </row>
    <row r="51" spans="1:6" ht="12" customHeight="1" thickBot="1">
      <c r="A51" s="343"/>
      <c r="B51" s="367"/>
      <c r="C51" s="345"/>
      <c r="D51" s="346"/>
      <c r="E51" s="347"/>
      <c r="F51" s="348"/>
    </row>
    <row r="52" spans="1:6" ht="9.75" hidden="1" customHeight="1" thickBot="1">
      <c r="A52" s="343"/>
      <c r="B52" s="368"/>
      <c r="C52" s="369"/>
      <c r="D52" s="370"/>
      <c r="E52" s="371"/>
      <c r="F52" s="372"/>
    </row>
    <row r="53" spans="1:6" ht="13.5" customHeight="1" thickBot="1">
      <c r="A53" s="373" t="s">
        <v>817</v>
      </c>
      <c r="B53" s="453" t="s">
        <v>818</v>
      </c>
      <c r="C53" s="454"/>
      <c r="D53" s="454"/>
      <c r="E53" s="455"/>
      <c r="F53" s="374">
        <f>SUM(F6:F51)</f>
        <v>0</v>
      </c>
    </row>
  </sheetData>
  <mergeCells count="6">
    <mergeCell ref="B53:E53"/>
    <mergeCell ref="A1:A2"/>
    <mergeCell ref="B1:D1"/>
    <mergeCell ref="E1:F1"/>
    <mergeCell ref="B2:D2"/>
    <mergeCell ref="E2:F2"/>
  </mergeCells>
  <printOptions horizontalCentered="1"/>
  <pageMargins left="0.7" right="0.7" top="0.75" bottom="0.75" header="0.3" footer="0.3"/>
  <pageSetup paperSize="9" scale="75" fitToHeight="0" orientation="landscape" r:id="rId1"/>
  <headerFooter alignWithMargins="0">
    <oddFooter>&amp;RPS 01</oddFooter>
  </headerFooter>
  <rowBreaks count="1" manualBreakCount="1">
    <brk id="38"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view="pageBreakPreview" zoomScaleNormal="100" zoomScaleSheetLayoutView="100" workbookViewId="0">
      <selection activeCell="C2" sqref="C2"/>
    </sheetView>
  </sheetViews>
  <sheetFormatPr defaultRowHeight="15"/>
  <cols>
    <col min="1" max="1" width="44.6640625" style="378" bestFit="1" customWidth="1"/>
    <col min="2" max="3" width="15.33203125" style="379" customWidth="1"/>
    <col min="4" max="4" width="0" style="377" hidden="1" customWidth="1"/>
    <col min="5" max="256" width="9.33203125" style="389"/>
    <col min="257" max="257" width="44.6640625" style="389" bestFit="1" customWidth="1"/>
    <col min="258" max="259" width="15.33203125" style="389" customWidth="1"/>
    <col min="260" max="260" width="0" style="389" hidden="1" customWidth="1"/>
    <col min="261" max="512" width="9.33203125" style="389"/>
    <col min="513" max="513" width="44.6640625" style="389" bestFit="1" customWidth="1"/>
    <col min="514" max="515" width="15.33203125" style="389" customWidth="1"/>
    <col min="516" max="516" width="0" style="389" hidden="1" customWidth="1"/>
    <col min="517" max="768" width="9.33203125" style="389"/>
    <col min="769" max="769" width="44.6640625" style="389" bestFit="1" customWidth="1"/>
    <col min="770" max="771" width="15.33203125" style="389" customWidth="1"/>
    <col min="772" max="772" width="0" style="389" hidden="1" customWidth="1"/>
    <col min="773" max="1024" width="9.33203125" style="389"/>
    <col min="1025" max="1025" width="44.6640625" style="389" bestFit="1" customWidth="1"/>
    <col min="1026" max="1027" width="15.33203125" style="389" customWidth="1"/>
    <col min="1028" max="1028" width="0" style="389" hidden="1" customWidth="1"/>
    <col min="1029" max="1280" width="9.33203125" style="389"/>
    <col min="1281" max="1281" width="44.6640625" style="389" bestFit="1" customWidth="1"/>
    <col min="1282" max="1283" width="15.33203125" style="389" customWidth="1"/>
    <col min="1284" max="1284" width="0" style="389" hidden="1" customWidth="1"/>
    <col min="1285" max="1536" width="9.33203125" style="389"/>
    <col min="1537" max="1537" width="44.6640625" style="389" bestFit="1" customWidth="1"/>
    <col min="1538" max="1539" width="15.33203125" style="389" customWidth="1"/>
    <col min="1540" max="1540" width="0" style="389" hidden="1" customWidth="1"/>
    <col min="1541" max="1792" width="9.33203125" style="389"/>
    <col min="1793" max="1793" width="44.6640625" style="389" bestFit="1" customWidth="1"/>
    <col min="1794" max="1795" width="15.33203125" style="389" customWidth="1"/>
    <col min="1796" max="1796" width="0" style="389" hidden="1" customWidth="1"/>
    <col min="1797" max="2048" width="9.33203125" style="389"/>
    <col min="2049" max="2049" width="44.6640625" style="389" bestFit="1" customWidth="1"/>
    <col min="2050" max="2051" width="15.33203125" style="389" customWidth="1"/>
    <col min="2052" max="2052" width="0" style="389" hidden="1" customWidth="1"/>
    <col min="2053" max="2304" width="9.33203125" style="389"/>
    <col min="2305" max="2305" width="44.6640625" style="389" bestFit="1" customWidth="1"/>
    <col min="2306" max="2307" width="15.33203125" style="389" customWidth="1"/>
    <col min="2308" max="2308" width="0" style="389" hidden="1" customWidth="1"/>
    <col min="2309" max="2560" width="9.33203125" style="389"/>
    <col min="2561" max="2561" width="44.6640625" style="389" bestFit="1" customWidth="1"/>
    <col min="2562" max="2563" width="15.33203125" style="389" customWidth="1"/>
    <col min="2564" max="2564" width="0" style="389" hidden="1" customWidth="1"/>
    <col min="2565" max="2816" width="9.33203125" style="389"/>
    <col min="2817" max="2817" width="44.6640625" style="389" bestFit="1" customWidth="1"/>
    <col min="2818" max="2819" width="15.33203125" style="389" customWidth="1"/>
    <col min="2820" max="2820" width="0" style="389" hidden="1" customWidth="1"/>
    <col min="2821" max="3072" width="9.33203125" style="389"/>
    <col min="3073" max="3073" width="44.6640625" style="389" bestFit="1" customWidth="1"/>
    <col min="3074" max="3075" width="15.33203125" style="389" customWidth="1"/>
    <col min="3076" max="3076" width="0" style="389" hidden="1" customWidth="1"/>
    <col min="3077" max="3328" width="9.33203125" style="389"/>
    <col min="3329" max="3329" width="44.6640625" style="389" bestFit="1" customWidth="1"/>
    <col min="3330" max="3331" width="15.33203125" style="389" customWidth="1"/>
    <col min="3332" max="3332" width="0" style="389" hidden="1" customWidth="1"/>
    <col min="3333" max="3584" width="9.33203125" style="389"/>
    <col min="3585" max="3585" width="44.6640625" style="389" bestFit="1" customWidth="1"/>
    <col min="3586" max="3587" width="15.33203125" style="389" customWidth="1"/>
    <col min="3588" max="3588" width="0" style="389" hidden="1" customWidth="1"/>
    <col min="3589" max="3840" width="9.33203125" style="389"/>
    <col min="3841" max="3841" width="44.6640625" style="389" bestFit="1" customWidth="1"/>
    <col min="3842" max="3843" width="15.33203125" style="389" customWidth="1"/>
    <col min="3844" max="3844" width="0" style="389" hidden="1" customWidth="1"/>
    <col min="3845" max="4096" width="9.33203125" style="389"/>
    <col min="4097" max="4097" width="44.6640625" style="389" bestFit="1" customWidth="1"/>
    <col min="4098" max="4099" width="15.33203125" style="389" customWidth="1"/>
    <col min="4100" max="4100" width="0" style="389" hidden="1" customWidth="1"/>
    <col min="4101" max="4352" width="9.33203125" style="389"/>
    <col min="4353" max="4353" width="44.6640625" style="389" bestFit="1" customWidth="1"/>
    <col min="4354" max="4355" width="15.33203125" style="389" customWidth="1"/>
    <col min="4356" max="4356" width="0" style="389" hidden="1" customWidth="1"/>
    <col min="4357" max="4608" width="9.33203125" style="389"/>
    <col min="4609" max="4609" width="44.6640625" style="389" bestFit="1" customWidth="1"/>
    <col min="4610" max="4611" width="15.33203125" style="389" customWidth="1"/>
    <col min="4612" max="4612" width="0" style="389" hidden="1" customWidth="1"/>
    <col min="4613" max="4864" width="9.33203125" style="389"/>
    <col min="4865" max="4865" width="44.6640625" style="389" bestFit="1" customWidth="1"/>
    <col min="4866" max="4867" width="15.33203125" style="389" customWidth="1"/>
    <col min="4868" max="4868" width="0" style="389" hidden="1" customWidth="1"/>
    <col min="4869" max="5120" width="9.33203125" style="389"/>
    <col min="5121" max="5121" width="44.6640625" style="389" bestFit="1" customWidth="1"/>
    <col min="5122" max="5123" width="15.33203125" style="389" customWidth="1"/>
    <col min="5124" max="5124" width="0" style="389" hidden="1" customWidth="1"/>
    <col min="5125" max="5376" width="9.33203125" style="389"/>
    <col min="5377" max="5377" width="44.6640625" style="389" bestFit="1" customWidth="1"/>
    <col min="5378" max="5379" width="15.33203125" style="389" customWidth="1"/>
    <col min="5380" max="5380" width="0" style="389" hidden="1" customWidth="1"/>
    <col min="5381" max="5632" width="9.33203125" style="389"/>
    <col min="5633" max="5633" width="44.6640625" style="389" bestFit="1" customWidth="1"/>
    <col min="5634" max="5635" width="15.33203125" style="389" customWidth="1"/>
    <col min="5636" max="5636" width="0" style="389" hidden="1" customWidth="1"/>
    <col min="5637" max="5888" width="9.33203125" style="389"/>
    <col min="5889" max="5889" width="44.6640625" style="389" bestFit="1" customWidth="1"/>
    <col min="5890" max="5891" width="15.33203125" style="389" customWidth="1"/>
    <col min="5892" max="5892" width="0" style="389" hidden="1" customWidth="1"/>
    <col min="5893" max="6144" width="9.33203125" style="389"/>
    <col min="6145" max="6145" width="44.6640625" style="389" bestFit="1" customWidth="1"/>
    <col min="6146" max="6147" width="15.33203125" style="389" customWidth="1"/>
    <col min="6148" max="6148" width="0" style="389" hidden="1" customWidth="1"/>
    <col min="6149" max="6400" width="9.33203125" style="389"/>
    <col min="6401" max="6401" width="44.6640625" style="389" bestFit="1" customWidth="1"/>
    <col min="6402" max="6403" width="15.33203125" style="389" customWidth="1"/>
    <col min="6404" max="6404" width="0" style="389" hidden="1" customWidth="1"/>
    <col min="6405" max="6656" width="9.33203125" style="389"/>
    <col min="6657" max="6657" width="44.6640625" style="389" bestFit="1" customWidth="1"/>
    <col min="6658" max="6659" width="15.33203125" style="389" customWidth="1"/>
    <col min="6660" max="6660" width="0" style="389" hidden="1" customWidth="1"/>
    <col min="6661" max="6912" width="9.33203125" style="389"/>
    <col min="6913" max="6913" width="44.6640625" style="389" bestFit="1" customWidth="1"/>
    <col min="6914" max="6915" width="15.33203125" style="389" customWidth="1"/>
    <col min="6916" max="6916" width="0" style="389" hidden="1" customWidth="1"/>
    <col min="6917" max="7168" width="9.33203125" style="389"/>
    <col min="7169" max="7169" width="44.6640625" style="389" bestFit="1" customWidth="1"/>
    <col min="7170" max="7171" width="15.33203125" style="389" customWidth="1"/>
    <col min="7172" max="7172" width="0" style="389" hidden="1" customWidth="1"/>
    <col min="7173" max="7424" width="9.33203125" style="389"/>
    <col min="7425" max="7425" width="44.6640625" style="389" bestFit="1" customWidth="1"/>
    <col min="7426" max="7427" width="15.33203125" style="389" customWidth="1"/>
    <col min="7428" max="7428" width="0" style="389" hidden="1" customWidth="1"/>
    <col min="7429" max="7680" width="9.33203125" style="389"/>
    <col min="7681" max="7681" width="44.6640625" style="389" bestFit="1" customWidth="1"/>
    <col min="7682" max="7683" width="15.33203125" style="389" customWidth="1"/>
    <col min="7684" max="7684" width="0" style="389" hidden="1" customWidth="1"/>
    <col min="7685" max="7936" width="9.33203125" style="389"/>
    <col min="7937" max="7937" width="44.6640625" style="389" bestFit="1" customWidth="1"/>
    <col min="7938" max="7939" width="15.33203125" style="389" customWidth="1"/>
    <col min="7940" max="7940" width="0" style="389" hidden="1" customWidth="1"/>
    <col min="7941" max="8192" width="9.33203125" style="389"/>
    <col min="8193" max="8193" width="44.6640625" style="389" bestFit="1" customWidth="1"/>
    <col min="8194" max="8195" width="15.33203125" style="389" customWidth="1"/>
    <col min="8196" max="8196" width="0" style="389" hidden="1" customWidth="1"/>
    <col min="8197" max="8448" width="9.33203125" style="389"/>
    <col min="8449" max="8449" width="44.6640625" style="389" bestFit="1" customWidth="1"/>
    <col min="8450" max="8451" width="15.33203125" style="389" customWidth="1"/>
    <col min="8452" max="8452" width="0" style="389" hidden="1" customWidth="1"/>
    <col min="8453" max="8704" width="9.33203125" style="389"/>
    <col min="8705" max="8705" width="44.6640625" style="389" bestFit="1" customWidth="1"/>
    <col min="8706" max="8707" width="15.33203125" style="389" customWidth="1"/>
    <col min="8708" max="8708" width="0" style="389" hidden="1" customWidth="1"/>
    <col min="8709" max="8960" width="9.33203125" style="389"/>
    <col min="8961" max="8961" width="44.6640625" style="389" bestFit="1" customWidth="1"/>
    <col min="8962" max="8963" width="15.33203125" style="389" customWidth="1"/>
    <col min="8964" max="8964" width="0" style="389" hidden="1" customWidth="1"/>
    <col min="8965" max="9216" width="9.33203125" style="389"/>
    <col min="9217" max="9217" width="44.6640625" style="389" bestFit="1" customWidth="1"/>
    <col min="9218" max="9219" width="15.33203125" style="389" customWidth="1"/>
    <col min="9220" max="9220" width="0" style="389" hidden="1" customWidth="1"/>
    <col min="9221" max="9472" width="9.33203125" style="389"/>
    <col min="9473" max="9473" width="44.6640625" style="389" bestFit="1" customWidth="1"/>
    <col min="9474" max="9475" width="15.33203125" style="389" customWidth="1"/>
    <col min="9476" max="9476" width="0" style="389" hidden="1" customWidth="1"/>
    <col min="9477" max="9728" width="9.33203125" style="389"/>
    <col min="9729" max="9729" width="44.6640625" style="389" bestFit="1" customWidth="1"/>
    <col min="9730" max="9731" width="15.33203125" style="389" customWidth="1"/>
    <col min="9732" max="9732" width="0" style="389" hidden="1" customWidth="1"/>
    <col min="9733" max="9984" width="9.33203125" style="389"/>
    <col min="9985" max="9985" width="44.6640625" style="389" bestFit="1" customWidth="1"/>
    <col min="9986" max="9987" width="15.33203125" style="389" customWidth="1"/>
    <col min="9988" max="9988" width="0" style="389" hidden="1" customWidth="1"/>
    <col min="9989" max="10240" width="9.33203125" style="389"/>
    <col min="10241" max="10241" width="44.6640625" style="389" bestFit="1" customWidth="1"/>
    <col min="10242" max="10243" width="15.33203125" style="389" customWidth="1"/>
    <col min="10244" max="10244" width="0" style="389" hidden="1" customWidth="1"/>
    <col min="10245" max="10496" width="9.33203125" style="389"/>
    <col min="10497" max="10497" width="44.6640625" style="389" bestFit="1" customWidth="1"/>
    <col min="10498" max="10499" width="15.33203125" style="389" customWidth="1"/>
    <col min="10500" max="10500" width="0" style="389" hidden="1" customWidth="1"/>
    <col min="10501" max="10752" width="9.33203125" style="389"/>
    <col min="10753" max="10753" width="44.6640625" style="389" bestFit="1" customWidth="1"/>
    <col min="10754" max="10755" width="15.33203125" style="389" customWidth="1"/>
    <col min="10756" max="10756" width="0" style="389" hidden="1" customWidth="1"/>
    <col min="10757" max="11008" width="9.33203125" style="389"/>
    <col min="11009" max="11009" width="44.6640625" style="389" bestFit="1" customWidth="1"/>
    <col min="11010" max="11011" width="15.33203125" style="389" customWidth="1"/>
    <col min="11012" max="11012" width="0" style="389" hidden="1" customWidth="1"/>
    <col min="11013" max="11264" width="9.33203125" style="389"/>
    <col min="11265" max="11265" width="44.6640625" style="389" bestFit="1" customWidth="1"/>
    <col min="11266" max="11267" width="15.33203125" style="389" customWidth="1"/>
    <col min="11268" max="11268" width="0" style="389" hidden="1" customWidth="1"/>
    <col min="11269" max="11520" width="9.33203125" style="389"/>
    <col min="11521" max="11521" width="44.6640625" style="389" bestFit="1" customWidth="1"/>
    <col min="11522" max="11523" width="15.33203125" style="389" customWidth="1"/>
    <col min="11524" max="11524" width="0" style="389" hidden="1" customWidth="1"/>
    <col min="11525" max="11776" width="9.33203125" style="389"/>
    <col min="11777" max="11777" width="44.6640625" style="389" bestFit="1" customWidth="1"/>
    <col min="11778" max="11779" width="15.33203125" style="389" customWidth="1"/>
    <col min="11780" max="11780" width="0" style="389" hidden="1" customWidth="1"/>
    <col min="11781" max="12032" width="9.33203125" style="389"/>
    <col min="12033" max="12033" width="44.6640625" style="389" bestFit="1" customWidth="1"/>
    <col min="12034" max="12035" width="15.33203125" style="389" customWidth="1"/>
    <col min="12036" max="12036" width="0" style="389" hidden="1" customWidth="1"/>
    <col min="12037" max="12288" width="9.33203125" style="389"/>
    <col min="12289" max="12289" width="44.6640625" style="389" bestFit="1" customWidth="1"/>
    <col min="12290" max="12291" width="15.33203125" style="389" customWidth="1"/>
    <col min="12292" max="12292" width="0" style="389" hidden="1" customWidth="1"/>
    <col min="12293" max="12544" width="9.33203125" style="389"/>
    <col min="12545" max="12545" width="44.6640625" style="389" bestFit="1" customWidth="1"/>
    <col min="12546" max="12547" width="15.33203125" style="389" customWidth="1"/>
    <col min="12548" max="12548" width="0" style="389" hidden="1" customWidth="1"/>
    <col min="12549" max="12800" width="9.33203125" style="389"/>
    <col min="12801" max="12801" width="44.6640625" style="389" bestFit="1" customWidth="1"/>
    <col min="12802" max="12803" width="15.33203125" style="389" customWidth="1"/>
    <col min="12804" max="12804" width="0" style="389" hidden="1" customWidth="1"/>
    <col min="12805" max="13056" width="9.33203125" style="389"/>
    <col min="13057" max="13057" width="44.6640625" style="389" bestFit="1" customWidth="1"/>
    <col min="13058" max="13059" width="15.33203125" style="389" customWidth="1"/>
    <col min="13060" max="13060" width="0" style="389" hidden="1" customWidth="1"/>
    <col min="13061" max="13312" width="9.33203125" style="389"/>
    <col min="13313" max="13313" width="44.6640625" style="389" bestFit="1" customWidth="1"/>
    <col min="13314" max="13315" width="15.33203125" style="389" customWidth="1"/>
    <col min="13316" max="13316" width="0" style="389" hidden="1" customWidth="1"/>
    <col min="13317" max="13568" width="9.33203125" style="389"/>
    <col min="13569" max="13569" width="44.6640625" style="389" bestFit="1" customWidth="1"/>
    <col min="13570" max="13571" width="15.33203125" style="389" customWidth="1"/>
    <col min="13572" max="13572" width="0" style="389" hidden="1" customWidth="1"/>
    <col min="13573" max="13824" width="9.33203125" style="389"/>
    <col min="13825" max="13825" width="44.6640625" style="389" bestFit="1" customWidth="1"/>
    <col min="13826" max="13827" width="15.33203125" style="389" customWidth="1"/>
    <col min="13828" max="13828" width="0" style="389" hidden="1" customWidth="1"/>
    <col min="13829" max="14080" width="9.33203125" style="389"/>
    <col min="14081" max="14081" width="44.6640625" style="389" bestFit="1" customWidth="1"/>
    <col min="14082" max="14083" width="15.33203125" style="389" customWidth="1"/>
    <col min="14084" max="14084" width="0" style="389" hidden="1" customWidth="1"/>
    <col min="14085" max="14336" width="9.33203125" style="389"/>
    <col min="14337" max="14337" width="44.6640625" style="389" bestFit="1" customWidth="1"/>
    <col min="14338" max="14339" width="15.33203125" style="389" customWidth="1"/>
    <col min="14340" max="14340" width="0" style="389" hidden="1" customWidth="1"/>
    <col min="14341" max="14592" width="9.33203125" style="389"/>
    <col min="14593" max="14593" width="44.6640625" style="389" bestFit="1" customWidth="1"/>
    <col min="14594" max="14595" width="15.33203125" style="389" customWidth="1"/>
    <col min="14596" max="14596" width="0" style="389" hidden="1" customWidth="1"/>
    <col min="14597" max="14848" width="9.33203125" style="389"/>
    <col min="14849" max="14849" width="44.6640625" style="389" bestFit="1" customWidth="1"/>
    <col min="14850" max="14851" width="15.33203125" style="389" customWidth="1"/>
    <col min="14852" max="14852" width="0" style="389" hidden="1" customWidth="1"/>
    <col min="14853" max="15104" width="9.33203125" style="389"/>
    <col min="15105" max="15105" width="44.6640625" style="389" bestFit="1" customWidth="1"/>
    <col min="15106" max="15107" width="15.33203125" style="389" customWidth="1"/>
    <col min="15108" max="15108" width="0" style="389" hidden="1" customWidth="1"/>
    <col min="15109" max="15360" width="9.33203125" style="389"/>
    <col min="15361" max="15361" width="44.6640625" style="389" bestFit="1" customWidth="1"/>
    <col min="15362" max="15363" width="15.33203125" style="389" customWidth="1"/>
    <col min="15364" max="15364" width="0" style="389" hidden="1" customWidth="1"/>
    <col min="15365" max="15616" width="9.33203125" style="389"/>
    <col min="15617" max="15617" width="44.6640625" style="389" bestFit="1" customWidth="1"/>
    <col min="15618" max="15619" width="15.33203125" style="389" customWidth="1"/>
    <col min="15620" max="15620" width="0" style="389" hidden="1" customWidth="1"/>
    <col min="15621" max="15872" width="9.33203125" style="389"/>
    <col min="15873" max="15873" width="44.6640625" style="389" bestFit="1" customWidth="1"/>
    <col min="15874" max="15875" width="15.33203125" style="389" customWidth="1"/>
    <col min="15876" max="15876" width="0" style="389" hidden="1" customWidth="1"/>
    <col min="15877" max="16128" width="9.33203125" style="389"/>
    <col min="16129" max="16129" width="44.6640625" style="389" bestFit="1" customWidth="1"/>
    <col min="16130" max="16131" width="15.33203125" style="389" customWidth="1"/>
    <col min="16132" max="16132" width="0" style="389" hidden="1" customWidth="1"/>
    <col min="16133" max="16384" width="9.33203125" style="389"/>
  </cols>
  <sheetData>
    <row r="1" spans="1:3">
      <c r="A1" s="375" t="s">
        <v>819</v>
      </c>
      <c r="B1" s="376"/>
      <c r="C1" s="376"/>
    </row>
    <row r="2" spans="1:3">
      <c r="A2" s="378" t="s">
        <v>910</v>
      </c>
    </row>
    <row r="3" spans="1:3">
      <c r="A3" s="378" t="s">
        <v>911</v>
      </c>
    </row>
    <row r="5" spans="1:3">
      <c r="A5" s="380" t="s">
        <v>641</v>
      </c>
      <c r="B5" s="381" t="s">
        <v>820</v>
      </c>
      <c r="C5" s="381" t="s">
        <v>821</v>
      </c>
    </row>
    <row r="6" spans="1:3">
      <c r="A6" s="382" t="s">
        <v>822</v>
      </c>
      <c r="B6" s="383"/>
      <c r="C6" s="383"/>
    </row>
    <row r="7" spans="1:3">
      <c r="A7" s="380" t="s">
        <v>823</v>
      </c>
      <c r="B7" s="384">
        <f>0</f>
        <v>0</v>
      </c>
      <c r="C7" s="384"/>
    </row>
    <row r="8" spans="1:3">
      <c r="A8" s="380" t="s">
        <v>824</v>
      </c>
      <c r="B8" s="384">
        <f>C9 * [1]Parametry!B14 / 100</f>
        <v>0</v>
      </c>
      <c r="C8" s="384">
        <f>B7 * [1]Parametry!B15 / 100</f>
        <v>0</v>
      </c>
    </row>
    <row r="9" spans="1:3">
      <c r="A9" s="380" t="s">
        <v>825</v>
      </c>
      <c r="B9" s="384"/>
      <c r="C9" s="384">
        <f>('PS 02 Rzp'!E72) + 0</f>
        <v>0</v>
      </c>
    </row>
    <row r="10" spans="1:3">
      <c r="A10" s="380" t="s">
        <v>826</v>
      </c>
      <c r="B10" s="384"/>
      <c r="C10" s="384">
        <f>0 + ('PS 02 Rzp'!G72) + 0</f>
        <v>0</v>
      </c>
    </row>
    <row r="11" spans="1:3">
      <c r="A11" s="385" t="s">
        <v>827</v>
      </c>
      <c r="B11" s="386">
        <f>B7 + B8</f>
        <v>0</v>
      </c>
      <c r="C11" s="386">
        <f>C7 + C8 + C9 + C10</f>
        <v>0</v>
      </c>
    </row>
    <row r="12" spans="1:3">
      <c r="A12" s="380" t="s">
        <v>828</v>
      </c>
      <c r="B12" s="384"/>
      <c r="C12" s="384">
        <f>(C9 + C10) * [1]Parametry!B16 / 100</f>
        <v>0</v>
      </c>
    </row>
    <row r="13" spans="1:3">
      <c r="A13" s="380" t="s">
        <v>829</v>
      </c>
      <c r="B13" s="384"/>
      <c r="C13" s="384">
        <f>0 + 0</f>
        <v>0</v>
      </c>
    </row>
    <row r="14" spans="1:3">
      <c r="A14" s="380" t="s">
        <v>141</v>
      </c>
      <c r="B14" s="384"/>
      <c r="C14" s="384">
        <f>0 + 0</f>
        <v>0</v>
      </c>
    </row>
    <row r="15" spans="1:3">
      <c r="A15" s="380" t="s">
        <v>830</v>
      </c>
      <c r="B15" s="384"/>
      <c r="C15" s="384">
        <f>(C13 + C14) * [1]Parametry!B17 / 100</f>
        <v>0</v>
      </c>
    </row>
    <row r="16" spans="1:3">
      <c r="A16" s="385" t="s">
        <v>831</v>
      </c>
      <c r="B16" s="386">
        <f>B11</f>
        <v>0</v>
      </c>
      <c r="C16" s="386">
        <f>C11 + C12 + C13 + C14 + C15</f>
        <v>0</v>
      </c>
    </row>
    <row r="17" spans="1:3">
      <c r="A17" s="380" t="s">
        <v>832</v>
      </c>
      <c r="B17" s="384"/>
      <c r="C17" s="384">
        <f>(B16 + C16) * [1]Parametry!B18 / 100</f>
        <v>0</v>
      </c>
    </row>
    <row r="18" spans="1:3">
      <c r="A18" s="380" t="s">
        <v>833</v>
      </c>
      <c r="B18" s="384"/>
      <c r="C18" s="384">
        <f>(B16 + C16) * [1]Parametry!B19 / 100</f>
        <v>0</v>
      </c>
    </row>
    <row r="19" spans="1:3">
      <c r="A19" s="380" t="s">
        <v>834</v>
      </c>
      <c r="B19" s="384"/>
      <c r="C19" s="384">
        <f>(B11 + C11) * [1]Parametry!B20 / 100</f>
        <v>0</v>
      </c>
    </row>
    <row r="20" spans="1:3">
      <c r="A20" s="382" t="s">
        <v>835</v>
      </c>
      <c r="B20" s="383"/>
      <c r="C20" s="383">
        <f>B16 + C16 + C17 + C18 + C19</f>
        <v>0</v>
      </c>
    </row>
    <row r="21" spans="1:3">
      <c r="A21" s="380" t="s">
        <v>5</v>
      </c>
      <c r="B21" s="384"/>
      <c r="C21" s="384"/>
    </row>
    <row r="22" spans="1:3">
      <c r="A22" s="382" t="s">
        <v>836</v>
      </c>
      <c r="B22" s="383"/>
      <c r="C22" s="383"/>
    </row>
    <row r="23" spans="1:3">
      <c r="A23" s="380" t="s">
        <v>837</v>
      </c>
      <c r="B23" s="384"/>
      <c r="C23" s="384">
        <f>C16 * [1]Parametry!B21 / 100</f>
        <v>0</v>
      </c>
    </row>
    <row r="24" spans="1:3">
      <c r="A24" s="380" t="s">
        <v>838</v>
      </c>
      <c r="B24" s="384"/>
      <c r="C24" s="384">
        <f>C16 * [1]Parametry!B22 / 100</f>
        <v>0</v>
      </c>
    </row>
    <row r="25" spans="1:3">
      <c r="A25" s="382" t="s">
        <v>839</v>
      </c>
      <c r="B25" s="383"/>
      <c r="C25" s="383">
        <f>C23 + C24</f>
        <v>0</v>
      </c>
    </row>
    <row r="26" spans="1:3">
      <c r="A26" s="380" t="s">
        <v>840</v>
      </c>
      <c r="B26" s="384"/>
      <c r="C26" s="384">
        <f>[1]Parametry!B23 * [1]Parametry!B26 * (C20 * [1]Parametry!B25)^[1]Parametry!B24</f>
        <v>0</v>
      </c>
    </row>
    <row r="27" spans="1:3">
      <c r="A27" s="380" t="s">
        <v>5</v>
      </c>
      <c r="B27" s="384"/>
      <c r="C27" s="384"/>
    </row>
    <row r="28" spans="1:3">
      <c r="A28" s="387" t="s">
        <v>841</v>
      </c>
      <c r="B28" s="388"/>
      <c r="C28" s="388">
        <f>C20 + C25 + C26</f>
        <v>0</v>
      </c>
    </row>
    <row r="29" spans="1:3">
      <c r="A29" s="380" t="s">
        <v>5</v>
      </c>
      <c r="B29" s="384"/>
      <c r="C29" s="384"/>
    </row>
    <row r="30" spans="1:3">
      <c r="A30" s="380" t="s">
        <v>842</v>
      </c>
      <c r="B30" s="384"/>
      <c r="C30" s="384">
        <f>C28 * [1]Parametry!B27 / 100</f>
        <v>0</v>
      </c>
    </row>
    <row r="31" spans="1:3">
      <c r="A31" s="380" t="s">
        <v>5</v>
      </c>
      <c r="B31" s="384"/>
      <c r="C31" s="384"/>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view="pageBreakPreview" zoomScaleNormal="100" zoomScaleSheetLayoutView="100" workbookViewId="0">
      <selection activeCell="F16" sqref="F16"/>
    </sheetView>
  </sheetViews>
  <sheetFormatPr defaultRowHeight="15"/>
  <cols>
    <col min="1" max="1" width="57.5" style="402" customWidth="1"/>
    <col min="2" max="2" width="4.6640625" style="378" bestFit="1" customWidth="1"/>
    <col min="3" max="3" width="6.6640625" style="379" bestFit="1" customWidth="1"/>
    <col min="4" max="9" width="14.6640625" style="379" customWidth="1"/>
    <col min="10" max="10" width="11.6640625" style="377" hidden="1" customWidth="1"/>
    <col min="11" max="256" width="9.33203125" style="389"/>
    <col min="257" max="257" width="57.5" style="389" customWidth="1"/>
    <col min="258" max="258" width="4.6640625" style="389" bestFit="1" customWidth="1"/>
    <col min="259" max="259" width="6.6640625" style="389" bestFit="1" customWidth="1"/>
    <col min="260" max="265" width="14.6640625" style="389" customWidth="1"/>
    <col min="266" max="266" width="0" style="389" hidden="1" customWidth="1"/>
    <col min="267" max="512" width="9.33203125" style="389"/>
    <col min="513" max="513" width="57.5" style="389" customWidth="1"/>
    <col min="514" max="514" width="4.6640625" style="389" bestFit="1" customWidth="1"/>
    <col min="515" max="515" width="6.6640625" style="389" bestFit="1" customWidth="1"/>
    <col min="516" max="521" width="14.6640625" style="389" customWidth="1"/>
    <col min="522" max="522" width="0" style="389" hidden="1" customWidth="1"/>
    <col min="523" max="768" width="9.33203125" style="389"/>
    <col min="769" max="769" width="57.5" style="389" customWidth="1"/>
    <col min="770" max="770" width="4.6640625" style="389" bestFit="1" customWidth="1"/>
    <col min="771" max="771" width="6.6640625" style="389" bestFit="1" customWidth="1"/>
    <col min="772" max="777" width="14.6640625" style="389" customWidth="1"/>
    <col min="778" max="778" width="0" style="389" hidden="1" customWidth="1"/>
    <col min="779" max="1024" width="9.33203125" style="389"/>
    <col min="1025" max="1025" width="57.5" style="389" customWidth="1"/>
    <col min="1026" max="1026" width="4.6640625" style="389" bestFit="1" customWidth="1"/>
    <col min="1027" max="1027" width="6.6640625" style="389" bestFit="1" customWidth="1"/>
    <col min="1028" max="1033" width="14.6640625" style="389" customWidth="1"/>
    <col min="1034" max="1034" width="0" style="389" hidden="1" customWidth="1"/>
    <col min="1035" max="1280" width="9.33203125" style="389"/>
    <col min="1281" max="1281" width="57.5" style="389" customWidth="1"/>
    <col min="1282" max="1282" width="4.6640625" style="389" bestFit="1" customWidth="1"/>
    <col min="1283" max="1283" width="6.6640625" style="389" bestFit="1" customWidth="1"/>
    <col min="1284" max="1289" width="14.6640625" style="389" customWidth="1"/>
    <col min="1290" max="1290" width="0" style="389" hidden="1" customWidth="1"/>
    <col min="1291" max="1536" width="9.33203125" style="389"/>
    <col min="1537" max="1537" width="57.5" style="389" customWidth="1"/>
    <col min="1538" max="1538" width="4.6640625" style="389" bestFit="1" customWidth="1"/>
    <col min="1539" max="1539" width="6.6640625" style="389" bestFit="1" customWidth="1"/>
    <col min="1540" max="1545" width="14.6640625" style="389" customWidth="1"/>
    <col min="1546" max="1546" width="0" style="389" hidden="1" customWidth="1"/>
    <col min="1547" max="1792" width="9.33203125" style="389"/>
    <col min="1793" max="1793" width="57.5" style="389" customWidth="1"/>
    <col min="1794" max="1794" width="4.6640625" style="389" bestFit="1" customWidth="1"/>
    <col min="1795" max="1795" width="6.6640625" style="389" bestFit="1" customWidth="1"/>
    <col min="1796" max="1801" width="14.6640625" style="389" customWidth="1"/>
    <col min="1802" max="1802" width="0" style="389" hidden="1" customWidth="1"/>
    <col min="1803" max="2048" width="9.33203125" style="389"/>
    <col min="2049" max="2049" width="57.5" style="389" customWidth="1"/>
    <col min="2050" max="2050" width="4.6640625" style="389" bestFit="1" customWidth="1"/>
    <col min="2051" max="2051" width="6.6640625" style="389" bestFit="1" customWidth="1"/>
    <col min="2052" max="2057" width="14.6640625" style="389" customWidth="1"/>
    <col min="2058" max="2058" width="0" style="389" hidden="1" customWidth="1"/>
    <col min="2059" max="2304" width="9.33203125" style="389"/>
    <col min="2305" max="2305" width="57.5" style="389" customWidth="1"/>
    <col min="2306" max="2306" width="4.6640625" style="389" bestFit="1" customWidth="1"/>
    <col min="2307" max="2307" width="6.6640625" style="389" bestFit="1" customWidth="1"/>
    <col min="2308" max="2313" width="14.6640625" style="389" customWidth="1"/>
    <col min="2314" max="2314" width="0" style="389" hidden="1" customWidth="1"/>
    <col min="2315" max="2560" width="9.33203125" style="389"/>
    <col min="2561" max="2561" width="57.5" style="389" customWidth="1"/>
    <col min="2562" max="2562" width="4.6640625" style="389" bestFit="1" customWidth="1"/>
    <col min="2563" max="2563" width="6.6640625" style="389" bestFit="1" customWidth="1"/>
    <col min="2564" max="2569" width="14.6640625" style="389" customWidth="1"/>
    <col min="2570" max="2570" width="0" style="389" hidden="1" customWidth="1"/>
    <col min="2571" max="2816" width="9.33203125" style="389"/>
    <col min="2817" max="2817" width="57.5" style="389" customWidth="1"/>
    <col min="2818" max="2818" width="4.6640625" style="389" bestFit="1" customWidth="1"/>
    <col min="2819" max="2819" width="6.6640625" style="389" bestFit="1" customWidth="1"/>
    <col min="2820" max="2825" width="14.6640625" style="389" customWidth="1"/>
    <col min="2826" max="2826" width="0" style="389" hidden="1" customWidth="1"/>
    <col min="2827" max="3072" width="9.33203125" style="389"/>
    <col min="3073" max="3073" width="57.5" style="389" customWidth="1"/>
    <col min="3074" max="3074" width="4.6640625" style="389" bestFit="1" customWidth="1"/>
    <col min="3075" max="3075" width="6.6640625" style="389" bestFit="1" customWidth="1"/>
    <col min="3076" max="3081" width="14.6640625" style="389" customWidth="1"/>
    <col min="3082" max="3082" width="0" style="389" hidden="1" customWidth="1"/>
    <col min="3083" max="3328" width="9.33203125" style="389"/>
    <col min="3329" max="3329" width="57.5" style="389" customWidth="1"/>
    <col min="3330" max="3330" width="4.6640625" style="389" bestFit="1" customWidth="1"/>
    <col min="3331" max="3331" width="6.6640625" style="389" bestFit="1" customWidth="1"/>
    <col min="3332" max="3337" width="14.6640625" style="389" customWidth="1"/>
    <col min="3338" max="3338" width="0" style="389" hidden="1" customWidth="1"/>
    <col min="3339" max="3584" width="9.33203125" style="389"/>
    <col min="3585" max="3585" width="57.5" style="389" customWidth="1"/>
    <col min="3586" max="3586" width="4.6640625" style="389" bestFit="1" customWidth="1"/>
    <col min="3587" max="3587" width="6.6640625" style="389" bestFit="1" customWidth="1"/>
    <col min="3588" max="3593" width="14.6640625" style="389" customWidth="1"/>
    <col min="3594" max="3594" width="0" style="389" hidden="1" customWidth="1"/>
    <col min="3595" max="3840" width="9.33203125" style="389"/>
    <col min="3841" max="3841" width="57.5" style="389" customWidth="1"/>
    <col min="3842" max="3842" width="4.6640625" style="389" bestFit="1" customWidth="1"/>
    <col min="3843" max="3843" width="6.6640625" style="389" bestFit="1" customWidth="1"/>
    <col min="3844" max="3849" width="14.6640625" style="389" customWidth="1"/>
    <col min="3850" max="3850" width="0" style="389" hidden="1" customWidth="1"/>
    <col min="3851" max="4096" width="9.33203125" style="389"/>
    <col min="4097" max="4097" width="57.5" style="389" customWidth="1"/>
    <col min="4098" max="4098" width="4.6640625" style="389" bestFit="1" customWidth="1"/>
    <col min="4099" max="4099" width="6.6640625" style="389" bestFit="1" customWidth="1"/>
    <col min="4100" max="4105" width="14.6640625" style="389" customWidth="1"/>
    <col min="4106" max="4106" width="0" style="389" hidden="1" customWidth="1"/>
    <col min="4107" max="4352" width="9.33203125" style="389"/>
    <col min="4353" max="4353" width="57.5" style="389" customWidth="1"/>
    <col min="4354" max="4354" width="4.6640625" style="389" bestFit="1" customWidth="1"/>
    <col min="4355" max="4355" width="6.6640625" style="389" bestFit="1" customWidth="1"/>
    <col min="4356" max="4361" width="14.6640625" style="389" customWidth="1"/>
    <col min="4362" max="4362" width="0" style="389" hidden="1" customWidth="1"/>
    <col min="4363" max="4608" width="9.33203125" style="389"/>
    <col min="4609" max="4609" width="57.5" style="389" customWidth="1"/>
    <col min="4610" max="4610" width="4.6640625" style="389" bestFit="1" customWidth="1"/>
    <col min="4611" max="4611" width="6.6640625" style="389" bestFit="1" customWidth="1"/>
    <col min="4612" max="4617" width="14.6640625" style="389" customWidth="1"/>
    <col min="4618" max="4618" width="0" style="389" hidden="1" customWidth="1"/>
    <col min="4619" max="4864" width="9.33203125" style="389"/>
    <col min="4865" max="4865" width="57.5" style="389" customWidth="1"/>
    <col min="4866" max="4866" width="4.6640625" style="389" bestFit="1" customWidth="1"/>
    <col min="4867" max="4867" width="6.6640625" style="389" bestFit="1" customWidth="1"/>
    <col min="4868" max="4873" width="14.6640625" style="389" customWidth="1"/>
    <col min="4874" max="4874" width="0" style="389" hidden="1" customWidth="1"/>
    <col min="4875" max="5120" width="9.33203125" style="389"/>
    <col min="5121" max="5121" width="57.5" style="389" customWidth="1"/>
    <col min="5122" max="5122" width="4.6640625" style="389" bestFit="1" customWidth="1"/>
    <col min="5123" max="5123" width="6.6640625" style="389" bestFit="1" customWidth="1"/>
    <col min="5124" max="5129" width="14.6640625" style="389" customWidth="1"/>
    <col min="5130" max="5130" width="0" style="389" hidden="1" customWidth="1"/>
    <col min="5131" max="5376" width="9.33203125" style="389"/>
    <col min="5377" max="5377" width="57.5" style="389" customWidth="1"/>
    <col min="5378" max="5378" width="4.6640625" style="389" bestFit="1" customWidth="1"/>
    <col min="5379" max="5379" width="6.6640625" style="389" bestFit="1" customWidth="1"/>
    <col min="5380" max="5385" width="14.6640625" style="389" customWidth="1"/>
    <col min="5386" max="5386" width="0" style="389" hidden="1" customWidth="1"/>
    <col min="5387" max="5632" width="9.33203125" style="389"/>
    <col min="5633" max="5633" width="57.5" style="389" customWidth="1"/>
    <col min="5634" max="5634" width="4.6640625" style="389" bestFit="1" customWidth="1"/>
    <col min="5635" max="5635" width="6.6640625" style="389" bestFit="1" customWidth="1"/>
    <col min="5636" max="5641" width="14.6640625" style="389" customWidth="1"/>
    <col min="5642" max="5642" width="0" style="389" hidden="1" customWidth="1"/>
    <col min="5643" max="5888" width="9.33203125" style="389"/>
    <col min="5889" max="5889" width="57.5" style="389" customWidth="1"/>
    <col min="5890" max="5890" width="4.6640625" style="389" bestFit="1" customWidth="1"/>
    <col min="5891" max="5891" width="6.6640625" style="389" bestFit="1" customWidth="1"/>
    <col min="5892" max="5897" width="14.6640625" style="389" customWidth="1"/>
    <col min="5898" max="5898" width="0" style="389" hidden="1" customWidth="1"/>
    <col min="5899" max="6144" width="9.33203125" style="389"/>
    <col min="6145" max="6145" width="57.5" style="389" customWidth="1"/>
    <col min="6146" max="6146" width="4.6640625" style="389" bestFit="1" customWidth="1"/>
    <col min="6147" max="6147" width="6.6640625" style="389" bestFit="1" customWidth="1"/>
    <col min="6148" max="6153" width="14.6640625" style="389" customWidth="1"/>
    <col min="6154" max="6154" width="0" style="389" hidden="1" customWidth="1"/>
    <col min="6155" max="6400" width="9.33203125" style="389"/>
    <col min="6401" max="6401" width="57.5" style="389" customWidth="1"/>
    <col min="6402" max="6402" width="4.6640625" style="389" bestFit="1" customWidth="1"/>
    <col min="6403" max="6403" width="6.6640625" style="389" bestFit="1" customWidth="1"/>
    <col min="6404" max="6409" width="14.6640625" style="389" customWidth="1"/>
    <col min="6410" max="6410" width="0" style="389" hidden="1" customWidth="1"/>
    <col min="6411" max="6656" width="9.33203125" style="389"/>
    <col min="6657" max="6657" width="57.5" style="389" customWidth="1"/>
    <col min="6658" max="6658" width="4.6640625" style="389" bestFit="1" customWidth="1"/>
    <col min="6659" max="6659" width="6.6640625" style="389" bestFit="1" customWidth="1"/>
    <col min="6660" max="6665" width="14.6640625" style="389" customWidth="1"/>
    <col min="6666" max="6666" width="0" style="389" hidden="1" customWidth="1"/>
    <col min="6667" max="6912" width="9.33203125" style="389"/>
    <col min="6913" max="6913" width="57.5" style="389" customWidth="1"/>
    <col min="6914" max="6914" width="4.6640625" style="389" bestFit="1" customWidth="1"/>
    <col min="6915" max="6915" width="6.6640625" style="389" bestFit="1" customWidth="1"/>
    <col min="6916" max="6921" width="14.6640625" style="389" customWidth="1"/>
    <col min="6922" max="6922" width="0" style="389" hidden="1" customWidth="1"/>
    <col min="6923" max="7168" width="9.33203125" style="389"/>
    <col min="7169" max="7169" width="57.5" style="389" customWidth="1"/>
    <col min="7170" max="7170" width="4.6640625" style="389" bestFit="1" customWidth="1"/>
    <col min="7171" max="7171" width="6.6640625" style="389" bestFit="1" customWidth="1"/>
    <col min="7172" max="7177" width="14.6640625" style="389" customWidth="1"/>
    <col min="7178" max="7178" width="0" style="389" hidden="1" customWidth="1"/>
    <col min="7179" max="7424" width="9.33203125" style="389"/>
    <col min="7425" max="7425" width="57.5" style="389" customWidth="1"/>
    <col min="7426" max="7426" width="4.6640625" style="389" bestFit="1" customWidth="1"/>
    <col min="7427" max="7427" width="6.6640625" style="389" bestFit="1" customWidth="1"/>
    <col min="7428" max="7433" width="14.6640625" style="389" customWidth="1"/>
    <col min="7434" max="7434" width="0" style="389" hidden="1" customWidth="1"/>
    <col min="7435" max="7680" width="9.33203125" style="389"/>
    <col min="7681" max="7681" width="57.5" style="389" customWidth="1"/>
    <col min="7682" max="7682" width="4.6640625" style="389" bestFit="1" customWidth="1"/>
    <col min="7683" max="7683" width="6.6640625" style="389" bestFit="1" customWidth="1"/>
    <col min="7684" max="7689" width="14.6640625" style="389" customWidth="1"/>
    <col min="7690" max="7690" width="0" style="389" hidden="1" customWidth="1"/>
    <col min="7691" max="7936" width="9.33203125" style="389"/>
    <col min="7937" max="7937" width="57.5" style="389" customWidth="1"/>
    <col min="7938" max="7938" width="4.6640625" style="389" bestFit="1" customWidth="1"/>
    <col min="7939" max="7939" width="6.6640625" style="389" bestFit="1" customWidth="1"/>
    <col min="7940" max="7945" width="14.6640625" style="389" customWidth="1"/>
    <col min="7946" max="7946" width="0" style="389" hidden="1" customWidth="1"/>
    <col min="7947" max="8192" width="9.33203125" style="389"/>
    <col min="8193" max="8193" width="57.5" style="389" customWidth="1"/>
    <col min="8194" max="8194" width="4.6640625" style="389" bestFit="1" customWidth="1"/>
    <col min="8195" max="8195" width="6.6640625" style="389" bestFit="1" customWidth="1"/>
    <col min="8196" max="8201" width="14.6640625" style="389" customWidth="1"/>
    <col min="8202" max="8202" width="0" style="389" hidden="1" customWidth="1"/>
    <col min="8203" max="8448" width="9.33203125" style="389"/>
    <col min="8449" max="8449" width="57.5" style="389" customWidth="1"/>
    <col min="8450" max="8450" width="4.6640625" style="389" bestFit="1" customWidth="1"/>
    <col min="8451" max="8451" width="6.6640625" style="389" bestFit="1" customWidth="1"/>
    <col min="8452" max="8457" width="14.6640625" style="389" customWidth="1"/>
    <col min="8458" max="8458" width="0" style="389" hidden="1" customWidth="1"/>
    <col min="8459" max="8704" width="9.33203125" style="389"/>
    <col min="8705" max="8705" width="57.5" style="389" customWidth="1"/>
    <col min="8706" max="8706" width="4.6640625" style="389" bestFit="1" customWidth="1"/>
    <col min="8707" max="8707" width="6.6640625" style="389" bestFit="1" customWidth="1"/>
    <col min="8708" max="8713" width="14.6640625" style="389" customWidth="1"/>
    <col min="8714" max="8714" width="0" style="389" hidden="1" customWidth="1"/>
    <col min="8715" max="8960" width="9.33203125" style="389"/>
    <col min="8961" max="8961" width="57.5" style="389" customWidth="1"/>
    <col min="8962" max="8962" width="4.6640625" style="389" bestFit="1" customWidth="1"/>
    <col min="8963" max="8963" width="6.6640625" style="389" bestFit="1" customWidth="1"/>
    <col min="8964" max="8969" width="14.6640625" style="389" customWidth="1"/>
    <col min="8970" max="8970" width="0" style="389" hidden="1" customWidth="1"/>
    <col min="8971" max="9216" width="9.33203125" style="389"/>
    <col min="9217" max="9217" width="57.5" style="389" customWidth="1"/>
    <col min="9218" max="9218" width="4.6640625" style="389" bestFit="1" customWidth="1"/>
    <col min="9219" max="9219" width="6.6640625" style="389" bestFit="1" customWidth="1"/>
    <col min="9220" max="9225" width="14.6640625" style="389" customWidth="1"/>
    <col min="9226" max="9226" width="0" style="389" hidden="1" customWidth="1"/>
    <col min="9227" max="9472" width="9.33203125" style="389"/>
    <col min="9473" max="9473" width="57.5" style="389" customWidth="1"/>
    <col min="9474" max="9474" width="4.6640625" style="389" bestFit="1" customWidth="1"/>
    <col min="9475" max="9475" width="6.6640625" style="389" bestFit="1" customWidth="1"/>
    <col min="9476" max="9481" width="14.6640625" style="389" customWidth="1"/>
    <col min="9482" max="9482" width="0" style="389" hidden="1" customWidth="1"/>
    <col min="9483" max="9728" width="9.33203125" style="389"/>
    <col min="9729" max="9729" width="57.5" style="389" customWidth="1"/>
    <col min="9730" max="9730" width="4.6640625" style="389" bestFit="1" customWidth="1"/>
    <col min="9731" max="9731" width="6.6640625" style="389" bestFit="1" customWidth="1"/>
    <col min="9732" max="9737" width="14.6640625" style="389" customWidth="1"/>
    <col min="9738" max="9738" width="0" style="389" hidden="1" customWidth="1"/>
    <col min="9739" max="9984" width="9.33203125" style="389"/>
    <col min="9985" max="9985" width="57.5" style="389" customWidth="1"/>
    <col min="9986" max="9986" width="4.6640625" style="389" bestFit="1" customWidth="1"/>
    <col min="9987" max="9987" width="6.6640625" style="389" bestFit="1" customWidth="1"/>
    <col min="9988" max="9993" width="14.6640625" style="389" customWidth="1"/>
    <col min="9994" max="9994" width="0" style="389" hidden="1" customWidth="1"/>
    <col min="9995" max="10240" width="9.33203125" style="389"/>
    <col min="10241" max="10241" width="57.5" style="389" customWidth="1"/>
    <col min="10242" max="10242" width="4.6640625" style="389" bestFit="1" customWidth="1"/>
    <col min="10243" max="10243" width="6.6640625" style="389" bestFit="1" customWidth="1"/>
    <col min="10244" max="10249" width="14.6640625" style="389" customWidth="1"/>
    <col min="10250" max="10250" width="0" style="389" hidden="1" customWidth="1"/>
    <col min="10251" max="10496" width="9.33203125" style="389"/>
    <col min="10497" max="10497" width="57.5" style="389" customWidth="1"/>
    <col min="10498" max="10498" width="4.6640625" style="389" bestFit="1" customWidth="1"/>
    <col min="10499" max="10499" width="6.6640625" style="389" bestFit="1" customWidth="1"/>
    <col min="10500" max="10505" width="14.6640625" style="389" customWidth="1"/>
    <col min="10506" max="10506" width="0" style="389" hidden="1" customWidth="1"/>
    <col min="10507" max="10752" width="9.33203125" style="389"/>
    <col min="10753" max="10753" width="57.5" style="389" customWidth="1"/>
    <col min="10754" max="10754" width="4.6640625" style="389" bestFit="1" customWidth="1"/>
    <col min="10755" max="10755" width="6.6640625" style="389" bestFit="1" customWidth="1"/>
    <col min="10756" max="10761" width="14.6640625" style="389" customWidth="1"/>
    <col min="10762" max="10762" width="0" style="389" hidden="1" customWidth="1"/>
    <col min="10763" max="11008" width="9.33203125" style="389"/>
    <col min="11009" max="11009" width="57.5" style="389" customWidth="1"/>
    <col min="11010" max="11010" width="4.6640625" style="389" bestFit="1" customWidth="1"/>
    <col min="11011" max="11011" width="6.6640625" style="389" bestFit="1" customWidth="1"/>
    <col min="11012" max="11017" width="14.6640625" style="389" customWidth="1"/>
    <col min="11018" max="11018" width="0" style="389" hidden="1" customWidth="1"/>
    <col min="11019" max="11264" width="9.33203125" style="389"/>
    <col min="11265" max="11265" width="57.5" style="389" customWidth="1"/>
    <col min="11266" max="11266" width="4.6640625" style="389" bestFit="1" customWidth="1"/>
    <col min="11267" max="11267" width="6.6640625" style="389" bestFit="1" customWidth="1"/>
    <col min="11268" max="11273" width="14.6640625" style="389" customWidth="1"/>
    <col min="11274" max="11274" width="0" style="389" hidden="1" customWidth="1"/>
    <col min="11275" max="11520" width="9.33203125" style="389"/>
    <col min="11521" max="11521" width="57.5" style="389" customWidth="1"/>
    <col min="11522" max="11522" width="4.6640625" style="389" bestFit="1" customWidth="1"/>
    <col min="11523" max="11523" width="6.6640625" style="389" bestFit="1" customWidth="1"/>
    <col min="11524" max="11529" width="14.6640625" style="389" customWidth="1"/>
    <col min="11530" max="11530" width="0" style="389" hidden="1" customWidth="1"/>
    <col min="11531" max="11776" width="9.33203125" style="389"/>
    <col min="11777" max="11777" width="57.5" style="389" customWidth="1"/>
    <col min="11778" max="11778" width="4.6640625" style="389" bestFit="1" customWidth="1"/>
    <col min="11779" max="11779" width="6.6640625" style="389" bestFit="1" customWidth="1"/>
    <col min="11780" max="11785" width="14.6640625" style="389" customWidth="1"/>
    <col min="11786" max="11786" width="0" style="389" hidden="1" customWidth="1"/>
    <col min="11787" max="12032" width="9.33203125" style="389"/>
    <col min="12033" max="12033" width="57.5" style="389" customWidth="1"/>
    <col min="12034" max="12034" width="4.6640625" style="389" bestFit="1" customWidth="1"/>
    <col min="12035" max="12035" width="6.6640625" style="389" bestFit="1" customWidth="1"/>
    <col min="12036" max="12041" width="14.6640625" style="389" customWidth="1"/>
    <col min="12042" max="12042" width="0" style="389" hidden="1" customWidth="1"/>
    <col min="12043" max="12288" width="9.33203125" style="389"/>
    <col min="12289" max="12289" width="57.5" style="389" customWidth="1"/>
    <col min="12290" max="12290" width="4.6640625" style="389" bestFit="1" customWidth="1"/>
    <col min="12291" max="12291" width="6.6640625" style="389" bestFit="1" customWidth="1"/>
    <col min="12292" max="12297" width="14.6640625" style="389" customWidth="1"/>
    <col min="12298" max="12298" width="0" style="389" hidden="1" customWidth="1"/>
    <col min="12299" max="12544" width="9.33203125" style="389"/>
    <col min="12545" max="12545" width="57.5" style="389" customWidth="1"/>
    <col min="12546" max="12546" width="4.6640625" style="389" bestFit="1" customWidth="1"/>
    <col min="12547" max="12547" width="6.6640625" style="389" bestFit="1" customWidth="1"/>
    <col min="12548" max="12553" width="14.6640625" style="389" customWidth="1"/>
    <col min="12554" max="12554" width="0" style="389" hidden="1" customWidth="1"/>
    <col min="12555" max="12800" width="9.33203125" style="389"/>
    <col min="12801" max="12801" width="57.5" style="389" customWidth="1"/>
    <col min="12802" max="12802" width="4.6640625" style="389" bestFit="1" customWidth="1"/>
    <col min="12803" max="12803" width="6.6640625" style="389" bestFit="1" customWidth="1"/>
    <col min="12804" max="12809" width="14.6640625" style="389" customWidth="1"/>
    <col min="12810" max="12810" width="0" style="389" hidden="1" customWidth="1"/>
    <col min="12811" max="13056" width="9.33203125" style="389"/>
    <col min="13057" max="13057" width="57.5" style="389" customWidth="1"/>
    <col min="13058" max="13058" width="4.6640625" style="389" bestFit="1" customWidth="1"/>
    <col min="13059" max="13059" width="6.6640625" style="389" bestFit="1" customWidth="1"/>
    <col min="13060" max="13065" width="14.6640625" style="389" customWidth="1"/>
    <col min="13066" max="13066" width="0" style="389" hidden="1" customWidth="1"/>
    <col min="13067" max="13312" width="9.33203125" style="389"/>
    <col min="13313" max="13313" width="57.5" style="389" customWidth="1"/>
    <col min="13314" max="13314" width="4.6640625" style="389" bestFit="1" customWidth="1"/>
    <col min="13315" max="13315" width="6.6640625" style="389" bestFit="1" customWidth="1"/>
    <col min="13316" max="13321" width="14.6640625" style="389" customWidth="1"/>
    <col min="13322" max="13322" width="0" style="389" hidden="1" customWidth="1"/>
    <col min="13323" max="13568" width="9.33203125" style="389"/>
    <col min="13569" max="13569" width="57.5" style="389" customWidth="1"/>
    <col min="13570" max="13570" width="4.6640625" style="389" bestFit="1" customWidth="1"/>
    <col min="13571" max="13571" width="6.6640625" style="389" bestFit="1" customWidth="1"/>
    <col min="13572" max="13577" width="14.6640625" style="389" customWidth="1"/>
    <col min="13578" max="13578" width="0" style="389" hidden="1" customWidth="1"/>
    <col min="13579" max="13824" width="9.33203125" style="389"/>
    <col min="13825" max="13825" width="57.5" style="389" customWidth="1"/>
    <col min="13826" max="13826" width="4.6640625" style="389" bestFit="1" customWidth="1"/>
    <col min="13827" max="13827" width="6.6640625" style="389" bestFit="1" customWidth="1"/>
    <col min="13828" max="13833" width="14.6640625" style="389" customWidth="1"/>
    <col min="13834" max="13834" width="0" style="389" hidden="1" customWidth="1"/>
    <col min="13835" max="14080" width="9.33203125" style="389"/>
    <col min="14081" max="14081" width="57.5" style="389" customWidth="1"/>
    <col min="14082" max="14082" width="4.6640625" style="389" bestFit="1" customWidth="1"/>
    <col min="14083" max="14083" width="6.6640625" style="389" bestFit="1" customWidth="1"/>
    <col min="14084" max="14089" width="14.6640625" style="389" customWidth="1"/>
    <col min="14090" max="14090" width="0" style="389" hidden="1" customWidth="1"/>
    <col min="14091" max="14336" width="9.33203125" style="389"/>
    <col min="14337" max="14337" width="57.5" style="389" customWidth="1"/>
    <col min="14338" max="14338" width="4.6640625" style="389" bestFit="1" customWidth="1"/>
    <col min="14339" max="14339" width="6.6640625" style="389" bestFit="1" customWidth="1"/>
    <col min="14340" max="14345" width="14.6640625" style="389" customWidth="1"/>
    <col min="14346" max="14346" width="0" style="389" hidden="1" customWidth="1"/>
    <col min="14347" max="14592" width="9.33203125" style="389"/>
    <col min="14593" max="14593" width="57.5" style="389" customWidth="1"/>
    <col min="14594" max="14594" width="4.6640625" style="389" bestFit="1" customWidth="1"/>
    <col min="14595" max="14595" width="6.6640625" style="389" bestFit="1" customWidth="1"/>
    <col min="14596" max="14601" width="14.6640625" style="389" customWidth="1"/>
    <col min="14602" max="14602" width="0" style="389" hidden="1" customWidth="1"/>
    <col min="14603" max="14848" width="9.33203125" style="389"/>
    <col min="14849" max="14849" width="57.5" style="389" customWidth="1"/>
    <col min="14850" max="14850" width="4.6640625" style="389" bestFit="1" customWidth="1"/>
    <col min="14851" max="14851" width="6.6640625" style="389" bestFit="1" customWidth="1"/>
    <col min="14852" max="14857" width="14.6640625" style="389" customWidth="1"/>
    <col min="14858" max="14858" width="0" style="389" hidden="1" customWidth="1"/>
    <col min="14859" max="15104" width="9.33203125" style="389"/>
    <col min="15105" max="15105" width="57.5" style="389" customWidth="1"/>
    <col min="15106" max="15106" width="4.6640625" style="389" bestFit="1" customWidth="1"/>
    <col min="15107" max="15107" width="6.6640625" style="389" bestFit="1" customWidth="1"/>
    <col min="15108" max="15113" width="14.6640625" style="389" customWidth="1"/>
    <col min="15114" max="15114" width="0" style="389" hidden="1" customWidth="1"/>
    <col min="15115" max="15360" width="9.33203125" style="389"/>
    <col min="15361" max="15361" width="57.5" style="389" customWidth="1"/>
    <col min="15362" max="15362" width="4.6640625" style="389" bestFit="1" customWidth="1"/>
    <col min="15363" max="15363" width="6.6640625" style="389" bestFit="1" customWidth="1"/>
    <col min="15364" max="15369" width="14.6640625" style="389" customWidth="1"/>
    <col min="15370" max="15370" width="0" style="389" hidden="1" customWidth="1"/>
    <col min="15371" max="15616" width="9.33203125" style="389"/>
    <col min="15617" max="15617" width="57.5" style="389" customWidth="1"/>
    <col min="15618" max="15618" width="4.6640625" style="389" bestFit="1" customWidth="1"/>
    <col min="15619" max="15619" width="6.6640625" style="389" bestFit="1" customWidth="1"/>
    <col min="15620" max="15625" width="14.6640625" style="389" customWidth="1"/>
    <col min="15626" max="15626" width="0" style="389" hidden="1" customWidth="1"/>
    <col min="15627" max="15872" width="9.33203125" style="389"/>
    <col min="15873" max="15873" width="57.5" style="389" customWidth="1"/>
    <col min="15874" max="15874" width="4.6640625" style="389" bestFit="1" customWidth="1"/>
    <col min="15875" max="15875" width="6.6640625" style="389" bestFit="1" customWidth="1"/>
    <col min="15876" max="15881" width="14.6640625" style="389" customWidth="1"/>
    <col min="15882" max="15882" width="0" style="389" hidden="1" customWidth="1"/>
    <col min="15883" max="16128" width="9.33203125" style="389"/>
    <col min="16129" max="16129" width="57.5" style="389" customWidth="1"/>
    <col min="16130" max="16130" width="4.6640625" style="389" bestFit="1" customWidth="1"/>
    <col min="16131" max="16131" width="6.6640625" style="389" bestFit="1" customWidth="1"/>
    <col min="16132" max="16137" width="14.6640625" style="389" customWidth="1"/>
    <col min="16138" max="16138" width="0" style="389" hidden="1" customWidth="1"/>
    <col min="16139" max="16384" width="9.33203125" style="389"/>
  </cols>
  <sheetData>
    <row r="1" spans="1:10" ht="22.5" customHeight="1">
      <c r="A1" s="390" t="s">
        <v>819</v>
      </c>
      <c r="B1" s="376"/>
      <c r="C1" s="376"/>
      <c r="D1" s="376"/>
      <c r="E1" s="376"/>
      <c r="F1" s="376"/>
      <c r="G1" s="376"/>
      <c r="H1" s="376"/>
      <c r="I1" s="376"/>
      <c r="J1" s="389"/>
    </row>
    <row r="2" spans="1:10">
      <c r="A2" s="391" t="s">
        <v>641</v>
      </c>
      <c r="B2" s="380" t="s">
        <v>843</v>
      </c>
      <c r="C2" s="381" t="s">
        <v>844</v>
      </c>
      <c r="D2" s="381" t="s">
        <v>845</v>
      </c>
      <c r="E2" s="381" t="s">
        <v>846</v>
      </c>
      <c r="F2" s="381" t="s">
        <v>847</v>
      </c>
      <c r="G2" s="381" t="s">
        <v>848</v>
      </c>
      <c r="H2" s="381" t="s">
        <v>849</v>
      </c>
      <c r="I2" s="381" t="s">
        <v>710</v>
      </c>
      <c r="J2" s="377">
        <f>[1]Parametry!B28/100*E22+[1]Parametry!B28/100*E27+[1]Parametry!B29/100*E28+[1]Parametry!B28/100*E29+[1]Parametry!B29/100*E30+[1]Parametry!B28/100*E31+[1]Parametry!B28/100*E32+[1]Parametry!B28/100*E34+[1]Parametry!B28/100*E35+[1]Parametry!B28/100*E36+[1]Parametry!B28/100*E37+[1]Parametry!B28/100*E38+[1]Parametry!B28/100*E39+[1]Parametry!B28/100*E40+[1]Parametry!B28/100*E41+[1]Parametry!B29/100*E42+[1]Parametry!B29/100*E43+[1]Parametry!B28/100*E44+[1]Parametry!B29/100*E48+[1]Parametry!B29/100*E49+[1]Parametry!B29/100*E50+[1]Parametry!B29/100*E51+[1]Parametry!B29/100*E52</f>
        <v>0</v>
      </c>
    </row>
    <row r="3" spans="1:10">
      <c r="A3" s="392" t="s">
        <v>850</v>
      </c>
      <c r="B3" s="387" t="s">
        <v>5</v>
      </c>
      <c r="C3" s="388"/>
      <c r="D3" s="388"/>
      <c r="E3" s="388"/>
      <c r="F3" s="388"/>
      <c r="G3" s="388"/>
      <c r="H3" s="388"/>
      <c r="I3" s="388"/>
    </row>
    <row r="4" spans="1:10">
      <c r="A4" s="393" t="s">
        <v>851</v>
      </c>
      <c r="B4" s="382" t="s">
        <v>5</v>
      </c>
      <c r="C4" s="383"/>
      <c r="D4" s="383"/>
      <c r="E4" s="383"/>
      <c r="F4" s="383"/>
      <c r="G4" s="383"/>
      <c r="H4" s="383"/>
      <c r="I4" s="383"/>
    </row>
    <row r="5" spans="1:10" ht="24.75">
      <c r="A5" s="391" t="s">
        <v>852</v>
      </c>
      <c r="B5" s="380" t="s">
        <v>145</v>
      </c>
      <c r="C5" s="384">
        <v>0</v>
      </c>
      <c r="D5" s="384"/>
      <c r="E5" s="384">
        <v>0</v>
      </c>
      <c r="F5" s="384">
        <v>0</v>
      </c>
      <c r="G5" s="384">
        <v>0</v>
      </c>
      <c r="H5" s="384">
        <f>D5+F5</f>
        <v>0</v>
      </c>
      <c r="I5" s="384">
        <f>E5+G5</f>
        <v>0</v>
      </c>
    </row>
    <row r="6" spans="1:10">
      <c r="A6" s="394" t="s">
        <v>912</v>
      </c>
      <c r="B6" s="380"/>
      <c r="C6" s="384"/>
      <c r="D6" s="384"/>
      <c r="E6" s="384"/>
      <c r="F6" s="384"/>
      <c r="G6" s="384"/>
      <c r="H6" s="384"/>
      <c r="I6" s="384"/>
    </row>
    <row r="7" spans="1:10" s="396" customFormat="1">
      <c r="A7" s="391" t="s">
        <v>913</v>
      </c>
      <c r="B7" s="380"/>
      <c r="C7" s="384"/>
      <c r="D7" s="384"/>
      <c r="E7" s="384"/>
      <c r="F7" s="384"/>
      <c r="G7" s="384"/>
      <c r="H7" s="384"/>
      <c r="I7" s="384"/>
      <c r="J7" s="395"/>
    </row>
    <row r="8" spans="1:10" s="396" customFormat="1">
      <c r="A8" s="391" t="s">
        <v>914</v>
      </c>
      <c r="B8" s="380" t="s">
        <v>145</v>
      </c>
      <c r="C8" s="384">
        <v>1</v>
      </c>
      <c r="D8" s="384"/>
      <c r="E8" s="384">
        <f>C8*D8</f>
        <v>0</v>
      </c>
      <c r="F8" s="384"/>
      <c r="G8" s="384">
        <f>C8*F8</f>
        <v>0</v>
      </c>
      <c r="H8" s="384">
        <f>D8+F8</f>
        <v>0</v>
      </c>
      <c r="I8" s="384">
        <f>E8+G8</f>
        <v>0</v>
      </c>
      <c r="J8" s="395"/>
    </row>
    <row r="9" spans="1:10" s="396" customFormat="1">
      <c r="A9" s="397" t="s">
        <v>915</v>
      </c>
      <c r="B9" s="398" t="s">
        <v>145</v>
      </c>
      <c r="C9" s="399">
        <v>1</v>
      </c>
      <c r="D9" s="399"/>
      <c r="E9" s="399">
        <f t="shared" ref="E9:E18" si="0">C9*D9</f>
        <v>0</v>
      </c>
      <c r="F9" s="399"/>
      <c r="G9" s="399">
        <f>C9*F9</f>
        <v>0</v>
      </c>
      <c r="H9" s="399">
        <f>D9+F9</f>
        <v>0</v>
      </c>
      <c r="I9" s="399">
        <f>E9+G9</f>
        <v>0</v>
      </c>
      <c r="J9" s="395"/>
    </row>
    <row r="10" spans="1:10" s="396" customFormat="1">
      <c r="A10" s="397" t="s">
        <v>916</v>
      </c>
      <c r="B10" s="398"/>
      <c r="C10" s="399"/>
      <c r="D10" s="399"/>
      <c r="E10" s="399" t="s">
        <v>24</v>
      </c>
      <c r="F10" s="399"/>
      <c r="G10" s="399"/>
      <c r="H10" s="399"/>
      <c r="I10" s="399"/>
      <c r="J10" s="395"/>
    </row>
    <row r="11" spans="1:10" s="396" customFormat="1">
      <c r="A11" s="400" t="s">
        <v>917</v>
      </c>
      <c r="B11" s="400" t="s">
        <v>145</v>
      </c>
      <c r="C11" s="401">
        <v>2</v>
      </c>
      <c r="D11" s="401"/>
      <c r="E11" s="399">
        <f t="shared" si="0"/>
        <v>0</v>
      </c>
      <c r="F11" s="401"/>
      <c r="G11" s="399">
        <f>C11*F11</f>
        <v>0</v>
      </c>
      <c r="H11" s="399">
        <f>D11+F11</f>
        <v>0</v>
      </c>
      <c r="I11" s="399">
        <f>E11+G11</f>
        <v>0</v>
      </c>
      <c r="J11" s="395"/>
    </row>
    <row r="12" spans="1:10" s="396" customFormat="1">
      <c r="A12" s="400" t="s">
        <v>918</v>
      </c>
      <c r="B12" s="400" t="s">
        <v>145</v>
      </c>
      <c r="C12" s="401">
        <v>1</v>
      </c>
      <c r="D12" s="401"/>
      <c r="E12" s="399">
        <f t="shared" si="0"/>
        <v>0</v>
      </c>
      <c r="F12" s="401"/>
      <c r="G12" s="399">
        <f t="shared" ref="G12:G18" si="1">C12*F12</f>
        <v>0</v>
      </c>
      <c r="H12" s="399">
        <f t="shared" ref="H12:H18" si="2">D12+F12</f>
        <v>0</v>
      </c>
      <c r="I12" s="399">
        <f t="shared" ref="I12:I18" si="3">E12+G12</f>
        <v>0</v>
      </c>
      <c r="J12" s="395"/>
    </row>
    <row r="13" spans="1:10" s="396" customFormat="1">
      <c r="A13" s="400" t="s">
        <v>919</v>
      </c>
      <c r="B13" s="400" t="s">
        <v>145</v>
      </c>
      <c r="C13" s="401">
        <v>1</v>
      </c>
      <c r="D13" s="401"/>
      <c r="E13" s="399">
        <f t="shared" si="0"/>
        <v>0</v>
      </c>
      <c r="F13" s="401"/>
      <c r="G13" s="399">
        <f t="shared" si="1"/>
        <v>0</v>
      </c>
      <c r="H13" s="399">
        <f t="shared" si="2"/>
        <v>0</v>
      </c>
      <c r="I13" s="399">
        <f t="shared" si="3"/>
        <v>0</v>
      </c>
      <c r="J13" s="395"/>
    </row>
    <row r="14" spans="1:10" s="396" customFormat="1">
      <c r="A14" s="400" t="s">
        <v>920</v>
      </c>
      <c r="B14" s="400" t="s">
        <v>145</v>
      </c>
      <c r="C14" s="401">
        <v>2</v>
      </c>
      <c r="D14" s="401"/>
      <c r="E14" s="399">
        <f t="shared" si="0"/>
        <v>0</v>
      </c>
      <c r="F14" s="401"/>
      <c r="G14" s="399">
        <f t="shared" si="1"/>
        <v>0</v>
      </c>
      <c r="H14" s="399">
        <f t="shared" si="2"/>
        <v>0</v>
      </c>
      <c r="I14" s="399">
        <f t="shared" si="3"/>
        <v>0</v>
      </c>
      <c r="J14" s="395"/>
    </row>
    <row r="15" spans="1:10" s="396" customFormat="1">
      <c r="A15" s="400" t="s">
        <v>921</v>
      </c>
      <c r="B15" s="400" t="s">
        <v>145</v>
      </c>
      <c r="C15" s="401">
        <v>4</v>
      </c>
      <c r="D15" s="401"/>
      <c r="E15" s="399">
        <f t="shared" si="0"/>
        <v>0</v>
      </c>
      <c r="F15" s="401"/>
      <c r="G15" s="399">
        <f t="shared" si="1"/>
        <v>0</v>
      </c>
      <c r="H15" s="399">
        <f t="shared" si="2"/>
        <v>0</v>
      </c>
      <c r="I15" s="399">
        <f t="shared" si="3"/>
        <v>0</v>
      </c>
      <c r="J15" s="395"/>
    </row>
    <row r="16" spans="1:10" s="396" customFormat="1">
      <c r="A16" s="400" t="s">
        <v>922</v>
      </c>
      <c r="B16" s="400" t="s">
        <v>145</v>
      </c>
      <c r="C16" s="401">
        <v>1</v>
      </c>
      <c r="D16" s="401"/>
      <c r="E16" s="399">
        <f t="shared" si="0"/>
        <v>0</v>
      </c>
      <c r="F16" s="401"/>
      <c r="G16" s="399">
        <f t="shared" si="1"/>
        <v>0</v>
      </c>
      <c r="H16" s="399">
        <f t="shared" si="2"/>
        <v>0</v>
      </c>
      <c r="I16" s="399">
        <f t="shared" si="3"/>
        <v>0</v>
      </c>
      <c r="J16" s="395"/>
    </row>
    <row r="17" spans="1:10" s="396" customFormat="1">
      <c r="A17" s="400" t="s">
        <v>923</v>
      </c>
      <c r="B17" s="400" t="s">
        <v>145</v>
      </c>
      <c r="C17" s="401">
        <v>10</v>
      </c>
      <c r="D17" s="401"/>
      <c r="E17" s="399">
        <f t="shared" si="0"/>
        <v>0</v>
      </c>
      <c r="F17" s="401"/>
      <c r="G17" s="399">
        <f t="shared" si="1"/>
        <v>0</v>
      </c>
      <c r="H17" s="399">
        <f t="shared" si="2"/>
        <v>0</v>
      </c>
      <c r="I17" s="399">
        <f t="shared" si="3"/>
        <v>0</v>
      </c>
      <c r="J17" s="395"/>
    </row>
    <row r="18" spans="1:10" s="396" customFormat="1">
      <c r="A18" s="400" t="s">
        <v>924</v>
      </c>
      <c r="B18" s="400" t="s">
        <v>145</v>
      </c>
      <c r="C18" s="401">
        <v>10</v>
      </c>
      <c r="D18" s="401"/>
      <c r="E18" s="399">
        <f t="shared" si="0"/>
        <v>0</v>
      </c>
      <c r="F18" s="401"/>
      <c r="G18" s="399">
        <f t="shared" si="1"/>
        <v>0</v>
      </c>
      <c r="H18" s="399">
        <f t="shared" si="2"/>
        <v>0</v>
      </c>
      <c r="I18" s="399">
        <f t="shared" si="3"/>
        <v>0</v>
      </c>
      <c r="J18" s="395"/>
    </row>
    <row r="19" spans="1:10" s="396" customFormat="1">
      <c r="A19" s="391" t="s">
        <v>5</v>
      </c>
      <c r="B19" s="380" t="s">
        <v>5</v>
      </c>
      <c r="C19" s="384"/>
      <c r="D19" s="384"/>
      <c r="E19" s="384"/>
      <c r="F19" s="384"/>
      <c r="G19" s="384"/>
      <c r="H19" s="384"/>
      <c r="I19" s="384"/>
      <c r="J19" s="395"/>
    </row>
    <row r="20" spans="1:10">
      <c r="A20" s="392" t="s">
        <v>853</v>
      </c>
      <c r="B20" s="387" t="s">
        <v>5</v>
      </c>
      <c r="C20" s="388"/>
      <c r="D20" s="388"/>
      <c r="E20" s="388"/>
      <c r="F20" s="388"/>
      <c r="G20" s="388"/>
      <c r="H20" s="388"/>
      <c r="I20" s="388"/>
    </row>
    <row r="21" spans="1:10">
      <c r="A21" s="393" t="s">
        <v>854</v>
      </c>
      <c r="B21" s="382" t="s">
        <v>5</v>
      </c>
      <c r="C21" s="383"/>
      <c r="D21" s="383"/>
      <c r="E21" s="383"/>
      <c r="F21" s="383"/>
      <c r="G21" s="383"/>
      <c r="H21" s="383"/>
      <c r="I21" s="383"/>
    </row>
    <row r="22" spans="1:10">
      <c r="A22" s="391" t="s">
        <v>855</v>
      </c>
      <c r="B22" s="380" t="s">
        <v>145</v>
      </c>
      <c r="C22" s="384">
        <v>6</v>
      </c>
      <c r="D22" s="384"/>
      <c r="E22" s="384">
        <f t="shared" ref="E22:E44" si="4">C22*D22</f>
        <v>0</v>
      </c>
      <c r="F22" s="384"/>
      <c r="G22" s="384">
        <f t="shared" ref="G22:G44" si="5">C22*F22</f>
        <v>0</v>
      </c>
      <c r="H22" s="384">
        <f t="shared" ref="H22:H44" si="6">D22+F22</f>
        <v>0</v>
      </c>
      <c r="I22" s="384">
        <f t="shared" ref="I22:I44" si="7">E22+G22</f>
        <v>0</v>
      </c>
    </row>
    <row r="23" spans="1:10">
      <c r="A23" s="391" t="s">
        <v>925</v>
      </c>
      <c r="B23" s="380" t="s">
        <v>145</v>
      </c>
      <c r="C23" s="384">
        <v>2</v>
      </c>
      <c r="D23" s="384"/>
      <c r="E23" s="384">
        <f>C23*D23</f>
        <v>0</v>
      </c>
      <c r="F23" s="384"/>
      <c r="G23" s="384">
        <f t="shared" si="5"/>
        <v>0</v>
      </c>
      <c r="H23" s="384">
        <f t="shared" si="6"/>
        <v>0</v>
      </c>
      <c r="I23" s="384">
        <f t="shared" si="7"/>
        <v>0</v>
      </c>
    </row>
    <row r="24" spans="1:10">
      <c r="A24" s="391" t="s">
        <v>926</v>
      </c>
      <c r="B24" s="380" t="s">
        <v>145</v>
      </c>
      <c r="C24" s="384">
        <v>2</v>
      </c>
      <c r="D24" s="384"/>
      <c r="E24" s="384">
        <f>C24*D24</f>
        <v>0</v>
      </c>
      <c r="F24" s="384"/>
      <c r="G24" s="384">
        <f t="shared" si="5"/>
        <v>0</v>
      </c>
      <c r="H24" s="384">
        <f t="shared" si="6"/>
        <v>0</v>
      </c>
      <c r="I24" s="384">
        <f t="shared" si="7"/>
        <v>0</v>
      </c>
    </row>
    <row r="25" spans="1:10">
      <c r="A25" s="391" t="s">
        <v>927</v>
      </c>
      <c r="B25" s="380" t="s">
        <v>145</v>
      </c>
      <c r="C25" s="384">
        <v>1</v>
      </c>
      <c r="D25" s="384"/>
      <c r="E25" s="384">
        <f>C25*D25</f>
        <v>0</v>
      </c>
      <c r="F25" s="384"/>
      <c r="G25" s="384">
        <f t="shared" si="5"/>
        <v>0</v>
      </c>
      <c r="H25" s="384">
        <f t="shared" si="6"/>
        <v>0</v>
      </c>
      <c r="I25" s="384">
        <f t="shared" si="7"/>
        <v>0</v>
      </c>
    </row>
    <row r="26" spans="1:10">
      <c r="A26" s="391" t="s">
        <v>928</v>
      </c>
      <c r="B26" s="380" t="s">
        <v>145</v>
      </c>
      <c r="C26" s="384">
        <v>3</v>
      </c>
      <c r="D26" s="384"/>
      <c r="E26" s="384">
        <f>C26*D26</f>
        <v>0</v>
      </c>
      <c r="F26" s="384"/>
      <c r="G26" s="384">
        <f t="shared" si="5"/>
        <v>0</v>
      </c>
      <c r="H26" s="384">
        <f t="shared" si="6"/>
        <v>0</v>
      </c>
      <c r="I26" s="384">
        <f t="shared" si="7"/>
        <v>0</v>
      </c>
    </row>
    <row r="27" spans="1:10">
      <c r="A27" s="391" t="s">
        <v>856</v>
      </c>
      <c r="B27" s="380" t="s">
        <v>145</v>
      </c>
      <c r="C27" s="384">
        <v>40</v>
      </c>
      <c r="D27" s="384"/>
      <c r="E27" s="384">
        <f t="shared" si="4"/>
        <v>0</v>
      </c>
      <c r="F27" s="384"/>
      <c r="G27" s="384">
        <f t="shared" si="5"/>
        <v>0</v>
      </c>
      <c r="H27" s="384">
        <f t="shared" si="6"/>
        <v>0</v>
      </c>
      <c r="I27" s="384">
        <f t="shared" si="7"/>
        <v>0</v>
      </c>
    </row>
    <row r="28" spans="1:10">
      <c r="A28" s="391" t="s">
        <v>857</v>
      </c>
      <c r="B28" s="380" t="s">
        <v>267</v>
      </c>
      <c r="C28" s="384">
        <v>20</v>
      </c>
      <c r="D28" s="384"/>
      <c r="E28" s="384">
        <f t="shared" si="4"/>
        <v>0</v>
      </c>
      <c r="F28" s="384"/>
      <c r="G28" s="384">
        <f t="shared" si="5"/>
        <v>0</v>
      </c>
      <c r="H28" s="384">
        <f t="shared" si="6"/>
        <v>0</v>
      </c>
      <c r="I28" s="384">
        <f t="shared" si="7"/>
        <v>0</v>
      </c>
    </row>
    <row r="29" spans="1:10">
      <c r="A29" s="391" t="s">
        <v>858</v>
      </c>
      <c r="B29" s="380" t="s">
        <v>267</v>
      </c>
      <c r="C29" s="384">
        <v>6</v>
      </c>
      <c r="D29" s="384"/>
      <c r="E29" s="384">
        <f t="shared" si="4"/>
        <v>0</v>
      </c>
      <c r="F29" s="384"/>
      <c r="G29" s="384">
        <f t="shared" si="5"/>
        <v>0</v>
      </c>
      <c r="H29" s="384">
        <f t="shared" si="6"/>
        <v>0</v>
      </c>
      <c r="I29" s="384">
        <f t="shared" si="7"/>
        <v>0</v>
      </c>
    </row>
    <row r="30" spans="1:10">
      <c r="A30" s="391" t="s">
        <v>859</v>
      </c>
      <c r="B30" s="380" t="s">
        <v>381</v>
      </c>
      <c r="C30" s="384">
        <v>4</v>
      </c>
      <c r="D30" s="384"/>
      <c r="E30" s="384">
        <f t="shared" si="4"/>
        <v>0</v>
      </c>
      <c r="F30" s="384"/>
      <c r="G30" s="384">
        <f t="shared" si="5"/>
        <v>0</v>
      </c>
      <c r="H30" s="384">
        <f t="shared" si="6"/>
        <v>0</v>
      </c>
      <c r="I30" s="384">
        <f t="shared" si="7"/>
        <v>0</v>
      </c>
    </row>
    <row r="31" spans="1:10">
      <c r="A31" s="391" t="s">
        <v>860</v>
      </c>
      <c r="B31" s="380" t="s">
        <v>267</v>
      </c>
      <c r="C31" s="384">
        <v>5</v>
      </c>
      <c r="D31" s="384"/>
      <c r="E31" s="384">
        <f t="shared" si="4"/>
        <v>0</v>
      </c>
      <c r="F31" s="384"/>
      <c r="G31" s="384">
        <f t="shared" si="5"/>
        <v>0</v>
      </c>
      <c r="H31" s="384">
        <f t="shared" si="6"/>
        <v>0</v>
      </c>
      <c r="I31" s="384">
        <f t="shared" si="7"/>
        <v>0</v>
      </c>
    </row>
    <row r="32" spans="1:10">
      <c r="A32" s="391" t="s">
        <v>861</v>
      </c>
      <c r="B32" s="380" t="s">
        <v>267</v>
      </c>
      <c r="C32" s="384">
        <v>80</v>
      </c>
      <c r="D32" s="384"/>
      <c r="E32" s="384">
        <f t="shared" si="4"/>
        <v>0</v>
      </c>
      <c r="F32" s="384"/>
      <c r="G32" s="384">
        <f t="shared" si="5"/>
        <v>0</v>
      </c>
      <c r="H32" s="384">
        <f t="shared" si="6"/>
        <v>0</v>
      </c>
      <c r="I32" s="384">
        <f t="shared" si="7"/>
        <v>0</v>
      </c>
    </row>
    <row r="33" spans="1:9">
      <c r="A33" s="391" t="s">
        <v>929</v>
      </c>
      <c r="B33" s="380" t="s">
        <v>267</v>
      </c>
      <c r="C33" s="384">
        <v>90</v>
      </c>
      <c r="D33" s="384"/>
      <c r="E33" s="384">
        <f>C33*D33</f>
        <v>0</v>
      </c>
      <c r="F33" s="384"/>
      <c r="G33" s="384">
        <f t="shared" si="5"/>
        <v>0</v>
      </c>
      <c r="H33" s="384">
        <f t="shared" si="6"/>
        <v>0</v>
      </c>
      <c r="I33" s="384">
        <f t="shared" si="7"/>
        <v>0</v>
      </c>
    </row>
    <row r="34" spans="1:9">
      <c r="A34" s="391" t="s">
        <v>862</v>
      </c>
      <c r="B34" s="380" t="s">
        <v>267</v>
      </c>
      <c r="C34" s="384">
        <v>80</v>
      </c>
      <c r="D34" s="384"/>
      <c r="E34" s="384">
        <f t="shared" si="4"/>
        <v>0</v>
      </c>
      <c r="F34" s="384"/>
      <c r="G34" s="384">
        <f t="shared" si="5"/>
        <v>0</v>
      </c>
      <c r="H34" s="384">
        <f t="shared" si="6"/>
        <v>0</v>
      </c>
      <c r="I34" s="384">
        <f t="shared" si="7"/>
        <v>0</v>
      </c>
    </row>
    <row r="35" spans="1:9">
      <c r="A35" s="391" t="s">
        <v>863</v>
      </c>
      <c r="B35" s="380" t="s">
        <v>267</v>
      </c>
      <c r="C35" s="384">
        <v>45</v>
      </c>
      <c r="D35" s="384"/>
      <c r="E35" s="384">
        <f t="shared" si="4"/>
        <v>0</v>
      </c>
      <c r="F35" s="384"/>
      <c r="G35" s="384">
        <f t="shared" si="5"/>
        <v>0</v>
      </c>
      <c r="H35" s="384">
        <f t="shared" si="6"/>
        <v>0</v>
      </c>
      <c r="I35" s="384">
        <f t="shared" si="7"/>
        <v>0</v>
      </c>
    </row>
    <row r="36" spans="1:9">
      <c r="A36" s="391" t="s">
        <v>864</v>
      </c>
      <c r="B36" s="380" t="s">
        <v>267</v>
      </c>
      <c r="C36" s="384">
        <v>40</v>
      </c>
      <c r="D36" s="384"/>
      <c r="E36" s="384">
        <f t="shared" si="4"/>
        <v>0</v>
      </c>
      <c r="F36" s="384"/>
      <c r="G36" s="384">
        <f t="shared" si="5"/>
        <v>0</v>
      </c>
      <c r="H36" s="384">
        <f t="shared" si="6"/>
        <v>0</v>
      </c>
      <c r="I36" s="384">
        <f t="shared" si="7"/>
        <v>0</v>
      </c>
    </row>
    <row r="37" spans="1:9">
      <c r="A37" s="391" t="s">
        <v>865</v>
      </c>
      <c r="B37" s="380" t="s">
        <v>267</v>
      </c>
      <c r="C37" s="384">
        <v>60</v>
      </c>
      <c r="D37" s="384"/>
      <c r="E37" s="384">
        <f t="shared" si="4"/>
        <v>0</v>
      </c>
      <c r="F37" s="384"/>
      <c r="G37" s="384">
        <f t="shared" si="5"/>
        <v>0</v>
      </c>
      <c r="H37" s="384">
        <f t="shared" si="6"/>
        <v>0</v>
      </c>
      <c r="I37" s="384">
        <f t="shared" si="7"/>
        <v>0</v>
      </c>
    </row>
    <row r="38" spans="1:9">
      <c r="A38" s="391" t="s">
        <v>866</v>
      </c>
      <c r="B38" s="380" t="s">
        <v>267</v>
      </c>
      <c r="C38" s="384">
        <v>20</v>
      </c>
      <c r="D38" s="384"/>
      <c r="E38" s="384">
        <f t="shared" si="4"/>
        <v>0</v>
      </c>
      <c r="F38" s="384"/>
      <c r="G38" s="384">
        <f t="shared" si="5"/>
        <v>0</v>
      </c>
      <c r="H38" s="384">
        <f t="shared" si="6"/>
        <v>0</v>
      </c>
      <c r="I38" s="384">
        <f t="shared" si="7"/>
        <v>0</v>
      </c>
    </row>
    <row r="39" spans="1:9">
      <c r="A39" s="391" t="s">
        <v>867</v>
      </c>
      <c r="B39" s="380" t="s">
        <v>145</v>
      </c>
      <c r="C39" s="384">
        <v>1</v>
      </c>
      <c r="D39" s="384"/>
      <c r="E39" s="384">
        <f t="shared" si="4"/>
        <v>0</v>
      </c>
      <c r="F39" s="384"/>
      <c r="G39" s="384">
        <f t="shared" si="5"/>
        <v>0</v>
      </c>
      <c r="H39" s="384">
        <f t="shared" si="6"/>
        <v>0</v>
      </c>
      <c r="I39" s="384">
        <f t="shared" si="7"/>
        <v>0</v>
      </c>
    </row>
    <row r="40" spans="1:9">
      <c r="A40" s="391" t="s">
        <v>868</v>
      </c>
      <c r="B40" s="380" t="s">
        <v>145</v>
      </c>
      <c r="C40" s="384">
        <v>216</v>
      </c>
      <c r="D40" s="384"/>
      <c r="E40" s="384">
        <f t="shared" si="4"/>
        <v>0</v>
      </c>
      <c r="F40" s="384"/>
      <c r="G40" s="384">
        <f t="shared" si="5"/>
        <v>0</v>
      </c>
      <c r="H40" s="384">
        <f t="shared" si="6"/>
        <v>0</v>
      </c>
      <c r="I40" s="384">
        <f t="shared" si="7"/>
        <v>0</v>
      </c>
    </row>
    <row r="41" spans="1:9">
      <c r="A41" s="391" t="s">
        <v>869</v>
      </c>
      <c r="B41" s="380" t="s">
        <v>267</v>
      </c>
      <c r="C41" s="384">
        <v>30</v>
      </c>
      <c r="D41" s="384"/>
      <c r="E41" s="384">
        <f t="shared" si="4"/>
        <v>0</v>
      </c>
      <c r="F41" s="384"/>
      <c r="G41" s="384">
        <f t="shared" si="5"/>
        <v>0</v>
      </c>
      <c r="H41" s="384">
        <f t="shared" si="6"/>
        <v>0</v>
      </c>
      <c r="I41" s="384">
        <f t="shared" si="7"/>
        <v>0</v>
      </c>
    </row>
    <row r="42" spans="1:9">
      <c r="A42" s="391" t="s">
        <v>870</v>
      </c>
      <c r="B42" s="380" t="s">
        <v>267</v>
      </c>
      <c r="C42" s="384">
        <v>35</v>
      </c>
      <c r="D42" s="384"/>
      <c r="E42" s="384">
        <f t="shared" si="4"/>
        <v>0</v>
      </c>
      <c r="F42" s="384"/>
      <c r="G42" s="384">
        <f t="shared" si="5"/>
        <v>0</v>
      </c>
      <c r="H42" s="384">
        <f t="shared" si="6"/>
        <v>0</v>
      </c>
      <c r="I42" s="384">
        <f t="shared" si="7"/>
        <v>0</v>
      </c>
    </row>
    <row r="43" spans="1:9">
      <c r="A43" s="391" t="s">
        <v>871</v>
      </c>
      <c r="B43" s="380" t="s">
        <v>267</v>
      </c>
      <c r="C43" s="384">
        <v>35</v>
      </c>
      <c r="D43" s="384"/>
      <c r="E43" s="384">
        <f t="shared" si="4"/>
        <v>0</v>
      </c>
      <c r="F43" s="384"/>
      <c r="G43" s="384">
        <f t="shared" si="5"/>
        <v>0</v>
      </c>
      <c r="H43" s="384">
        <f t="shared" si="6"/>
        <v>0</v>
      </c>
      <c r="I43" s="384">
        <f t="shared" si="7"/>
        <v>0</v>
      </c>
    </row>
    <row r="44" spans="1:9">
      <c r="A44" s="391" t="s">
        <v>872</v>
      </c>
      <c r="B44" s="380" t="s">
        <v>145</v>
      </c>
      <c r="C44" s="384">
        <v>200</v>
      </c>
      <c r="D44" s="384"/>
      <c r="E44" s="384">
        <f t="shared" si="4"/>
        <v>0</v>
      </c>
      <c r="F44" s="384"/>
      <c r="G44" s="384">
        <f t="shared" si="5"/>
        <v>0</v>
      </c>
      <c r="H44" s="384">
        <f t="shared" si="6"/>
        <v>0</v>
      </c>
      <c r="I44" s="384">
        <f t="shared" si="7"/>
        <v>0</v>
      </c>
    </row>
    <row r="45" spans="1:9">
      <c r="A45" s="393" t="s">
        <v>930</v>
      </c>
      <c r="B45" s="382" t="s">
        <v>5</v>
      </c>
      <c r="C45" s="383"/>
      <c r="D45" s="383"/>
      <c r="E45" s="383">
        <f>SUM(E22:E44)</f>
        <v>0</v>
      </c>
      <c r="F45" s="383"/>
      <c r="G45" s="383">
        <f>SUM(G22:G44)</f>
        <v>0</v>
      </c>
      <c r="H45" s="383"/>
      <c r="I45" s="383">
        <f>SUM(I22:I44)</f>
        <v>0</v>
      </c>
    </row>
    <row r="46" spans="1:9">
      <c r="A46" s="391" t="s">
        <v>5</v>
      </c>
      <c r="B46" s="380" t="s">
        <v>5</v>
      </c>
      <c r="C46" s="384"/>
      <c r="D46" s="384"/>
      <c r="E46" s="384"/>
      <c r="F46" s="384"/>
      <c r="G46" s="384"/>
      <c r="H46" s="384"/>
      <c r="I46" s="384"/>
    </row>
    <row r="47" spans="1:9">
      <c r="A47" s="393" t="s">
        <v>873</v>
      </c>
      <c r="B47" s="382" t="s">
        <v>5</v>
      </c>
      <c r="C47" s="383"/>
      <c r="D47" s="383"/>
      <c r="E47" s="383"/>
      <c r="F47" s="383"/>
      <c r="G47" s="383"/>
      <c r="H47" s="383"/>
      <c r="I47" s="383"/>
    </row>
    <row r="48" spans="1:9" ht="24.75">
      <c r="A48" s="391" t="s">
        <v>874</v>
      </c>
      <c r="B48" s="380" t="s">
        <v>145</v>
      </c>
      <c r="C48" s="384">
        <v>1</v>
      </c>
      <c r="D48" s="384"/>
      <c r="E48" s="384">
        <f t="shared" ref="E48:E56" si="8">C48*D48</f>
        <v>0</v>
      </c>
      <c r="F48" s="384"/>
      <c r="G48" s="384">
        <f t="shared" ref="G48:G56" si="9">C48*F48</f>
        <v>0</v>
      </c>
      <c r="H48" s="384">
        <f t="shared" ref="H48:H56" si="10">D48+F48</f>
        <v>0</v>
      </c>
      <c r="I48" s="384">
        <f t="shared" ref="I48:I56" si="11">E48+G48</f>
        <v>0</v>
      </c>
    </row>
    <row r="49" spans="1:9">
      <c r="A49" s="391" t="s">
        <v>875</v>
      </c>
      <c r="B49" s="380" t="s">
        <v>145</v>
      </c>
      <c r="C49" s="384">
        <v>1</v>
      </c>
      <c r="D49" s="384"/>
      <c r="E49" s="384">
        <f t="shared" si="8"/>
        <v>0</v>
      </c>
      <c r="F49" s="384"/>
      <c r="G49" s="384">
        <f t="shared" si="9"/>
        <v>0</v>
      </c>
      <c r="H49" s="384">
        <f t="shared" si="10"/>
        <v>0</v>
      </c>
      <c r="I49" s="384">
        <f t="shared" si="11"/>
        <v>0</v>
      </c>
    </row>
    <row r="50" spans="1:9">
      <c r="A50" s="391" t="s">
        <v>876</v>
      </c>
      <c r="B50" s="380" t="s">
        <v>145</v>
      </c>
      <c r="C50" s="384">
        <v>3</v>
      </c>
      <c r="D50" s="384"/>
      <c r="E50" s="384">
        <f t="shared" si="8"/>
        <v>0</v>
      </c>
      <c r="F50" s="384"/>
      <c r="G50" s="384">
        <f t="shared" si="9"/>
        <v>0</v>
      </c>
      <c r="H50" s="384">
        <f t="shared" si="10"/>
        <v>0</v>
      </c>
      <c r="I50" s="384">
        <f t="shared" si="11"/>
        <v>0</v>
      </c>
    </row>
    <row r="51" spans="1:9">
      <c r="A51" s="391" t="s">
        <v>877</v>
      </c>
      <c r="B51" s="380" t="s">
        <v>145</v>
      </c>
      <c r="C51" s="384">
        <v>1</v>
      </c>
      <c r="D51" s="384"/>
      <c r="E51" s="384">
        <f t="shared" si="8"/>
        <v>0</v>
      </c>
      <c r="F51" s="384"/>
      <c r="G51" s="384">
        <f t="shared" si="9"/>
        <v>0</v>
      </c>
      <c r="H51" s="384">
        <f t="shared" si="10"/>
        <v>0</v>
      </c>
      <c r="I51" s="384">
        <f t="shared" si="11"/>
        <v>0</v>
      </c>
    </row>
    <row r="52" spans="1:9">
      <c r="A52" s="391" t="s">
        <v>878</v>
      </c>
      <c r="B52" s="380" t="s">
        <v>145</v>
      </c>
      <c r="C52" s="384">
        <v>1</v>
      </c>
      <c r="D52" s="384"/>
      <c r="E52" s="384">
        <f t="shared" si="8"/>
        <v>0</v>
      </c>
      <c r="F52" s="384"/>
      <c r="G52" s="384">
        <f t="shared" si="9"/>
        <v>0</v>
      </c>
      <c r="H52" s="384">
        <f t="shared" si="10"/>
        <v>0</v>
      </c>
      <c r="I52" s="384">
        <f t="shared" si="11"/>
        <v>0</v>
      </c>
    </row>
    <row r="53" spans="1:9">
      <c r="A53" s="391" t="s">
        <v>879</v>
      </c>
      <c r="B53" s="380" t="s">
        <v>145</v>
      </c>
      <c r="C53" s="384">
        <v>1</v>
      </c>
      <c r="D53" s="384"/>
      <c r="E53" s="384">
        <f>C53*D53</f>
        <v>0</v>
      </c>
      <c r="F53" s="384"/>
      <c r="G53" s="384">
        <f t="shared" si="9"/>
        <v>0</v>
      </c>
      <c r="H53" s="384">
        <f t="shared" si="10"/>
        <v>0</v>
      </c>
      <c r="I53" s="384">
        <f t="shared" si="11"/>
        <v>0</v>
      </c>
    </row>
    <row r="54" spans="1:9">
      <c r="A54" s="391" t="s">
        <v>879</v>
      </c>
      <c r="B54" s="380" t="s">
        <v>145</v>
      </c>
      <c r="C54" s="384">
        <v>1</v>
      </c>
      <c r="D54" s="384"/>
      <c r="E54" s="384">
        <f t="shared" si="8"/>
        <v>0</v>
      </c>
      <c r="F54" s="384"/>
      <c r="G54" s="384">
        <f t="shared" si="9"/>
        <v>0</v>
      </c>
      <c r="H54" s="384">
        <f t="shared" si="10"/>
        <v>0</v>
      </c>
      <c r="I54" s="384">
        <f t="shared" si="11"/>
        <v>0</v>
      </c>
    </row>
    <row r="55" spans="1:9" ht="24.75">
      <c r="A55" s="391" t="s">
        <v>931</v>
      </c>
      <c r="B55" s="380" t="s">
        <v>145</v>
      </c>
      <c r="C55" s="384">
        <v>1</v>
      </c>
      <c r="D55" s="384"/>
      <c r="E55" s="384">
        <f>C55*D55</f>
        <v>0</v>
      </c>
      <c r="F55" s="384"/>
      <c r="G55" s="384">
        <f t="shared" si="9"/>
        <v>0</v>
      </c>
      <c r="H55" s="384">
        <f t="shared" si="10"/>
        <v>0</v>
      </c>
      <c r="I55" s="384">
        <f t="shared" si="11"/>
        <v>0</v>
      </c>
    </row>
    <row r="56" spans="1:9">
      <c r="A56" s="391" t="s">
        <v>932</v>
      </c>
      <c r="B56" s="380" t="s">
        <v>145</v>
      </c>
      <c r="C56" s="384">
        <v>2</v>
      </c>
      <c r="D56" s="384"/>
      <c r="E56" s="384">
        <f t="shared" si="8"/>
        <v>0</v>
      </c>
      <c r="F56" s="384"/>
      <c r="G56" s="384">
        <f t="shared" si="9"/>
        <v>0</v>
      </c>
      <c r="H56" s="384">
        <f t="shared" si="10"/>
        <v>0</v>
      </c>
      <c r="I56" s="384">
        <f t="shared" si="11"/>
        <v>0</v>
      </c>
    </row>
    <row r="57" spans="1:9">
      <c r="A57" s="393" t="s">
        <v>880</v>
      </c>
      <c r="B57" s="382" t="s">
        <v>5</v>
      </c>
      <c r="C57" s="383"/>
      <c r="D57" s="383"/>
      <c r="E57" s="383">
        <f>SUM(E48:E56)</f>
        <v>0</v>
      </c>
      <c r="F57" s="383"/>
      <c r="G57" s="383">
        <f>SUM(G48:G56)</f>
        <v>0</v>
      </c>
      <c r="H57" s="383"/>
      <c r="I57" s="383">
        <f>SUM(I48:I56)</f>
        <v>0</v>
      </c>
    </row>
    <row r="58" spans="1:9">
      <c r="A58" s="391" t="s">
        <v>5</v>
      </c>
      <c r="B58" s="380" t="s">
        <v>5</v>
      </c>
      <c r="C58" s="381"/>
      <c r="D58" s="381"/>
      <c r="E58" s="381"/>
      <c r="F58" s="381"/>
      <c r="G58" s="381"/>
      <c r="H58" s="381"/>
      <c r="I58" s="381"/>
    </row>
    <row r="59" spans="1:9">
      <c r="A59" s="393" t="s">
        <v>881</v>
      </c>
      <c r="B59" s="382" t="s">
        <v>5</v>
      </c>
      <c r="C59" s="383"/>
      <c r="D59" s="383"/>
      <c r="E59" s="383"/>
      <c r="F59" s="383"/>
      <c r="G59" s="383"/>
      <c r="H59" s="383"/>
      <c r="I59" s="383"/>
    </row>
    <row r="60" spans="1:9">
      <c r="A60" s="391" t="s">
        <v>933</v>
      </c>
      <c r="B60" s="380" t="s">
        <v>154</v>
      </c>
      <c r="C60" s="384">
        <v>30</v>
      </c>
      <c r="D60" s="384"/>
      <c r="E60" s="384">
        <f>C60*D60</f>
        <v>0</v>
      </c>
      <c r="F60" s="384"/>
      <c r="G60" s="384">
        <f>C60*F60</f>
        <v>0</v>
      </c>
      <c r="H60" s="384">
        <f>D60+F60</f>
        <v>0</v>
      </c>
      <c r="I60" s="384">
        <f>E60+G60</f>
        <v>0</v>
      </c>
    </row>
    <row r="61" spans="1:9">
      <c r="A61" s="393" t="s">
        <v>882</v>
      </c>
      <c r="B61" s="382" t="s">
        <v>5</v>
      </c>
      <c r="C61" s="383"/>
      <c r="D61" s="383"/>
      <c r="E61" s="383">
        <f>SUM(E60:E60)</f>
        <v>0</v>
      </c>
      <c r="F61" s="383"/>
      <c r="G61" s="383">
        <f>SUM(G60:G60)</f>
        <v>0</v>
      </c>
      <c r="H61" s="383"/>
      <c r="I61" s="383">
        <f>SUM(I60:I60)</f>
        <v>0</v>
      </c>
    </row>
    <row r="62" spans="1:9">
      <c r="A62" s="391" t="s">
        <v>5</v>
      </c>
      <c r="B62" s="380" t="s">
        <v>5</v>
      </c>
      <c r="C62" s="381"/>
      <c r="D62" s="381"/>
      <c r="E62" s="381"/>
      <c r="F62" s="381"/>
      <c r="G62" s="381"/>
      <c r="H62" s="381"/>
      <c r="I62" s="381"/>
    </row>
    <row r="63" spans="1:9">
      <c r="A63" s="393" t="s">
        <v>883</v>
      </c>
      <c r="B63" s="382" t="s">
        <v>5</v>
      </c>
      <c r="C63" s="383"/>
      <c r="D63" s="383"/>
      <c r="E63" s="383"/>
      <c r="F63" s="383"/>
      <c r="G63" s="383"/>
      <c r="H63" s="383"/>
      <c r="I63" s="383"/>
    </row>
    <row r="64" spans="1:9">
      <c r="A64" s="391" t="s">
        <v>884</v>
      </c>
      <c r="B64" s="380" t="s">
        <v>154</v>
      </c>
      <c r="C64" s="384">
        <v>15</v>
      </c>
      <c r="D64" s="384"/>
      <c r="E64" s="384">
        <f t="shared" ref="E64:E69" si="12">C64*D64</f>
        <v>0</v>
      </c>
      <c r="F64" s="384"/>
      <c r="G64" s="384">
        <f t="shared" ref="G64:G69" si="13">C64*F64</f>
        <v>0</v>
      </c>
      <c r="H64" s="384">
        <f t="shared" ref="H64:I69" si="14">D64+F64</f>
        <v>0</v>
      </c>
      <c r="I64" s="384">
        <f t="shared" si="14"/>
        <v>0</v>
      </c>
    </row>
    <row r="65" spans="1:9">
      <c r="A65" s="391" t="s">
        <v>885</v>
      </c>
      <c r="B65" s="380" t="s">
        <v>154</v>
      </c>
      <c r="C65" s="384">
        <v>18</v>
      </c>
      <c r="D65" s="384"/>
      <c r="E65" s="384">
        <f t="shared" si="12"/>
        <v>0</v>
      </c>
      <c r="F65" s="384"/>
      <c r="G65" s="384">
        <f t="shared" si="13"/>
        <v>0</v>
      </c>
      <c r="H65" s="384">
        <f t="shared" si="14"/>
        <v>0</v>
      </c>
      <c r="I65" s="384">
        <f t="shared" si="14"/>
        <v>0</v>
      </c>
    </row>
    <row r="66" spans="1:9">
      <c r="A66" s="391" t="s">
        <v>886</v>
      </c>
      <c r="B66" s="380" t="s">
        <v>154</v>
      </c>
      <c r="C66" s="384">
        <v>8</v>
      </c>
      <c r="D66" s="384"/>
      <c r="E66" s="384">
        <f t="shared" si="12"/>
        <v>0</v>
      </c>
      <c r="F66" s="384"/>
      <c r="G66" s="384">
        <f t="shared" si="13"/>
        <v>0</v>
      </c>
      <c r="H66" s="384">
        <f t="shared" si="14"/>
        <v>0</v>
      </c>
      <c r="I66" s="384">
        <f t="shared" si="14"/>
        <v>0</v>
      </c>
    </row>
    <row r="67" spans="1:9">
      <c r="A67" s="391" t="s">
        <v>573</v>
      </c>
      <c r="B67" s="380" t="s">
        <v>154</v>
      </c>
      <c r="C67" s="384">
        <v>16.5</v>
      </c>
      <c r="D67" s="384"/>
      <c r="E67" s="384">
        <f t="shared" si="12"/>
        <v>0</v>
      </c>
      <c r="F67" s="384"/>
      <c r="G67" s="384">
        <f t="shared" si="13"/>
        <v>0</v>
      </c>
      <c r="H67" s="384">
        <f t="shared" si="14"/>
        <v>0</v>
      </c>
      <c r="I67" s="384">
        <f t="shared" si="14"/>
        <v>0</v>
      </c>
    </row>
    <row r="68" spans="1:9">
      <c r="A68" s="391" t="s">
        <v>887</v>
      </c>
      <c r="B68" s="380" t="s">
        <v>154</v>
      </c>
      <c r="C68" s="384">
        <v>8</v>
      </c>
      <c r="D68" s="384"/>
      <c r="E68" s="384">
        <f t="shared" si="12"/>
        <v>0</v>
      </c>
      <c r="F68" s="384"/>
      <c r="G68" s="384">
        <f t="shared" si="13"/>
        <v>0</v>
      </c>
      <c r="H68" s="384">
        <f t="shared" si="14"/>
        <v>0</v>
      </c>
      <c r="I68" s="384">
        <f t="shared" si="14"/>
        <v>0</v>
      </c>
    </row>
    <row r="69" spans="1:9">
      <c r="A69" s="391" t="s">
        <v>888</v>
      </c>
      <c r="B69" s="380" t="s">
        <v>154</v>
      </c>
      <c r="C69" s="384">
        <v>18</v>
      </c>
      <c r="D69" s="384"/>
      <c r="E69" s="384">
        <f t="shared" si="12"/>
        <v>0</v>
      </c>
      <c r="F69" s="384"/>
      <c r="G69" s="384">
        <f t="shared" si="13"/>
        <v>0</v>
      </c>
      <c r="H69" s="384">
        <f t="shared" si="14"/>
        <v>0</v>
      </c>
      <c r="I69" s="384">
        <f t="shared" si="14"/>
        <v>0</v>
      </c>
    </row>
    <row r="70" spans="1:9">
      <c r="A70" s="393" t="s">
        <v>889</v>
      </c>
      <c r="B70" s="382" t="s">
        <v>5</v>
      </c>
      <c r="C70" s="383"/>
      <c r="D70" s="383"/>
      <c r="E70" s="383">
        <f>SUM(E64:E69)</f>
        <v>0</v>
      </c>
      <c r="F70" s="383"/>
      <c r="G70" s="383">
        <f>SUM(G64:G69)</f>
        <v>0</v>
      </c>
      <c r="H70" s="383"/>
      <c r="I70" s="383">
        <f>SUM(I64:I69)</f>
        <v>0</v>
      </c>
    </row>
    <row r="71" spans="1:9">
      <c r="A71" s="391" t="s">
        <v>890</v>
      </c>
      <c r="B71" s="380" t="s">
        <v>5</v>
      </c>
      <c r="C71" s="384"/>
      <c r="D71" s="384"/>
      <c r="E71" s="384">
        <f>J2+[1]Parametry!B29/100*E54+[1]Parametry!B29/100*E56+[1]Parametry!B29/100*E60+[1]Parametry!B29/100*E64+[1]Parametry!B29/100*E65+[1]Parametry!B29/100*E66+[1]Parametry!B29/100*E67+[1]Parametry!B29/100*E68+[1]Parametry!B29/100*E69</f>
        <v>0</v>
      </c>
      <c r="F71" s="384"/>
      <c r="G71" s="384"/>
      <c r="H71" s="384"/>
      <c r="I71" s="384">
        <f>E71+G71</f>
        <v>0</v>
      </c>
    </row>
    <row r="72" spans="1:9">
      <c r="A72" s="392" t="s">
        <v>891</v>
      </c>
      <c r="B72" s="387" t="s">
        <v>5</v>
      </c>
      <c r="C72" s="388"/>
      <c r="D72" s="388"/>
      <c r="E72" s="388">
        <f>SUM(E21:E44,E48:E56,E60,E64:E69,E5:E18,E71)</f>
        <v>0</v>
      </c>
      <c r="F72" s="388"/>
      <c r="G72" s="388">
        <f>SUM(G21:G44,G48:G56,G60,G64:G69,G5:G18,G71)</f>
        <v>0</v>
      </c>
      <c r="H72" s="388"/>
      <c r="I72" s="388">
        <f>SUM(I21:I44,I48:I56,I60,I64:I69,I5:I18,I71)</f>
        <v>0</v>
      </c>
    </row>
    <row r="73" spans="1:9">
      <c r="A73" s="391" t="s">
        <v>5</v>
      </c>
      <c r="B73" s="380" t="s">
        <v>5</v>
      </c>
      <c r="C73" s="381"/>
      <c r="D73" s="381"/>
      <c r="E73" s="381"/>
      <c r="F73" s="381"/>
      <c r="G73" s="381"/>
      <c r="H73" s="381"/>
      <c r="I73" s="381"/>
    </row>
  </sheetData>
  <pageMargins left="0.70866141732283472" right="0.70866141732283472" top="0.78740157480314965" bottom="0.78740157480314965" header="0.31496062992125984" footer="0.31496062992125984"/>
  <pageSetup paperSize="9" scale="9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3"/>
  <sheetViews>
    <sheetView showGridLines="0" workbookViewId="0">
      <pane ySplit="1" topLeftCell="A2" activePane="bottomLeft" state="frozen"/>
      <selection pane="bottomLeft" activeCell="J31" sqref="J31"/>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7"/>
      <c r="C1" s="107"/>
      <c r="D1" s="108" t="s">
        <v>1</v>
      </c>
      <c r="E1" s="107"/>
      <c r="F1" s="109" t="s">
        <v>97</v>
      </c>
      <c r="G1" s="445" t="s">
        <v>98</v>
      </c>
      <c r="H1" s="445"/>
      <c r="I1" s="110"/>
      <c r="J1" s="109" t="s">
        <v>99</v>
      </c>
      <c r="K1" s="108" t="s">
        <v>100</v>
      </c>
      <c r="L1" s="109" t="s">
        <v>101</v>
      </c>
      <c r="M1" s="109"/>
      <c r="N1" s="109"/>
      <c r="O1" s="109"/>
      <c r="P1" s="109"/>
      <c r="Q1" s="109"/>
      <c r="R1" s="109"/>
      <c r="S1" s="109"/>
      <c r="T1" s="10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439" t="s">
        <v>8</v>
      </c>
      <c r="M2" s="440"/>
      <c r="N2" s="440"/>
      <c r="O2" s="440"/>
      <c r="P2" s="440"/>
      <c r="Q2" s="440"/>
      <c r="R2" s="440"/>
      <c r="S2" s="440"/>
      <c r="T2" s="440"/>
      <c r="U2" s="440"/>
      <c r="V2" s="440"/>
      <c r="AT2" s="24" t="s">
        <v>96</v>
      </c>
    </row>
    <row r="3" spans="1:70" ht="6.95" customHeight="1">
      <c r="B3" s="25"/>
      <c r="C3" s="26"/>
      <c r="D3" s="26"/>
      <c r="E3" s="26"/>
      <c r="F3" s="26"/>
      <c r="G3" s="26"/>
      <c r="H3" s="26"/>
      <c r="I3" s="111"/>
      <c r="J3" s="26"/>
      <c r="K3" s="27"/>
      <c r="AT3" s="24" t="s">
        <v>79</v>
      </c>
    </row>
    <row r="4" spans="1:70" ht="36.950000000000003" customHeight="1">
      <c r="B4" s="28"/>
      <c r="C4" s="29"/>
      <c r="D4" s="30" t="s">
        <v>102</v>
      </c>
      <c r="E4" s="29"/>
      <c r="F4" s="29"/>
      <c r="G4" s="29"/>
      <c r="H4" s="29"/>
      <c r="I4" s="112"/>
      <c r="J4" s="29"/>
      <c r="K4" s="31"/>
      <c r="M4" s="32" t="s">
        <v>13</v>
      </c>
      <c r="AT4" s="24" t="s">
        <v>6</v>
      </c>
    </row>
    <row r="5" spans="1:70" ht="6.95" customHeight="1">
      <c r="B5" s="28"/>
      <c r="C5" s="29"/>
      <c r="D5" s="29"/>
      <c r="E5" s="29"/>
      <c r="F5" s="29"/>
      <c r="G5" s="29"/>
      <c r="H5" s="29"/>
      <c r="I5" s="112"/>
      <c r="J5" s="29"/>
      <c r="K5" s="31"/>
    </row>
    <row r="6" spans="1:70" ht="15">
      <c r="B6" s="28"/>
      <c r="C6" s="29"/>
      <c r="D6" s="37" t="s">
        <v>19</v>
      </c>
      <c r="E6" s="29"/>
      <c r="F6" s="29"/>
      <c r="G6" s="29"/>
      <c r="H6" s="29"/>
      <c r="I6" s="112"/>
      <c r="J6" s="29"/>
      <c r="K6" s="31"/>
    </row>
    <row r="7" spans="1:70" ht="16.5" customHeight="1">
      <c r="B7" s="28"/>
      <c r="C7" s="29"/>
      <c r="D7" s="29"/>
      <c r="E7" s="446" t="str">
        <f>'Rekapitulace stavby'!K6</f>
        <v>Vodovod Třinec-Guty, Bystrý – Úprava chlorace, Strojní a stavební část</v>
      </c>
      <c r="F7" s="452"/>
      <c r="G7" s="452"/>
      <c r="H7" s="452"/>
      <c r="I7" s="112"/>
      <c r="J7" s="29"/>
      <c r="K7" s="31"/>
    </row>
    <row r="8" spans="1:70" ht="15">
      <c r="B8" s="28"/>
      <c r="C8" s="29"/>
      <c r="D8" s="37" t="s">
        <v>103</v>
      </c>
      <c r="E8" s="29"/>
      <c r="F8" s="29"/>
      <c r="G8" s="29"/>
      <c r="H8" s="29"/>
      <c r="I8" s="112"/>
      <c r="J8" s="29"/>
      <c r="K8" s="31"/>
    </row>
    <row r="9" spans="1:70" s="1" customFormat="1" ht="16.5" customHeight="1">
      <c r="B9" s="41"/>
      <c r="C9" s="42"/>
      <c r="D9" s="42"/>
      <c r="E9" s="446" t="s">
        <v>104</v>
      </c>
      <c r="F9" s="447"/>
      <c r="G9" s="447"/>
      <c r="H9" s="447"/>
      <c r="I9" s="113"/>
      <c r="J9" s="42"/>
      <c r="K9" s="45"/>
    </row>
    <row r="10" spans="1:70" s="1" customFormat="1" ht="15">
      <c r="B10" s="41"/>
      <c r="C10" s="42"/>
      <c r="D10" s="37" t="s">
        <v>105</v>
      </c>
      <c r="E10" s="42"/>
      <c r="F10" s="42"/>
      <c r="G10" s="42"/>
      <c r="H10" s="42"/>
      <c r="I10" s="113"/>
      <c r="J10" s="42"/>
      <c r="K10" s="45"/>
    </row>
    <row r="11" spans="1:70" s="1" customFormat="1" ht="36.950000000000003" customHeight="1">
      <c r="B11" s="41"/>
      <c r="C11" s="42"/>
      <c r="D11" s="42"/>
      <c r="E11" s="448" t="s">
        <v>541</v>
      </c>
      <c r="F11" s="447"/>
      <c r="G11" s="447"/>
      <c r="H11" s="447"/>
      <c r="I11" s="113"/>
      <c r="J11" s="42"/>
      <c r="K11" s="45"/>
    </row>
    <row r="12" spans="1:70" s="1" customFormat="1">
      <c r="B12" s="41"/>
      <c r="C12" s="42"/>
      <c r="D12" s="42"/>
      <c r="E12" s="42"/>
      <c r="F12" s="42"/>
      <c r="G12" s="42"/>
      <c r="H12" s="42"/>
      <c r="I12" s="113"/>
      <c r="J12" s="42"/>
      <c r="K12" s="45"/>
    </row>
    <row r="13" spans="1:70" s="1" customFormat="1" ht="14.45" customHeight="1">
      <c r="B13" s="41"/>
      <c r="C13" s="42"/>
      <c r="D13" s="37" t="s">
        <v>21</v>
      </c>
      <c r="E13" s="42"/>
      <c r="F13" s="35" t="s">
        <v>5</v>
      </c>
      <c r="G13" s="42"/>
      <c r="H13" s="42"/>
      <c r="I13" s="114" t="s">
        <v>22</v>
      </c>
      <c r="J13" s="35" t="s">
        <v>5</v>
      </c>
      <c r="K13" s="45"/>
    </row>
    <row r="14" spans="1:70" s="1" customFormat="1" ht="14.45" customHeight="1">
      <c r="B14" s="41"/>
      <c r="C14" s="42"/>
      <c r="D14" s="37" t="s">
        <v>23</v>
      </c>
      <c r="E14" s="42"/>
      <c r="F14" s="35" t="s">
        <v>24</v>
      </c>
      <c r="G14" s="42"/>
      <c r="H14" s="42"/>
      <c r="I14" s="114" t="s">
        <v>25</v>
      </c>
      <c r="J14" s="115" t="str">
        <f>'Rekapitulace stavby'!AN8</f>
        <v>6. 4. 2018</v>
      </c>
      <c r="K14" s="45"/>
    </row>
    <row r="15" spans="1:70" s="1" customFormat="1" ht="10.9" customHeight="1">
      <c r="B15" s="41"/>
      <c r="C15" s="42"/>
      <c r="D15" s="42"/>
      <c r="E15" s="42"/>
      <c r="F15" s="42"/>
      <c r="G15" s="42"/>
      <c r="H15" s="42"/>
      <c r="I15" s="113"/>
      <c r="J15" s="42"/>
      <c r="K15" s="45"/>
    </row>
    <row r="16" spans="1:70" s="1" customFormat="1" ht="14.45" customHeight="1">
      <c r="B16" s="41"/>
      <c r="C16" s="42"/>
      <c r="D16" s="37" t="s">
        <v>27</v>
      </c>
      <c r="E16" s="42"/>
      <c r="F16" s="42"/>
      <c r="G16" s="42"/>
      <c r="H16" s="42"/>
      <c r="I16" s="114" t="s">
        <v>28</v>
      </c>
      <c r="J16" s="35" t="s">
        <v>5</v>
      </c>
      <c r="K16" s="45"/>
    </row>
    <row r="17" spans="2:11" s="1" customFormat="1" ht="18" customHeight="1">
      <c r="B17" s="41"/>
      <c r="C17" s="42"/>
      <c r="D17" s="42"/>
      <c r="E17" s="35" t="s">
        <v>29</v>
      </c>
      <c r="F17" s="42"/>
      <c r="G17" s="42"/>
      <c r="H17" s="42"/>
      <c r="I17" s="114" t="s">
        <v>30</v>
      </c>
      <c r="J17" s="35" t="s">
        <v>5</v>
      </c>
      <c r="K17" s="45"/>
    </row>
    <row r="18" spans="2:11" s="1" customFormat="1" ht="6.95" customHeight="1">
      <c r="B18" s="41"/>
      <c r="C18" s="42"/>
      <c r="D18" s="42"/>
      <c r="E18" s="42"/>
      <c r="F18" s="42"/>
      <c r="G18" s="42"/>
      <c r="H18" s="42"/>
      <c r="I18" s="113"/>
      <c r="J18" s="42"/>
      <c r="K18" s="45"/>
    </row>
    <row r="19" spans="2:11" s="1" customFormat="1" ht="14.45" customHeight="1">
      <c r="B19" s="41"/>
      <c r="C19" s="42"/>
      <c r="D19" s="37" t="s">
        <v>31</v>
      </c>
      <c r="E19" s="42"/>
      <c r="F19" s="42"/>
      <c r="G19" s="42"/>
      <c r="H19" s="42"/>
      <c r="I19" s="114" t="s">
        <v>28</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14" t="s">
        <v>30</v>
      </c>
      <c r="J20" s="35" t="str">
        <f>IF('Rekapitulace stavby'!AN14="Vyplň údaj","",IF('Rekapitulace stavby'!AN14="","",'Rekapitulace stavby'!AN14))</f>
        <v/>
      </c>
      <c r="K20" s="45"/>
    </row>
    <row r="21" spans="2:11" s="1" customFormat="1" ht="6.95" customHeight="1">
      <c r="B21" s="41"/>
      <c r="C21" s="42"/>
      <c r="D21" s="42"/>
      <c r="E21" s="42"/>
      <c r="F21" s="42"/>
      <c r="G21" s="42"/>
      <c r="H21" s="42"/>
      <c r="I21" s="113"/>
      <c r="J21" s="42"/>
      <c r="K21" s="45"/>
    </row>
    <row r="22" spans="2:11" s="1" customFormat="1" ht="14.45" customHeight="1">
      <c r="B22" s="41"/>
      <c r="C22" s="42"/>
      <c r="D22" s="37" t="s">
        <v>33</v>
      </c>
      <c r="E22" s="42"/>
      <c r="F22" s="42"/>
      <c r="G22" s="42"/>
      <c r="H22" s="42"/>
      <c r="I22" s="114" t="s">
        <v>28</v>
      </c>
      <c r="J22" s="35" t="s">
        <v>5</v>
      </c>
      <c r="K22" s="45"/>
    </row>
    <row r="23" spans="2:11" s="1" customFormat="1" ht="18" customHeight="1">
      <c r="B23" s="41"/>
      <c r="C23" s="42"/>
      <c r="D23" s="42"/>
      <c r="E23" s="35" t="s">
        <v>34</v>
      </c>
      <c r="F23" s="42"/>
      <c r="G23" s="42"/>
      <c r="H23" s="42"/>
      <c r="I23" s="114" t="s">
        <v>30</v>
      </c>
      <c r="J23" s="35" t="s">
        <v>5</v>
      </c>
      <c r="K23" s="45"/>
    </row>
    <row r="24" spans="2:11" s="1" customFormat="1" ht="6.95" customHeight="1">
      <c r="B24" s="41"/>
      <c r="C24" s="42"/>
      <c r="D24" s="42"/>
      <c r="E24" s="42"/>
      <c r="F24" s="42"/>
      <c r="G24" s="42"/>
      <c r="H24" s="42"/>
      <c r="I24" s="113"/>
      <c r="J24" s="42"/>
      <c r="K24" s="45"/>
    </row>
    <row r="25" spans="2:11" s="1" customFormat="1" ht="14.45" customHeight="1">
      <c r="B25" s="41"/>
      <c r="C25" s="42"/>
      <c r="D25" s="37" t="s">
        <v>36</v>
      </c>
      <c r="E25" s="42"/>
      <c r="F25" s="42"/>
      <c r="G25" s="42"/>
      <c r="H25" s="42"/>
      <c r="I25" s="113"/>
      <c r="J25" s="42"/>
      <c r="K25" s="45"/>
    </row>
    <row r="26" spans="2:11" s="7" customFormat="1" ht="16.5" customHeight="1">
      <c r="B26" s="116"/>
      <c r="C26" s="117"/>
      <c r="D26" s="117"/>
      <c r="E26" s="423" t="s">
        <v>5</v>
      </c>
      <c r="F26" s="423"/>
      <c r="G26" s="423"/>
      <c r="H26" s="423"/>
      <c r="I26" s="118"/>
      <c r="J26" s="117"/>
      <c r="K26" s="119"/>
    </row>
    <row r="27" spans="2:11" s="1" customFormat="1" ht="6.95" customHeight="1">
      <c r="B27" s="41"/>
      <c r="C27" s="42"/>
      <c r="D27" s="42"/>
      <c r="E27" s="42"/>
      <c r="F27" s="42"/>
      <c r="G27" s="42"/>
      <c r="H27" s="42"/>
      <c r="I27" s="113"/>
      <c r="J27" s="42"/>
      <c r="K27" s="45"/>
    </row>
    <row r="28" spans="2:11" s="1" customFormat="1" ht="6.95" customHeight="1">
      <c r="B28" s="41"/>
      <c r="C28" s="42"/>
      <c r="D28" s="68"/>
      <c r="E28" s="68"/>
      <c r="F28" s="68"/>
      <c r="G28" s="68"/>
      <c r="H28" s="68"/>
      <c r="I28" s="120"/>
      <c r="J28" s="68"/>
      <c r="K28" s="121"/>
    </row>
    <row r="29" spans="2:11" s="1" customFormat="1" ht="25.35" customHeight="1">
      <c r="B29" s="41"/>
      <c r="C29" s="42"/>
      <c r="D29" s="122" t="s">
        <v>37</v>
      </c>
      <c r="E29" s="42"/>
      <c r="F29" s="42"/>
      <c r="G29" s="42"/>
      <c r="H29" s="42"/>
      <c r="I29" s="113"/>
      <c r="J29" s="123">
        <f>ROUND(J86,2)</f>
        <v>0</v>
      </c>
      <c r="K29" s="45"/>
    </row>
    <row r="30" spans="2:11" s="1" customFormat="1" ht="6.95" customHeight="1">
      <c r="B30" s="41"/>
      <c r="C30" s="42"/>
      <c r="D30" s="68"/>
      <c r="E30" s="68"/>
      <c r="F30" s="68"/>
      <c r="G30" s="68"/>
      <c r="H30" s="68"/>
      <c r="I30" s="120"/>
      <c r="J30" s="68"/>
      <c r="K30" s="121"/>
    </row>
    <row r="31" spans="2:11" s="1" customFormat="1" ht="14.45" customHeight="1">
      <c r="B31" s="41"/>
      <c r="C31" s="42"/>
      <c r="D31" s="42"/>
      <c r="E31" s="42"/>
      <c r="F31" s="46" t="s">
        <v>39</v>
      </c>
      <c r="G31" s="42"/>
      <c r="H31" s="42"/>
      <c r="I31" s="124" t="s">
        <v>38</v>
      </c>
      <c r="J31" s="46" t="s">
        <v>40</v>
      </c>
      <c r="K31" s="45"/>
    </row>
    <row r="32" spans="2:11" s="1" customFormat="1" ht="14.45" customHeight="1">
      <c r="B32" s="41"/>
      <c r="C32" s="42"/>
      <c r="D32" s="49" t="s">
        <v>41</v>
      </c>
      <c r="E32" s="49" t="s">
        <v>42</v>
      </c>
      <c r="F32" s="125">
        <f>ROUND(SUM(BE86:BE102), 2)</f>
        <v>0</v>
      </c>
      <c r="G32" s="42"/>
      <c r="H32" s="42"/>
      <c r="I32" s="126">
        <v>0.21</v>
      </c>
      <c r="J32" s="125">
        <f>ROUND(ROUND((SUM(BE86:BE102)), 2)*I32, 2)</f>
        <v>0</v>
      </c>
      <c r="K32" s="45"/>
    </row>
    <row r="33" spans="2:11" s="1" customFormat="1" ht="14.45" customHeight="1">
      <c r="B33" s="41"/>
      <c r="C33" s="42"/>
      <c r="D33" s="42"/>
      <c r="E33" s="49" t="s">
        <v>43</v>
      </c>
      <c r="F33" s="125">
        <f>ROUND(SUM(BF86:BF102), 2)</f>
        <v>0</v>
      </c>
      <c r="G33" s="42"/>
      <c r="H33" s="42"/>
      <c r="I33" s="126">
        <v>0.15</v>
      </c>
      <c r="J33" s="125">
        <f>ROUND(ROUND((SUM(BF86:BF102)), 2)*I33, 2)</f>
        <v>0</v>
      </c>
      <c r="K33" s="45"/>
    </row>
    <row r="34" spans="2:11" s="1" customFormat="1" ht="14.45" hidden="1" customHeight="1">
      <c r="B34" s="41"/>
      <c r="C34" s="42"/>
      <c r="D34" s="42"/>
      <c r="E34" s="49" t="s">
        <v>44</v>
      </c>
      <c r="F34" s="125">
        <f>ROUND(SUM(BG86:BG102), 2)</f>
        <v>0</v>
      </c>
      <c r="G34" s="42"/>
      <c r="H34" s="42"/>
      <c r="I34" s="126">
        <v>0.21</v>
      </c>
      <c r="J34" s="125">
        <v>0</v>
      </c>
      <c r="K34" s="45"/>
    </row>
    <row r="35" spans="2:11" s="1" customFormat="1" ht="14.45" hidden="1" customHeight="1">
      <c r="B35" s="41"/>
      <c r="C35" s="42"/>
      <c r="D35" s="42"/>
      <c r="E35" s="49" t="s">
        <v>45</v>
      </c>
      <c r="F35" s="125">
        <f>ROUND(SUM(BH86:BH102), 2)</f>
        <v>0</v>
      </c>
      <c r="G35" s="42"/>
      <c r="H35" s="42"/>
      <c r="I35" s="126">
        <v>0.15</v>
      </c>
      <c r="J35" s="125">
        <v>0</v>
      </c>
      <c r="K35" s="45"/>
    </row>
    <row r="36" spans="2:11" s="1" customFormat="1" ht="14.45" hidden="1" customHeight="1">
      <c r="B36" s="41"/>
      <c r="C36" s="42"/>
      <c r="D36" s="42"/>
      <c r="E36" s="49" t="s">
        <v>46</v>
      </c>
      <c r="F36" s="125">
        <f>ROUND(SUM(BI86:BI102), 2)</f>
        <v>0</v>
      </c>
      <c r="G36" s="42"/>
      <c r="H36" s="42"/>
      <c r="I36" s="126">
        <v>0</v>
      </c>
      <c r="J36" s="125">
        <v>0</v>
      </c>
      <c r="K36" s="45"/>
    </row>
    <row r="37" spans="2:11" s="1" customFormat="1" ht="6.95" customHeight="1">
      <c r="B37" s="41"/>
      <c r="C37" s="42"/>
      <c r="D37" s="42"/>
      <c r="E37" s="42"/>
      <c r="F37" s="42"/>
      <c r="G37" s="42"/>
      <c r="H37" s="42"/>
      <c r="I37" s="113"/>
      <c r="J37" s="42"/>
      <c r="K37" s="45"/>
    </row>
    <row r="38" spans="2:11" s="1" customFormat="1" ht="25.35" customHeight="1">
      <c r="B38" s="41"/>
      <c r="C38" s="127"/>
      <c r="D38" s="128" t="s">
        <v>47</v>
      </c>
      <c r="E38" s="71"/>
      <c r="F38" s="71"/>
      <c r="G38" s="129" t="s">
        <v>48</v>
      </c>
      <c r="H38" s="130" t="s">
        <v>49</v>
      </c>
      <c r="I38" s="131"/>
      <c r="J38" s="132">
        <f>SUM(J29:J36)</f>
        <v>0</v>
      </c>
      <c r="K38" s="133"/>
    </row>
    <row r="39" spans="2:11" s="1" customFormat="1" ht="14.45" customHeight="1">
      <c r="B39" s="56"/>
      <c r="C39" s="57"/>
      <c r="D39" s="57"/>
      <c r="E39" s="57"/>
      <c r="F39" s="57"/>
      <c r="G39" s="57"/>
      <c r="H39" s="57"/>
      <c r="I39" s="134"/>
      <c r="J39" s="57"/>
      <c r="K39" s="58"/>
    </row>
    <row r="43" spans="2:11" s="1" customFormat="1" ht="6.95" customHeight="1">
      <c r="B43" s="59"/>
      <c r="C43" s="60"/>
      <c r="D43" s="60"/>
      <c r="E43" s="60"/>
      <c r="F43" s="60"/>
      <c r="G43" s="60"/>
      <c r="H43" s="60"/>
      <c r="I43" s="135"/>
      <c r="J43" s="60"/>
      <c r="K43" s="136"/>
    </row>
    <row r="44" spans="2:11" s="1" customFormat="1" ht="36.950000000000003" customHeight="1">
      <c r="B44" s="41"/>
      <c r="C44" s="30" t="s">
        <v>107</v>
      </c>
      <c r="D44" s="42"/>
      <c r="E44" s="42"/>
      <c r="F44" s="42"/>
      <c r="G44" s="42"/>
      <c r="H44" s="42"/>
      <c r="I44" s="113"/>
      <c r="J44" s="42"/>
      <c r="K44" s="45"/>
    </row>
    <row r="45" spans="2:11" s="1" customFormat="1" ht="6.95" customHeight="1">
      <c r="B45" s="41"/>
      <c r="C45" s="42"/>
      <c r="D45" s="42"/>
      <c r="E45" s="42"/>
      <c r="F45" s="42"/>
      <c r="G45" s="42"/>
      <c r="H45" s="42"/>
      <c r="I45" s="113"/>
      <c r="J45" s="42"/>
      <c r="K45" s="45"/>
    </row>
    <row r="46" spans="2:11" s="1" customFormat="1" ht="14.45" customHeight="1">
      <c r="B46" s="41"/>
      <c r="C46" s="37" t="s">
        <v>19</v>
      </c>
      <c r="D46" s="42"/>
      <c r="E46" s="42"/>
      <c r="F46" s="42"/>
      <c r="G46" s="42"/>
      <c r="H46" s="42"/>
      <c r="I46" s="113"/>
      <c r="J46" s="42"/>
      <c r="K46" s="45"/>
    </row>
    <row r="47" spans="2:11" s="1" customFormat="1" ht="16.5" customHeight="1">
      <c r="B47" s="41"/>
      <c r="C47" s="42"/>
      <c r="D47" s="42"/>
      <c r="E47" s="446" t="str">
        <f>E7</f>
        <v>Vodovod Třinec-Guty, Bystrý – Úprava chlorace, Strojní a stavební část</v>
      </c>
      <c r="F47" s="452"/>
      <c r="G47" s="452"/>
      <c r="H47" s="452"/>
      <c r="I47" s="113"/>
      <c r="J47" s="42"/>
      <c r="K47" s="45"/>
    </row>
    <row r="48" spans="2:11" ht="15">
      <c r="B48" s="28"/>
      <c r="C48" s="37" t="s">
        <v>103</v>
      </c>
      <c r="D48" s="29"/>
      <c r="E48" s="29"/>
      <c r="F48" s="29"/>
      <c r="G48" s="29"/>
      <c r="H48" s="29"/>
      <c r="I48" s="112"/>
      <c r="J48" s="29"/>
      <c r="K48" s="31"/>
    </row>
    <row r="49" spans="2:47" s="1" customFormat="1" ht="16.5" customHeight="1">
      <c r="B49" s="41"/>
      <c r="C49" s="42"/>
      <c r="D49" s="42"/>
      <c r="E49" s="446" t="s">
        <v>104</v>
      </c>
      <c r="F49" s="447"/>
      <c r="G49" s="447"/>
      <c r="H49" s="447"/>
      <c r="I49" s="113"/>
      <c r="J49" s="42"/>
      <c r="K49" s="45"/>
    </row>
    <row r="50" spans="2:47" s="1" customFormat="1" ht="14.45" customHeight="1">
      <c r="B50" s="41"/>
      <c r="C50" s="37" t="s">
        <v>105</v>
      </c>
      <c r="D50" s="42"/>
      <c r="E50" s="42"/>
      <c r="F50" s="42"/>
      <c r="G50" s="42"/>
      <c r="H50" s="42"/>
      <c r="I50" s="113"/>
      <c r="J50" s="42"/>
      <c r="K50" s="45"/>
    </row>
    <row r="51" spans="2:47" s="1" customFormat="1" ht="17.25" customHeight="1">
      <c r="B51" s="41"/>
      <c r="C51" s="42"/>
      <c r="D51" s="42"/>
      <c r="E51" s="448" t="str">
        <f>E11</f>
        <v>005 - Ostatní a vedlejší náklady</v>
      </c>
      <c r="F51" s="447"/>
      <c r="G51" s="447"/>
      <c r="H51" s="447"/>
      <c r="I51" s="113"/>
      <c r="J51" s="42"/>
      <c r="K51" s="45"/>
    </row>
    <row r="52" spans="2:47" s="1" customFormat="1" ht="6.95" customHeight="1">
      <c r="B52" s="41"/>
      <c r="C52" s="42"/>
      <c r="D52" s="42"/>
      <c r="E52" s="42"/>
      <c r="F52" s="42"/>
      <c r="G52" s="42"/>
      <c r="H52" s="42"/>
      <c r="I52" s="113"/>
      <c r="J52" s="42"/>
      <c r="K52" s="45"/>
    </row>
    <row r="53" spans="2:47" s="1" customFormat="1" ht="18" customHeight="1">
      <c r="B53" s="41"/>
      <c r="C53" s="37" t="s">
        <v>23</v>
      </c>
      <c r="D53" s="42"/>
      <c r="E53" s="42"/>
      <c r="F53" s="35" t="str">
        <f>F14</f>
        <v xml:space="preserve"> </v>
      </c>
      <c r="G53" s="42"/>
      <c r="H53" s="42"/>
      <c r="I53" s="114" t="s">
        <v>25</v>
      </c>
      <c r="J53" s="115" t="str">
        <f>IF(J14="","",J14)</f>
        <v>6. 4. 2018</v>
      </c>
      <c r="K53" s="45"/>
    </row>
    <row r="54" spans="2:47" s="1" customFormat="1" ht="6.95" customHeight="1">
      <c r="B54" s="41"/>
      <c r="C54" s="42"/>
      <c r="D54" s="42"/>
      <c r="E54" s="42"/>
      <c r="F54" s="42"/>
      <c r="G54" s="42"/>
      <c r="H54" s="42"/>
      <c r="I54" s="113"/>
      <c r="J54" s="42"/>
      <c r="K54" s="45"/>
    </row>
    <row r="55" spans="2:47" s="1" customFormat="1" ht="15">
      <c r="B55" s="41"/>
      <c r="C55" s="37" t="s">
        <v>27</v>
      </c>
      <c r="D55" s="42"/>
      <c r="E55" s="42"/>
      <c r="F55" s="35" t="str">
        <f>E17</f>
        <v>Aqualia infraestructuras inženýring, s.r.o.</v>
      </c>
      <c r="G55" s="42"/>
      <c r="H55" s="42"/>
      <c r="I55" s="114" t="s">
        <v>33</v>
      </c>
      <c r="J55" s="423" t="str">
        <f>E23</f>
        <v>KB projekt Aqua s.r.o.</v>
      </c>
      <c r="K55" s="45"/>
    </row>
    <row r="56" spans="2:47" s="1" customFormat="1" ht="14.45" customHeight="1">
      <c r="B56" s="41"/>
      <c r="C56" s="37" t="s">
        <v>31</v>
      </c>
      <c r="D56" s="42"/>
      <c r="E56" s="42"/>
      <c r="F56" s="35" t="str">
        <f>IF(E20="","",E20)</f>
        <v/>
      </c>
      <c r="G56" s="42"/>
      <c r="H56" s="42"/>
      <c r="I56" s="113"/>
      <c r="J56" s="449"/>
      <c r="K56" s="45"/>
    </row>
    <row r="57" spans="2:47" s="1" customFormat="1" ht="10.35" customHeight="1">
      <c r="B57" s="41"/>
      <c r="C57" s="42"/>
      <c r="D57" s="42"/>
      <c r="E57" s="42"/>
      <c r="F57" s="42"/>
      <c r="G57" s="42"/>
      <c r="H57" s="42"/>
      <c r="I57" s="113"/>
      <c r="J57" s="42"/>
      <c r="K57" s="45"/>
    </row>
    <row r="58" spans="2:47" s="1" customFormat="1" ht="29.25" customHeight="1">
      <c r="B58" s="41"/>
      <c r="C58" s="137" t="s">
        <v>108</v>
      </c>
      <c r="D58" s="127"/>
      <c r="E58" s="127"/>
      <c r="F58" s="127"/>
      <c r="G58" s="127"/>
      <c r="H58" s="127"/>
      <c r="I58" s="138"/>
      <c r="J58" s="139" t="s">
        <v>109</v>
      </c>
      <c r="K58" s="140"/>
    </row>
    <row r="59" spans="2:47" s="1" customFormat="1" ht="10.35" customHeight="1">
      <c r="B59" s="41"/>
      <c r="C59" s="42"/>
      <c r="D59" s="42"/>
      <c r="E59" s="42"/>
      <c r="F59" s="42"/>
      <c r="G59" s="42"/>
      <c r="H59" s="42"/>
      <c r="I59" s="113"/>
      <c r="J59" s="42"/>
      <c r="K59" s="45"/>
    </row>
    <row r="60" spans="2:47" s="1" customFormat="1" ht="29.25" customHeight="1">
      <c r="B60" s="41"/>
      <c r="C60" s="141" t="s">
        <v>110</v>
      </c>
      <c r="D60" s="42"/>
      <c r="E60" s="42"/>
      <c r="F60" s="42"/>
      <c r="G60" s="42"/>
      <c r="H60" s="42"/>
      <c r="I60" s="113"/>
      <c r="J60" s="123">
        <f>J86</f>
        <v>0</v>
      </c>
      <c r="K60" s="45"/>
      <c r="AU60" s="24" t="s">
        <v>111</v>
      </c>
    </row>
    <row r="61" spans="2:47" s="8" customFormat="1" ht="24.95" customHeight="1">
      <c r="B61" s="142"/>
      <c r="C61" s="143"/>
      <c r="D61" s="144" t="s">
        <v>542</v>
      </c>
      <c r="E61" s="145"/>
      <c r="F61" s="145"/>
      <c r="G61" s="145"/>
      <c r="H61" s="145"/>
      <c r="I61" s="146"/>
      <c r="J61" s="147">
        <f>J87</f>
        <v>0</v>
      </c>
      <c r="K61" s="148"/>
    </row>
    <row r="62" spans="2:47" s="9" customFormat="1" ht="19.899999999999999" customHeight="1">
      <c r="B62" s="149"/>
      <c r="C62" s="150"/>
      <c r="D62" s="151" t="s">
        <v>543</v>
      </c>
      <c r="E62" s="152"/>
      <c r="F62" s="152"/>
      <c r="G62" s="152"/>
      <c r="H62" s="152"/>
      <c r="I62" s="153"/>
      <c r="J62" s="154">
        <f>J88</f>
        <v>0</v>
      </c>
      <c r="K62" s="155"/>
    </row>
    <row r="63" spans="2:47" s="9" customFormat="1" ht="19.899999999999999" customHeight="1">
      <c r="B63" s="149"/>
      <c r="C63" s="150"/>
      <c r="D63" s="151" t="s">
        <v>544</v>
      </c>
      <c r="E63" s="152"/>
      <c r="F63" s="152"/>
      <c r="G63" s="152"/>
      <c r="H63" s="152"/>
      <c r="I63" s="153"/>
      <c r="J63" s="154">
        <f>J97</f>
        <v>0</v>
      </c>
      <c r="K63" s="155"/>
    </row>
    <row r="64" spans="2:47" s="9" customFormat="1" ht="19.899999999999999" customHeight="1">
      <c r="B64" s="149"/>
      <c r="C64" s="150"/>
      <c r="D64" s="151" t="s">
        <v>545</v>
      </c>
      <c r="E64" s="152"/>
      <c r="F64" s="152"/>
      <c r="G64" s="152"/>
      <c r="H64" s="152"/>
      <c r="I64" s="153"/>
      <c r="J64" s="154">
        <f>J100</f>
        <v>0</v>
      </c>
      <c r="K64" s="155"/>
    </row>
    <row r="65" spans="2:12" s="1" customFormat="1" ht="21.75" customHeight="1">
      <c r="B65" s="41"/>
      <c r="C65" s="42"/>
      <c r="D65" s="42"/>
      <c r="E65" s="42"/>
      <c r="F65" s="42"/>
      <c r="G65" s="42"/>
      <c r="H65" s="42"/>
      <c r="I65" s="113"/>
      <c r="J65" s="42"/>
      <c r="K65" s="45"/>
    </row>
    <row r="66" spans="2:12" s="1" customFormat="1" ht="6.95" customHeight="1">
      <c r="B66" s="56"/>
      <c r="C66" s="57"/>
      <c r="D66" s="57"/>
      <c r="E66" s="57"/>
      <c r="F66" s="57"/>
      <c r="G66" s="57"/>
      <c r="H66" s="57"/>
      <c r="I66" s="134"/>
      <c r="J66" s="57"/>
      <c r="K66" s="58"/>
    </row>
    <row r="70" spans="2:12" s="1" customFormat="1" ht="6.95" customHeight="1">
      <c r="B70" s="59"/>
      <c r="C70" s="60"/>
      <c r="D70" s="60"/>
      <c r="E70" s="60"/>
      <c r="F70" s="60"/>
      <c r="G70" s="60"/>
      <c r="H70" s="60"/>
      <c r="I70" s="135"/>
      <c r="J70" s="60"/>
      <c r="K70" s="60"/>
      <c r="L70" s="41"/>
    </row>
    <row r="71" spans="2:12" s="1" customFormat="1" ht="36.950000000000003" customHeight="1">
      <c r="B71" s="41"/>
      <c r="C71" s="61" t="s">
        <v>124</v>
      </c>
      <c r="I71" s="156"/>
      <c r="L71" s="41"/>
    </row>
    <row r="72" spans="2:12" s="1" customFormat="1" ht="6.95" customHeight="1">
      <c r="B72" s="41"/>
      <c r="I72" s="156"/>
      <c r="L72" s="41"/>
    </row>
    <row r="73" spans="2:12" s="1" customFormat="1" ht="14.45" customHeight="1">
      <c r="B73" s="41"/>
      <c r="C73" s="63" t="s">
        <v>19</v>
      </c>
      <c r="I73" s="156"/>
      <c r="L73" s="41"/>
    </row>
    <row r="74" spans="2:12" s="1" customFormat="1" ht="16.5" customHeight="1">
      <c r="B74" s="41"/>
      <c r="E74" s="450" t="str">
        <f>E7</f>
        <v>Vodovod Třinec-Guty, Bystrý – Úprava chlorace, Strojní a stavební část</v>
      </c>
      <c r="F74" s="451"/>
      <c r="G74" s="451"/>
      <c r="H74" s="451"/>
      <c r="I74" s="156"/>
      <c r="L74" s="41"/>
    </row>
    <row r="75" spans="2:12" ht="15">
      <c r="B75" s="28"/>
      <c r="C75" s="63" t="s">
        <v>103</v>
      </c>
      <c r="L75" s="28"/>
    </row>
    <row r="76" spans="2:12" s="1" customFormat="1" ht="16.5" customHeight="1">
      <c r="B76" s="41"/>
      <c r="E76" s="450" t="s">
        <v>104</v>
      </c>
      <c r="F76" s="444"/>
      <c r="G76" s="444"/>
      <c r="H76" s="444"/>
      <c r="I76" s="156"/>
      <c r="L76" s="41"/>
    </row>
    <row r="77" spans="2:12" s="1" customFormat="1" ht="14.45" customHeight="1">
      <c r="B77" s="41"/>
      <c r="C77" s="63" t="s">
        <v>105</v>
      </c>
      <c r="I77" s="156"/>
      <c r="L77" s="41"/>
    </row>
    <row r="78" spans="2:12" s="1" customFormat="1" ht="17.25" customHeight="1">
      <c r="B78" s="41"/>
      <c r="E78" s="414" t="str">
        <f>E11</f>
        <v>005 - Ostatní a vedlejší náklady</v>
      </c>
      <c r="F78" s="444"/>
      <c r="G78" s="444"/>
      <c r="H78" s="444"/>
      <c r="I78" s="156"/>
      <c r="L78" s="41"/>
    </row>
    <row r="79" spans="2:12" s="1" customFormat="1" ht="6.95" customHeight="1">
      <c r="B79" s="41"/>
      <c r="I79" s="156"/>
      <c r="L79" s="41"/>
    </row>
    <row r="80" spans="2:12" s="1" customFormat="1" ht="18" customHeight="1">
      <c r="B80" s="41"/>
      <c r="C80" s="63" t="s">
        <v>23</v>
      </c>
      <c r="F80" s="157" t="str">
        <f>F14</f>
        <v xml:space="preserve"> </v>
      </c>
      <c r="I80" s="158" t="s">
        <v>25</v>
      </c>
      <c r="J80" s="67" t="str">
        <f>IF(J14="","",J14)</f>
        <v>6. 4. 2018</v>
      </c>
      <c r="L80" s="41"/>
    </row>
    <row r="81" spans="2:65" s="1" customFormat="1" ht="6.95" customHeight="1">
      <c r="B81" s="41"/>
      <c r="I81" s="156"/>
      <c r="L81" s="41"/>
    </row>
    <row r="82" spans="2:65" s="1" customFormat="1" ht="15">
      <c r="B82" s="41"/>
      <c r="C82" s="63" t="s">
        <v>27</v>
      </c>
      <c r="F82" s="157" t="str">
        <f>E17</f>
        <v>Aqualia infraestructuras inženýring, s.r.o.</v>
      </c>
      <c r="I82" s="158" t="s">
        <v>33</v>
      </c>
      <c r="J82" s="157" t="str">
        <f>E23</f>
        <v>KB projekt Aqua s.r.o.</v>
      </c>
      <c r="L82" s="41"/>
    </row>
    <row r="83" spans="2:65" s="1" customFormat="1" ht="14.45" customHeight="1">
      <c r="B83" s="41"/>
      <c r="C83" s="63" t="s">
        <v>31</v>
      </c>
      <c r="F83" s="157" t="str">
        <f>IF(E20="","",E20)</f>
        <v/>
      </c>
      <c r="I83" s="156"/>
      <c r="L83" s="41"/>
    </row>
    <row r="84" spans="2:65" s="1" customFormat="1" ht="10.35" customHeight="1">
      <c r="B84" s="41"/>
      <c r="I84" s="156"/>
      <c r="L84" s="41"/>
    </row>
    <row r="85" spans="2:65" s="10" customFormat="1" ht="29.25" customHeight="1">
      <c r="B85" s="159"/>
      <c r="C85" s="160" t="s">
        <v>125</v>
      </c>
      <c r="D85" s="161" t="s">
        <v>56</v>
      </c>
      <c r="E85" s="161" t="s">
        <v>52</v>
      </c>
      <c r="F85" s="161" t="s">
        <v>126</v>
      </c>
      <c r="G85" s="161" t="s">
        <v>127</v>
      </c>
      <c r="H85" s="161" t="s">
        <v>128</v>
      </c>
      <c r="I85" s="162" t="s">
        <v>129</v>
      </c>
      <c r="J85" s="161" t="s">
        <v>109</v>
      </c>
      <c r="K85" s="163" t="s">
        <v>130</v>
      </c>
      <c r="L85" s="159"/>
      <c r="M85" s="73" t="s">
        <v>131</v>
      </c>
      <c r="N85" s="74" t="s">
        <v>41</v>
      </c>
      <c r="O85" s="74" t="s">
        <v>132</v>
      </c>
      <c r="P85" s="74" t="s">
        <v>133</v>
      </c>
      <c r="Q85" s="74" t="s">
        <v>134</v>
      </c>
      <c r="R85" s="74" t="s">
        <v>135</v>
      </c>
      <c r="S85" s="74" t="s">
        <v>136</v>
      </c>
      <c r="T85" s="75" t="s">
        <v>137</v>
      </c>
    </row>
    <row r="86" spans="2:65" s="1" customFormat="1" ht="29.25" customHeight="1">
      <c r="B86" s="41"/>
      <c r="C86" s="77" t="s">
        <v>110</v>
      </c>
      <c r="I86" s="156"/>
      <c r="J86" s="164">
        <f>BK86</f>
        <v>0</v>
      </c>
      <c r="L86" s="41"/>
      <c r="M86" s="76"/>
      <c r="N86" s="68"/>
      <c r="O86" s="68"/>
      <c r="P86" s="165">
        <f>P87</f>
        <v>0</v>
      </c>
      <c r="Q86" s="68"/>
      <c r="R86" s="165">
        <f>R87</f>
        <v>0</v>
      </c>
      <c r="S86" s="68"/>
      <c r="T86" s="166">
        <f>T87</f>
        <v>0</v>
      </c>
      <c r="AT86" s="24" t="s">
        <v>70</v>
      </c>
      <c r="AU86" s="24" t="s">
        <v>111</v>
      </c>
      <c r="BK86" s="167">
        <f>BK87</f>
        <v>0</v>
      </c>
    </row>
    <row r="87" spans="2:65" s="11" customFormat="1" ht="37.35" customHeight="1">
      <c r="B87" s="168"/>
      <c r="D87" s="169" t="s">
        <v>70</v>
      </c>
      <c r="E87" s="170" t="s">
        <v>546</v>
      </c>
      <c r="F87" s="170" t="s">
        <v>547</v>
      </c>
      <c r="I87" s="171"/>
      <c r="J87" s="172">
        <f>BK87</f>
        <v>0</v>
      </c>
      <c r="L87" s="168"/>
      <c r="M87" s="173"/>
      <c r="N87" s="174"/>
      <c r="O87" s="174"/>
      <c r="P87" s="175">
        <f>P88+P97+P100</f>
        <v>0</v>
      </c>
      <c r="Q87" s="174"/>
      <c r="R87" s="175">
        <f>R88+R97+R100</f>
        <v>0</v>
      </c>
      <c r="S87" s="174"/>
      <c r="T87" s="176">
        <f>T88+T97+T100</f>
        <v>0</v>
      </c>
      <c r="AR87" s="169" t="s">
        <v>172</v>
      </c>
      <c r="AT87" s="177" t="s">
        <v>70</v>
      </c>
      <c r="AU87" s="177" t="s">
        <v>71</v>
      </c>
      <c r="AY87" s="169" t="s">
        <v>140</v>
      </c>
      <c r="BK87" s="178">
        <f>BK88+BK97+BK100</f>
        <v>0</v>
      </c>
    </row>
    <row r="88" spans="2:65" s="11" customFormat="1" ht="19.899999999999999" customHeight="1">
      <c r="B88" s="168"/>
      <c r="D88" s="169" t="s">
        <v>70</v>
      </c>
      <c r="E88" s="179" t="s">
        <v>548</v>
      </c>
      <c r="F88" s="179" t="s">
        <v>549</v>
      </c>
      <c r="I88" s="171"/>
      <c r="J88" s="180">
        <f>BK88</f>
        <v>0</v>
      </c>
      <c r="L88" s="168"/>
      <c r="M88" s="173"/>
      <c r="N88" s="174"/>
      <c r="O88" s="174"/>
      <c r="P88" s="175">
        <f>SUM(P89:P96)</f>
        <v>0</v>
      </c>
      <c r="Q88" s="174"/>
      <c r="R88" s="175">
        <f>SUM(R89:R96)</f>
        <v>0</v>
      </c>
      <c r="S88" s="174"/>
      <c r="T88" s="176">
        <f>SUM(T89:T96)</f>
        <v>0</v>
      </c>
      <c r="AR88" s="169" t="s">
        <v>172</v>
      </c>
      <c r="AT88" s="177" t="s">
        <v>70</v>
      </c>
      <c r="AU88" s="177" t="s">
        <v>77</v>
      </c>
      <c r="AY88" s="169" t="s">
        <v>140</v>
      </c>
      <c r="BK88" s="178">
        <f>SUM(BK89:BK96)</f>
        <v>0</v>
      </c>
    </row>
    <row r="89" spans="2:65" s="1" customFormat="1" ht="25.5" customHeight="1">
      <c r="B89" s="181"/>
      <c r="C89" s="182" t="s">
        <v>77</v>
      </c>
      <c r="D89" s="182" t="s">
        <v>142</v>
      </c>
      <c r="E89" s="183" t="s">
        <v>550</v>
      </c>
      <c r="F89" s="184" t="s">
        <v>551</v>
      </c>
      <c r="G89" s="185" t="s">
        <v>552</v>
      </c>
      <c r="H89" s="186">
        <v>1</v>
      </c>
      <c r="I89" s="187"/>
      <c r="J89" s="188">
        <f>ROUND(I89*H89,2)</f>
        <v>0</v>
      </c>
      <c r="K89" s="184" t="s">
        <v>155</v>
      </c>
      <c r="L89" s="41"/>
      <c r="M89" s="189" t="s">
        <v>5</v>
      </c>
      <c r="N89" s="190" t="s">
        <v>42</v>
      </c>
      <c r="O89" s="42"/>
      <c r="P89" s="191">
        <f>O89*H89</f>
        <v>0</v>
      </c>
      <c r="Q89" s="191">
        <v>0</v>
      </c>
      <c r="R89" s="191">
        <f>Q89*H89</f>
        <v>0</v>
      </c>
      <c r="S89" s="191">
        <v>0</v>
      </c>
      <c r="T89" s="192">
        <f>S89*H89</f>
        <v>0</v>
      </c>
      <c r="AR89" s="24" t="s">
        <v>553</v>
      </c>
      <c r="AT89" s="24" t="s">
        <v>142</v>
      </c>
      <c r="AU89" s="24" t="s">
        <v>79</v>
      </c>
      <c r="AY89" s="24" t="s">
        <v>140</v>
      </c>
      <c r="BE89" s="193">
        <f>IF(N89="základní",J89,0)</f>
        <v>0</v>
      </c>
      <c r="BF89" s="193">
        <f>IF(N89="snížená",J89,0)</f>
        <v>0</v>
      </c>
      <c r="BG89" s="193">
        <f>IF(N89="zákl. přenesená",J89,0)</f>
        <v>0</v>
      </c>
      <c r="BH89" s="193">
        <f>IF(N89="sníž. přenesená",J89,0)</f>
        <v>0</v>
      </c>
      <c r="BI89" s="193">
        <f>IF(N89="nulová",J89,0)</f>
        <v>0</v>
      </c>
      <c r="BJ89" s="24" t="s">
        <v>77</v>
      </c>
      <c r="BK89" s="193">
        <f>ROUND(I89*H89,2)</f>
        <v>0</v>
      </c>
      <c r="BL89" s="24" t="s">
        <v>553</v>
      </c>
      <c r="BM89" s="24" t="s">
        <v>554</v>
      </c>
    </row>
    <row r="90" spans="2:65" s="1" customFormat="1">
      <c r="B90" s="41"/>
      <c r="D90" s="194" t="s">
        <v>148</v>
      </c>
      <c r="F90" s="195" t="s">
        <v>551</v>
      </c>
      <c r="I90" s="156"/>
      <c r="L90" s="41"/>
      <c r="M90" s="196"/>
      <c r="N90" s="42"/>
      <c r="O90" s="42"/>
      <c r="P90" s="42"/>
      <c r="Q90" s="42"/>
      <c r="R90" s="42"/>
      <c r="S90" s="42"/>
      <c r="T90" s="70"/>
      <c r="AT90" s="24" t="s">
        <v>148</v>
      </c>
      <c r="AU90" s="24" t="s">
        <v>79</v>
      </c>
    </row>
    <row r="91" spans="2:65" s="1" customFormat="1" ht="16.5" customHeight="1">
      <c r="B91" s="181"/>
      <c r="C91" s="182" t="s">
        <v>79</v>
      </c>
      <c r="D91" s="182" t="s">
        <v>142</v>
      </c>
      <c r="E91" s="183" t="s">
        <v>555</v>
      </c>
      <c r="F91" s="184" t="s">
        <v>556</v>
      </c>
      <c r="G91" s="185" t="s">
        <v>552</v>
      </c>
      <c r="H91" s="186">
        <v>1</v>
      </c>
      <c r="I91" s="187"/>
      <c r="J91" s="188">
        <f>ROUND(I91*H91,2)</f>
        <v>0</v>
      </c>
      <c r="K91" s="184" t="s">
        <v>155</v>
      </c>
      <c r="L91" s="41"/>
      <c r="M91" s="189" t="s">
        <v>5</v>
      </c>
      <c r="N91" s="190" t="s">
        <v>42</v>
      </c>
      <c r="O91" s="42"/>
      <c r="P91" s="191">
        <f>O91*H91</f>
        <v>0</v>
      </c>
      <c r="Q91" s="191">
        <v>0</v>
      </c>
      <c r="R91" s="191">
        <f>Q91*H91</f>
        <v>0</v>
      </c>
      <c r="S91" s="191">
        <v>0</v>
      </c>
      <c r="T91" s="192">
        <f>S91*H91</f>
        <v>0</v>
      </c>
      <c r="AR91" s="24" t="s">
        <v>553</v>
      </c>
      <c r="AT91" s="24" t="s">
        <v>142</v>
      </c>
      <c r="AU91" s="24" t="s">
        <v>79</v>
      </c>
      <c r="AY91" s="24" t="s">
        <v>140</v>
      </c>
      <c r="BE91" s="193">
        <f>IF(N91="základní",J91,0)</f>
        <v>0</v>
      </c>
      <c r="BF91" s="193">
        <f>IF(N91="snížená",J91,0)</f>
        <v>0</v>
      </c>
      <c r="BG91" s="193">
        <f>IF(N91="zákl. přenesená",J91,0)</f>
        <v>0</v>
      </c>
      <c r="BH91" s="193">
        <f>IF(N91="sníž. přenesená",J91,0)</f>
        <v>0</v>
      </c>
      <c r="BI91" s="193">
        <f>IF(N91="nulová",J91,0)</f>
        <v>0</v>
      </c>
      <c r="BJ91" s="24" t="s">
        <v>77</v>
      </c>
      <c r="BK91" s="193">
        <f>ROUND(I91*H91,2)</f>
        <v>0</v>
      </c>
      <c r="BL91" s="24" t="s">
        <v>553</v>
      </c>
      <c r="BM91" s="24" t="s">
        <v>557</v>
      </c>
    </row>
    <row r="92" spans="2:65" s="1" customFormat="1">
      <c r="B92" s="41"/>
      <c r="D92" s="194" t="s">
        <v>148</v>
      </c>
      <c r="F92" s="195" t="s">
        <v>556</v>
      </c>
      <c r="I92" s="156"/>
      <c r="L92" s="41"/>
      <c r="M92" s="196"/>
      <c r="N92" s="42"/>
      <c r="O92" s="42"/>
      <c r="P92" s="42"/>
      <c r="Q92" s="42"/>
      <c r="R92" s="42"/>
      <c r="S92" s="42"/>
      <c r="T92" s="70"/>
      <c r="AT92" s="24" t="s">
        <v>148</v>
      </c>
      <c r="AU92" s="24" t="s">
        <v>79</v>
      </c>
    </row>
    <row r="93" spans="2:65" s="1" customFormat="1" ht="16.5" customHeight="1">
      <c r="B93" s="181"/>
      <c r="C93" s="182" t="s">
        <v>159</v>
      </c>
      <c r="D93" s="182" t="s">
        <v>142</v>
      </c>
      <c r="E93" s="183" t="s">
        <v>558</v>
      </c>
      <c r="F93" s="184" t="s">
        <v>559</v>
      </c>
      <c r="G93" s="185" t="s">
        <v>552</v>
      </c>
      <c r="H93" s="186">
        <v>1</v>
      </c>
      <c r="I93" s="187"/>
      <c r="J93" s="188">
        <f>ROUND(I93*H93,2)</f>
        <v>0</v>
      </c>
      <c r="K93" s="184" t="s">
        <v>155</v>
      </c>
      <c r="L93" s="41"/>
      <c r="M93" s="189" t="s">
        <v>5</v>
      </c>
      <c r="N93" s="190" t="s">
        <v>42</v>
      </c>
      <c r="O93" s="42"/>
      <c r="P93" s="191">
        <f>O93*H93</f>
        <v>0</v>
      </c>
      <c r="Q93" s="191">
        <v>0</v>
      </c>
      <c r="R93" s="191">
        <f>Q93*H93</f>
        <v>0</v>
      </c>
      <c r="S93" s="191">
        <v>0</v>
      </c>
      <c r="T93" s="192">
        <f>S93*H93</f>
        <v>0</v>
      </c>
      <c r="AR93" s="24" t="s">
        <v>553</v>
      </c>
      <c r="AT93" s="24" t="s">
        <v>142</v>
      </c>
      <c r="AU93" s="24" t="s">
        <v>79</v>
      </c>
      <c r="AY93" s="24" t="s">
        <v>140</v>
      </c>
      <c r="BE93" s="193">
        <f>IF(N93="základní",J93,0)</f>
        <v>0</v>
      </c>
      <c r="BF93" s="193">
        <f>IF(N93="snížená",J93,0)</f>
        <v>0</v>
      </c>
      <c r="BG93" s="193">
        <f>IF(N93="zákl. přenesená",J93,0)</f>
        <v>0</v>
      </c>
      <c r="BH93" s="193">
        <f>IF(N93="sníž. přenesená",J93,0)</f>
        <v>0</v>
      </c>
      <c r="BI93" s="193">
        <f>IF(N93="nulová",J93,0)</f>
        <v>0</v>
      </c>
      <c r="BJ93" s="24" t="s">
        <v>77</v>
      </c>
      <c r="BK93" s="193">
        <f>ROUND(I93*H93,2)</f>
        <v>0</v>
      </c>
      <c r="BL93" s="24" t="s">
        <v>553</v>
      </c>
      <c r="BM93" s="24" t="s">
        <v>560</v>
      </c>
    </row>
    <row r="94" spans="2:65" s="1" customFormat="1" ht="40.5">
      <c r="B94" s="41"/>
      <c r="D94" s="194" t="s">
        <v>148</v>
      </c>
      <c r="F94" s="195" t="s">
        <v>561</v>
      </c>
      <c r="I94" s="156"/>
      <c r="L94" s="41"/>
      <c r="M94" s="196"/>
      <c r="N94" s="42"/>
      <c r="O94" s="42"/>
      <c r="P94" s="42"/>
      <c r="Q94" s="42"/>
      <c r="R94" s="42"/>
      <c r="S94" s="42"/>
      <c r="T94" s="70"/>
      <c r="AT94" s="24" t="s">
        <v>148</v>
      </c>
      <c r="AU94" s="24" t="s">
        <v>79</v>
      </c>
    </row>
    <row r="95" spans="2:65" s="1" customFormat="1" ht="16.5" customHeight="1">
      <c r="B95" s="181"/>
      <c r="C95" s="182" t="s">
        <v>146</v>
      </c>
      <c r="D95" s="182" t="s">
        <v>142</v>
      </c>
      <c r="E95" s="183" t="s">
        <v>562</v>
      </c>
      <c r="F95" s="184" t="s">
        <v>563</v>
      </c>
      <c r="G95" s="185" t="s">
        <v>552</v>
      </c>
      <c r="H95" s="186">
        <v>1</v>
      </c>
      <c r="I95" s="187"/>
      <c r="J95" s="188">
        <f>ROUND(I95*H95,2)</f>
        <v>0</v>
      </c>
      <c r="K95" s="184" t="s">
        <v>5</v>
      </c>
      <c r="L95" s="41"/>
      <c r="M95" s="189" t="s">
        <v>5</v>
      </c>
      <c r="N95" s="190" t="s">
        <v>42</v>
      </c>
      <c r="O95" s="42"/>
      <c r="P95" s="191">
        <f>O95*H95</f>
        <v>0</v>
      </c>
      <c r="Q95" s="191">
        <v>0</v>
      </c>
      <c r="R95" s="191">
        <f>Q95*H95</f>
        <v>0</v>
      </c>
      <c r="S95" s="191">
        <v>0</v>
      </c>
      <c r="T95" s="192">
        <f>S95*H95</f>
        <v>0</v>
      </c>
      <c r="AR95" s="24" t="s">
        <v>553</v>
      </c>
      <c r="AT95" s="24" t="s">
        <v>142</v>
      </c>
      <c r="AU95" s="24" t="s">
        <v>79</v>
      </c>
      <c r="AY95" s="24" t="s">
        <v>140</v>
      </c>
      <c r="BE95" s="193">
        <f>IF(N95="základní",J95,0)</f>
        <v>0</v>
      </c>
      <c r="BF95" s="193">
        <f>IF(N95="snížená",J95,0)</f>
        <v>0</v>
      </c>
      <c r="BG95" s="193">
        <f>IF(N95="zákl. přenesená",J95,0)</f>
        <v>0</v>
      </c>
      <c r="BH95" s="193">
        <f>IF(N95="sníž. přenesená",J95,0)</f>
        <v>0</v>
      </c>
      <c r="BI95" s="193">
        <f>IF(N95="nulová",J95,0)</f>
        <v>0</v>
      </c>
      <c r="BJ95" s="24" t="s">
        <v>77</v>
      </c>
      <c r="BK95" s="193">
        <f>ROUND(I95*H95,2)</f>
        <v>0</v>
      </c>
      <c r="BL95" s="24" t="s">
        <v>553</v>
      </c>
      <c r="BM95" s="24" t="s">
        <v>564</v>
      </c>
    </row>
    <row r="96" spans="2:65" s="1" customFormat="1" ht="54">
      <c r="B96" s="41"/>
      <c r="D96" s="194" t="s">
        <v>148</v>
      </c>
      <c r="F96" s="195" t="s">
        <v>565</v>
      </c>
      <c r="I96" s="156"/>
      <c r="L96" s="41"/>
      <c r="M96" s="196"/>
      <c r="N96" s="42"/>
      <c r="O96" s="42"/>
      <c r="P96" s="42"/>
      <c r="Q96" s="42"/>
      <c r="R96" s="42"/>
      <c r="S96" s="42"/>
      <c r="T96" s="70"/>
      <c r="AT96" s="24" t="s">
        <v>148</v>
      </c>
      <c r="AU96" s="24" t="s">
        <v>79</v>
      </c>
    </row>
    <row r="97" spans="2:65" s="11" customFormat="1" ht="29.85" customHeight="1">
      <c r="B97" s="168"/>
      <c r="D97" s="169" t="s">
        <v>70</v>
      </c>
      <c r="E97" s="179" t="s">
        <v>566</v>
      </c>
      <c r="F97" s="179" t="s">
        <v>567</v>
      </c>
      <c r="I97" s="171"/>
      <c r="J97" s="180">
        <f>BK97</f>
        <v>0</v>
      </c>
      <c r="L97" s="168"/>
      <c r="M97" s="173"/>
      <c r="N97" s="174"/>
      <c r="O97" s="174"/>
      <c r="P97" s="175">
        <f>SUM(P98:P99)</f>
        <v>0</v>
      </c>
      <c r="Q97" s="174"/>
      <c r="R97" s="175">
        <f>SUM(R98:R99)</f>
        <v>0</v>
      </c>
      <c r="S97" s="174"/>
      <c r="T97" s="176">
        <f>SUM(T98:T99)</f>
        <v>0</v>
      </c>
      <c r="AR97" s="169" t="s">
        <v>172</v>
      </c>
      <c r="AT97" s="177" t="s">
        <v>70</v>
      </c>
      <c r="AU97" s="177" t="s">
        <v>77</v>
      </c>
      <c r="AY97" s="169" t="s">
        <v>140</v>
      </c>
      <c r="BK97" s="178">
        <f>SUM(BK98:BK99)</f>
        <v>0</v>
      </c>
    </row>
    <row r="98" spans="2:65" s="1" customFormat="1" ht="16.5" customHeight="1">
      <c r="B98" s="181"/>
      <c r="C98" s="182" t="s">
        <v>172</v>
      </c>
      <c r="D98" s="182" t="s">
        <v>142</v>
      </c>
      <c r="E98" s="183" t="s">
        <v>568</v>
      </c>
      <c r="F98" s="184" t="s">
        <v>569</v>
      </c>
      <c r="G98" s="185" t="s">
        <v>552</v>
      </c>
      <c r="H98" s="186">
        <v>1</v>
      </c>
      <c r="I98" s="187"/>
      <c r="J98" s="188">
        <f>ROUND(I98*H98,2)</f>
        <v>0</v>
      </c>
      <c r="K98" s="184" t="s">
        <v>155</v>
      </c>
      <c r="L98" s="41"/>
      <c r="M98" s="189" t="s">
        <v>5</v>
      </c>
      <c r="N98" s="190" t="s">
        <v>42</v>
      </c>
      <c r="O98" s="42"/>
      <c r="P98" s="191">
        <f>O98*H98</f>
        <v>0</v>
      </c>
      <c r="Q98" s="191">
        <v>0</v>
      </c>
      <c r="R98" s="191">
        <f>Q98*H98</f>
        <v>0</v>
      </c>
      <c r="S98" s="191">
        <v>0</v>
      </c>
      <c r="T98" s="192">
        <f>S98*H98</f>
        <v>0</v>
      </c>
      <c r="AR98" s="24" t="s">
        <v>553</v>
      </c>
      <c r="AT98" s="24" t="s">
        <v>142</v>
      </c>
      <c r="AU98" s="24" t="s">
        <v>79</v>
      </c>
      <c r="AY98" s="24" t="s">
        <v>140</v>
      </c>
      <c r="BE98" s="193">
        <f>IF(N98="základní",J98,0)</f>
        <v>0</v>
      </c>
      <c r="BF98" s="193">
        <f>IF(N98="snížená",J98,0)</f>
        <v>0</v>
      </c>
      <c r="BG98" s="193">
        <f>IF(N98="zákl. přenesená",J98,0)</f>
        <v>0</v>
      </c>
      <c r="BH98" s="193">
        <f>IF(N98="sníž. přenesená",J98,0)</f>
        <v>0</v>
      </c>
      <c r="BI98" s="193">
        <f>IF(N98="nulová",J98,0)</f>
        <v>0</v>
      </c>
      <c r="BJ98" s="24" t="s">
        <v>77</v>
      </c>
      <c r="BK98" s="193">
        <f>ROUND(I98*H98,2)</f>
        <v>0</v>
      </c>
      <c r="BL98" s="24" t="s">
        <v>553</v>
      </c>
      <c r="BM98" s="24" t="s">
        <v>570</v>
      </c>
    </row>
    <row r="99" spans="2:65" s="1" customFormat="1" ht="54">
      <c r="B99" s="41"/>
      <c r="D99" s="194" t="s">
        <v>148</v>
      </c>
      <c r="F99" s="195" t="s">
        <v>571</v>
      </c>
      <c r="I99" s="156"/>
      <c r="L99" s="41"/>
      <c r="M99" s="196"/>
      <c r="N99" s="42"/>
      <c r="O99" s="42"/>
      <c r="P99" s="42"/>
      <c r="Q99" s="42"/>
      <c r="R99" s="42"/>
      <c r="S99" s="42"/>
      <c r="T99" s="70"/>
      <c r="AT99" s="24" t="s">
        <v>148</v>
      </c>
      <c r="AU99" s="24" t="s">
        <v>79</v>
      </c>
    </row>
    <row r="100" spans="2:65" s="11" customFormat="1" ht="29.85" customHeight="1">
      <c r="B100" s="168"/>
      <c r="D100" s="169" t="s">
        <v>70</v>
      </c>
      <c r="E100" s="179" t="s">
        <v>572</v>
      </c>
      <c r="F100" s="179" t="s">
        <v>573</v>
      </c>
      <c r="I100" s="171"/>
      <c r="J100" s="180">
        <f>BK100</f>
        <v>0</v>
      </c>
      <c r="L100" s="168"/>
      <c r="M100" s="173"/>
      <c r="N100" s="174"/>
      <c r="O100" s="174"/>
      <c r="P100" s="175">
        <f>SUM(P101:P102)</f>
        <v>0</v>
      </c>
      <c r="Q100" s="174"/>
      <c r="R100" s="175">
        <f>SUM(R101:R102)</f>
        <v>0</v>
      </c>
      <c r="S100" s="174"/>
      <c r="T100" s="176">
        <f>SUM(T101:T102)</f>
        <v>0</v>
      </c>
      <c r="AR100" s="169" t="s">
        <v>172</v>
      </c>
      <c r="AT100" s="177" t="s">
        <v>70</v>
      </c>
      <c r="AU100" s="177" t="s">
        <v>77</v>
      </c>
      <c r="AY100" s="169" t="s">
        <v>140</v>
      </c>
      <c r="BK100" s="178">
        <f>SUM(BK101:BK102)</f>
        <v>0</v>
      </c>
    </row>
    <row r="101" spans="2:65" s="1" customFormat="1" ht="25.5" customHeight="1">
      <c r="B101" s="181"/>
      <c r="C101" s="182" t="s">
        <v>178</v>
      </c>
      <c r="D101" s="182" t="s">
        <v>142</v>
      </c>
      <c r="E101" s="183" t="s">
        <v>574</v>
      </c>
      <c r="F101" s="184" t="s">
        <v>575</v>
      </c>
      <c r="G101" s="185" t="s">
        <v>552</v>
      </c>
      <c r="H101" s="186">
        <v>1</v>
      </c>
      <c r="I101" s="187"/>
      <c r="J101" s="188">
        <f>ROUND(I101*H101,2)</f>
        <v>0</v>
      </c>
      <c r="K101" s="184" t="s">
        <v>155</v>
      </c>
      <c r="L101" s="41"/>
      <c r="M101" s="189" t="s">
        <v>5</v>
      </c>
      <c r="N101" s="190" t="s">
        <v>42</v>
      </c>
      <c r="O101" s="42"/>
      <c r="P101" s="191">
        <f>O101*H101</f>
        <v>0</v>
      </c>
      <c r="Q101" s="191">
        <v>0</v>
      </c>
      <c r="R101" s="191">
        <f>Q101*H101</f>
        <v>0</v>
      </c>
      <c r="S101" s="191">
        <v>0</v>
      </c>
      <c r="T101" s="192">
        <f>S101*H101</f>
        <v>0</v>
      </c>
      <c r="AR101" s="24" t="s">
        <v>553</v>
      </c>
      <c r="AT101" s="24" t="s">
        <v>142</v>
      </c>
      <c r="AU101" s="24" t="s">
        <v>79</v>
      </c>
      <c r="AY101" s="24" t="s">
        <v>140</v>
      </c>
      <c r="BE101" s="193">
        <f>IF(N101="základní",J101,0)</f>
        <v>0</v>
      </c>
      <c r="BF101" s="193">
        <f>IF(N101="snížená",J101,0)</f>
        <v>0</v>
      </c>
      <c r="BG101" s="193">
        <f>IF(N101="zákl. přenesená",J101,0)</f>
        <v>0</v>
      </c>
      <c r="BH101" s="193">
        <f>IF(N101="sníž. přenesená",J101,0)</f>
        <v>0</v>
      </c>
      <c r="BI101" s="193">
        <f>IF(N101="nulová",J101,0)</f>
        <v>0</v>
      </c>
      <c r="BJ101" s="24" t="s">
        <v>77</v>
      </c>
      <c r="BK101" s="193">
        <f>ROUND(I101*H101,2)</f>
        <v>0</v>
      </c>
      <c r="BL101" s="24" t="s">
        <v>553</v>
      </c>
      <c r="BM101" s="24" t="s">
        <v>576</v>
      </c>
    </row>
    <row r="102" spans="2:65" s="1" customFormat="1" ht="40.5">
      <c r="B102" s="41"/>
      <c r="D102" s="194" t="s">
        <v>148</v>
      </c>
      <c r="F102" s="195" t="s">
        <v>577</v>
      </c>
      <c r="I102" s="156"/>
      <c r="L102" s="41"/>
      <c r="M102" s="231"/>
      <c r="N102" s="232"/>
      <c r="O102" s="232"/>
      <c r="P102" s="232"/>
      <c r="Q102" s="232"/>
      <c r="R102" s="232"/>
      <c r="S102" s="232"/>
      <c r="T102" s="233"/>
      <c r="AT102" s="24" t="s">
        <v>148</v>
      </c>
      <c r="AU102" s="24" t="s">
        <v>79</v>
      </c>
    </row>
    <row r="103" spans="2:65" s="1" customFormat="1" ht="6.95" customHeight="1">
      <c r="B103" s="56"/>
      <c r="C103" s="57"/>
      <c r="D103" s="57"/>
      <c r="E103" s="57"/>
      <c r="F103" s="57"/>
      <c r="G103" s="57"/>
      <c r="H103" s="57"/>
      <c r="I103" s="134"/>
      <c r="J103" s="57"/>
      <c r="K103" s="57"/>
      <c r="L103" s="41"/>
    </row>
  </sheetData>
  <autoFilter ref="C85:K102"/>
  <mergeCells count="13">
    <mergeCell ref="E78:H78"/>
    <mergeCell ref="G1:H1"/>
    <mergeCell ref="L2:V2"/>
    <mergeCell ref="E49:H49"/>
    <mergeCell ref="E51:H51"/>
    <mergeCell ref="J55:J56"/>
    <mergeCell ref="E74:H74"/>
    <mergeCell ref="E76:H76"/>
    <mergeCell ref="E7:H7"/>
    <mergeCell ref="E9:H9"/>
    <mergeCell ref="E11:H11"/>
    <mergeCell ref="E26:H26"/>
    <mergeCell ref="E47:H47"/>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34" customWidth="1"/>
    <col min="2" max="2" width="1.6640625" style="234" customWidth="1"/>
    <col min="3" max="4" width="5" style="234" customWidth="1"/>
    <col min="5" max="5" width="11.6640625" style="234" customWidth="1"/>
    <col min="6" max="6" width="9.1640625" style="234" customWidth="1"/>
    <col min="7" max="7" width="5" style="234" customWidth="1"/>
    <col min="8" max="8" width="77.83203125" style="234" customWidth="1"/>
    <col min="9" max="10" width="20" style="234" customWidth="1"/>
    <col min="11" max="11" width="1.6640625" style="234" customWidth="1"/>
  </cols>
  <sheetData>
    <row r="1" spans="2:11" ht="37.5" customHeight="1"/>
    <row r="2" spans="2:11" ht="7.5" customHeight="1">
      <c r="B2" s="235"/>
      <c r="C2" s="236"/>
      <c r="D2" s="236"/>
      <c r="E2" s="236"/>
      <c r="F2" s="236"/>
      <c r="G2" s="236"/>
      <c r="H2" s="236"/>
      <c r="I2" s="236"/>
      <c r="J2" s="236"/>
      <c r="K2" s="237"/>
    </row>
    <row r="3" spans="2:11" s="15" customFormat="1" ht="45" customHeight="1">
      <c r="B3" s="238"/>
      <c r="C3" s="465" t="s">
        <v>578</v>
      </c>
      <c r="D3" s="465"/>
      <c r="E3" s="465"/>
      <c r="F3" s="465"/>
      <c r="G3" s="465"/>
      <c r="H3" s="465"/>
      <c r="I3" s="465"/>
      <c r="J3" s="465"/>
      <c r="K3" s="239"/>
    </row>
    <row r="4" spans="2:11" ht="25.5" customHeight="1">
      <c r="B4" s="240"/>
      <c r="C4" s="466" t="s">
        <v>579</v>
      </c>
      <c r="D4" s="466"/>
      <c r="E4" s="466"/>
      <c r="F4" s="466"/>
      <c r="G4" s="466"/>
      <c r="H4" s="466"/>
      <c r="I4" s="466"/>
      <c r="J4" s="466"/>
      <c r="K4" s="241"/>
    </row>
    <row r="5" spans="2:11" ht="5.25" customHeight="1">
      <c r="B5" s="240"/>
      <c r="C5" s="242"/>
      <c r="D5" s="242"/>
      <c r="E5" s="242"/>
      <c r="F5" s="242"/>
      <c r="G5" s="242"/>
      <c r="H5" s="242"/>
      <c r="I5" s="242"/>
      <c r="J5" s="242"/>
      <c r="K5" s="241"/>
    </row>
    <row r="6" spans="2:11" ht="15" customHeight="1">
      <c r="B6" s="240"/>
      <c r="C6" s="464" t="s">
        <v>580</v>
      </c>
      <c r="D6" s="464"/>
      <c r="E6" s="464"/>
      <c r="F6" s="464"/>
      <c r="G6" s="464"/>
      <c r="H6" s="464"/>
      <c r="I6" s="464"/>
      <c r="J6" s="464"/>
      <c r="K6" s="241"/>
    </row>
    <row r="7" spans="2:11" ht="15" customHeight="1">
      <c r="B7" s="244"/>
      <c r="C7" s="464" t="s">
        <v>581</v>
      </c>
      <c r="D7" s="464"/>
      <c r="E7" s="464"/>
      <c r="F7" s="464"/>
      <c r="G7" s="464"/>
      <c r="H7" s="464"/>
      <c r="I7" s="464"/>
      <c r="J7" s="464"/>
      <c r="K7" s="241"/>
    </row>
    <row r="8" spans="2:11" ht="12.75" customHeight="1">
      <c r="B8" s="244"/>
      <c r="C8" s="243"/>
      <c r="D8" s="243"/>
      <c r="E8" s="243"/>
      <c r="F8" s="243"/>
      <c r="G8" s="243"/>
      <c r="H8" s="243"/>
      <c r="I8" s="243"/>
      <c r="J8" s="243"/>
      <c r="K8" s="241"/>
    </row>
    <row r="9" spans="2:11" ht="15" customHeight="1">
      <c r="B9" s="244"/>
      <c r="C9" s="464" t="s">
        <v>582</v>
      </c>
      <c r="D9" s="464"/>
      <c r="E9" s="464"/>
      <c r="F9" s="464"/>
      <c r="G9" s="464"/>
      <c r="H9" s="464"/>
      <c r="I9" s="464"/>
      <c r="J9" s="464"/>
      <c r="K9" s="241"/>
    </row>
    <row r="10" spans="2:11" ht="15" customHeight="1">
      <c r="B10" s="244"/>
      <c r="C10" s="243"/>
      <c r="D10" s="464" t="s">
        <v>583</v>
      </c>
      <c r="E10" s="464"/>
      <c r="F10" s="464"/>
      <c r="G10" s="464"/>
      <c r="H10" s="464"/>
      <c r="I10" s="464"/>
      <c r="J10" s="464"/>
      <c r="K10" s="241"/>
    </row>
    <row r="11" spans="2:11" ht="15" customHeight="1">
      <c r="B11" s="244"/>
      <c r="C11" s="245"/>
      <c r="D11" s="464" t="s">
        <v>584</v>
      </c>
      <c r="E11" s="464"/>
      <c r="F11" s="464"/>
      <c r="G11" s="464"/>
      <c r="H11" s="464"/>
      <c r="I11" s="464"/>
      <c r="J11" s="464"/>
      <c r="K11" s="241"/>
    </row>
    <row r="12" spans="2:11" ht="12.75" customHeight="1">
      <c r="B12" s="244"/>
      <c r="C12" s="245"/>
      <c r="D12" s="245"/>
      <c r="E12" s="245"/>
      <c r="F12" s="245"/>
      <c r="G12" s="245"/>
      <c r="H12" s="245"/>
      <c r="I12" s="245"/>
      <c r="J12" s="245"/>
      <c r="K12" s="241"/>
    </row>
    <row r="13" spans="2:11" ht="15" customHeight="1">
      <c r="B13" s="244"/>
      <c r="C13" s="245"/>
      <c r="D13" s="464" t="s">
        <v>585</v>
      </c>
      <c r="E13" s="464"/>
      <c r="F13" s="464"/>
      <c r="G13" s="464"/>
      <c r="H13" s="464"/>
      <c r="I13" s="464"/>
      <c r="J13" s="464"/>
      <c r="K13" s="241"/>
    </row>
    <row r="14" spans="2:11" ht="15" customHeight="1">
      <c r="B14" s="244"/>
      <c r="C14" s="245"/>
      <c r="D14" s="464" t="s">
        <v>586</v>
      </c>
      <c r="E14" s="464"/>
      <c r="F14" s="464"/>
      <c r="G14" s="464"/>
      <c r="H14" s="464"/>
      <c r="I14" s="464"/>
      <c r="J14" s="464"/>
      <c r="K14" s="241"/>
    </row>
    <row r="15" spans="2:11" ht="15" customHeight="1">
      <c r="B15" s="244"/>
      <c r="C15" s="245"/>
      <c r="D15" s="464" t="s">
        <v>587</v>
      </c>
      <c r="E15" s="464"/>
      <c r="F15" s="464"/>
      <c r="G15" s="464"/>
      <c r="H15" s="464"/>
      <c r="I15" s="464"/>
      <c r="J15" s="464"/>
      <c r="K15" s="241"/>
    </row>
    <row r="16" spans="2:11" ht="15" customHeight="1">
      <c r="B16" s="244"/>
      <c r="C16" s="245"/>
      <c r="D16" s="245"/>
      <c r="E16" s="246" t="s">
        <v>76</v>
      </c>
      <c r="F16" s="464" t="s">
        <v>588</v>
      </c>
      <c r="G16" s="464"/>
      <c r="H16" s="464"/>
      <c r="I16" s="464"/>
      <c r="J16" s="464"/>
      <c r="K16" s="241"/>
    </row>
    <row r="17" spans="2:11" ht="15" customHeight="1">
      <c r="B17" s="244"/>
      <c r="C17" s="245"/>
      <c r="D17" s="245"/>
      <c r="E17" s="246" t="s">
        <v>589</v>
      </c>
      <c r="F17" s="464" t="s">
        <v>590</v>
      </c>
      <c r="G17" s="464"/>
      <c r="H17" s="464"/>
      <c r="I17" s="464"/>
      <c r="J17" s="464"/>
      <c r="K17" s="241"/>
    </row>
    <row r="18" spans="2:11" ht="15" customHeight="1">
      <c r="B18" s="244"/>
      <c r="C18" s="245"/>
      <c r="D18" s="245"/>
      <c r="E18" s="246" t="s">
        <v>591</v>
      </c>
      <c r="F18" s="464" t="s">
        <v>592</v>
      </c>
      <c r="G18" s="464"/>
      <c r="H18" s="464"/>
      <c r="I18" s="464"/>
      <c r="J18" s="464"/>
      <c r="K18" s="241"/>
    </row>
    <row r="19" spans="2:11" ht="15" customHeight="1">
      <c r="B19" s="244"/>
      <c r="C19" s="245"/>
      <c r="D19" s="245"/>
      <c r="E19" s="246" t="s">
        <v>593</v>
      </c>
      <c r="F19" s="464" t="s">
        <v>594</v>
      </c>
      <c r="G19" s="464"/>
      <c r="H19" s="464"/>
      <c r="I19" s="464"/>
      <c r="J19" s="464"/>
      <c r="K19" s="241"/>
    </row>
    <row r="20" spans="2:11" ht="15" customHeight="1">
      <c r="B20" s="244"/>
      <c r="C20" s="245"/>
      <c r="D20" s="245"/>
      <c r="E20" s="246" t="s">
        <v>595</v>
      </c>
      <c r="F20" s="464" t="s">
        <v>596</v>
      </c>
      <c r="G20" s="464"/>
      <c r="H20" s="464"/>
      <c r="I20" s="464"/>
      <c r="J20" s="464"/>
      <c r="K20" s="241"/>
    </row>
    <row r="21" spans="2:11" ht="15" customHeight="1">
      <c r="B21" s="244"/>
      <c r="C21" s="245"/>
      <c r="D21" s="245"/>
      <c r="E21" s="246" t="s">
        <v>83</v>
      </c>
      <c r="F21" s="464" t="s">
        <v>597</v>
      </c>
      <c r="G21" s="464"/>
      <c r="H21" s="464"/>
      <c r="I21" s="464"/>
      <c r="J21" s="464"/>
      <c r="K21" s="241"/>
    </row>
    <row r="22" spans="2:11" ht="12.75" customHeight="1">
      <c r="B22" s="244"/>
      <c r="C22" s="245"/>
      <c r="D22" s="245"/>
      <c r="E22" s="245"/>
      <c r="F22" s="245"/>
      <c r="G22" s="245"/>
      <c r="H22" s="245"/>
      <c r="I22" s="245"/>
      <c r="J22" s="245"/>
      <c r="K22" s="241"/>
    </row>
    <row r="23" spans="2:11" ht="15" customHeight="1">
      <c r="B23" s="244"/>
      <c r="C23" s="464" t="s">
        <v>598</v>
      </c>
      <c r="D23" s="464"/>
      <c r="E23" s="464"/>
      <c r="F23" s="464"/>
      <c r="G23" s="464"/>
      <c r="H23" s="464"/>
      <c r="I23" s="464"/>
      <c r="J23" s="464"/>
      <c r="K23" s="241"/>
    </row>
    <row r="24" spans="2:11" ht="15" customHeight="1">
      <c r="B24" s="244"/>
      <c r="C24" s="464" t="s">
        <v>599</v>
      </c>
      <c r="D24" s="464"/>
      <c r="E24" s="464"/>
      <c r="F24" s="464"/>
      <c r="G24" s="464"/>
      <c r="H24" s="464"/>
      <c r="I24" s="464"/>
      <c r="J24" s="464"/>
      <c r="K24" s="241"/>
    </row>
    <row r="25" spans="2:11" ht="15" customHeight="1">
      <c r="B25" s="244"/>
      <c r="C25" s="243"/>
      <c r="D25" s="464" t="s">
        <v>600</v>
      </c>
      <c r="E25" s="464"/>
      <c r="F25" s="464"/>
      <c r="G25" s="464"/>
      <c r="H25" s="464"/>
      <c r="I25" s="464"/>
      <c r="J25" s="464"/>
      <c r="K25" s="241"/>
    </row>
    <row r="26" spans="2:11" ht="15" customHeight="1">
      <c r="B26" s="244"/>
      <c r="C26" s="245"/>
      <c r="D26" s="464" t="s">
        <v>601</v>
      </c>
      <c r="E26" s="464"/>
      <c r="F26" s="464"/>
      <c r="G26" s="464"/>
      <c r="H26" s="464"/>
      <c r="I26" s="464"/>
      <c r="J26" s="464"/>
      <c r="K26" s="241"/>
    </row>
    <row r="27" spans="2:11" ht="12.75" customHeight="1">
      <c r="B27" s="244"/>
      <c r="C27" s="245"/>
      <c r="D27" s="245"/>
      <c r="E27" s="245"/>
      <c r="F27" s="245"/>
      <c r="G27" s="245"/>
      <c r="H27" s="245"/>
      <c r="I27" s="245"/>
      <c r="J27" s="245"/>
      <c r="K27" s="241"/>
    </row>
    <row r="28" spans="2:11" ht="15" customHeight="1">
      <c r="B28" s="244"/>
      <c r="C28" s="245"/>
      <c r="D28" s="464" t="s">
        <v>602</v>
      </c>
      <c r="E28" s="464"/>
      <c r="F28" s="464"/>
      <c r="G28" s="464"/>
      <c r="H28" s="464"/>
      <c r="I28" s="464"/>
      <c r="J28" s="464"/>
      <c r="K28" s="241"/>
    </row>
    <row r="29" spans="2:11" ht="15" customHeight="1">
      <c r="B29" s="244"/>
      <c r="C29" s="245"/>
      <c r="D29" s="464" t="s">
        <v>603</v>
      </c>
      <c r="E29" s="464"/>
      <c r="F29" s="464"/>
      <c r="G29" s="464"/>
      <c r="H29" s="464"/>
      <c r="I29" s="464"/>
      <c r="J29" s="464"/>
      <c r="K29" s="241"/>
    </row>
    <row r="30" spans="2:11" ht="12.75" customHeight="1">
      <c r="B30" s="244"/>
      <c r="C30" s="245"/>
      <c r="D30" s="245"/>
      <c r="E30" s="245"/>
      <c r="F30" s="245"/>
      <c r="G30" s="245"/>
      <c r="H30" s="245"/>
      <c r="I30" s="245"/>
      <c r="J30" s="245"/>
      <c r="K30" s="241"/>
    </row>
    <row r="31" spans="2:11" ht="15" customHeight="1">
      <c r="B31" s="244"/>
      <c r="C31" s="245"/>
      <c r="D31" s="464" t="s">
        <v>604</v>
      </c>
      <c r="E31" s="464"/>
      <c r="F31" s="464"/>
      <c r="G31" s="464"/>
      <c r="H31" s="464"/>
      <c r="I31" s="464"/>
      <c r="J31" s="464"/>
      <c r="K31" s="241"/>
    </row>
    <row r="32" spans="2:11" ht="15" customHeight="1">
      <c r="B32" s="244"/>
      <c r="C32" s="245"/>
      <c r="D32" s="464" t="s">
        <v>605</v>
      </c>
      <c r="E32" s="464"/>
      <c r="F32" s="464"/>
      <c r="G32" s="464"/>
      <c r="H32" s="464"/>
      <c r="I32" s="464"/>
      <c r="J32" s="464"/>
      <c r="K32" s="241"/>
    </row>
    <row r="33" spans="2:11" ht="15" customHeight="1">
      <c r="B33" s="244"/>
      <c r="C33" s="245"/>
      <c r="D33" s="464" t="s">
        <v>606</v>
      </c>
      <c r="E33" s="464"/>
      <c r="F33" s="464"/>
      <c r="G33" s="464"/>
      <c r="H33" s="464"/>
      <c r="I33" s="464"/>
      <c r="J33" s="464"/>
      <c r="K33" s="241"/>
    </row>
    <row r="34" spans="2:11" ht="15" customHeight="1">
      <c r="B34" s="244"/>
      <c r="C34" s="245"/>
      <c r="D34" s="243"/>
      <c r="E34" s="247" t="s">
        <v>125</v>
      </c>
      <c r="F34" s="243"/>
      <c r="G34" s="464" t="s">
        <v>607</v>
      </c>
      <c r="H34" s="464"/>
      <c r="I34" s="464"/>
      <c r="J34" s="464"/>
      <c r="K34" s="241"/>
    </row>
    <row r="35" spans="2:11" ht="30.75" customHeight="1">
      <c r="B35" s="244"/>
      <c r="C35" s="245"/>
      <c r="D35" s="243"/>
      <c r="E35" s="247" t="s">
        <v>608</v>
      </c>
      <c r="F35" s="243"/>
      <c r="G35" s="464" t="s">
        <v>609</v>
      </c>
      <c r="H35" s="464"/>
      <c r="I35" s="464"/>
      <c r="J35" s="464"/>
      <c r="K35" s="241"/>
    </row>
    <row r="36" spans="2:11" ht="15" customHeight="1">
      <c r="B36" s="244"/>
      <c r="C36" s="245"/>
      <c r="D36" s="243"/>
      <c r="E36" s="247" t="s">
        <v>52</v>
      </c>
      <c r="F36" s="243"/>
      <c r="G36" s="464" t="s">
        <v>610</v>
      </c>
      <c r="H36" s="464"/>
      <c r="I36" s="464"/>
      <c r="J36" s="464"/>
      <c r="K36" s="241"/>
    </row>
    <row r="37" spans="2:11" ht="15" customHeight="1">
      <c r="B37" s="244"/>
      <c r="C37" s="245"/>
      <c r="D37" s="243"/>
      <c r="E37" s="247" t="s">
        <v>126</v>
      </c>
      <c r="F37" s="243"/>
      <c r="G37" s="464" t="s">
        <v>611</v>
      </c>
      <c r="H37" s="464"/>
      <c r="I37" s="464"/>
      <c r="J37" s="464"/>
      <c r="K37" s="241"/>
    </row>
    <row r="38" spans="2:11" ht="15" customHeight="1">
      <c r="B38" s="244"/>
      <c r="C38" s="245"/>
      <c r="D38" s="243"/>
      <c r="E38" s="247" t="s">
        <v>127</v>
      </c>
      <c r="F38" s="243"/>
      <c r="G38" s="464" t="s">
        <v>612</v>
      </c>
      <c r="H38" s="464"/>
      <c r="I38" s="464"/>
      <c r="J38" s="464"/>
      <c r="K38" s="241"/>
    </row>
    <row r="39" spans="2:11" ht="15" customHeight="1">
      <c r="B39" s="244"/>
      <c r="C39" s="245"/>
      <c r="D39" s="243"/>
      <c r="E39" s="247" t="s">
        <v>128</v>
      </c>
      <c r="F39" s="243"/>
      <c r="G39" s="464" t="s">
        <v>613</v>
      </c>
      <c r="H39" s="464"/>
      <c r="I39" s="464"/>
      <c r="J39" s="464"/>
      <c r="K39" s="241"/>
    </row>
    <row r="40" spans="2:11" ht="15" customHeight="1">
      <c r="B40" s="244"/>
      <c r="C40" s="245"/>
      <c r="D40" s="243"/>
      <c r="E40" s="247" t="s">
        <v>614</v>
      </c>
      <c r="F40" s="243"/>
      <c r="G40" s="464" t="s">
        <v>615</v>
      </c>
      <c r="H40" s="464"/>
      <c r="I40" s="464"/>
      <c r="J40" s="464"/>
      <c r="K40" s="241"/>
    </row>
    <row r="41" spans="2:11" ht="15" customHeight="1">
      <c r="B41" s="244"/>
      <c r="C41" s="245"/>
      <c r="D41" s="243"/>
      <c r="E41" s="247"/>
      <c r="F41" s="243"/>
      <c r="G41" s="464" t="s">
        <v>616</v>
      </c>
      <c r="H41" s="464"/>
      <c r="I41" s="464"/>
      <c r="J41" s="464"/>
      <c r="K41" s="241"/>
    </row>
    <row r="42" spans="2:11" ht="15" customHeight="1">
      <c r="B42" s="244"/>
      <c r="C42" s="245"/>
      <c r="D42" s="243"/>
      <c r="E42" s="247" t="s">
        <v>617</v>
      </c>
      <c r="F42" s="243"/>
      <c r="G42" s="464" t="s">
        <v>618</v>
      </c>
      <c r="H42" s="464"/>
      <c r="I42" s="464"/>
      <c r="J42" s="464"/>
      <c r="K42" s="241"/>
    </row>
    <row r="43" spans="2:11" ht="15" customHeight="1">
      <c r="B43" s="244"/>
      <c r="C43" s="245"/>
      <c r="D43" s="243"/>
      <c r="E43" s="247" t="s">
        <v>130</v>
      </c>
      <c r="F43" s="243"/>
      <c r="G43" s="464" t="s">
        <v>619</v>
      </c>
      <c r="H43" s="464"/>
      <c r="I43" s="464"/>
      <c r="J43" s="464"/>
      <c r="K43" s="241"/>
    </row>
    <row r="44" spans="2:11" ht="12.75" customHeight="1">
      <c r="B44" s="244"/>
      <c r="C44" s="245"/>
      <c r="D44" s="243"/>
      <c r="E44" s="243"/>
      <c r="F44" s="243"/>
      <c r="G44" s="243"/>
      <c r="H44" s="243"/>
      <c r="I44" s="243"/>
      <c r="J44" s="243"/>
      <c r="K44" s="241"/>
    </row>
    <row r="45" spans="2:11" ht="15" customHeight="1">
      <c r="B45" s="244"/>
      <c r="C45" s="245"/>
      <c r="D45" s="464" t="s">
        <v>620</v>
      </c>
      <c r="E45" s="464"/>
      <c r="F45" s="464"/>
      <c r="G45" s="464"/>
      <c r="H45" s="464"/>
      <c r="I45" s="464"/>
      <c r="J45" s="464"/>
      <c r="K45" s="241"/>
    </row>
    <row r="46" spans="2:11" ht="15" customHeight="1">
      <c r="B46" s="244"/>
      <c r="C46" s="245"/>
      <c r="D46" s="245"/>
      <c r="E46" s="464" t="s">
        <v>621</v>
      </c>
      <c r="F46" s="464"/>
      <c r="G46" s="464"/>
      <c r="H46" s="464"/>
      <c r="I46" s="464"/>
      <c r="J46" s="464"/>
      <c r="K46" s="241"/>
    </row>
    <row r="47" spans="2:11" ht="15" customHeight="1">
      <c r="B47" s="244"/>
      <c r="C47" s="245"/>
      <c r="D47" s="245"/>
      <c r="E47" s="464" t="s">
        <v>622</v>
      </c>
      <c r="F47" s="464"/>
      <c r="G47" s="464"/>
      <c r="H47" s="464"/>
      <c r="I47" s="464"/>
      <c r="J47" s="464"/>
      <c r="K47" s="241"/>
    </row>
    <row r="48" spans="2:11" ht="15" customHeight="1">
      <c r="B48" s="244"/>
      <c r="C48" s="245"/>
      <c r="D48" s="245"/>
      <c r="E48" s="464" t="s">
        <v>623</v>
      </c>
      <c r="F48" s="464"/>
      <c r="G48" s="464"/>
      <c r="H48" s="464"/>
      <c r="I48" s="464"/>
      <c r="J48" s="464"/>
      <c r="K48" s="241"/>
    </row>
    <row r="49" spans="2:11" ht="15" customHeight="1">
      <c r="B49" s="244"/>
      <c r="C49" s="245"/>
      <c r="D49" s="464" t="s">
        <v>624</v>
      </c>
      <c r="E49" s="464"/>
      <c r="F49" s="464"/>
      <c r="G49" s="464"/>
      <c r="H49" s="464"/>
      <c r="I49" s="464"/>
      <c r="J49" s="464"/>
      <c r="K49" s="241"/>
    </row>
    <row r="50" spans="2:11" ht="25.5" customHeight="1">
      <c r="B50" s="240"/>
      <c r="C50" s="466" t="s">
        <v>625</v>
      </c>
      <c r="D50" s="466"/>
      <c r="E50" s="466"/>
      <c r="F50" s="466"/>
      <c r="G50" s="466"/>
      <c r="H50" s="466"/>
      <c r="I50" s="466"/>
      <c r="J50" s="466"/>
      <c r="K50" s="241"/>
    </row>
    <row r="51" spans="2:11" ht="5.25" customHeight="1">
      <c r="B51" s="240"/>
      <c r="C51" s="242"/>
      <c r="D51" s="242"/>
      <c r="E51" s="242"/>
      <c r="F51" s="242"/>
      <c r="G51" s="242"/>
      <c r="H51" s="242"/>
      <c r="I51" s="242"/>
      <c r="J51" s="242"/>
      <c r="K51" s="241"/>
    </row>
    <row r="52" spans="2:11" ht="15" customHeight="1">
      <c r="B52" s="240"/>
      <c r="C52" s="464" t="s">
        <v>626</v>
      </c>
      <c r="D52" s="464"/>
      <c r="E52" s="464"/>
      <c r="F52" s="464"/>
      <c r="G52" s="464"/>
      <c r="H52" s="464"/>
      <c r="I52" s="464"/>
      <c r="J52" s="464"/>
      <c r="K52" s="241"/>
    </row>
    <row r="53" spans="2:11" ht="15" customHeight="1">
      <c r="B53" s="240"/>
      <c r="C53" s="464" t="s">
        <v>627</v>
      </c>
      <c r="D53" s="464"/>
      <c r="E53" s="464"/>
      <c r="F53" s="464"/>
      <c r="G53" s="464"/>
      <c r="H53" s="464"/>
      <c r="I53" s="464"/>
      <c r="J53" s="464"/>
      <c r="K53" s="241"/>
    </row>
    <row r="54" spans="2:11" ht="12.75" customHeight="1">
      <c r="B54" s="240"/>
      <c r="C54" s="243"/>
      <c r="D54" s="243"/>
      <c r="E54" s="243"/>
      <c r="F54" s="243"/>
      <c r="G54" s="243"/>
      <c r="H54" s="243"/>
      <c r="I54" s="243"/>
      <c r="J54" s="243"/>
      <c r="K54" s="241"/>
    </row>
    <row r="55" spans="2:11" ht="15" customHeight="1">
      <c r="B55" s="240"/>
      <c r="C55" s="464" t="s">
        <v>628</v>
      </c>
      <c r="D55" s="464"/>
      <c r="E55" s="464"/>
      <c r="F55" s="464"/>
      <c r="G55" s="464"/>
      <c r="H55" s="464"/>
      <c r="I55" s="464"/>
      <c r="J55" s="464"/>
      <c r="K55" s="241"/>
    </row>
    <row r="56" spans="2:11" ht="15" customHeight="1">
      <c r="B56" s="240"/>
      <c r="C56" s="245"/>
      <c r="D56" s="464" t="s">
        <v>629</v>
      </c>
      <c r="E56" s="464"/>
      <c r="F56" s="464"/>
      <c r="G56" s="464"/>
      <c r="H56" s="464"/>
      <c r="I56" s="464"/>
      <c r="J56" s="464"/>
      <c r="K56" s="241"/>
    </row>
    <row r="57" spans="2:11" ht="15" customHeight="1">
      <c r="B57" s="240"/>
      <c r="C57" s="245"/>
      <c r="D57" s="464" t="s">
        <v>630</v>
      </c>
      <c r="E57" s="464"/>
      <c r="F57" s="464"/>
      <c r="G57" s="464"/>
      <c r="H57" s="464"/>
      <c r="I57" s="464"/>
      <c r="J57" s="464"/>
      <c r="K57" s="241"/>
    </row>
    <row r="58" spans="2:11" ht="15" customHeight="1">
      <c r="B58" s="240"/>
      <c r="C58" s="245"/>
      <c r="D58" s="464" t="s">
        <v>631</v>
      </c>
      <c r="E58" s="464"/>
      <c r="F58" s="464"/>
      <c r="G58" s="464"/>
      <c r="H58" s="464"/>
      <c r="I58" s="464"/>
      <c r="J58" s="464"/>
      <c r="K58" s="241"/>
    </row>
    <row r="59" spans="2:11" ht="15" customHeight="1">
      <c r="B59" s="240"/>
      <c r="C59" s="245"/>
      <c r="D59" s="464" t="s">
        <v>632</v>
      </c>
      <c r="E59" s="464"/>
      <c r="F59" s="464"/>
      <c r="G59" s="464"/>
      <c r="H59" s="464"/>
      <c r="I59" s="464"/>
      <c r="J59" s="464"/>
      <c r="K59" s="241"/>
    </row>
    <row r="60" spans="2:11" ht="15" customHeight="1">
      <c r="B60" s="240"/>
      <c r="C60" s="245"/>
      <c r="D60" s="467" t="s">
        <v>633</v>
      </c>
      <c r="E60" s="467"/>
      <c r="F60" s="467"/>
      <c r="G60" s="467"/>
      <c r="H60" s="467"/>
      <c r="I60" s="467"/>
      <c r="J60" s="467"/>
      <c r="K60" s="241"/>
    </row>
    <row r="61" spans="2:11" ht="15" customHeight="1">
      <c r="B61" s="240"/>
      <c r="C61" s="245"/>
      <c r="D61" s="464" t="s">
        <v>634</v>
      </c>
      <c r="E61" s="464"/>
      <c r="F61" s="464"/>
      <c r="G61" s="464"/>
      <c r="H61" s="464"/>
      <c r="I61" s="464"/>
      <c r="J61" s="464"/>
      <c r="K61" s="241"/>
    </row>
    <row r="62" spans="2:11" ht="12.75" customHeight="1">
      <c r="B62" s="240"/>
      <c r="C62" s="245"/>
      <c r="D62" s="245"/>
      <c r="E62" s="248"/>
      <c r="F62" s="245"/>
      <c r="G62" s="245"/>
      <c r="H62" s="245"/>
      <c r="I62" s="245"/>
      <c r="J62" s="245"/>
      <c r="K62" s="241"/>
    </row>
    <row r="63" spans="2:11" ht="15" customHeight="1">
      <c r="B63" s="240"/>
      <c r="C63" s="245"/>
      <c r="D63" s="464" t="s">
        <v>635</v>
      </c>
      <c r="E63" s="464"/>
      <c r="F63" s="464"/>
      <c r="G63" s="464"/>
      <c r="H63" s="464"/>
      <c r="I63" s="464"/>
      <c r="J63" s="464"/>
      <c r="K63" s="241"/>
    </row>
    <row r="64" spans="2:11" ht="15" customHeight="1">
      <c r="B64" s="240"/>
      <c r="C64" s="245"/>
      <c r="D64" s="467" t="s">
        <v>636</v>
      </c>
      <c r="E64" s="467"/>
      <c r="F64" s="467"/>
      <c r="G64" s="467"/>
      <c r="H64" s="467"/>
      <c r="I64" s="467"/>
      <c r="J64" s="467"/>
      <c r="K64" s="241"/>
    </row>
    <row r="65" spans="2:11" ht="15" customHeight="1">
      <c r="B65" s="240"/>
      <c r="C65" s="245"/>
      <c r="D65" s="464" t="s">
        <v>637</v>
      </c>
      <c r="E65" s="464"/>
      <c r="F65" s="464"/>
      <c r="G65" s="464"/>
      <c r="H65" s="464"/>
      <c r="I65" s="464"/>
      <c r="J65" s="464"/>
      <c r="K65" s="241"/>
    </row>
    <row r="66" spans="2:11" ht="15" customHeight="1">
      <c r="B66" s="240"/>
      <c r="C66" s="245"/>
      <c r="D66" s="464" t="s">
        <v>638</v>
      </c>
      <c r="E66" s="464"/>
      <c r="F66" s="464"/>
      <c r="G66" s="464"/>
      <c r="H66" s="464"/>
      <c r="I66" s="464"/>
      <c r="J66" s="464"/>
      <c r="K66" s="241"/>
    </row>
    <row r="67" spans="2:11" ht="15" customHeight="1">
      <c r="B67" s="240"/>
      <c r="C67" s="245"/>
      <c r="D67" s="464" t="s">
        <v>639</v>
      </c>
      <c r="E67" s="464"/>
      <c r="F67" s="464"/>
      <c r="G67" s="464"/>
      <c r="H67" s="464"/>
      <c r="I67" s="464"/>
      <c r="J67" s="464"/>
      <c r="K67" s="241"/>
    </row>
    <row r="68" spans="2:11" ht="15" customHeight="1">
      <c r="B68" s="240"/>
      <c r="C68" s="245"/>
      <c r="D68" s="464" t="s">
        <v>640</v>
      </c>
      <c r="E68" s="464"/>
      <c r="F68" s="464"/>
      <c r="G68" s="464"/>
      <c r="H68" s="464"/>
      <c r="I68" s="464"/>
      <c r="J68" s="464"/>
      <c r="K68" s="241"/>
    </row>
    <row r="69" spans="2:11" ht="12.75" customHeight="1">
      <c r="B69" s="249"/>
      <c r="C69" s="250"/>
      <c r="D69" s="250"/>
      <c r="E69" s="250"/>
      <c r="F69" s="250"/>
      <c r="G69" s="250"/>
      <c r="H69" s="250"/>
      <c r="I69" s="250"/>
      <c r="J69" s="250"/>
      <c r="K69" s="251"/>
    </row>
    <row r="70" spans="2:11" ht="18.75" customHeight="1">
      <c r="B70" s="252"/>
      <c r="C70" s="252"/>
      <c r="D70" s="252"/>
      <c r="E70" s="252"/>
      <c r="F70" s="252"/>
      <c r="G70" s="252"/>
      <c r="H70" s="252"/>
      <c r="I70" s="252"/>
      <c r="J70" s="252"/>
      <c r="K70" s="253"/>
    </row>
    <row r="71" spans="2:11" ht="18.75" customHeight="1">
      <c r="B71" s="253"/>
      <c r="C71" s="253"/>
      <c r="D71" s="253"/>
      <c r="E71" s="253"/>
      <c r="F71" s="253"/>
      <c r="G71" s="253"/>
      <c r="H71" s="253"/>
      <c r="I71" s="253"/>
      <c r="J71" s="253"/>
      <c r="K71" s="253"/>
    </row>
    <row r="72" spans="2:11" ht="7.5" customHeight="1">
      <c r="B72" s="254"/>
      <c r="C72" s="255"/>
      <c r="D72" s="255"/>
      <c r="E72" s="255"/>
      <c r="F72" s="255"/>
      <c r="G72" s="255"/>
      <c r="H72" s="255"/>
      <c r="I72" s="255"/>
      <c r="J72" s="255"/>
      <c r="K72" s="256"/>
    </row>
    <row r="73" spans="2:11" ht="45" customHeight="1">
      <c r="B73" s="257"/>
      <c r="C73" s="468" t="s">
        <v>101</v>
      </c>
      <c r="D73" s="468"/>
      <c r="E73" s="468"/>
      <c r="F73" s="468"/>
      <c r="G73" s="468"/>
      <c r="H73" s="468"/>
      <c r="I73" s="468"/>
      <c r="J73" s="468"/>
      <c r="K73" s="258"/>
    </row>
    <row r="74" spans="2:11" ht="17.25" customHeight="1">
      <c r="B74" s="257"/>
      <c r="C74" s="259" t="s">
        <v>641</v>
      </c>
      <c r="D74" s="259"/>
      <c r="E74" s="259"/>
      <c r="F74" s="259" t="s">
        <v>642</v>
      </c>
      <c r="G74" s="260"/>
      <c r="H74" s="259" t="s">
        <v>126</v>
      </c>
      <c r="I74" s="259" t="s">
        <v>56</v>
      </c>
      <c r="J74" s="259" t="s">
        <v>643</v>
      </c>
      <c r="K74" s="258"/>
    </row>
    <row r="75" spans="2:11" ht="17.25" customHeight="1">
      <c r="B75" s="257"/>
      <c r="C75" s="261" t="s">
        <v>644</v>
      </c>
      <c r="D75" s="261"/>
      <c r="E75" s="261"/>
      <c r="F75" s="262" t="s">
        <v>645</v>
      </c>
      <c r="G75" s="263"/>
      <c r="H75" s="261"/>
      <c r="I75" s="261"/>
      <c r="J75" s="261" t="s">
        <v>646</v>
      </c>
      <c r="K75" s="258"/>
    </row>
    <row r="76" spans="2:11" ht="5.25" customHeight="1">
      <c r="B76" s="257"/>
      <c r="C76" s="264"/>
      <c r="D76" s="264"/>
      <c r="E76" s="264"/>
      <c r="F76" s="264"/>
      <c r="G76" s="265"/>
      <c r="H76" s="264"/>
      <c r="I76" s="264"/>
      <c r="J76" s="264"/>
      <c r="K76" s="258"/>
    </row>
    <row r="77" spans="2:11" ht="15" customHeight="1">
      <c r="B77" s="257"/>
      <c r="C77" s="247" t="s">
        <v>52</v>
      </c>
      <c r="D77" s="264"/>
      <c r="E77" s="264"/>
      <c r="F77" s="266" t="s">
        <v>647</v>
      </c>
      <c r="G77" s="265"/>
      <c r="H77" s="247" t="s">
        <v>648</v>
      </c>
      <c r="I77" s="247" t="s">
        <v>649</v>
      </c>
      <c r="J77" s="247">
        <v>20</v>
      </c>
      <c r="K77" s="258"/>
    </row>
    <row r="78" spans="2:11" ht="15" customHeight="1">
      <c r="B78" s="257"/>
      <c r="C78" s="247" t="s">
        <v>650</v>
      </c>
      <c r="D78" s="247"/>
      <c r="E78" s="247"/>
      <c r="F78" s="266" t="s">
        <v>647</v>
      </c>
      <c r="G78" s="265"/>
      <c r="H78" s="247" t="s">
        <v>651</v>
      </c>
      <c r="I78" s="247" t="s">
        <v>649</v>
      </c>
      <c r="J78" s="247">
        <v>120</v>
      </c>
      <c r="K78" s="258"/>
    </row>
    <row r="79" spans="2:11" ht="15" customHeight="1">
      <c r="B79" s="267"/>
      <c r="C79" s="247" t="s">
        <v>652</v>
      </c>
      <c r="D79" s="247"/>
      <c r="E79" s="247"/>
      <c r="F79" s="266" t="s">
        <v>653</v>
      </c>
      <c r="G79" s="265"/>
      <c r="H79" s="247" t="s">
        <v>654</v>
      </c>
      <c r="I79" s="247" t="s">
        <v>649</v>
      </c>
      <c r="J79" s="247">
        <v>50</v>
      </c>
      <c r="K79" s="258"/>
    </row>
    <row r="80" spans="2:11" ht="15" customHeight="1">
      <c r="B80" s="267"/>
      <c r="C80" s="247" t="s">
        <v>655</v>
      </c>
      <c r="D80" s="247"/>
      <c r="E80" s="247"/>
      <c r="F80" s="266" t="s">
        <v>647</v>
      </c>
      <c r="G80" s="265"/>
      <c r="H80" s="247" t="s">
        <v>656</v>
      </c>
      <c r="I80" s="247" t="s">
        <v>657</v>
      </c>
      <c r="J80" s="247"/>
      <c r="K80" s="258"/>
    </row>
    <row r="81" spans="2:11" ht="15" customHeight="1">
      <c r="B81" s="267"/>
      <c r="C81" s="268" t="s">
        <v>658</v>
      </c>
      <c r="D81" s="268"/>
      <c r="E81" s="268"/>
      <c r="F81" s="269" t="s">
        <v>653</v>
      </c>
      <c r="G81" s="268"/>
      <c r="H81" s="268" t="s">
        <v>659</v>
      </c>
      <c r="I81" s="268" t="s">
        <v>649</v>
      </c>
      <c r="J81" s="268">
        <v>15</v>
      </c>
      <c r="K81" s="258"/>
    </row>
    <row r="82" spans="2:11" ht="15" customHeight="1">
      <c r="B82" s="267"/>
      <c r="C82" s="268" t="s">
        <v>660</v>
      </c>
      <c r="D82" s="268"/>
      <c r="E82" s="268"/>
      <c r="F82" s="269" t="s">
        <v>653</v>
      </c>
      <c r="G82" s="268"/>
      <c r="H82" s="268" t="s">
        <v>661</v>
      </c>
      <c r="I82" s="268" t="s">
        <v>649</v>
      </c>
      <c r="J82" s="268">
        <v>15</v>
      </c>
      <c r="K82" s="258"/>
    </row>
    <row r="83" spans="2:11" ht="15" customHeight="1">
      <c r="B83" s="267"/>
      <c r="C83" s="268" t="s">
        <v>662</v>
      </c>
      <c r="D83" s="268"/>
      <c r="E83" s="268"/>
      <c r="F83" s="269" t="s">
        <v>653</v>
      </c>
      <c r="G83" s="268"/>
      <c r="H83" s="268" t="s">
        <v>663</v>
      </c>
      <c r="I83" s="268" t="s">
        <v>649</v>
      </c>
      <c r="J83" s="268">
        <v>20</v>
      </c>
      <c r="K83" s="258"/>
    </row>
    <row r="84" spans="2:11" ht="15" customHeight="1">
      <c r="B84" s="267"/>
      <c r="C84" s="268" t="s">
        <v>664</v>
      </c>
      <c r="D84" s="268"/>
      <c r="E84" s="268"/>
      <c r="F84" s="269" t="s">
        <v>653</v>
      </c>
      <c r="G84" s="268"/>
      <c r="H84" s="268" t="s">
        <v>665</v>
      </c>
      <c r="I84" s="268" t="s">
        <v>649</v>
      </c>
      <c r="J84" s="268">
        <v>20</v>
      </c>
      <c r="K84" s="258"/>
    </row>
    <row r="85" spans="2:11" ht="15" customHeight="1">
      <c r="B85" s="267"/>
      <c r="C85" s="247" t="s">
        <v>666</v>
      </c>
      <c r="D85" s="247"/>
      <c r="E85" s="247"/>
      <c r="F85" s="266" t="s">
        <v>653</v>
      </c>
      <c r="G85" s="265"/>
      <c r="H85" s="247" t="s">
        <v>667</v>
      </c>
      <c r="I85" s="247" t="s">
        <v>649</v>
      </c>
      <c r="J85" s="247">
        <v>50</v>
      </c>
      <c r="K85" s="258"/>
    </row>
    <row r="86" spans="2:11" ht="15" customHeight="1">
      <c r="B86" s="267"/>
      <c r="C86" s="247" t="s">
        <v>668</v>
      </c>
      <c r="D86" s="247"/>
      <c r="E86" s="247"/>
      <c r="F86" s="266" t="s">
        <v>653</v>
      </c>
      <c r="G86" s="265"/>
      <c r="H86" s="247" t="s">
        <v>669</v>
      </c>
      <c r="I86" s="247" t="s">
        <v>649</v>
      </c>
      <c r="J86" s="247">
        <v>20</v>
      </c>
      <c r="K86" s="258"/>
    </row>
    <row r="87" spans="2:11" ht="15" customHeight="1">
      <c r="B87" s="267"/>
      <c r="C87" s="247" t="s">
        <v>670</v>
      </c>
      <c r="D87" s="247"/>
      <c r="E87" s="247"/>
      <c r="F87" s="266" t="s">
        <v>653</v>
      </c>
      <c r="G87" s="265"/>
      <c r="H87" s="247" t="s">
        <v>671</v>
      </c>
      <c r="I87" s="247" t="s">
        <v>649</v>
      </c>
      <c r="J87" s="247">
        <v>20</v>
      </c>
      <c r="K87" s="258"/>
    </row>
    <row r="88" spans="2:11" ht="15" customHeight="1">
      <c r="B88" s="267"/>
      <c r="C88" s="247" t="s">
        <v>672</v>
      </c>
      <c r="D88" s="247"/>
      <c r="E88" s="247"/>
      <c r="F88" s="266" t="s">
        <v>653</v>
      </c>
      <c r="G88" s="265"/>
      <c r="H88" s="247" t="s">
        <v>673</v>
      </c>
      <c r="I88" s="247" t="s">
        <v>649</v>
      </c>
      <c r="J88" s="247">
        <v>50</v>
      </c>
      <c r="K88" s="258"/>
    </row>
    <row r="89" spans="2:11" ht="15" customHeight="1">
      <c r="B89" s="267"/>
      <c r="C89" s="247" t="s">
        <v>674</v>
      </c>
      <c r="D89" s="247"/>
      <c r="E89" s="247"/>
      <c r="F89" s="266" t="s">
        <v>653</v>
      </c>
      <c r="G89" s="265"/>
      <c r="H89" s="247" t="s">
        <v>674</v>
      </c>
      <c r="I89" s="247" t="s">
        <v>649</v>
      </c>
      <c r="J89" s="247">
        <v>50</v>
      </c>
      <c r="K89" s="258"/>
    </row>
    <row r="90" spans="2:11" ht="15" customHeight="1">
      <c r="B90" s="267"/>
      <c r="C90" s="247" t="s">
        <v>131</v>
      </c>
      <c r="D90" s="247"/>
      <c r="E90" s="247"/>
      <c r="F90" s="266" t="s">
        <v>653</v>
      </c>
      <c r="G90" s="265"/>
      <c r="H90" s="247" t="s">
        <v>675</v>
      </c>
      <c r="I90" s="247" t="s">
        <v>649</v>
      </c>
      <c r="J90" s="247">
        <v>255</v>
      </c>
      <c r="K90" s="258"/>
    </row>
    <row r="91" spans="2:11" ht="15" customHeight="1">
      <c r="B91" s="267"/>
      <c r="C91" s="247" t="s">
        <v>676</v>
      </c>
      <c r="D91" s="247"/>
      <c r="E91" s="247"/>
      <c r="F91" s="266" t="s">
        <v>647</v>
      </c>
      <c r="G91" s="265"/>
      <c r="H91" s="247" t="s">
        <v>677</v>
      </c>
      <c r="I91" s="247" t="s">
        <v>678</v>
      </c>
      <c r="J91" s="247"/>
      <c r="K91" s="258"/>
    </row>
    <row r="92" spans="2:11" ht="15" customHeight="1">
      <c r="B92" s="267"/>
      <c r="C92" s="247" t="s">
        <v>679</v>
      </c>
      <c r="D92" s="247"/>
      <c r="E92" s="247"/>
      <c r="F92" s="266" t="s">
        <v>647</v>
      </c>
      <c r="G92" s="265"/>
      <c r="H92" s="247" t="s">
        <v>680</v>
      </c>
      <c r="I92" s="247" t="s">
        <v>681</v>
      </c>
      <c r="J92" s="247"/>
      <c r="K92" s="258"/>
    </row>
    <row r="93" spans="2:11" ht="15" customHeight="1">
      <c r="B93" s="267"/>
      <c r="C93" s="247" t="s">
        <v>682</v>
      </c>
      <c r="D93" s="247"/>
      <c r="E93" s="247"/>
      <c r="F93" s="266" t="s">
        <v>647</v>
      </c>
      <c r="G93" s="265"/>
      <c r="H93" s="247" t="s">
        <v>682</v>
      </c>
      <c r="I93" s="247" t="s">
        <v>681</v>
      </c>
      <c r="J93" s="247"/>
      <c r="K93" s="258"/>
    </row>
    <row r="94" spans="2:11" ht="15" customHeight="1">
      <c r="B94" s="267"/>
      <c r="C94" s="247" t="s">
        <v>37</v>
      </c>
      <c r="D94" s="247"/>
      <c r="E94" s="247"/>
      <c r="F94" s="266" t="s">
        <v>647</v>
      </c>
      <c r="G94" s="265"/>
      <c r="H94" s="247" t="s">
        <v>683</v>
      </c>
      <c r="I94" s="247" t="s">
        <v>681</v>
      </c>
      <c r="J94" s="247"/>
      <c r="K94" s="258"/>
    </row>
    <row r="95" spans="2:11" ht="15" customHeight="1">
      <c r="B95" s="267"/>
      <c r="C95" s="247" t="s">
        <v>47</v>
      </c>
      <c r="D95" s="247"/>
      <c r="E95" s="247"/>
      <c r="F95" s="266" t="s">
        <v>647</v>
      </c>
      <c r="G95" s="265"/>
      <c r="H95" s="247" t="s">
        <v>684</v>
      </c>
      <c r="I95" s="247" t="s">
        <v>681</v>
      </c>
      <c r="J95" s="247"/>
      <c r="K95" s="258"/>
    </row>
    <row r="96" spans="2:11" ht="15" customHeight="1">
      <c r="B96" s="270"/>
      <c r="C96" s="271"/>
      <c r="D96" s="271"/>
      <c r="E96" s="271"/>
      <c r="F96" s="271"/>
      <c r="G96" s="271"/>
      <c r="H96" s="271"/>
      <c r="I96" s="271"/>
      <c r="J96" s="271"/>
      <c r="K96" s="272"/>
    </row>
    <row r="97" spans="2:11" ht="18.75" customHeight="1">
      <c r="B97" s="273"/>
      <c r="C97" s="274"/>
      <c r="D97" s="274"/>
      <c r="E97" s="274"/>
      <c r="F97" s="274"/>
      <c r="G97" s="274"/>
      <c r="H97" s="274"/>
      <c r="I97" s="274"/>
      <c r="J97" s="274"/>
      <c r="K97" s="273"/>
    </row>
    <row r="98" spans="2:11" ht="18.75" customHeight="1">
      <c r="B98" s="253"/>
      <c r="C98" s="253"/>
      <c r="D98" s="253"/>
      <c r="E98" s="253"/>
      <c r="F98" s="253"/>
      <c r="G98" s="253"/>
      <c r="H98" s="253"/>
      <c r="I98" s="253"/>
      <c r="J98" s="253"/>
      <c r="K98" s="253"/>
    </row>
    <row r="99" spans="2:11" ht="7.5" customHeight="1">
      <c r="B99" s="254"/>
      <c r="C99" s="255"/>
      <c r="D99" s="255"/>
      <c r="E99" s="255"/>
      <c r="F99" s="255"/>
      <c r="G99" s="255"/>
      <c r="H99" s="255"/>
      <c r="I99" s="255"/>
      <c r="J99" s="255"/>
      <c r="K99" s="256"/>
    </row>
    <row r="100" spans="2:11" ht="45" customHeight="1">
      <c r="B100" s="257"/>
      <c r="C100" s="468" t="s">
        <v>685</v>
      </c>
      <c r="D100" s="468"/>
      <c r="E100" s="468"/>
      <c r="F100" s="468"/>
      <c r="G100" s="468"/>
      <c r="H100" s="468"/>
      <c r="I100" s="468"/>
      <c r="J100" s="468"/>
      <c r="K100" s="258"/>
    </row>
    <row r="101" spans="2:11" ht="17.25" customHeight="1">
      <c r="B101" s="257"/>
      <c r="C101" s="259" t="s">
        <v>641</v>
      </c>
      <c r="D101" s="259"/>
      <c r="E101" s="259"/>
      <c r="F101" s="259" t="s">
        <v>642</v>
      </c>
      <c r="G101" s="260"/>
      <c r="H101" s="259" t="s">
        <v>126</v>
      </c>
      <c r="I101" s="259" t="s">
        <v>56</v>
      </c>
      <c r="J101" s="259" t="s">
        <v>643</v>
      </c>
      <c r="K101" s="258"/>
    </row>
    <row r="102" spans="2:11" ht="17.25" customHeight="1">
      <c r="B102" s="257"/>
      <c r="C102" s="261" t="s">
        <v>644</v>
      </c>
      <c r="D102" s="261"/>
      <c r="E102" s="261"/>
      <c r="F102" s="262" t="s">
        <v>645</v>
      </c>
      <c r="G102" s="263"/>
      <c r="H102" s="261"/>
      <c r="I102" s="261"/>
      <c r="J102" s="261" t="s">
        <v>646</v>
      </c>
      <c r="K102" s="258"/>
    </row>
    <row r="103" spans="2:11" ht="5.25" customHeight="1">
      <c r="B103" s="257"/>
      <c r="C103" s="259"/>
      <c r="D103" s="259"/>
      <c r="E103" s="259"/>
      <c r="F103" s="259"/>
      <c r="G103" s="275"/>
      <c r="H103" s="259"/>
      <c r="I103" s="259"/>
      <c r="J103" s="259"/>
      <c r="K103" s="258"/>
    </row>
    <row r="104" spans="2:11" ht="15" customHeight="1">
      <c r="B104" s="257"/>
      <c r="C104" s="247" t="s">
        <v>52</v>
      </c>
      <c r="D104" s="264"/>
      <c r="E104" s="264"/>
      <c r="F104" s="266" t="s">
        <v>647</v>
      </c>
      <c r="G104" s="275"/>
      <c r="H104" s="247" t="s">
        <v>686</v>
      </c>
      <c r="I104" s="247" t="s">
        <v>649</v>
      </c>
      <c r="J104" s="247">
        <v>20</v>
      </c>
      <c r="K104" s="258"/>
    </row>
    <row r="105" spans="2:11" ht="15" customHeight="1">
      <c r="B105" s="257"/>
      <c r="C105" s="247" t="s">
        <v>650</v>
      </c>
      <c r="D105" s="247"/>
      <c r="E105" s="247"/>
      <c r="F105" s="266" t="s">
        <v>647</v>
      </c>
      <c r="G105" s="247"/>
      <c r="H105" s="247" t="s">
        <v>686</v>
      </c>
      <c r="I105" s="247" t="s">
        <v>649</v>
      </c>
      <c r="J105" s="247">
        <v>120</v>
      </c>
      <c r="K105" s="258"/>
    </row>
    <row r="106" spans="2:11" ht="15" customHeight="1">
      <c r="B106" s="267"/>
      <c r="C106" s="247" t="s">
        <v>652</v>
      </c>
      <c r="D106" s="247"/>
      <c r="E106" s="247"/>
      <c r="F106" s="266" t="s">
        <v>653</v>
      </c>
      <c r="G106" s="247"/>
      <c r="H106" s="247" t="s">
        <v>686</v>
      </c>
      <c r="I106" s="247" t="s">
        <v>649</v>
      </c>
      <c r="J106" s="247">
        <v>50</v>
      </c>
      <c r="K106" s="258"/>
    </row>
    <row r="107" spans="2:11" ht="15" customHeight="1">
      <c r="B107" s="267"/>
      <c r="C107" s="247" t="s">
        <v>655</v>
      </c>
      <c r="D107" s="247"/>
      <c r="E107" s="247"/>
      <c r="F107" s="266" t="s">
        <v>647</v>
      </c>
      <c r="G107" s="247"/>
      <c r="H107" s="247" t="s">
        <v>686</v>
      </c>
      <c r="I107" s="247" t="s">
        <v>657</v>
      </c>
      <c r="J107" s="247"/>
      <c r="K107" s="258"/>
    </row>
    <row r="108" spans="2:11" ht="15" customHeight="1">
      <c r="B108" s="267"/>
      <c r="C108" s="247" t="s">
        <v>666</v>
      </c>
      <c r="D108" s="247"/>
      <c r="E108" s="247"/>
      <c r="F108" s="266" t="s">
        <v>653</v>
      </c>
      <c r="G108" s="247"/>
      <c r="H108" s="247" t="s">
        <v>686</v>
      </c>
      <c r="I108" s="247" t="s">
        <v>649</v>
      </c>
      <c r="J108" s="247">
        <v>50</v>
      </c>
      <c r="K108" s="258"/>
    </row>
    <row r="109" spans="2:11" ht="15" customHeight="1">
      <c r="B109" s="267"/>
      <c r="C109" s="247" t="s">
        <v>674</v>
      </c>
      <c r="D109" s="247"/>
      <c r="E109" s="247"/>
      <c r="F109" s="266" t="s">
        <v>653</v>
      </c>
      <c r="G109" s="247"/>
      <c r="H109" s="247" t="s">
        <v>686</v>
      </c>
      <c r="I109" s="247" t="s">
        <v>649</v>
      </c>
      <c r="J109" s="247">
        <v>50</v>
      </c>
      <c r="K109" s="258"/>
    </row>
    <row r="110" spans="2:11" ht="15" customHeight="1">
      <c r="B110" s="267"/>
      <c r="C110" s="247" t="s">
        <v>672</v>
      </c>
      <c r="D110" s="247"/>
      <c r="E110" s="247"/>
      <c r="F110" s="266" t="s">
        <v>653</v>
      </c>
      <c r="G110" s="247"/>
      <c r="H110" s="247" t="s">
        <v>686</v>
      </c>
      <c r="I110" s="247" t="s">
        <v>649</v>
      </c>
      <c r="J110" s="247">
        <v>50</v>
      </c>
      <c r="K110" s="258"/>
    </row>
    <row r="111" spans="2:11" ht="15" customHeight="1">
      <c r="B111" s="267"/>
      <c r="C111" s="247" t="s">
        <v>52</v>
      </c>
      <c r="D111" s="247"/>
      <c r="E111" s="247"/>
      <c r="F111" s="266" t="s">
        <v>647</v>
      </c>
      <c r="G111" s="247"/>
      <c r="H111" s="247" t="s">
        <v>687</v>
      </c>
      <c r="I111" s="247" t="s">
        <v>649</v>
      </c>
      <c r="J111" s="247">
        <v>20</v>
      </c>
      <c r="K111" s="258"/>
    </row>
    <row r="112" spans="2:11" ht="15" customHeight="1">
      <c r="B112" s="267"/>
      <c r="C112" s="247" t="s">
        <v>688</v>
      </c>
      <c r="D112" s="247"/>
      <c r="E112" s="247"/>
      <c r="F112" s="266" t="s">
        <v>647</v>
      </c>
      <c r="G112" s="247"/>
      <c r="H112" s="247" t="s">
        <v>689</v>
      </c>
      <c r="I112" s="247" t="s">
        <v>649</v>
      </c>
      <c r="J112" s="247">
        <v>120</v>
      </c>
      <c r="K112" s="258"/>
    </row>
    <row r="113" spans="2:11" ht="15" customHeight="1">
      <c r="B113" s="267"/>
      <c r="C113" s="247" t="s">
        <v>37</v>
      </c>
      <c r="D113" s="247"/>
      <c r="E113" s="247"/>
      <c r="F113" s="266" t="s">
        <v>647</v>
      </c>
      <c r="G113" s="247"/>
      <c r="H113" s="247" t="s">
        <v>690</v>
      </c>
      <c r="I113" s="247" t="s">
        <v>681</v>
      </c>
      <c r="J113" s="247"/>
      <c r="K113" s="258"/>
    </row>
    <row r="114" spans="2:11" ht="15" customHeight="1">
      <c r="B114" s="267"/>
      <c r="C114" s="247" t="s">
        <v>47</v>
      </c>
      <c r="D114" s="247"/>
      <c r="E114" s="247"/>
      <c r="F114" s="266" t="s">
        <v>647</v>
      </c>
      <c r="G114" s="247"/>
      <c r="H114" s="247" t="s">
        <v>691</v>
      </c>
      <c r="I114" s="247" t="s">
        <v>681</v>
      </c>
      <c r="J114" s="247"/>
      <c r="K114" s="258"/>
    </row>
    <row r="115" spans="2:11" ht="15" customHeight="1">
      <c r="B115" s="267"/>
      <c r="C115" s="247" t="s">
        <v>56</v>
      </c>
      <c r="D115" s="247"/>
      <c r="E115" s="247"/>
      <c r="F115" s="266" t="s">
        <v>647</v>
      </c>
      <c r="G115" s="247"/>
      <c r="H115" s="247" t="s">
        <v>692</v>
      </c>
      <c r="I115" s="247" t="s">
        <v>693</v>
      </c>
      <c r="J115" s="247"/>
      <c r="K115" s="258"/>
    </row>
    <row r="116" spans="2:11" ht="15" customHeight="1">
      <c r="B116" s="270"/>
      <c r="C116" s="276"/>
      <c r="D116" s="276"/>
      <c r="E116" s="276"/>
      <c r="F116" s="276"/>
      <c r="G116" s="276"/>
      <c r="H116" s="276"/>
      <c r="I116" s="276"/>
      <c r="J116" s="276"/>
      <c r="K116" s="272"/>
    </row>
    <row r="117" spans="2:11" ht="18.75" customHeight="1">
      <c r="B117" s="277"/>
      <c r="C117" s="243"/>
      <c r="D117" s="243"/>
      <c r="E117" s="243"/>
      <c r="F117" s="278"/>
      <c r="G117" s="243"/>
      <c r="H117" s="243"/>
      <c r="I117" s="243"/>
      <c r="J117" s="243"/>
      <c r="K117" s="277"/>
    </row>
    <row r="118" spans="2:11" ht="18.75" customHeight="1">
      <c r="B118" s="253"/>
      <c r="C118" s="253"/>
      <c r="D118" s="253"/>
      <c r="E118" s="253"/>
      <c r="F118" s="253"/>
      <c r="G118" s="253"/>
      <c r="H118" s="253"/>
      <c r="I118" s="253"/>
      <c r="J118" s="253"/>
      <c r="K118" s="253"/>
    </row>
    <row r="119" spans="2:11" ht="7.5" customHeight="1">
      <c r="B119" s="279"/>
      <c r="C119" s="280"/>
      <c r="D119" s="280"/>
      <c r="E119" s="280"/>
      <c r="F119" s="280"/>
      <c r="G119" s="280"/>
      <c r="H119" s="280"/>
      <c r="I119" s="280"/>
      <c r="J119" s="280"/>
      <c r="K119" s="281"/>
    </row>
    <row r="120" spans="2:11" ht="45" customHeight="1">
      <c r="B120" s="282"/>
      <c r="C120" s="465" t="s">
        <v>694</v>
      </c>
      <c r="D120" s="465"/>
      <c r="E120" s="465"/>
      <c r="F120" s="465"/>
      <c r="G120" s="465"/>
      <c r="H120" s="465"/>
      <c r="I120" s="465"/>
      <c r="J120" s="465"/>
      <c r="K120" s="283"/>
    </row>
    <row r="121" spans="2:11" ht="17.25" customHeight="1">
      <c r="B121" s="284"/>
      <c r="C121" s="259" t="s">
        <v>641</v>
      </c>
      <c r="D121" s="259"/>
      <c r="E121" s="259"/>
      <c r="F121" s="259" t="s">
        <v>642</v>
      </c>
      <c r="G121" s="260"/>
      <c r="H121" s="259" t="s">
        <v>126</v>
      </c>
      <c r="I121" s="259" t="s">
        <v>56</v>
      </c>
      <c r="J121" s="259" t="s">
        <v>643</v>
      </c>
      <c r="K121" s="285"/>
    </row>
    <row r="122" spans="2:11" ht="17.25" customHeight="1">
      <c r="B122" s="284"/>
      <c r="C122" s="261" t="s">
        <v>644</v>
      </c>
      <c r="D122" s="261"/>
      <c r="E122" s="261"/>
      <c r="F122" s="262" t="s">
        <v>645</v>
      </c>
      <c r="G122" s="263"/>
      <c r="H122" s="261"/>
      <c r="I122" s="261"/>
      <c r="J122" s="261" t="s">
        <v>646</v>
      </c>
      <c r="K122" s="285"/>
    </row>
    <row r="123" spans="2:11" ht="5.25" customHeight="1">
      <c r="B123" s="286"/>
      <c r="C123" s="264"/>
      <c r="D123" s="264"/>
      <c r="E123" s="264"/>
      <c r="F123" s="264"/>
      <c r="G123" s="247"/>
      <c r="H123" s="264"/>
      <c r="I123" s="264"/>
      <c r="J123" s="264"/>
      <c r="K123" s="287"/>
    </row>
    <row r="124" spans="2:11" ht="15" customHeight="1">
      <c r="B124" s="286"/>
      <c r="C124" s="247" t="s">
        <v>650</v>
      </c>
      <c r="D124" s="264"/>
      <c r="E124" s="264"/>
      <c r="F124" s="266" t="s">
        <v>647</v>
      </c>
      <c r="G124" s="247"/>
      <c r="H124" s="247" t="s">
        <v>686</v>
      </c>
      <c r="I124" s="247" t="s">
        <v>649</v>
      </c>
      <c r="J124" s="247">
        <v>120</v>
      </c>
      <c r="K124" s="288"/>
    </row>
    <row r="125" spans="2:11" ht="15" customHeight="1">
      <c r="B125" s="286"/>
      <c r="C125" s="247" t="s">
        <v>695</v>
      </c>
      <c r="D125" s="247"/>
      <c r="E125" s="247"/>
      <c r="F125" s="266" t="s">
        <v>647</v>
      </c>
      <c r="G125" s="247"/>
      <c r="H125" s="247" t="s">
        <v>696</v>
      </c>
      <c r="I125" s="247" t="s">
        <v>649</v>
      </c>
      <c r="J125" s="247" t="s">
        <v>697</v>
      </c>
      <c r="K125" s="288"/>
    </row>
    <row r="126" spans="2:11" ht="15" customHeight="1">
      <c r="B126" s="286"/>
      <c r="C126" s="247" t="s">
        <v>83</v>
      </c>
      <c r="D126" s="247"/>
      <c r="E126" s="247"/>
      <c r="F126" s="266" t="s">
        <v>647</v>
      </c>
      <c r="G126" s="247"/>
      <c r="H126" s="247" t="s">
        <v>698</v>
      </c>
      <c r="I126" s="247" t="s">
        <v>649</v>
      </c>
      <c r="J126" s="247" t="s">
        <v>697</v>
      </c>
      <c r="K126" s="288"/>
    </row>
    <row r="127" spans="2:11" ht="15" customHeight="1">
      <c r="B127" s="286"/>
      <c r="C127" s="247" t="s">
        <v>658</v>
      </c>
      <c r="D127" s="247"/>
      <c r="E127" s="247"/>
      <c r="F127" s="266" t="s">
        <v>653</v>
      </c>
      <c r="G127" s="247"/>
      <c r="H127" s="247" t="s">
        <v>659</v>
      </c>
      <c r="I127" s="247" t="s">
        <v>649</v>
      </c>
      <c r="J127" s="247">
        <v>15</v>
      </c>
      <c r="K127" s="288"/>
    </row>
    <row r="128" spans="2:11" ht="15" customHeight="1">
      <c r="B128" s="286"/>
      <c r="C128" s="268" t="s">
        <v>660</v>
      </c>
      <c r="D128" s="268"/>
      <c r="E128" s="268"/>
      <c r="F128" s="269" t="s">
        <v>653</v>
      </c>
      <c r="G128" s="268"/>
      <c r="H128" s="268" t="s">
        <v>661</v>
      </c>
      <c r="I128" s="268" t="s">
        <v>649</v>
      </c>
      <c r="J128" s="268">
        <v>15</v>
      </c>
      <c r="K128" s="288"/>
    </row>
    <row r="129" spans="2:11" ht="15" customHeight="1">
      <c r="B129" s="286"/>
      <c r="C129" s="268" t="s">
        <v>662</v>
      </c>
      <c r="D129" s="268"/>
      <c r="E129" s="268"/>
      <c r="F129" s="269" t="s">
        <v>653</v>
      </c>
      <c r="G129" s="268"/>
      <c r="H129" s="268" t="s">
        <v>663</v>
      </c>
      <c r="I129" s="268" t="s">
        <v>649</v>
      </c>
      <c r="J129" s="268">
        <v>20</v>
      </c>
      <c r="K129" s="288"/>
    </row>
    <row r="130" spans="2:11" ht="15" customHeight="1">
      <c r="B130" s="286"/>
      <c r="C130" s="268" t="s">
        <v>664</v>
      </c>
      <c r="D130" s="268"/>
      <c r="E130" s="268"/>
      <c r="F130" s="269" t="s">
        <v>653</v>
      </c>
      <c r="G130" s="268"/>
      <c r="H130" s="268" t="s">
        <v>665</v>
      </c>
      <c r="I130" s="268" t="s">
        <v>649</v>
      </c>
      <c r="J130" s="268">
        <v>20</v>
      </c>
      <c r="K130" s="288"/>
    </row>
    <row r="131" spans="2:11" ht="15" customHeight="1">
      <c r="B131" s="286"/>
      <c r="C131" s="247" t="s">
        <v>652</v>
      </c>
      <c r="D131" s="247"/>
      <c r="E131" s="247"/>
      <c r="F131" s="266" t="s">
        <v>653</v>
      </c>
      <c r="G131" s="247"/>
      <c r="H131" s="247" t="s">
        <v>686</v>
      </c>
      <c r="I131" s="247" t="s">
        <v>649</v>
      </c>
      <c r="J131" s="247">
        <v>50</v>
      </c>
      <c r="K131" s="288"/>
    </row>
    <row r="132" spans="2:11" ht="15" customHeight="1">
      <c r="B132" s="286"/>
      <c r="C132" s="247" t="s">
        <v>666</v>
      </c>
      <c r="D132" s="247"/>
      <c r="E132" s="247"/>
      <c r="F132" s="266" t="s">
        <v>653</v>
      </c>
      <c r="G132" s="247"/>
      <c r="H132" s="247" t="s">
        <v>686</v>
      </c>
      <c r="I132" s="247" t="s">
        <v>649</v>
      </c>
      <c r="J132" s="247">
        <v>50</v>
      </c>
      <c r="K132" s="288"/>
    </row>
    <row r="133" spans="2:11" ht="15" customHeight="1">
      <c r="B133" s="286"/>
      <c r="C133" s="247" t="s">
        <v>672</v>
      </c>
      <c r="D133" s="247"/>
      <c r="E133" s="247"/>
      <c r="F133" s="266" t="s">
        <v>653</v>
      </c>
      <c r="G133" s="247"/>
      <c r="H133" s="247" t="s">
        <v>686</v>
      </c>
      <c r="I133" s="247" t="s">
        <v>649</v>
      </c>
      <c r="J133" s="247">
        <v>50</v>
      </c>
      <c r="K133" s="288"/>
    </row>
    <row r="134" spans="2:11" ht="15" customHeight="1">
      <c r="B134" s="286"/>
      <c r="C134" s="247" t="s">
        <v>674</v>
      </c>
      <c r="D134" s="247"/>
      <c r="E134" s="247"/>
      <c r="F134" s="266" t="s">
        <v>653</v>
      </c>
      <c r="G134" s="247"/>
      <c r="H134" s="247" t="s">
        <v>686</v>
      </c>
      <c r="I134" s="247" t="s">
        <v>649</v>
      </c>
      <c r="J134" s="247">
        <v>50</v>
      </c>
      <c r="K134" s="288"/>
    </row>
    <row r="135" spans="2:11" ht="15" customHeight="1">
      <c r="B135" s="286"/>
      <c r="C135" s="247" t="s">
        <v>131</v>
      </c>
      <c r="D135" s="247"/>
      <c r="E135" s="247"/>
      <c r="F135" s="266" t="s">
        <v>653</v>
      </c>
      <c r="G135" s="247"/>
      <c r="H135" s="247" t="s">
        <v>699</v>
      </c>
      <c r="I135" s="247" t="s">
        <v>649</v>
      </c>
      <c r="J135" s="247">
        <v>255</v>
      </c>
      <c r="K135" s="288"/>
    </row>
    <row r="136" spans="2:11" ht="15" customHeight="1">
      <c r="B136" s="286"/>
      <c r="C136" s="247" t="s">
        <v>676</v>
      </c>
      <c r="D136" s="247"/>
      <c r="E136" s="247"/>
      <c r="F136" s="266" t="s">
        <v>647</v>
      </c>
      <c r="G136" s="247"/>
      <c r="H136" s="247" t="s">
        <v>700</v>
      </c>
      <c r="I136" s="247" t="s">
        <v>678</v>
      </c>
      <c r="J136" s="247"/>
      <c r="K136" s="288"/>
    </row>
    <row r="137" spans="2:11" ht="15" customHeight="1">
      <c r="B137" s="286"/>
      <c r="C137" s="247" t="s">
        <v>679</v>
      </c>
      <c r="D137" s="247"/>
      <c r="E137" s="247"/>
      <c r="F137" s="266" t="s">
        <v>647</v>
      </c>
      <c r="G137" s="247"/>
      <c r="H137" s="247" t="s">
        <v>701</v>
      </c>
      <c r="I137" s="247" t="s">
        <v>681</v>
      </c>
      <c r="J137" s="247"/>
      <c r="K137" s="288"/>
    </row>
    <row r="138" spans="2:11" ht="15" customHeight="1">
      <c r="B138" s="286"/>
      <c r="C138" s="247" t="s">
        <v>682</v>
      </c>
      <c r="D138" s="247"/>
      <c r="E138" s="247"/>
      <c r="F138" s="266" t="s">
        <v>647</v>
      </c>
      <c r="G138" s="247"/>
      <c r="H138" s="247" t="s">
        <v>682</v>
      </c>
      <c r="I138" s="247" t="s">
        <v>681</v>
      </c>
      <c r="J138" s="247"/>
      <c r="K138" s="288"/>
    </row>
    <row r="139" spans="2:11" ht="15" customHeight="1">
      <c r="B139" s="286"/>
      <c r="C139" s="247" t="s">
        <v>37</v>
      </c>
      <c r="D139" s="247"/>
      <c r="E139" s="247"/>
      <c r="F139" s="266" t="s">
        <v>647</v>
      </c>
      <c r="G139" s="247"/>
      <c r="H139" s="247" t="s">
        <v>702</v>
      </c>
      <c r="I139" s="247" t="s">
        <v>681</v>
      </c>
      <c r="J139" s="247"/>
      <c r="K139" s="288"/>
    </row>
    <row r="140" spans="2:11" ht="15" customHeight="1">
      <c r="B140" s="286"/>
      <c r="C140" s="247" t="s">
        <v>703</v>
      </c>
      <c r="D140" s="247"/>
      <c r="E140" s="247"/>
      <c r="F140" s="266" t="s">
        <v>647</v>
      </c>
      <c r="G140" s="247"/>
      <c r="H140" s="247" t="s">
        <v>704</v>
      </c>
      <c r="I140" s="247" t="s">
        <v>681</v>
      </c>
      <c r="J140" s="247"/>
      <c r="K140" s="288"/>
    </row>
    <row r="141" spans="2:11" ht="15" customHeight="1">
      <c r="B141" s="289"/>
      <c r="C141" s="290"/>
      <c r="D141" s="290"/>
      <c r="E141" s="290"/>
      <c r="F141" s="290"/>
      <c r="G141" s="290"/>
      <c r="H141" s="290"/>
      <c r="I141" s="290"/>
      <c r="J141" s="290"/>
      <c r="K141" s="291"/>
    </row>
    <row r="142" spans="2:11" ht="18.75" customHeight="1">
      <c r="B142" s="243"/>
      <c r="C142" s="243"/>
      <c r="D142" s="243"/>
      <c r="E142" s="243"/>
      <c r="F142" s="278"/>
      <c r="G142" s="243"/>
      <c r="H142" s="243"/>
      <c r="I142" s="243"/>
      <c r="J142" s="243"/>
      <c r="K142" s="243"/>
    </row>
    <row r="143" spans="2:11" ht="18.75" customHeight="1">
      <c r="B143" s="253"/>
      <c r="C143" s="253"/>
      <c r="D143" s="253"/>
      <c r="E143" s="253"/>
      <c r="F143" s="253"/>
      <c r="G143" s="253"/>
      <c r="H143" s="253"/>
      <c r="I143" s="253"/>
      <c r="J143" s="253"/>
      <c r="K143" s="253"/>
    </row>
    <row r="144" spans="2:11" ht="7.5" customHeight="1">
      <c r="B144" s="254"/>
      <c r="C144" s="255"/>
      <c r="D144" s="255"/>
      <c r="E144" s="255"/>
      <c r="F144" s="255"/>
      <c r="G144" s="255"/>
      <c r="H144" s="255"/>
      <c r="I144" s="255"/>
      <c r="J144" s="255"/>
      <c r="K144" s="256"/>
    </row>
    <row r="145" spans="2:11" ht="45" customHeight="1">
      <c r="B145" s="257"/>
      <c r="C145" s="468" t="s">
        <v>705</v>
      </c>
      <c r="D145" s="468"/>
      <c r="E145" s="468"/>
      <c r="F145" s="468"/>
      <c r="G145" s="468"/>
      <c r="H145" s="468"/>
      <c r="I145" s="468"/>
      <c r="J145" s="468"/>
      <c r="K145" s="258"/>
    </row>
    <row r="146" spans="2:11" ht="17.25" customHeight="1">
      <c r="B146" s="257"/>
      <c r="C146" s="259" t="s">
        <v>641</v>
      </c>
      <c r="D146" s="259"/>
      <c r="E146" s="259"/>
      <c r="F146" s="259" t="s">
        <v>642</v>
      </c>
      <c r="G146" s="260"/>
      <c r="H146" s="259" t="s">
        <v>126</v>
      </c>
      <c r="I146" s="259" t="s">
        <v>56</v>
      </c>
      <c r="J146" s="259" t="s">
        <v>643</v>
      </c>
      <c r="K146" s="258"/>
    </row>
    <row r="147" spans="2:11" ht="17.25" customHeight="1">
      <c r="B147" s="257"/>
      <c r="C147" s="261" t="s">
        <v>644</v>
      </c>
      <c r="D147" s="261"/>
      <c r="E147" s="261"/>
      <c r="F147" s="262" t="s">
        <v>645</v>
      </c>
      <c r="G147" s="263"/>
      <c r="H147" s="261"/>
      <c r="I147" s="261"/>
      <c r="J147" s="261" t="s">
        <v>646</v>
      </c>
      <c r="K147" s="258"/>
    </row>
    <row r="148" spans="2:11" ht="5.25" customHeight="1">
      <c r="B148" s="267"/>
      <c r="C148" s="264"/>
      <c r="D148" s="264"/>
      <c r="E148" s="264"/>
      <c r="F148" s="264"/>
      <c r="G148" s="265"/>
      <c r="H148" s="264"/>
      <c r="I148" s="264"/>
      <c r="J148" s="264"/>
      <c r="K148" s="288"/>
    </row>
    <row r="149" spans="2:11" ht="15" customHeight="1">
      <c r="B149" s="267"/>
      <c r="C149" s="292" t="s">
        <v>650</v>
      </c>
      <c r="D149" s="247"/>
      <c r="E149" s="247"/>
      <c r="F149" s="293" t="s">
        <v>647</v>
      </c>
      <c r="G149" s="247"/>
      <c r="H149" s="292" t="s">
        <v>686</v>
      </c>
      <c r="I149" s="292" t="s">
        <v>649</v>
      </c>
      <c r="J149" s="292">
        <v>120</v>
      </c>
      <c r="K149" s="288"/>
    </row>
    <row r="150" spans="2:11" ht="15" customHeight="1">
      <c r="B150" s="267"/>
      <c r="C150" s="292" t="s">
        <v>695</v>
      </c>
      <c r="D150" s="247"/>
      <c r="E150" s="247"/>
      <c r="F150" s="293" t="s">
        <v>647</v>
      </c>
      <c r="G150" s="247"/>
      <c r="H150" s="292" t="s">
        <v>706</v>
      </c>
      <c r="I150" s="292" t="s">
        <v>649</v>
      </c>
      <c r="J150" s="292" t="s">
        <v>697</v>
      </c>
      <c r="K150" s="288"/>
    </row>
    <row r="151" spans="2:11" ht="15" customHeight="1">
      <c r="B151" s="267"/>
      <c r="C151" s="292" t="s">
        <v>83</v>
      </c>
      <c r="D151" s="247"/>
      <c r="E151" s="247"/>
      <c r="F151" s="293" t="s">
        <v>647</v>
      </c>
      <c r="G151" s="247"/>
      <c r="H151" s="292" t="s">
        <v>707</v>
      </c>
      <c r="I151" s="292" t="s">
        <v>649</v>
      </c>
      <c r="J151" s="292" t="s">
        <v>697</v>
      </c>
      <c r="K151" s="288"/>
    </row>
    <row r="152" spans="2:11" ht="15" customHeight="1">
      <c r="B152" s="267"/>
      <c r="C152" s="292" t="s">
        <v>652</v>
      </c>
      <c r="D152" s="247"/>
      <c r="E152" s="247"/>
      <c r="F152" s="293" t="s">
        <v>653</v>
      </c>
      <c r="G152" s="247"/>
      <c r="H152" s="292" t="s">
        <v>686</v>
      </c>
      <c r="I152" s="292" t="s">
        <v>649</v>
      </c>
      <c r="J152" s="292">
        <v>50</v>
      </c>
      <c r="K152" s="288"/>
    </row>
    <row r="153" spans="2:11" ht="15" customHeight="1">
      <c r="B153" s="267"/>
      <c r="C153" s="292" t="s">
        <v>655</v>
      </c>
      <c r="D153" s="247"/>
      <c r="E153" s="247"/>
      <c r="F153" s="293" t="s">
        <v>647</v>
      </c>
      <c r="G153" s="247"/>
      <c r="H153" s="292" t="s">
        <v>686</v>
      </c>
      <c r="I153" s="292" t="s">
        <v>657</v>
      </c>
      <c r="J153" s="292"/>
      <c r="K153" s="288"/>
    </row>
    <row r="154" spans="2:11" ht="15" customHeight="1">
      <c r="B154" s="267"/>
      <c r="C154" s="292" t="s">
        <v>666</v>
      </c>
      <c r="D154" s="247"/>
      <c r="E154" s="247"/>
      <c r="F154" s="293" t="s">
        <v>653</v>
      </c>
      <c r="G154" s="247"/>
      <c r="H154" s="292" t="s">
        <v>686</v>
      </c>
      <c r="I154" s="292" t="s">
        <v>649</v>
      </c>
      <c r="J154" s="292">
        <v>50</v>
      </c>
      <c r="K154" s="288"/>
    </row>
    <row r="155" spans="2:11" ht="15" customHeight="1">
      <c r="B155" s="267"/>
      <c r="C155" s="292" t="s">
        <v>674</v>
      </c>
      <c r="D155" s="247"/>
      <c r="E155" s="247"/>
      <c r="F155" s="293" t="s">
        <v>653</v>
      </c>
      <c r="G155" s="247"/>
      <c r="H155" s="292" t="s">
        <v>686</v>
      </c>
      <c r="I155" s="292" t="s">
        <v>649</v>
      </c>
      <c r="J155" s="292">
        <v>50</v>
      </c>
      <c r="K155" s="288"/>
    </row>
    <row r="156" spans="2:11" ht="15" customHeight="1">
      <c r="B156" s="267"/>
      <c r="C156" s="292" t="s">
        <v>672</v>
      </c>
      <c r="D156" s="247"/>
      <c r="E156" s="247"/>
      <c r="F156" s="293" t="s">
        <v>653</v>
      </c>
      <c r="G156" s="247"/>
      <c r="H156" s="292" t="s">
        <v>686</v>
      </c>
      <c r="I156" s="292" t="s">
        <v>649</v>
      </c>
      <c r="J156" s="292">
        <v>50</v>
      </c>
      <c r="K156" s="288"/>
    </row>
    <row r="157" spans="2:11" ht="15" customHeight="1">
      <c r="B157" s="267"/>
      <c r="C157" s="292" t="s">
        <v>108</v>
      </c>
      <c r="D157" s="247"/>
      <c r="E157" s="247"/>
      <c r="F157" s="293" t="s">
        <v>647</v>
      </c>
      <c r="G157" s="247"/>
      <c r="H157" s="292" t="s">
        <v>708</v>
      </c>
      <c r="I157" s="292" t="s">
        <v>649</v>
      </c>
      <c r="J157" s="292" t="s">
        <v>709</v>
      </c>
      <c r="K157" s="288"/>
    </row>
    <row r="158" spans="2:11" ht="15" customHeight="1">
      <c r="B158" s="267"/>
      <c r="C158" s="292" t="s">
        <v>710</v>
      </c>
      <c r="D158" s="247"/>
      <c r="E158" s="247"/>
      <c r="F158" s="293" t="s">
        <v>647</v>
      </c>
      <c r="G158" s="247"/>
      <c r="H158" s="292" t="s">
        <v>711</v>
      </c>
      <c r="I158" s="292" t="s">
        <v>681</v>
      </c>
      <c r="J158" s="292"/>
      <c r="K158" s="288"/>
    </row>
    <row r="159" spans="2:11" ht="15" customHeight="1">
      <c r="B159" s="294"/>
      <c r="C159" s="276"/>
      <c r="D159" s="276"/>
      <c r="E159" s="276"/>
      <c r="F159" s="276"/>
      <c r="G159" s="276"/>
      <c r="H159" s="276"/>
      <c r="I159" s="276"/>
      <c r="J159" s="276"/>
      <c r="K159" s="295"/>
    </row>
    <row r="160" spans="2:11" ht="18.75" customHeight="1">
      <c r="B160" s="243"/>
      <c r="C160" s="247"/>
      <c r="D160" s="247"/>
      <c r="E160" s="247"/>
      <c r="F160" s="266"/>
      <c r="G160" s="247"/>
      <c r="H160" s="247"/>
      <c r="I160" s="247"/>
      <c r="J160" s="247"/>
      <c r="K160" s="243"/>
    </row>
    <row r="161" spans="2:11" ht="18.75" customHeight="1">
      <c r="B161" s="253"/>
      <c r="C161" s="253"/>
      <c r="D161" s="253"/>
      <c r="E161" s="253"/>
      <c r="F161" s="253"/>
      <c r="G161" s="253"/>
      <c r="H161" s="253"/>
      <c r="I161" s="253"/>
      <c r="J161" s="253"/>
      <c r="K161" s="253"/>
    </row>
    <row r="162" spans="2:11" ht="7.5" customHeight="1">
      <c r="B162" s="235"/>
      <c r="C162" s="236"/>
      <c r="D162" s="236"/>
      <c r="E162" s="236"/>
      <c r="F162" s="236"/>
      <c r="G162" s="236"/>
      <c r="H162" s="236"/>
      <c r="I162" s="236"/>
      <c r="J162" s="236"/>
      <c r="K162" s="237"/>
    </row>
    <row r="163" spans="2:11" ht="45" customHeight="1">
      <c r="B163" s="238"/>
      <c r="C163" s="465" t="s">
        <v>712</v>
      </c>
      <c r="D163" s="465"/>
      <c r="E163" s="465"/>
      <c r="F163" s="465"/>
      <c r="G163" s="465"/>
      <c r="H163" s="465"/>
      <c r="I163" s="465"/>
      <c r="J163" s="465"/>
      <c r="K163" s="239"/>
    </row>
    <row r="164" spans="2:11" ht="17.25" customHeight="1">
      <c r="B164" s="238"/>
      <c r="C164" s="259" t="s">
        <v>641</v>
      </c>
      <c r="D164" s="259"/>
      <c r="E164" s="259"/>
      <c r="F164" s="259" t="s">
        <v>642</v>
      </c>
      <c r="G164" s="296"/>
      <c r="H164" s="297" t="s">
        <v>126</v>
      </c>
      <c r="I164" s="297" t="s">
        <v>56</v>
      </c>
      <c r="J164" s="259" t="s">
        <v>643</v>
      </c>
      <c r="K164" s="239"/>
    </row>
    <row r="165" spans="2:11" ht="17.25" customHeight="1">
      <c r="B165" s="240"/>
      <c r="C165" s="261" t="s">
        <v>644</v>
      </c>
      <c r="D165" s="261"/>
      <c r="E165" s="261"/>
      <c r="F165" s="262" t="s">
        <v>645</v>
      </c>
      <c r="G165" s="298"/>
      <c r="H165" s="299"/>
      <c r="I165" s="299"/>
      <c r="J165" s="261" t="s">
        <v>646</v>
      </c>
      <c r="K165" s="241"/>
    </row>
    <row r="166" spans="2:11" ht="5.25" customHeight="1">
      <c r="B166" s="267"/>
      <c r="C166" s="264"/>
      <c r="D166" s="264"/>
      <c r="E166" s="264"/>
      <c r="F166" s="264"/>
      <c r="G166" s="265"/>
      <c r="H166" s="264"/>
      <c r="I166" s="264"/>
      <c r="J166" s="264"/>
      <c r="K166" s="288"/>
    </row>
    <row r="167" spans="2:11" ht="15" customHeight="1">
      <c r="B167" s="267"/>
      <c r="C167" s="247" t="s">
        <v>650</v>
      </c>
      <c r="D167" s="247"/>
      <c r="E167" s="247"/>
      <c r="F167" s="266" t="s">
        <v>647</v>
      </c>
      <c r="G167" s="247"/>
      <c r="H167" s="247" t="s">
        <v>686</v>
      </c>
      <c r="I167" s="247" t="s">
        <v>649</v>
      </c>
      <c r="J167" s="247">
        <v>120</v>
      </c>
      <c r="K167" s="288"/>
    </row>
    <row r="168" spans="2:11" ht="15" customHeight="1">
      <c r="B168" s="267"/>
      <c r="C168" s="247" t="s">
        <v>695</v>
      </c>
      <c r="D168" s="247"/>
      <c r="E168" s="247"/>
      <c r="F168" s="266" t="s">
        <v>647</v>
      </c>
      <c r="G168" s="247"/>
      <c r="H168" s="247" t="s">
        <v>696</v>
      </c>
      <c r="I168" s="247" t="s">
        <v>649</v>
      </c>
      <c r="J168" s="247" t="s">
        <v>697</v>
      </c>
      <c r="K168" s="288"/>
    </row>
    <row r="169" spans="2:11" ht="15" customHeight="1">
      <c r="B169" s="267"/>
      <c r="C169" s="247" t="s">
        <v>83</v>
      </c>
      <c r="D169" s="247"/>
      <c r="E169" s="247"/>
      <c r="F169" s="266" t="s">
        <v>647</v>
      </c>
      <c r="G169" s="247"/>
      <c r="H169" s="247" t="s">
        <v>713</v>
      </c>
      <c r="I169" s="247" t="s">
        <v>649</v>
      </c>
      <c r="J169" s="247" t="s">
        <v>697</v>
      </c>
      <c r="K169" s="288"/>
    </row>
    <row r="170" spans="2:11" ht="15" customHeight="1">
      <c r="B170" s="267"/>
      <c r="C170" s="247" t="s">
        <v>652</v>
      </c>
      <c r="D170" s="247"/>
      <c r="E170" s="247"/>
      <c r="F170" s="266" t="s">
        <v>653</v>
      </c>
      <c r="G170" s="247"/>
      <c r="H170" s="247" t="s">
        <v>713</v>
      </c>
      <c r="I170" s="247" t="s">
        <v>649</v>
      </c>
      <c r="J170" s="247">
        <v>50</v>
      </c>
      <c r="K170" s="288"/>
    </row>
    <row r="171" spans="2:11" ht="15" customHeight="1">
      <c r="B171" s="267"/>
      <c r="C171" s="247" t="s">
        <v>655</v>
      </c>
      <c r="D171" s="247"/>
      <c r="E171" s="247"/>
      <c r="F171" s="266" t="s">
        <v>647</v>
      </c>
      <c r="G171" s="247"/>
      <c r="H171" s="247" t="s">
        <v>713</v>
      </c>
      <c r="I171" s="247" t="s">
        <v>657</v>
      </c>
      <c r="J171" s="247"/>
      <c r="K171" s="288"/>
    </row>
    <row r="172" spans="2:11" ht="15" customHeight="1">
      <c r="B172" s="267"/>
      <c r="C172" s="247" t="s">
        <v>666</v>
      </c>
      <c r="D172" s="247"/>
      <c r="E172" s="247"/>
      <c r="F172" s="266" t="s">
        <v>653</v>
      </c>
      <c r="G172" s="247"/>
      <c r="H172" s="247" t="s">
        <v>713</v>
      </c>
      <c r="I172" s="247" t="s">
        <v>649</v>
      </c>
      <c r="J172" s="247">
        <v>50</v>
      </c>
      <c r="K172" s="288"/>
    </row>
    <row r="173" spans="2:11" ht="15" customHeight="1">
      <c r="B173" s="267"/>
      <c r="C173" s="247" t="s">
        <v>674</v>
      </c>
      <c r="D173" s="247"/>
      <c r="E173" s="247"/>
      <c r="F173" s="266" t="s">
        <v>653</v>
      </c>
      <c r="G173" s="247"/>
      <c r="H173" s="247" t="s">
        <v>713</v>
      </c>
      <c r="I173" s="247" t="s">
        <v>649</v>
      </c>
      <c r="J173" s="247">
        <v>50</v>
      </c>
      <c r="K173" s="288"/>
    </row>
    <row r="174" spans="2:11" ht="15" customHeight="1">
      <c r="B174" s="267"/>
      <c r="C174" s="247" t="s">
        <v>672</v>
      </c>
      <c r="D174" s="247"/>
      <c r="E174" s="247"/>
      <c r="F174" s="266" t="s">
        <v>653</v>
      </c>
      <c r="G174" s="247"/>
      <c r="H174" s="247" t="s">
        <v>713</v>
      </c>
      <c r="I174" s="247" t="s">
        <v>649</v>
      </c>
      <c r="J174" s="247">
        <v>50</v>
      </c>
      <c r="K174" s="288"/>
    </row>
    <row r="175" spans="2:11" ht="15" customHeight="1">
      <c r="B175" s="267"/>
      <c r="C175" s="247" t="s">
        <v>125</v>
      </c>
      <c r="D175" s="247"/>
      <c r="E175" s="247"/>
      <c r="F175" s="266" t="s">
        <v>647</v>
      </c>
      <c r="G175" s="247"/>
      <c r="H175" s="247" t="s">
        <v>714</v>
      </c>
      <c r="I175" s="247" t="s">
        <v>715</v>
      </c>
      <c r="J175" s="247"/>
      <c r="K175" s="288"/>
    </row>
    <row r="176" spans="2:11" ht="15" customHeight="1">
      <c r="B176" s="267"/>
      <c r="C176" s="247" t="s">
        <v>56</v>
      </c>
      <c r="D176" s="247"/>
      <c r="E176" s="247"/>
      <c r="F176" s="266" t="s">
        <v>647</v>
      </c>
      <c r="G176" s="247"/>
      <c r="H176" s="247" t="s">
        <v>716</v>
      </c>
      <c r="I176" s="247" t="s">
        <v>717</v>
      </c>
      <c r="J176" s="247">
        <v>1</v>
      </c>
      <c r="K176" s="288"/>
    </row>
    <row r="177" spans="2:11" ht="15" customHeight="1">
      <c r="B177" s="267"/>
      <c r="C177" s="247" t="s">
        <v>52</v>
      </c>
      <c r="D177" s="247"/>
      <c r="E177" s="247"/>
      <c r="F177" s="266" t="s">
        <v>647</v>
      </c>
      <c r="G177" s="247"/>
      <c r="H177" s="247" t="s">
        <v>718</v>
      </c>
      <c r="I177" s="247" t="s">
        <v>649</v>
      </c>
      <c r="J177" s="247">
        <v>20</v>
      </c>
      <c r="K177" s="288"/>
    </row>
    <row r="178" spans="2:11" ht="15" customHeight="1">
      <c r="B178" s="267"/>
      <c r="C178" s="247" t="s">
        <v>126</v>
      </c>
      <c r="D178" s="247"/>
      <c r="E178" s="247"/>
      <c r="F178" s="266" t="s">
        <v>647</v>
      </c>
      <c r="G178" s="247"/>
      <c r="H178" s="247" t="s">
        <v>719</v>
      </c>
      <c r="I178" s="247" t="s">
        <v>649</v>
      </c>
      <c r="J178" s="247">
        <v>255</v>
      </c>
      <c r="K178" s="288"/>
    </row>
    <row r="179" spans="2:11" ht="15" customHeight="1">
      <c r="B179" s="267"/>
      <c r="C179" s="247" t="s">
        <v>127</v>
      </c>
      <c r="D179" s="247"/>
      <c r="E179" s="247"/>
      <c r="F179" s="266" t="s">
        <v>647</v>
      </c>
      <c r="G179" s="247"/>
      <c r="H179" s="247" t="s">
        <v>612</v>
      </c>
      <c r="I179" s="247" t="s">
        <v>649</v>
      </c>
      <c r="J179" s="247">
        <v>10</v>
      </c>
      <c r="K179" s="288"/>
    </row>
    <row r="180" spans="2:11" ht="15" customHeight="1">
      <c r="B180" s="267"/>
      <c r="C180" s="247" t="s">
        <v>128</v>
      </c>
      <c r="D180" s="247"/>
      <c r="E180" s="247"/>
      <c r="F180" s="266" t="s">
        <v>647</v>
      </c>
      <c r="G180" s="247"/>
      <c r="H180" s="247" t="s">
        <v>720</v>
      </c>
      <c r="I180" s="247" t="s">
        <v>681</v>
      </c>
      <c r="J180" s="247"/>
      <c r="K180" s="288"/>
    </row>
    <row r="181" spans="2:11" ht="15" customHeight="1">
      <c r="B181" s="267"/>
      <c r="C181" s="247" t="s">
        <v>721</v>
      </c>
      <c r="D181" s="247"/>
      <c r="E181" s="247"/>
      <c r="F181" s="266" t="s">
        <v>647</v>
      </c>
      <c r="G181" s="247"/>
      <c r="H181" s="247" t="s">
        <v>722</v>
      </c>
      <c r="I181" s="247" t="s">
        <v>681</v>
      </c>
      <c r="J181" s="247"/>
      <c r="K181" s="288"/>
    </row>
    <row r="182" spans="2:11" ht="15" customHeight="1">
      <c r="B182" s="267"/>
      <c r="C182" s="247" t="s">
        <v>710</v>
      </c>
      <c r="D182" s="247"/>
      <c r="E182" s="247"/>
      <c r="F182" s="266" t="s">
        <v>647</v>
      </c>
      <c r="G182" s="247"/>
      <c r="H182" s="247" t="s">
        <v>723</v>
      </c>
      <c r="I182" s="247" t="s">
        <v>681</v>
      </c>
      <c r="J182" s="247"/>
      <c r="K182" s="288"/>
    </row>
    <row r="183" spans="2:11" ht="15" customHeight="1">
      <c r="B183" s="267"/>
      <c r="C183" s="247" t="s">
        <v>130</v>
      </c>
      <c r="D183" s="247"/>
      <c r="E183" s="247"/>
      <c r="F183" s="266" t="s">
        <v>653</v>
      </c>
      <c r="G183" s="247"/>
      <c r="H183" s="247" t="s">
        <v>724</v>
      </c>
      <c r="I183" s="247" t="s">
        <v>649</v>
      </c>
      <c r="J183" s="247">
        <v>50</v>
      </c>
      <c r="K183" s="288"/>
    </row>
    <row r="184" spans="2:11" ht="15" customHeight="1">
      <c r="B184" s="267"/>
      <c r="C184" s="247" t="s">
        <v>725</v>
      </c>
      <c r="D184" s="247"/>
      <c r="E184" s="247"/>
      <c r="F184" s="266" t="s">
        <v>653</v>
      </c>
      <c r="G184" s="247"/>
      <c r="H184" s="247" t="s">
        <v>726</v>
      </c>
      <c r="I184" s="247" t="s">
        <v>727</v>
      </c>
      <c r="J184" s="247"/>
      <c r="K184" s="288"/>
    </row>
    <row r="185" spans="2:11" ht="15" customHeight="1">
      <c r="B185" s="267"/>
      <c r="C185" s="247" t="s">
        <v>728</v>
      </c>
      <c r="D185" s="247"/>
      <c r="E185" s="247"/>
      <c r="F185" s="266" t="s">
        <v>653</v>
      </c>
      <c r="G185" s="247"/>
      <c r="H185" s="247" t="s">
        <v>729</v>
      </c>
      <c r="I185" s="247" t="s">
        <v>727</v>
      </c>
      <c r="J185" s="247"/>
      <c r="K185" s="288"/>
    </row>
    <row r="186" spans="2:11" ht="15" customHeight="1">
      <c r="B186" s="267"/>
      <c r="C186" s="247" t="s">
        <v>730</v>
      </c>
      <c r="D186" s="247"/>
      <c r="E186" s="247"/>
      <c r="F186" s="266" t="s">
        <v>653</v>
      </c>
      <c r="G186" s="247"/>
      <c r="H186" s="247" t="s">
        <v>731</v>
      </c>
      <c r="I186" s="247" t="s">
        <v>727</v>
      </c>
      <c r="J186" s="247"/>
      <c r="K186" s="288"/>
    </row>
    <row r="187" spans="2:11" ht="15" customHeight="1">
      <c r="B187" s="267"/>
      <c r="C187" s="300" t="s">
        <v>732</v>
      </c>
      <c r="D187" s="247"/>
      <c r="E187" s="247"/>
      <c r="F187" s="266" t="s">
        <v>653</v>
      </c>
      <c r="G187" s="247"/>
      <c r="H187" s="247" t="s">
        <v>733</v>
      </c>
      <c r="I187" s="247" t="s">
        <v>734</v>
      </c>
      <c r="J187" s="301" t="s">
        <v>735</v>
      </c>
      <c r="K187" s="288"/>
    </row>
    <row r="188" spans="2:11" ht="15" customHeight="1">
      <c r="B188" s="267"/>
      <c r="C188" s="252" t="s">
        <v>41</v>
      </c>
      <c r="D188" s="247"/>
      <c r="E188" s="247"/>
      <c r="F188" s="266" t="s">
        <v>647</v>
      </c>
      <c r="G188" s="247"/>
      <c r="H188" s="243" t="s">
        <v>736</v>
      </c>
      <c r="I188" s="247" t="s">
        <v>737</v>
      </c>
      <c r="J188" s="247"/>
      <c r="K188" s="288"/>
    </row>
    <row r="189" spans="2:11" ht="15" customHeight="1">
      <c r="B189" s="267"/>
      <c r="C189" s="252" t="s">
        <v>738</v>
      </c>
      <c r="D189" s="247"/>
      <c r="E189" s="247"/>
      <c r="F189" s="266" t="s">
        <v>647</v>
      </c>
      <c r="G189" s="247"/>
      <c r="H189" s="247" t="s">
        <v>739</v>
      </c>
      <c r="I189" s="247" t="s">
        <v>681</v>
      </c>
      <c r="J189" s="247"/>
      <c r="K189" s="288"/>
    </row>
    <row r="190" spans="2:11" ht="15" customHeight="1">
      <c r="B190" s="267"/>
      <c r="C190" s="252" t="s">
        <v>740</v>
      </c>
      <c r="D190" s="247"/>
      <c r="E190" s="247"/>
      <c r="F190" s="266" t="s">
        <v>647</v>
      </c>
      <c r="G190" s="247"/>
      <c r="H190" s="247" t="s">
        <v>741</v>
      </c>
      <c r="I190" s="247" t="s">
        <v>681</v>
      </c>
      <c r="J190" s="247"/>
      <c r="K190" s="288"/>
    </row>
    <row r="191" spans="2:11" ht="15" customHeight="1">
      <c r="B191" s="267"/>
      <c r="C191" s="252" t="s">
        <v>742</v>
      </c>
      <c r="D191" s="247"/>
      <c r="E191" s="247"/>
      <c r="F191" s="266" t="s">
        <v>653</v>
      </c>
      <c r="G191" s="247"/>
      <c r="H191" s="247" t="s">
        <v>743</v>
      </c>
      <c r="I191" s="247" t="s">
        <v>681</v>
      </c>
      <c r="J191" s="247"/>
      <c r="K191" s="288"/>
    </row>
    <row r="192" spans="2:11" ht="15" customHeight="1">
      <c r="B192" s="294"/>
      <c r="C192" s="302"/>
      <c r="D192" s="276"/>
      <c r="E192" s="276"/>
      <c r="F192" s="276"/>
      <c r="G192" s="276"/>
      <c r="H192" s="276"/>
      <c r="I192" s="276"/>
      <c r="J192" s="276"/>
      <c r="K192" s="295"/>
    </row>
    <row r="193" spans="2:11" ht="18.75" customHeight="1">
      <c r="B193" s="243"/>
      <c r="C193" s="247"/>
      <c r="D193" s="247"/>
      <c r="E193" s="247"/>
      <c r="F193" s="266"/>
      <c r="G193" s="247"/>
      <c r="H193" s="247"/>
      <c r="I193" s="247"/>
      <c r="J193" s="247"/>
      <c r="K193" s="243"/>
    </row>
    <row r="194" spans="2:11" ht="18.75" customHeight="1">
      <c r="B194" s="243"/>
      <c r="C194" s="247"/>
      <c r="D194" s="247"/>
      <c r="E194" s="247"/>
      <c r="F194" s="266"/>
      <c r="G194" s="247"/>
      <c r="H194" s="247"/>
      <c r="I194" s="247"/>
      <c r="J194" s="247"/>
      <c r="K194" s="243"/>
    </row>
    <row r="195" spans="2:11" ht="18.75" customHeight="1">
      <c r="B195" s="253"/>
      <c r="C195" s="253"/>
      <c r="D195" s="253"/>
      <c r="E195" s="253"/>
      <c r="F195" s="253"/>
      <c r="G195" s="253"/>
      <c r="H195" s="253"/>
      <c r="I195" s="253"/>
      <c r="J195" s="253"/>
      <c r="K195" s="253"/>
    </row>
    <row r="196" spans="2:11">
      <c r="B196" s="235"/>
      <c r="C196" s="236"/>
      <c r="D196" s="236"/>
      <c r="E196" s="236"/>
      <c r="F196" s="236"/>
      <c r="G196" s="236"/>
      <c r="H196" s="236"/>
      <c r="I196" s="236"/>
      <c r="J196" s="236"/>
      <c r="K196" s="237"/>
    </row>
    <row r="197" spans="2:11" ht="21">
      <c r="B197" s="238"/>
      <c r="C197" s="465" t="s">
        <v>744</v>
      </c>
      <c r="D197" s="465"/>
      <c r="E197" s="465"/>
      <c r="F197" s="465"/>
      <c r="G197" s="465"/>
      <c r="H197" s="465"/>
      <c r="I197" s="465"/>
      <c r="J197" s="465"/>
      <c r="K197" s="239"/>
    </row>
    <row r="198" spans="2:11" ht="25.5" customHeight="1">
      <c r="B198" s="238"/>
      <c r="C198" s="303" t="s">
        <v>745</v>
      </c>
      <c r="D198" s="303"/>
      <c r="E198" s="303"/>
      <c r="F198" s="303" t="s">
        <v>746</v>
      </c>
      <c r="G198" s="304"/>
      <c r="H198" s="469" t="s">
        <v>747</v>
      </c>
      <c r="I198" s="469"/>
      <c r="J198" s="469"/>
      <c r="K198" s="239"/>
    </row>
    <row r="199" spans="2:11" ht="5.25" customHeight="1">
      <c r="B199" s="267"/>
      <c r="C199" s="264"/>
      <c r="D199" s="264"/>
      <c r="E199" s="264"/>
      <c r="F199" s="264"/>
      <c r="G199" s="247"/>
      <c r="H199" s="264"/>
      <c r="I199" s="264"/>
      <c r="J199" s="264"/>
      <c r="K199" s="288"/>
    </row>
    <row r="200" spans="2:11" ht="15" customHeight="1">
      <c r="B200" s="267"/>
      <c r="C200" s="247" t="s">
        <v>737</v>
      </c>
      <c r="D200" s="247"/>
      <c r="E200" s="247"/>
      <c r="F200" s="266" t="s">
        <v>42</v>
      </c>
      <c r="G200" s="247"/>
      <c r="H200" s="470" t="s">
        <v>748</v>
      </c>
      <c r="I200" s="470"/>
      <c r="J200" s="470"/>
      <c r="K200" s="288"/>
    </row>
    <row r="201" spans="2:11" ht="15" customHeight="1">
      <c r="B201" s="267"/>
      <c r="C201" s="273"/>
      <c r="D201" s="247"/>
      <c r="E201" s="247"/>
      <c r="F201" s="266" t="s">
        <v>43</v>
      </c>
      <c r="G201" s="247"/>
      <c r="H201" s="470" t="s">
        <v>749</v>
      </c>
      <c r="I201" s="470"/>
      <c r="J201" s="470"/>
      <c r="K201" s="288"/>
    </row>
    <row r="202" spans="2:11" ht="15" customHeight="1">
      <c r="B202" s="267"/>
      <c r="C202" s="273"/>
      <c r="D202" s="247"/>
      <c r="E202" s="247"/>
      <c r="F202" s="266" t="s">
        <v>46</v>
      </c>
      <c r="G202" s="247"/>
      <c r="H202" s="470" t="s">
        <v>750</v>
      </c>
      <c r="I202" s="470"/>
      <c r="J202" s="470"/>
      <c r="K202" s="288"/>
    </row>
    <row r="203" spans="2:11" ht="15" customHeight="1">
      <c r="B203" s="267"/>
      <c r="C203" s="247"/>
      <c r="D203" s="247"/>
      <c r="E203" s="247"/>
      <c r="F203" s="266" t="s">
        <v>44</v>
      </c>
      <c r="G203" s="247"/>
      <c r="H203" s="470" t="s">
        <v>751</v>
      </c>
      <c r="I203" s="470"/>
      <c r="J203" s="470"/>
      <c r="K203" s="288"/>
    </row>
    <row r="204" spans="2:11" ht="15" customHeight="1">
      <c r="B204" s="267"/>
      <c r="C204" s="247"/>
      <c r="D204" s="247"/>
      <c r="E204" s="247"/>
      <c r="F204" s="266" t="s">
        <v>45</v>
      </c>
      <c r="G204" s="247"/>
      <c r="H204" s="470" t="s">
        <v>752</v>
      </c>
      <c r="I204" s="470"/>
      <c r="J204" s="470"/>
      <c r="K204" s="288"/>
    </row>
    <row r="205" spans="2:11" ht="15" customHeight="1">
      <c r="B205" s="267"/>
      <c r="C205" s="247"/>
      <c r="D205" s="247"/>
      <c r="E205" s="247"/>
      <c r="F205" s="266"/>
      <c r="G205" s="247"/>
      <c r="H205" s="247"/>
      <c r="I205" s="247"/>
      <c r="J205" s="247"/>
      <c r="K205" s="288"/>
    </row>
    <row r="206" spans="2:11" ht="15" customHeight="1">
      <c r="B206" s="267"/>
      <c r="C206" s="247" t="s">
        <v>693</v>
      </c>
      <c r="D206" s="247"/>
      <c r="E206" s="247"/>
      <c r="F206" s="266" t="s">
        <v>76</v>
      </c>
      <c r="G206" s="247"/>
      <c r="H206" s="470" t="s">
        <v>753</v>
      </c>
      <c r="I206" s="470"/>
      <c r="J206" s="470"/>
      <c r="K206" s="288"/>
    </row>
    <row r="207" spans="2:11" ht="15" customHeight="1">
      <c r="B207" s="267"/>
      <c r="C207" s="273"/>
      <c r="D207" s="247"/>
      <c r="E207" s="247"/>
      <c r="F207" s="266" t="s">
        <v>591</v>
      </c>
      <c r="G207" s="247"/>
      <c r="H207" s="470" t="s">
        <v>592</v>
      </c>
      <c r="I207" s="470"/>
      <c r="J207" s="470"/>
      <c r="K207" s="288"/>
    </row>
    <row r="208" spans="2:11" ht="15" customHeight="1">
      <c r="B208" s="267"/>
      <c r="C208" s="247"/>
      <c r="D208" s="247"/>
      <c r="E208" s="247"/>
      <c r="F208" s="266" t="s">
        <v>589</v>
      </c>
      <c r="G208" s="247"/>
      <c r="H208" s="470" t="s">
        <v>754</v>
      </c>
      <c r="I208" s="470"/>
      <c r="J208" s="470"/>
      <c r="K208" s="288"/>
    </row>
    <row r="209" spans="2:11" ht="15" customHeight="1">
      <c r="B209" s="305"/>
      <c r="C209" s="273"/>
      <c r="D209" s="273"/>
      <c r="E209" s="273"/>
      <c r="F209" s="266" t="s">
        <v>593</v>
      </c>
      <c r="G209" s="252"/>
      <c r="H209" s="471" t="s">
        <v>594</v>
      </c>
      <c r="I209" s="471"/>
      <c r="J209" s="471"/>
      <c r="K209" s="306"/>
    </row>
    <row r="210" spans="2:11" ht="15" customHeight="1">
      <c r="B210" s="305"/>
      <c r="C210" s="273"/>
      <c r="D210" s="273"/>
      <c r="E210" s="273"/>
      <c r="F210" s="266" t="s">
        <v>595</v>
      </c>
      <c r="G210" s="252"/>
      <c r="H210" s="471" t="s">
        <v>755</v>
      </c>
      <c r="I210" s="471"/>
      <c r="J210" s="471"/>
      <c r="K210" s="306"/>
    </row>
    <row r="211" spans="2:11" ht="15" customHeight="1">
      <c r="B211" s="305"/>
      <c r="C211" s="273"/>
      <c r="D211" s="273"/>
      <c r="E211" s="273"/>
      <c r="F211" s="307"/>
      <c r="G211" s="252"/>
      <c r="H211" s="308"/>
      <c r="I211" s="308"/>
      <c r="J211" s="308"/>
      <c r="K211" s="306"/>
    </row>
    <row r="212" spans="2:11" ht="15" customHeight="1">
      <c r="B212" s="305"/>
      <c r="C212" s="247" t="s">
        <v>717</v>
      </c>
      <c r="D212" s="273"/>
      <c r="E212" s="273"/>
      <c r="F212" s="266">
        <v>1</v>
      </c>
      <c r="G212" s="252"/>
      <c r="H212" s="471" t="s">
        <v>756</v>
      </c>
      <c r="I212" s="471"/>
      <c r="J212" s="471"/>
      <c r="K212" s="306"/>
    </row>
    <row r="213" spans="2:11" ht="15" customHeight="1">
      <c r="B213" s="305"/>
      <c r="C213" s="273"/>
      <c r="D213" s="273"/>
      <c r="E213" s="273"/>
      <c r="F213" s="266">
        <v>2</v>
      </c>
      <c r="G213" s="252"/>
      <c r="H213" s="471" t="s">
        <v>757</v>
      </c>
      <c r="I213" s="471"/>
      <c r="J213" s="471"/>
      <c r="K213" s="306"/>
    </row>
    <row r="214" spans="2:11" ht="15" customHeight="1">
      <c r="B214" s="305"/>
      <c r="C214" s="273"/>
      <c r="D214" s="273"/>
      <c r="E214" s="273"/>
      <c r="F214" s="266">
        <v>3</v>
      </c>
      <c r="G214" s="252"/>
      <c r="H214" s="471" t="s">
        <v>758</v>
      </c>
      <c r="I214" s="471"/>
      <c r="J214" s="471"/>
      <c r="K214" s="306"/>
    </row>
    <row r="215" spans="2:11" ht="15" customHeight="1">
      <c r="B215" s="305"/>
      <c r="C215" s="273"/>
      <c r="D215" s="273"/>
      <c r="E215" s="273"/>
      <c r="F215" s="266">
        <v>4</v>
      </c>
      <c r="G215" s="252"/>
      <c r="H215" s="471" t="s">
        <v>759</v>
      </c>
      <c r="I215" s="471"/>
      <c r="J215" s="471"/>
      <c r="K215" s="306"/>
    </row>
    <row r="216" spans="2:11" ht="12.75" customHeight="1">
      <c r="B216" s="309"/>
      <c r="C216" s="310"/>
      <c r="D216" s="310"/>
      <c r="E216" s="310"/>
      <c r="F216" s="310"/>
      <c r="G216" s="310"/>
      <c r="H216" s="310"/>
      <c r="I216" s="310"/>
      <c r="J216" s="310"/>
      <c r="K216" s="311"/>
    </row>
  </sheetData>
  <sheetProtection formatCells="0" formatColumns="0" formatRows="0" insertColumns="0" insertRows="0" insertHyperlinks="0" deleteColumns="0" deleteRows="0" sort="0" autoFilter="0" pivotTables="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13</vt:i4>
      </vt:variant>
    </vt:vector>
  </HeadingPairs>
  <TitlesOfParts>
    <vt:vector size="21" baseType="lpstr">
      <vt:lpstr>Rekapitulace stavby</vt:lpstr>
      <vt:lpstr>001 - SO 01 Armaturní kom...</vt:lpstr>
      <vt:lpstr>002 - SO 02 Spojovací pot...</vt:lpstr>
      <vt:lpstr>003 - PS 01 Strojně-techn...</vt:lpstr>
      <vt:lpstr>004 - PS 02 Elektro část</vt:lpstr>
      <vt:lpstr>PS 02 Rzp</vt:lpstr>
      <vt:lpstr>005 - Ostatní a vedlejší ...</vt:lpstr>
      <vt:lpstr>Pokyny pro vyplnění</vt:lpstr>
      <vt:lpstr>'001 - SO 01 Armaturní kom...'!Názvy_tisku</vt:lpstr>
      <vt:lpstr>'002 - SO 02 Spojovací pot...'!Názvy_tisku</vt:lpstr>
      <vt:lpstr>'003 - PS 01 Strojně-techn...'!Názvy_tisku</vt:lpstr>
      <vt:lpstr>'005 - Ostatní a vedlejší ...'!Názvy_tisku</vt:lpstr>
      <vt:lpstr>'PS 02 Rzp'!Názvy_tisku</vt:lpstr>
      <vt:lpstr>'Rekapitulace stavby'!Názvy_tisku</vt:lpstr>
      <vt:lpstr>'001 - SO 01 Armaturní kom...'!Oblast_tisku</vt:lpstr>
      <vt:lpstr>'002 - SO 02 Spojovací pot...'!Oblast_tisku</vt:lpstr>
      <vt:lpstr>'003 - PS 01 Strojně-techn...'!Oblast_tisku</vt:lpstr>
      <vt:lpstr>'005 - Ostatní a vedlejší ...'!Oblast_tisku</vt:lpstr>
      <vt:lpstr>'Pokyny pro vyplnění'!Oblast_tisku</vt:lpstr>
      <vt:lpstr>'PS 02 Rzp'!Oblast_tisku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Krumnikl Radim</dc:creator>
  <cp:lastModifiedBy>Administrator</cp:lastModifiedBy>
  <cp:lastPrinted>2018-09-21T12:47:28Z</cp:lastPrinted>
  <dcterms:created xsi:type="dcterms:W3CDTF">2018-09-20T11:23:10Z</dcterms:created>
  <dcterms:modified xsi:type="dcterms:W3CDTF">2018-11-14T11:36:32Z</dcterms:modified>
</cp:coreProperties>
</file>