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9320" windowHeight="7890" activeTab="5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45621"/>
</workbook>
</file>

<file path=xl/calcChain.xml><?xml version="1.0" encoding="utf-8"?>
<calcChain xmlns="http://schemas.openxmlformats.org/spreadsheetml/2006/main">
  <c r="G17" i="10" l="1"/>
  <c r="G11" i="12" l="1"/>
  <c r="F6" i="12"/>
  <c r="G16" i="10"/>
  <c r="G9" i="10"/>
  <c r="G6" i="9"/>
  <c r="G4" i="9"/>
  <c r="F20" i="1"/>
  <c r="F6" i="1" l="1"/>
  <c r="F9" i="1" s="1"/>
  <c r="F5" i="1"/>
  <c r="F8" i="1" s="1"/>
  <c r="F19" i="1"/>
  <c r="F18" i="1"/>
  <c r="F7" i="1" s="1"/>
  <c r="F4" i="1"/>
  <c r="G15" i="10"/>
  <c r="G14" i="10"/>
  <c r="G15" i="9"/>
  <c r="G10" i="12" l="1"/>
  <c r="G6" i="12" l="1"/>
  <c r="G9" i="12"/>
  <c r="G14" i="9" l="1"/>
  <c r="G13" i="9"/>
  <c r="G20" i="1" l="1"/>
  <c r="G13" i="10" l="1"/>
  <c r="G12" i="10"/>
  <c r="G11" i="10" l="1"/>
  <c r="G12" i="9"/>
  <c r="G6" i="10"/>
  <c r="G8" i="10"/>
  <c r="G10" i="10"/>
  <c r="G8" i="9"/>
  <c r="G7" i="9"/>
  <c r="G9" i="9"/>
  <c r="G10" i="9"/>
  <c r="G11" i="9"/>
  <c r="G7" i="10" l="1"/>
  <c r="G18" i="1" l="1"/>
  <c r="G19" i="1" l="1"/>
  <c r="G8" i="12" l="1"/>
  <c r="G7" i="12"/>
  <c r="G5" i="12"/>
  <c r="G4" i="11"/>
  <c r="G5" i="11"/>
  <c r="G5" i="10" l="1"/>
  <c r="G5" i="9"/>
  <c r="G6" i="1" l="1"/>
  <c r="G5" i="1"/>
  <c r="G17" i="1"/>
  <c r="G16" i="1"/>
  <c r="G15" i="1"/>
  <c r="G14" i="1"/>
  <c r="G4" i="1"/>
  <c r="G9" i="1" l="1"/>
  <c r="G8" i="1"/>
  <c r="G7" i="1" l="1"/>
  <c r="F12" i="1"/>
  <c r="G12" i="1" l="1"/>
  <c r="F13" i="1"/>
  <c r="F11" i="1" s="1"/>
  <c r="F10" i="1" l="1"/>
  <c r="G10" i="1" s="1"/>
  <c r="G11" i="1"/>
  <c r="G13" i="1"/>
  <c r="C20" i="2" l="1"/>
  <c r="C19" i="2" l="1"/>
  <c r="C18" i="2"/>
  <c r="C17" i="2"/>
  <c r="B20" i="2"/>
  <c r="B19" i="2"/>
  <c r="B18" i="2"/>
  <c r="B17" i="2"/>
  <c r="C16" i="2"/>
  <c r="B16" i="2"/>
  <c r="G3" i="11" l="1"/>
  <c r="D19" i="2" s="1"/>
  <c r="G3" i="12"/>
  <c r="D20" i="2" s="1"/>
  <c r="G3" i="1" l="1"/>
  <c r="D16" i="2" s="1"/>
  <c r="G3" i="9"/>
  <c r="D17" i="2" s="1"/>
  <c r="G3" i="10"/>
  <c r="D18" i="2" s="1"/>
  <c r="D27" i="2" l="1"/>
</calcChain>
</file>

<file path=xl/sharedStrings.xml><?xml version="1.0" encoding="utf-8"?>
<sst xmlns="http://schemas.openxmlformats.org/spreadsheetml/2006/main" count="219" uniqueCount="144">
  <si>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</si>
  <si>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</si>
  <si>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</si>
  <si>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</si>
  <si>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</si>
  <si>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</si>
  <si>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</si>
  <si>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</si>
  <si>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</si>
  <si>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</si>
  <si>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</si>
  <si>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</si>
  <si>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</si>
  <si>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</si>
  <si>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</si>
  <si>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</si>
  <si>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</si>
  <si>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</si>
  <si>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</si>
  <si>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</si>
  <si>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</si>
  <si>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</si>
  <si>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</si>
  <si>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</si>
  <si>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</si>
  <si>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</si>
  <si>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</si>
  <si>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</si>
  <si>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A.009</t>
  </si>
  <si>
    <t>A.012</t>
  </si>
  <si>
    <t>A.013</t>
  </si>
  <si>
    <t>A.017</t>
  </si>
  <si>
    <t xml:space="preserve"> </t>
  </si>
  <si>
    <t>B.003</t>
  </si>
  <si>
    <t>B.008</t>
  </si>
  <si>
    <t>C.009</t>
  </si>
  <si>
    <t>C.014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</si>
  <si>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</si>
  <si>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</si>
  <si>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</si>
  <si>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</si>
  <si>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</si>
  <si>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</si>
  <si>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</si>
  <si>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</si>
  <si>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</si>
  <si>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</si>
  <si>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</si>
  <si>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</si>
  <si>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Ostatní</t>
  </si>
  <si>
    <t>E.006</t>
  </si>
  <si>
    <t>D.001</t>
  </si>
  <si>
    <t>A.007</t>
  </si>
  <si>
    <t>A.008</t>
  </si>
  <si>
    <t>A.014</t>
  </si>
  <si>
    <t>A.015</t>
  </si>
  <si>
    <t>A.016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</si>
  <si>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</si>
  <si>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</si>
  <si>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</si>
  <si>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Poplatek za uložení stavebního odpadu z plastických hmot na skládce (skládkovné)
odpad vzniklý při výstavbě</t>
  </si>
  <si>
    <t>B.007</t>
  </si>
  <si>
    <t>C.004</t>
  </si>
  <si>
    <t>C.007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</si>
  <si>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</si>
  <si>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kg</t>
  </si>
  <si>
    <t>D.002</t>
  </si>
  <si>
    <t>barva syntetická zinkochromátová černá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</si>
  <si>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</si>
  <si>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Kč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</si>
  <si>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</si>
  <si>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E.005</t>
  </si>
  <si>
    <r>
      <t xml:space="preserve">Pasportizace stavby
</t>
    </r>
    <r>
      <rPr>
        <i/>
        <sz val="12"/>
        <rFont val="Times New Roman"/>
        <family val="1"/>
        <charset val="238"/>
      </rPr>
      <t>převedení DSPS do standardu pasportů správce osvětlení</t>
    </r>
  </si>
  <si>
    <t>E.007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</si>
  <si>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</si>
  <si>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C.002</t>
  </si>
  <si>
    <t>C.005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</si>
  <si>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</si>
  <si>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C.011</t>
  </si>
  <si>
    <t>C.023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</si>
  <si>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</si>
  <si>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</si>
  <si>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Elektro-Projekce s.r.o.</t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</si>
  <si>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</si>
  <si>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</si>
  <si>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m2</t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</si>
  <si>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RVO</t>
    </r>
  </si>
  <si>
    <r>
      <t xml:space="preserve">kabel silový s Cu jádrem CYKY 3x1,5 mm2
</t>
    </r>
    <r>
      <rPr>
        <i/>
        <sz val="12"/>
        <rFont val="Times New Roman"/>
        <family val="1"/>
        <charset val="238"/>
      </rPr>
      <t>viz situace, viz B + prořez 5%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</si>
  <si>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</si>
  <si>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</si>
  <si>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t>kmpl</t>
  </si>
  <si>
    <t>Dočasné zábory pro potřeby stavby</t>
  </si>
  <si>
    <t>m2*den</t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</si>
  <si>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</si>
  <si>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</si>
  <si>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r>
      <t xml:space="preserve">Ochrana dřevin, zejména významných krajinných prvků
</t>
    </r>
    <r>
      <rPr>
        <i/>
        <sz val="12"/>
        <rFont val="Times New Roman"/>
        <family val="1"/>
        <charset val="238"/>
      </rPr>
      <t>viz koordinované stanovisko, zabezpečení před poškozením po celou dobu stavby, rozsah odhadnut na základě zaměření dřevin</t>
    </r>
  </si>
  <si>
    <t>C.025</t>
  </si>
  <si>
    <t>C.026</t>
  </si>
  <si>
    <t>Rozšíření VO Třinec Oldřichovice a Lyžbice</t>
  </si>
  <si>
    <t>Město Třinec, Jablunkovská 160, 739 64, Třinec</t>
  </si>
  <si>
    <t>06/2017</t>
  </si>
  <si>
    <r>
      <t xml:space="preserve">Vytyčení trasy inženýrských sítí -v zastavěném prostoru
</t>
    </r>
    <r>
      <rPr>
        <i/>
        <sz val="12"/>
        <rFont val="Times New Roman"/>
        <family val="1"/>
        <charset val="238"/>
      </rPr>
      <t>5x vytyčení pozice podpěrného bodu- sloupu- viz situace</t>
    </r>
  </si>
  <si>
    <r>
      <t xml:space="preserve">Hloubení kabelových nezapažených rýh ručně š 40 cm, hl 80 cm, v hornině tř 3 
- </t>
    </r>
    <r>
      <rPr>
        <i/>
        <sz val="12"/>
        <rFont val="Times New Roman"/>
        <family val="1"/>
        <charset val="238"/>
      </rPr>
      <t>rýha pro zemnící pásek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</si>
  <si>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>- rýha pro zemnící pásek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</si>
  <si>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Hloubení nezapažených jam pro sloupy jednoduché délky do 10,5 m na rovině ručně v hornině tř 3-4
</t>
    </r>
    <r>
      <rPr>
        <i/>
        <sz val="12"/>
        <rFont val="Times New Roman"/>
        <family val="1"/>
        <charset val="238"/>
      </rPr>
      <t>"Hloubení nezapažených jam ručně pro stožáry s přemístěním výkopku do vzdálenosti 3 m od okraje jámy nebo naložením na dopravní prostředek, včetně zásypu, zhutnění a urovnání povrchu bez patky jednoduché na rovině, délky přes 8 do 10,5 m, v hornině třídy 3-4,  viz situace JB 9/6 a 9/3(5xPB)</t>
    </r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</si>
  <si>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sloupů JB 9/6 (1x) a 9/3 (4x) , viz řezy,  situace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</si>
  <si>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</t>
    </r>
  </si>
  <si>
    <r>
      <t xml:space="preserve">Zásyp rýh ručně šířky 40 cm, hloubky 80 cm, z horniny třídy 3
</t>
    </r>
    <r>
      <rPr>
        <i/>
        <sz val="12"/>
        <rFont val="Times New Roman"/>
        <family val="1"/>
        <charset val="238"/>
      </rPr>
      <t>Zásyp rýh pro zemnící pásek ručně, včetně zhutnění a uložení výkopku do vrstev a urovnání povrchu šířky 40 cm hloubky do 80 cm, v hornině třídy 3</t>
    </r>
  </si>
  <si>
    <r>
      <t xml:space="preserve">Zásyp rýh ručně šířky 40 cm, hloubky 80 cm, z horniny třídy 4
</t>
    </r>
    <r>
      <rPr>
        <i/>
        <sz val="12"/>
        <rFont val="Times New Roman"/>
        <family val="1"/>
        <charset val="238"/>
      </rPr>
      <t>Zásyp rýh pro zemnící pásek ručně, včetně zhutnění a uložení výkopku do vrstev a urovnání povrchu šířky 40 cm hloubky do 80 cm, v hornině třídy 4</t>
    </r>
  </si>
  <si>
    <t>sada</t>
  </si>
  <si>
    <r>
      <t xml:space="preserve">Nahození kabel Al sk.1 - AES do 1 kV zavěšený do 2x16 mm2 s napnutím kabelu
</t>
    </r>
    <r>
      <rPr>
        <i/>
        <sz val="12"/>
        <rFont val="Times New Roman"/>
        <family val="1"/>
        <charset val="238"/>
      </rPr>
      <t>vč. Veškerého podružného materiálu (napojení, kotvení, …)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</si>
  <si>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na sloupech VO- napojení svítidel</t>
    </r>
  </si>
  <si>
    <t>Montáž svítidel LED se zapojením vodičů, průmyslových nebo venkovních na výložník
viz situace a TZ, včetně zdroje</t>
  </si>
  <si>
    <r>
      <t xml:space="preserve">Montáž vodič uzemňovací FeZn pásek průřezu do 120 mm2v v zemi
</t>
    </r>
    <r>
      <rPr>
        <i/>
        <sz val="12"/>
        <rFont val="Times New Roman"/>
        <family val="1"/>
        <charset val="238"/>
      </rPr>
      <t xml:space="preserve">Pásek ukládán do výkopu; </t>
    </r>
  </si>
  <si>
    <r>
      <t xml:space="preserve">Montáž zemnící tyče délky 2m
</t>
    </r>
    <r>
      <rPr>
        <i/>
        <sz val="12"/>
        <rFont val="Times New Roman"/>
        <family val="1"/>
        <charset val="238"/>
      </rPr>
      <t xml:space="preserve">Pásek ukládán do výkopu; </t>
    </r>
  </si>
  <si>
    <r>
      <t xml:space="preserve">Montáž rozvodnice oceloplechová nebo plastová běžná do 20 kg 
</t>
    </r>
    <r>
      <rPr>
        <i/>
        <sz val="12"/>
        <rFont val="Times New Roman"/>
        <family val="1"/>
        <charset val="238"/>
      </rPr>
      <t>viz situace, rozvodnice plastová - SV100, svorky pro napojení vodičů do 50mm2, včetně pojistek</t>
    </r>
  </si>
  <si>
    <r>
      <t xml:space="preserve">Montáž vodič uzemňovací, průřezu do 120 mm2 na povchu
</t>
    </r>
    <r>
      <rPr>
        <i/>
        <sz val="12"/>
        <rFont val="Times New Roman"/>
        <family val="1"/>
        <charset val="238"/>
      </rPr>
      <t xml:space="preserve">Montáž svodu pro uzemnění sloupu viz. TZ a situace, včetně veškerého příslušenství, uchycní atd... </t>
    </r>
  </si>
  <si>
    <r>
      <t xml:space="preserve">Skříň pojistková SV100
</t>
    </r>
    <r>
      <rPr>
        <i/>
        <sz val="12"/>
        <rFont val="Times New Roman"/>
        <family val="1"/>
        <charset val="238"/>
      </rPr>
      <t>skříň včetně výzbroje (a pojistek, hodnoty určí správce) pro napojení nové větve VO, součástí dodávky je kotevní materiál a zaústění vodičů včetně jejich mechanické ochrany</t>
    </r>
  </si>
  <si>
    <r>
      <t xml:space="preserve">sloup betonový JB 9/3
</t>
    </r>
    <r>
      <rPr>
        <i/>
        <sz val="12"/>
        <rFont val="Times New Roman"/>
        <family val="1"/>
        <charset val="238"/>
      </rPr>
      <t>viz situace a TZ,</t>
    </r>
  </si>
  <si>
    <r>
      <t xml:space="preserve">sloup betonový JB 9/6
</t>
    </r>
    <r>
      <rPr>
        <i/>
        <sz val="12"/>
        <rFont val="Times New Roman"/>
        <family val="1"/>
        <charset val="238"/>
      </rPr>
      <t>viz situace a TZ,</t>
    </r>
  </si>
  <si>
    <r>
      <t xml:space="preserve">Uzemnění podpěrného bodu - zemnící svod
</t>
    </r>
    <r>
      <rPr>
        <i/>
        <sz val="12"/>
        <rFont val="Times New Roman"/>
        <family val="1"/>
        <charset val="238"/>
      </rPr>
      <t>Včetně veškerého příslušenství, svorek, napojení na FeZn 30x4 atd...</t>
    </r>
  </si>
  <si>
    <r>
      <t xml:space="preserve">Svítidlo LED, typ a výkon dle TZ
</t>
    </r>
    <r>
      <rPr>
        <i/>
        <sz val="12"/>
        <rFont val="Times New Roman"/>
        <family val="1"/>
        <charset val="238"/>
      </rPr>
      <t>viz situace, viz TZ, včetně zdroje, svítidlo v provedení s vlastní pojistkou!</t>
    </r>
  </si>
  <si>
    <t>A.004</t>
  </si>
  <si>
    <t>A.005</t>
  </si>
  <si>
    <t>A.006</t>
  </si>
  <si>
    <t>A.010</t>
  </si>
  <si>
    <t>A.011</t>
  </si>
  <si>
    <t>B.001</t>
  </si>
  <si>
    <t>B.002</t>
  </si>
  <si>
    <t>B.004</t>
  </si>
  <si>
    <t>B.005</t>
  </si>
  <si>
    <t>B.006</t>
  </si>
  <si>
    <t>B.009</t>
  </si>
  <si>
    <t>B.010</t>
  </si>
  <si>
    <t>B.011</t>
  </si>
  <si>
    <t>B.012</t>
  </si>
  <si>
    <r>
      <t xml:space="preserve">Prořez dřevin a kácení drobných porostů
</t>
    </r>
    <r>
      <rPr>
        <i/>
        <sz val="12"/>
        <rFont val="Times New Roman"/>
        <family val="1"/>
        <charset val="238"/>
      </rPr>
      <t xml:space="preserve">viz. TZ - kácení drobného porostu, keřů a nutný prořez, vzrostlé dřeviny nebudou káceny! </t>
    </r>
  </si>
  <si>
    <r>
      <t xml:space="preserve">Zemnící tyč délky 2m
</t>
    </r>
    <r>
      <rPr>
        <i/>
        <sz val="12"/>
        <rFont val="Times New Roman"/>
        <family val="1"/>
        <charset val="238"/>
      </rPr>
      <t>ZT 2,0s zemnící tyč se svorkou, délka 2m, provedení FeZn</t>
    </r>
  </si>
  <si>
    <r>
      <t xml:space="preserve">Montáž výložník osvětlení 35 kg
</t>
    </r>
    <r>
      <rPr>
        <i/>
        <sz val="12"/>
        <rFont val="Times New Roman"/>
        <family val="1"/>
        <charset val="238"/>
      </rPr>
      <t>Výložníky viz situace a TZ - dle  potřeby- montáž svítidel přímo na sloup</t>
    </r>
  </si>
  <si>
    <r>
      <t xml:space="preserve">Spojka kabelu do AES 2x16
</t>
    </r>
    <r>
      <rPr>
        <i/>
        <sz val="12"/>
        <rFont val="Times New Roman"/>
        <family val="1"/>
        <charset val="238"/>
      </rPr>
      <t>spojkování nového venkovního vedení v tras, dle potřeby</t>
    </r>
  </si>
  <si>
    <r>
      <t xml:space="preserve">Kabel závěsný AES 2x16, včetně podružného montážního materiálu (svorky kotevní, nosné, atd...)
</t>
    </r>
    <r>
      <rPr>
        <i/>
        <sz val="12"/>
        <rFont val="Times New Roman"/>
        <family val="1"/>
        <charset val="238"/>
      </rPr>
      <t>viz situace,03 a TZ, viz B</t>
    </r>
  </si>
  <si>
    <r>
      <t xml:space="preserve">Výložník - pro svítidlo osazené přímo na sloup
</t>
    </r>
    <r>
      <rPr>
        <i/>
        <sz val="12"/>
        <rFont val="Times New Roman"/>
        <family val="1"/>
        <charset val="238"/>
      </rPr>
      <t>výložník na jednoduchý betonový sloup pro osazení svítidla ke sloupu</t>
    </r>
  </si>
  <si>
    <r>
      <t xml:space="preserve">Montáž sloupů, bez zemních prací betonových, samostatně stojících, délky do 12 m
</t>
    </r>
    <r>
      <rPr>
        <i/>
        <sz val="12"/>
        <rFont val="Times New Roman"/>
        <family val="1"/>
        <charset val="238"/>
      </rPr>
      <t>viz situace a TZ, (4xJB9/3, 1xJB 9/6)</t>
    </r>
  </si>
  <si>
    <r>
      <t xml:space="preserve">Zařízení staveniště, provizorní dopravní značení
</t>
    </r>
    <r>
      <rPr>
        <i/>
        <sz val="12"/>
        <rFont val="Times New Roman"/>
        <family val="1"/>
        <charset val="238"/>
      </rPr>
      <t>odhad dle rozsahu stavby cca 2%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</si>
</sst>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28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/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hair">
        <color theme="0" tint="-0.14996795556505021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medium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auto="1"/>
      </bottom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9" fillId="7" borderId="12" xfId="14" applyFont="1" applyFill="1" applyBorder="1"/>
    <xf numFmtId="0" fontId="12" fillId="7" borderId="12" xfId="15" applyFont="1" applyFill="1" applyBorder="1" applyAlignment="1">
      <alignment horizontal="left" vertical="top" wrapText="1"/>
    </xf>
    <xf numFmtId="164" fontId="12" fillId="7" borderId="12" xfId="14" applyNumberFormat="1" applyFont="1" applyFill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 vertical="center"/>
    </xf>
    <xf numFmtId="0" fontId="21" fillId="6" borderId="18" xfId="0" applyFont="1" applyFill="1" applyBorder="1" applyAlignment="1" applyProtection="1">
      <alignment horizontal="center" vertical="center"/>
    </xf>
    <xf numFmtId="0" fontId="21" fillId="6" borderId="17" xfId="0" applyFont="1" applyFill="1" applyBorder="1" applyAlignment="1" applyProtection="1">
      <alignment horizontal="left" vertical="center"/>
    </xf>
    <xf numFmtId="0" fontId="21" fillId="6" borderId="21" xfId="0" applyFont="1" applyFill="1" applyBorder="1" applyAlignment="1" applyProtection="1">
      <alignment horizontal="right"/>
    </xf>
    <xf numFmtId="0" fontId="21" fillId="6" borderId="19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0" fontId="19" fillId="7" borderId="25" xfId="14" applyFont="1" applyFill="1" applyBorder="1"/>
    <xf numFmtId="164" fontId="12" fillId="7" borderId="25" xfId="14" applyNumberFormat="1" applyFont="1" applyFill="1" applyBorder="1"/>
    <xf numFmtId="164" fontId="12" fillId="7" borderId="30" xfId="14" applyNumberFormat="1" applyFont="1" applyFill="1" applyBorder="1" applyAlignment="1"/>
    <xf numFmtId="0" fontId="11" fillId="0" borderId="3" xfId="15" applyFont="1" applyFill="1" applyBorder="1" applyAlignment="1">
      <alignment horizontal="left" vertical="top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49" fontId="11" fillId="0" borderId="35" xfId="15" applyNumberFormat="1" applyFont="1" applyFill="1" applyBorder="1" applyAlignment="1">
      <alignment horizontal="center" vertical="center" wrapText="1"/>
    </xf>
    <xf numFmtId="0" fontId="11" fillId="0" borderId="27" xfId="15" applyFont="1" applyFill="1" applyBorder="1" applyAlignment="1">
      <alignment horizontal="left" vertical="top" wrapText="1"/>
    </xf>
    <xf numFmtId="0" fontId="14" fillId="0" borderId="27" xfId="14" applyFont="1" applyFill="1" applyBorder="1" applyAlignment="1">
      <alignment horizontal="center" vertical="center"/>
    </xf>
    <xf numFmtId="2" fontId="14" fillId="0" borderId="27" xfId="12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horizontal="right" vertical="center"/>
    </xf>
    <xf numFmtId="165" fontId="14" fillId="0" borderId="28" xfId="12" applyNumberFormat="1" applyFont="1" applyFill="1" applyBorder="1" applyAlignment="1">
      <alignment vertical="center"/>
    </xf>
    <xf numFmtId="0" fontId="14" fillId="0" borderId="0" xfId="14" applyFont="1" applyFill="1" applyBorder="1"/>
    <xf numFmtId="49" fontId="11" fillId="0" borderId="36" xfId="15" applyNumberFormat="1" applyFont="1" applyFill="1" applyBorder="1" applyAlignment="1">
      <alignment horizontal="center" vertical="center" wrapText="1"/>
    </xf>
    <xf numFmtId="0" fontId="11" fillId="0" borderId="32" xfId="15" applyFont="1" applyFill="1" applyBorder="1" applyAlignment="1">
      <alignment horizontal="left" vertical="top" wrapText="1"/>
    </xf>
    <xf numFmtId="0" fontId="14" fillId="0" borderId="32" xfId="14" applyFont="1" applyFill="1" applyBorder="1" applyAlignment="1">
      <alignment horizontal="center" vertical="center"/>
    </xf>
    <xf numFmtId="165" fontId="14" fillId="0" borderId="32" xfId="12" applyNumberFormat="1" applyFont="1" applyFill="1" applyBorder="1" applyAlignment="1">
      <alignment vertical="center"/>
    </xf>
    <xf numFmtId="165" fontId="14" fillId="0" borderId="33" xfId="12" applyNumberFormat="1" applyFont="1" applyFill="1" applyBorder="1" applyAlignment="1">
      <alignment vertical="center"/>
    </xf>
    <xf numFmtId="49" fontId="11" fillId="0" borderId="32" xfId="15" applyNumberFormat="1" applyFont="1" applyFill="1" applyBorder="1" applyAlignment="1">
      <alignment horizontal="center" vertical="center" wrapText="1"/>
    </xf>
    <xf numFmtId="49" fontId="11" fillId="0" borderId="5" xfId="15" applyNumberFormat="1" applyFont="1" applyFill="1" applyBorder="1" applyAlignment="1">
      <alignment horizontal="center" vertical="center" wrapText="1"/>
    </xf>
    <xf numFmtId="49" fontId="11" fillId="0" borderId="6" xfId="15" applyNumberFormat="1" applyFont="1" applyFill="1" applyBorder="1" applyAlignment="1">
      <alignment horizontal="center" vertical="center" wrapText="1"/>
    </xf>
    <xf numFmtId="0" fontId="11" fillId="0" borderId="6" xfId="15" applyFont="1" applyFill="1" applyBorder="1" applyAlignment="1">
      <alignment horizontal="left" vertical="top" wrapText="1"/>
    </xf>
    <xf numFmtId="0" fontId="14" fillId="0" borderId="6" xfId="14" applyFont="1" applyFill="1" applyBorder="1" applyAlignment="1">
      <alignment horizontal="center" vertical="center"/>
    </xf>
    <xf numFmtId="165" fontId="14" fillId="0" borderId="6" xfId="12" applyNumberFormat="1" applyFont="1" applyFill="1" applyBorder="1" applyAlignment="1">
      <alignment vertical="center"/>
    </xf>
    <xf numFmtId="3" fontId="11" fillId="0" borderId="6" xfId="14" applyNumberFormat="1" applyFont="1" applyFill="1" applyBorder="1" applyAlignment="1">
      <alignment vertical="center"/>
    </xf>
    <xf numFmtId="165" fontId="14" fillId="0" borderId="7" xfId="12" applyNumberFormat="1" applyFont="1" applyFill="1" applyBorder="1" applyAlignment="1">
      <alignment vertical="center"/>
    </xf>
    <xf numFmtId="0" fontId="11" fillId="0" borderId="0" xfId="15" applyFont="1" applyFill="1" applyBorder="1"/>
    <xf numFmtId="165" fontId="11" fillId="0" borderId="0" xfId="15" applyNumberFormat="1" applyFont="1" applyFill="1" applyBorder="1" applyAlignment="1">
      <alignment horizontal="center"/>
    </xf>
    <xf numFmtId="164" fontId="11" fillId="0" borderId="0" xfId="15" applyNumberFormat="1" applyFont="1" applyFill="1" applyBorder="1"/>
    <xf numFmtId="165" fontId="14" fillId="0" borderId="3" xfId="12" applyNumberFormat="1" applyFont="1" applyFill="1" applyBorder="1" applyAlignment="1">
      <alignment vertical="center"/>
    </xf>
    <xf numFmtId="49" fontId="11" fillId="0" borderId="34" xfId="15" applyNumberFormat="1" applyFont="1" applyFill="1" applyBorder="1" applyAlignment="1">
      <alignment horizontal="center" vertical="center" wrapText="1"/>
    </xf>
    <xf numFmtId="3" fontId="11" fillId="0" borderId="32" xfId="14" applyNumberFormat="1" applyFont="1" applyFill="1" applyBorder="1" applyAlignment="1">
      <alignment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3" fontId="11" fillId="0" borderId="3" xfId="14" applyNumberFormat="1" applyFont="1" applyFill="1" applyBorder="1" applyAlignment="1">
      <alignment vertical="center"/>
    </xf>
    <xf numFmtId="49" fontId="11" fillId="0" borderId="2" xfId="15" applyNumberFormat="1" applyFont="1" applyFill="1" applyBorder="1" applyAlignment="1">
      <alignment horizontal="center" vertical="center" wrapText="1"/>
    </xf>
    <xf numFmtId="3" fontId="11" fillId="0" borderId="27" xfId="14" applyNumberFormat="1" applyFont="1" applyFill="1" applyBorder="1" applyAlignment="1">
      <alignment vertical="center"/>
    </xf>
    <xf numFmtId="0" fontId="11" fillId="0" borderId="8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/>
    </xf>
    <xf numFmtId="165" fontId="11" fillId="0" borderId="9" xfId="13" applyNumberFormat="1" applyFont="1" applyFill="1" applyBorder="1" applyAlignment="1">
      <alignment horizontal="center" vertical="center" wrapText="1"/>
    </xf>
    <xf numFmtId="164" fontId="11" fillId="0" borderId="9" xfId="13" applyNumberFormat="1" applyFont="1" applyFill="1" applyBorder="1" applyAlignment="1">
      <alignment horizontal="center" vertical="center" wrapText="1"/>
    </xf>
    <xf numFmtId="165" fontId="11" fillId="0" borderId="10" xfId="13" applyNumberFormat="1" applyFont="1" applyFill="1" applyBorder="1" applyAlignment="1">
      <alignment horizontal="center" vertical="center" wrapText="1"/>
    </xf>
    <xf numFmtId="0" fontId="12" fillId="0" borderId="11" xfId="15" applyFont="1" applyFill="1" applyBorder="1" applyAlignment="1">
      <alignment horizontal="center" vertical="top" wrapText="1"/>
    </xf>
    <xf numFmtId="0" fontId="19" fillId="0" borderId="12" xfId="14" applyFont="1" applyFill="1" applyBorder="1"/>
    <xf numFmtId="0" fontId="12" fillId="0" borderId="12" xfId="15" applyFont="1" applyFill="1" applyBorder="1" applyAlignment="1">
      <alignment horizontal="left" vertical="top" wrapText="1"/>
    </xf>
    <xf numFmtId="164" fontId="12" fillId="0" borderId="12" xfId="14" applyNumberFormat="1" applyFont="1" applyFill="1" applyBorder="1"/>
    <xf numFmtId="165" fontId="19" fillId="0" borderId="13" xfId="12" applyNumberFormat="1" applyFont="1" applyFill="1" applyBorder="1" applyAlignment="1">
      <alignment horizontal="right" vertical="center"/>
    </xf>
    <xf numFmtId="0" fontId="12" fillId="0" borderId="29" xfId="15" applyFont="1" applyFill="1" applyBorder="1" applyAlignment="1">
      <alignment horizontal="center" vertical="top" wrapText="1"/>
    </xf>
    <xf numFmtId="0" fontId="19" fillId="0" borderId="25" xfId="14" applyFont="1" applyFill="1" applyBorder="1"/>
    <xf numFmtId="164" fontId="12" fillId="0" borderId="30" xfId="14" applyNumberFormat="1" applyFont="1" applyFill="1" applyBorder="1" applyAlignment="1"/>
    <xf numFmtId="164" fontId="12" fillId="0" borderId="25" xfId="14" applyNumberFormat="1" applyFont="1" applyFill="1" applyBorder="1"/>
    <xf numFmtId="165" fontId="19" fillId="0" borderId="31" xfId="12" applyNumberFormat="1" applyFont="1" applyFill="1" applyBorder="1" applyAlignment="1">
      <alignment horizontal="right" vertical="center"/>
    </xf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170" fontId="14" fillId="0" borderId="27" xfId="12" applyNumberFormat="1" applyFont="1" applyFill="1" applyBorder="1" applyAlignment="1">
      <alignment vertical="center"/>
    </xf>
    <xf numFmtId="165" fontId="14" fillId="0" borderId="27" xfId="12" applyNumberFormat="1" applyFont="1" applyFill="1" applyBorder="1" applyAlignment="1">
      <alignment vertical="center"/>
    </xf>
    <xf numFmtId="0" fontId="11" fillId="4" borderId="37" xfId="13" applyFont="1" applyFill="1" applyBorder="1" applyAlignment="1">
      <alignment horizontal="center" vertical="center" wrapText="1"/>
    </xf>
    <xf numFmtId="0" fontId="11" fillId="4" borderId="25" xfId="13" applyFont="1" applyFill="1" applyBorder="1" applyAlignment="1">
      <alignment horizontal="center" vertical="center" wrapText="1"/>
    </xf>
    <xf numFmtId="0" fontId="11" fillId="5" borderId="25" xfId="13" applyFont="1" applyFill="1" applyBorder="1" applyAlignment="1">
      <alignment horizontal="center" vertical="center"/>
    </xf>
    <xf numFmtId="0" fontId="11" fillId="5" borderId="25" xfId="13" applyFont="1" applyFill="1" applyBorder="1" applyAlignment="1">
      <alignment horizontal="center" vertical="center" wrapText="1"/>
    </xf>
    <xf numFmtId="165" fontId="11" fillId="5" borderId="25" xfId="13" applyNumberFormat="1" applyFont="1" applyFill="1" applyBorder="1" applyAlignment="1">
      <alignment horizontal="center" vertical="center" wrapText="1"/>
    </xf>
    <xf numFmtId="164" fontId="11" fillId="5" borderId="25" xfId="13" applyNumberFormat="1" applyFont="1" applyFill="1" applyBorder="1" applyAlignment="1">
      <alignment horizontal="center" vertical="center" wrapText="1"/>
    </xf>
    <xf numFmtId="165" fontId="11" fillId="4" borderId="38" xfId="13" applyNumberFormat="1" applyFont="1" applyFill="1" applyBorder="1" applyAlignment="1">
      <alignment horizontal="center" vertical="center" wrapText="1"/>
    </xf>
    <xf numFmtId="0" fontId="12" fillId="7" borderId="39" xfId="15" applyFont="1" applyFill="1" applyBorder="1" applyAlignment="1">
      <alignment horizontal="center" vertical="top" wrapText="1"/>
    </xf>
    <xf numFmtId="165" fontId="19" fillId="7" borderId="40" xfId="12" applyNumberFormat="1" applyFont="1" applyFill="1" applyBorder="1" applyAlignment="1">
      <alignment horizontal="right" vertical="center"/>
    </xf>
    <xf numFmtId="0" fontId="19" fillId="7" borderId="37" xfId="14" applyFont="1" applyFill="1" applyBorder="1"/>
    <xf numFmtId="165" fontId="19" fillId="7" borderId="38" xfId="12" applyNumberFormat="1" applyFont="1" applyFill="1" applyBorder="1" applyAlignment="1">
      <alignment horizontal="right" vertical="center"/>
    </xf>
    <xf numFmtId="49" fontId="11" fillId="0" borderId="41" xfId="15" applyNumberFormat="1" applyFont="1" applyFill="1" applyBorder="1" applyAlignment="1">
      <alignment horizontal="center" vertical="center" wrapText="1"/>
    </xf>
    <xf numFmtId="165" fontId="14" fillId="0" borderId="42" xfId="12" applyNumberFormat="1" applyFont="1" applyFill="1" applyBorder="1" applyAlignment="1">
      <alignment vertical="center"/>
    </xf>
    <xf numFmtId="49" fontId="11" fillId="0" borderId="43" xfId="15" applyNumberFormat="1" applyFont="1" applyFill="1" applyBorder="1" applyAlignment="1">
      <alignment horizontal="center" vertical="center" wrapText="1"/>
    </xf>
    <xf numFmtId="165" fontId="14" fillId="0" borderId="44" xfId="12" applyNumberFormat="1" applyFont="1" applyFill="1" applyBorder="1" applyAlignment="1">
      <alignment vertical="center"/>
    </xf>
    <xf numFmtId="49" fontId="11" fillId="0" borderId="45" xfId="15" applyNumberFormat="1" applyFont="1" applyFill="1" applyBorder="1" applyAlignment="1">
      <alignment horizontal="center" vertical="center" wrapText="1"/>
    </xf>
    <xf numFmtId="0" fontId="11" fillId="0" borderId="46" xfId="15" applyFont="1" applyFill="1" applyBorder="1" applyAlignment="1">
      <alignment horizontal="left" vertical="top" wrapText="1"/>
    </xf>
    <xf numFmtId="0" fontId="14" fillId="0" borderId="46" xfId="14" applyFont="1" applyFill="1" applyBorder="1" applyAlignment="1">
      <alignment horizontal="center" vertical="center"/>
    </xf>
    <xf numFmtId="165" fontId="14" fillId="0" borderId="46" xfId="12" applyNumberFormat="1" applyFont="1" applyFill="1" applyBorder="1" applyAlignment="1">
      <alignment vertical="center"/>
    </xf>
    <xf numFmtId="165" fontId="14" fillId="0" borderId="47" xfId="12" applyNumberFormat="1" applyFont="1" applyFill="1" applyBorder="1" applyAlignment="1">
      <alignment vertical="center"/>
    </xf>
    <xf numFmtId="49" fontId="11" fillId="0" borderId="48" xfId="15" applyNumberFormat="1" applyFont="1" applyFill="1" applyBorder="1" applyAlignment="1">
      <alignment horizontal="center" vertical="center" wrapText="1"/>
    </xf>
    <xf numFmtId="49" fontId="11" fillId="0" borderId="49" xfId="15" applyNumberFormat="1" applyFont="1" applyFill="1" applyBorder="1" applyAlignment="1">
      <alignment horizontal="center" vertical="center" wrapText="1"/>
    </xf>
    <xf numFmtId="49" fontId="11" fillId="0" borderId="50" xfId="15" applyNumberFormat="1" applyFont="1" applyFill="1" applyBorder="1" applyAlignment="1">
      <alignment horizontal="center" vertical="center" wrapText="1"/>
    </xf>
    <xf numFmtId="0" fontId="11" fillId="0" borderId="50" xfId="15" applyFont="1" applyFill="1" applyBorder="1" applyAlignment="1">
      <alignment horizontal="left" vertical="top" wrapText="1"/>
    </xf>
    <xf numFmtId="0" fontId="14" fillId="0" borderId="50" xfId="14" applyFont="1" applyFill="1" applyBorder="1" applyAlignment="1">
      <alignment horizontal="center" vertical="center"/>
    </xf>
    <xf numFmtId="2" fontId="14" fillId="0" borderId="50" xfId="12" applyNumberFormat="1" applyFont="1" applyFill="1" applyBorder="1" applyAlignment="1">
      <alignment vertical="center"/>
    </xf>
    <xf numFmtId="3" fontId="11" fillId="0" borderId="50" xfId="14" applyNumberFormat="1" applyFont="1" applyFill="1" applyBorder="1" applyAlignment="1">
      <alignment vertical="center"/>
    </xf>
    <xf numFmtId="165" fontId="14" fillId="0" borderId="51" xfId="12" applyNumberFormat="1" applyFont="1" applyFill="1" applyBorder="1" applyAlignment="1">
      <alignment vertical="center"/>
    </xf>
    <xf numFmtId="0" fontId="27" fillId="6" borderId="15" xfId="0" applyFont="1" applyFill="1" applyBorder="1" applyAlignment="1" applyProtection="1">
      <alignment horizontal="center"/>
    </xf>
    <xf numFmtId="0" fontId="27" fillId="6" borderId="16" xfId="0" applyFont="1" applyFill="1" applyBorder="1" applyAlignment="1" applyProtection="1">
      <alignment horizontal="center"/>
    </xf>
    <xf numFmtId="0" fontId="27" fillId="6" borderId="17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zoomScaleNormal="100" workbookViewId="0">
      <selection activeCell="G12" sqref="G12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 x14ac:dyDescent="0.25">
      <c r="A1" s="28"/>
      <c r="B1" s="121"/>
      <c r="C1" s="121"/>
      <c r="D1" s="122"/>
    </row>
    <row r="2" spans="1:4" ht="18" x14ac:dyDescent="0.25">
      <c r="A2" s="123" t="s">
        <v>4</v>
      </c>
      <c r="B2" s="124"/>
      <c r="C2" s="124"/>
      <c r="D2" s="125"/>
    </row>
    <row r="3" spans="1:4" ht="18" x14ac:dyDescent="0.25">
      <c r="A3" s="25"/>
      <c r="B3" s="17"/>
      <c r="C3" s="3"/>
      <c r="D3" s="18"/>
    </row>
    <row r="4" spans="1:4" x14ac:dyDescent="0.25">
      <c r="A4" s="25"/>
      <c r="B4" s="34" t="s">
        <v>5</v>
      </c>
      <c r="C4" s="34" t="s">
        <v>98</v>
      </c>
      <c r="D4" s="23"/>
    </row>
    <row r="5" spans="1:4" x14ac:dyDescent="0.25">
      <c r="A5" s="25"/>
      <c r="B5" s="34" t="s">
        <v>6</v>
      </c>
      <c r="C5" s="34"/>
      <c r="D5" s="24"/>
    </row>
    <row r="6" spans="1:4" x14ac:dyDescent="0.25">
      <c r="A6" s="25"/>
      <c r="B6" s="34" t="s">
        <v>7</v>
      </c>
      <c r="C6" s="4"/>
      <c r="D6" s="24"/>
    </row>
    <row r="7" spans="1:4" x14ac:dyDescent="0.25">
      <c r="A7" s="25"/>
      <c r="B7" s="34"/>
      <c r="C7" s="34"/>
      <c r="D7" s="24"/>
    </row>
    <row r="8" spans="1:4" x14ac:dyDescent="0.25">
      <c r="A8" s="25"/>
      <c r="B8" s="34"/>
      <c r="C8" s="34" t="s">
        <v>32</v>
      </c>
      <c r="D8" s="24"/>
    </row>
    <row r="9" spans="1:4" x14ac:dyDescent="0.25">
      <c r="A9" s="25"/>
      <c r="B9" s="34"/>
      <c r="C9" s="34"/>
      <c r="D9" s="24"/>
    </row>
    <row r="10" spans="1:4" x14ac:dyDescent="0.25">
      <c r="A10" s="25"/>
      <c r="B10" s="34" t="s">
        <v>8</v>
      </c>
      <c r="C10" s="34" t="s">
        <v>99</v>
      </c>
      <c r="D10" s="24"/>
    </row>
    <row r="11" spans="1:4" x14ac:dyDescent="0.25">
      <c r="A11" s="25"/>
      <c r="B11" s="34" t="s">
        <v>9</v>
      </c>
      <c r="C11" s="34" t="s">
        <v>82</v>
      </c>
      <c r="D11" s="24"/>
    </row>
    <row r="12" spans="1:4" x14ac:dyDescent="0.25">
      <c r="A12" s="25"/>
      <c r="B12" s="34" t="s">
        <v>10</v>
      </c>
      <c r="C12" s="35" t="s">
        <v>100</v>
      </c>
      <c r="D12" s="24"/>
    </row>
    <row r="13" spans="1:4" x14ac:dyDescent="0.25">
      <c r="A13" s="25"/>
      <c r="B13" s="4"/>
      <c r="C13" s="4"/>
      <c r="D13" s="24"/>
    </row>
    <row r="14" spans="1:4" x14ac:dyDescent="0.25">
      <c r="A14" s="25"/>
      <c r="B14" s="21"/>
      <c r="C14" s="21"/>
      <c r="D14" s="22"/>
    </row>
    <row r="15" spans="1:4" x14ac:dyDescent="0.25">
      <c r="A15" s="29"/>
      <c r="B15" s="27" t="s">
        <v>11</v>
      </c>
      <c r="C15" s="27" t="s">
        <v>12</v>
      </c>
      <c r="D15" s="26" t="s">
        <v>13</v>
      </c>
    </row>
    <row r="16" spans="1:4" s="10" customFormat="1" ht="12.75" x14ac:dyDescent="0.2">
      <c r="A16" s="16"/>
      <c r="B16" s="14" t="str">
        <f>'1'!A2</f>
        <v>A</v>
      </c>
      <c r="C16" s="14" t="str">
        <f>'1'!C2</f>
        <v>Zemní práce</v>
      </c>
      <c r="D16" s="19">
        <f>'1'!G3</f>
        <v>0</v>
      </c>
    </row>
    <row r="17" spans="1:4" s="10" customFormat="1" ht="12.75" x14ac:dyDescent="0.2">
      <c r="A17" s="16"/>
      <c r="B17" s="14" t="str">
        <f>'2'!A2</f>
        <v>B</v>
      </c>
      <c r="C17" s="14" t="str">
        <f>'2'!C2</f>
        <v>Silnoproud - montáž</v>
      </c>
      <c r="D17" s="19">
        <f>'2'!G3</f>
        <v>0</v>
      </c>
    </row>
    <row r="18" spans="1:4" s="10" customFormat="1" ht="12.75" x14ac:dyDescent="0.2">
      <c r="A18" s="16"/>
      <c r="B18" s="14" t="str">
        <f>'3'!A2</f>
        <v>C</v>
      </c>
      <c r="C18" s="14" t="str">
        <f>'3'!C2</f>
        <v>Silnoproud - specifikace</v>
      </c>
      <c r="D18" s="19">
        <f>'3'!G3</f>
        <v>0</v>
      </c>
    </row>
    <row r="19" spans="1:4" s="10" customFormat="1" ht="12.75" x14ac:dyDescent="0.2">
      <c r="A19" s="16"/>
      <c r="B19" s="14" t="str">
        <f>'4'!A2</f>
        <v>D</v>
      </c>
      <c r="C19" s="14" t="str">
        <f>'4'!C2</f>
        <v>Nátěry</v>
      </c>
      <c r="D19" s="19">
        <f>'4'!G3</f>
        <v>0</v>
      </c>
    </row>
    <row r="20" spans="1:4" s="10" customFormat="1" ht="12.75" x14ac:dyDescent="0.2">
      <c r="A20" s="16"/>
      <c r="B20" s="14" t="str">
        <f>'5'!A2</f>
        <v>E</v>
      </c>
      <c r="C20" s="14" t="str">
        <f>'5'!C2</f>
        <v>Ostatní</v>
      </c>
      <c r="D20" s="19">
        <f>'5'!G3</f>
        <v>0</v>
      </c>
    </row>
    <row r="21" spans="1:4" s="10" customFormat="1" ht="12.75" x14ac:dyDescent="0.2">
      <c r="A21" s="16"/>
      <c r="B21" s="14"/>
      <c r="C21" s="14"/>
      <c r="D21" s="19"/>
    </row>
    <row r="22" spans="1:4" s="10" customFormat="1" ht="12.75" x14ac:dyDescent="0.2">
      <c r="A22" s="16"/>
      <c r="B22" s="14"/>
      <c r="C22" s="14"/>
      <c r="D22" s="19"/>
    </row>
    <row r="23" spans="1:4" s="10" customFormat="1" ht="12.75" x14ac:dyDescent="0.2">
      <c r="A23" s="16"/>
      <c r="B23" s="14"/>
      <c r="C23" s="14"/>
      <c r="D23" s="19"/>
    </row>
    <row r="24" spans="1:4" s="10" customFormat="1" ht="12.75" x14ac:dyDescent="0.2">
      <c r="A24" s="16"/>
      <c r="B24" s="14"/>
      <c r="C24" s="14"/>
      <c r="D24" s="19"/>
    </row>
    <row r="25" spans="1:4" s="10" customFormat="1" ht="12.75" x14ac:dyDescent="0.2">
      <c r="A25" s="16"/>
      <c r="B25" s="14"/>
      <c r="C25" s="14"/>
      <c r="D25" s="19"/>
    </row>
    <row r="26" spans="1:4" x14ac:dyDescent="0.25">
      <c r="A26" s="15"/>
      <c r="B26" s="12"/>
      <c r="C26" s="13"/>
      <c r="D26" s="20"/>
    </row>
    <row r="27" spans="1:4" s="11" customFormat="1" ht="16.5" thickBot="1" x14ac:dyDescent="0.3">
      <c r="A27" s="30"/>
      <c r="B27" s="31"/>
      <c r="C27" s="32" t="s">
        <v>24</v>
      </c>
      <c r="D27" s="33">
        <f>SUM(D16:D26)</f>
        <v>0</v>
      </c>
    </row>
    <row r="29" spans="1:4" x14ac:dyDescent="0.25">
      <c r="B29" s="126"/>
      <c r="C29" s="126"/>
      <c r="D29" s="126"/>
    </row>
    <row r="30" spans="1:4" x14ac:dyDescent="0.25">
      <c r="B30" s="126"/>
      <c r="C30" s="126"/>
      <c r="D30" s="126"/>
    </row>
    <row r="31" spans="1:4" x14ac:dyDescent="0.25">
      <c r="B31" s="126"/>
      <c r="C31" s="126"/>
      <c r="D31" s="126"/>
    </row>
    <row r="32" spans="1:4" x14ac:dyDescent="0.25">
      <c r="B32" s="126"/>
      <c r="C32" s="126"/>
      <c r="D32" s="126"/>
    </row>
    <row r="34" spans="2:4" x14ac:dyDescent="0.25">
      <c r="B34" s="126"/>
      <c r="C34" s="126"/>
      <c r="D34" s="126"/>
    </row>
    <row r="35" spans="2:4" x14ac:dyDescent="0.25">
      <c r="B35" s="126"/>
      <c r="C35" s="126"/>
      <c r="D35" s="126"/>
    </row>
    <row r="36" spans="2:4" x14ac:dyDescent="0.25">
      <c r="B36" s="126"/>
      <c r="C36" s="126"/>
      <c r="D36" s="126"/>
    </row>
    <row r="37" spans="2:4" x14ac:dyDescent="0.25">
      <c r="B37" s="126"/>
      <c r="C37" s="126"/>
      <c r="D37" s="126"/>
    </row>
  </sheetData>
  <mergeCells count="4">
    <mergeCell ref="B1:D1"/>
    <mergeCell ref="A2:D2"/>
    <mergeCell ref="B29:D32"/>
    <mergeCell ref="B34:D37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zoomScaleNormal="100" workbookViewId="0">
      <pane ySplit="3" topLeftCell="A10" activePane="bottomLeft" state="frozen"/>
      <selection activeCell="G12" sqref="G12"/>
      <selection pane="bottomLeft" activeCell="H23" sqref="H23"/>
    </sheetView>
  </sheetViews>
  <sheetFormatPr defaultRowHeight="15.75" x14ac:dyDescent="0.2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7" width="11.75" style="6" bestFit="1" customWidth="1"/>
    <col min="8" max="16384" width="9" style="1"/>
  </cols>
  <sheetData>
    <row r="1" spans="1:7" ht="32.25" thickBot="1" x14ac:dyDescent="0.3">
      <c r="A1" s="93" t="s">
        <v>20</v>
      </c>
      <c r="B1" s="94" t="s">
        <v>0</v>
      </c>
      <c r="C1" s="95" t="s">
        <v>1</v>
      </c>
      <c r="D1" s="96" t="s">
        <v>2</v>
      </c>
      <c r="E1" s="97" t="s">
        <v>21</v>
      </c>
      <c r="F1" s="98" t="s">
        <v>19</v>
      </c>
      <c r="G1" s="99" t="s">
        <v>22</v>
      </c>
    </row>
    <row r="2" spans="1:7" s="2" customFormat="1" ht="17.25" thickTop="1" thickBot="1" x14ac:dyDescent="0.3">
      <c r="A2" s="100" t="s">
        <v>14</v>
      </c>
      <c r="B2" s="7"/>
      <c r="C2" s="8" t="s">
        <v>41</v>
      </c>
      <c r="D2" s="9"/>
      <c r="E2" s="9"/>
      <c r="F2" s="9"/>
      <c r="G2" s="101"/>
    </row>
    <row r="3" spans="1:7" s="2" customFormat="1" ht="16.5" thickBot="1" x14ac:dyDescent="0.3">
      <c r="A3" s="102"/>
      <c r="B3" s="36"/>
      <c r="C3" s="38" t="s">
        <v>23</v>
      </c>
      <c r="D3" s="37"/>
      <c r="E3" s="37"/>
      <c r="F3" s="37"/>
      <c r="G3" s="103">
        <f>SUM(G4:G20)</f>
        <v>0</v>
      </c>
    </row>
    <row r="4" spans="1:7" s="49" customFormat="1" ht="32.25" thickTop="1" x14ac:dyDescent="0.25">
      <c r="A4" s="104" t="s">
        <v>25</v>
      </c>
      <c r="B4" s="43"/>
      <c r="C4" s="44" t="s">
        <v>101</v>
      </c>
      <c r="D4" s="45" t="s">
        <v>42</v>
      </c>
      <c r="E4" s="46"/>
      <c r="F4" s="47">
        <f>(161*1.1)/1000</f>
        <v>0.17710000000000004</v>
      </c>
      <c r="G4" s="105">
        <f t="shared" ref="G4:G19" si="0">F4*E4</f>
        <v>0</v>
      </c>
    </row>
    <row r="5" spans="1:7" s="49" customFormat="1" ht="47.25" x14ac:dyDescent="0.25">
      <c r="A5" s="106" t="s">
        <v>26</v>
      </c>
      <c r="B5" s="50"/>
      <c r="C5" s="39" t="s">
        <v>102</v>
      </c>
      <c r="D5" s="40" t="s">
        <v>44</v>
      </c>
      <c r="E5" s="41"/>
      <c r="F5" s="47">
        <f>0.6*20</f>
        <v>12</v>
      </c>
      <c r="G5" s="107">
        <f t="shared" si="0"/>
        <v>0</v>
      </c>
    </row>
    <row r="6" spans="1:7" s="49" customFormat="1" ht="47.25" x14ac:dyDescent="0.25">
      <c r="A6" s="106" t="s">
        <v>27</v>
      </c>
      <c r="B6" s="43"/>
      <c r="C6" s="39" t="s">
        <v>103</v>
      </c>
      <c r="D6" s="40" t="s">
        <v>44</v>
      </c>
      <c r="E6" s="41"/>
      <c r="F6" s="47">
        <f>0.4*20</f>
        <v>8</v>
      </c>
      <c r="G6" s="107">
        <f t="shared" si="0"/>
        <v>0</v>
      </c>
    </row>
    <row r="7" spans="1:7" s="49" customFormat="1" ht="63" x14ac:dyDescent="0.25">
      <c r="A7" s="106" t="s">
        <v>122</v>
      </c>
      <c r="B7" s="43"/>
      <c r="C7" s="39" t="s">
        <v>106</v>
      </c>
      <c r="D7" s="40" t="s">
        <v>43</v>
      </c>
      <c r="E7" s="41"/>
      <c r="F7" s="47">
        <f>F18-F19</f>
        <v>3.7788000000000004</v>
      </c>
      <c r="G7" s="107">
        <f t="shared" si="0"/>
        <v>0</v>
      </c>
    </row>
    <row r="8" spans="1:7" s="49" customFormat="1" ht="47.25" x14ac:dyDescent="0.25">
      <c r="A8" s="106" t="s">
        <v>123</v>
      </c>
      <c r="B8" s="50"/>
      <c r="C8" s="39" t="s">
        <v>107</v>
      </c>
      <c r="D8" s="40" t="s">
        <v>44</v>
      </c>
      <c r="E8" s="41"/>
      <c r="F8" s="47">
        <f>F5</f>
        <v>12</v>
      </c>
      <c r="G8" s="107">
        <f t="shared" si="0"/>
        <v>0</v>
      </c>
    </row>
    <row r="9" spans="1:7" s="49" customFormat="1" ht="47.25" x14ac:dyDescent="0.25">
      <c r="A9" s="106" t="s">
        <v>124</v>
      </c>
      <c r="B9" s="43"/>
      <c r="C9" s="39" t="s">
        <v>108</v>
      </c>
      <c r="D9" s="40" t="s">
        <v>44</v>
      </c>
      <c r="E9" s="41"/>
      <c r="F9" s="47">
        <f>F6</f>
        <v>8</v>
      </c>
      <c r="G9" s="107">
        <f t="shared" si="0"/>
        <v>0</v>
      </c>
    </row>
    <row r="10" spans="1:7" s="49" customFormat="1" ht="47.25" x14ac:dyDescent="0.25">
      <c r="A10" s="106" t="s">
        <v>52</v>
      </c>
      <c r="B10" s="50"/>
      <c r="C10" s="39" t="s">
        <v>74</v>
      </c>
      <c r="D10" s="40" t="s">
        <v>45</v>
      </c>
      <c r="E10" s="41"/>
      <c r="F10" s="47">
        <f>F14+F15+F16+F17+F13</f>
        <v>6.746080000000001</v>
      </c>
      <c r="G10" s="107">
        <f t="shared" si="0"/>
        <v>0</v>
      </c>
    </row>
    <row r="11" spans="1:7" s="49" customFormat="1" ht="63" x14ac:dyDescent="0.25">
      <c r="A11" s="106" t="s">
        <v>53</v>
      </c>
      <c r="B11" s="43"/>
      <c r="C11" s="39" t="s">
        <v>93</v>
      </c>
      <c r="D11" s="40" t="s">
        <v>45</v>
      </c>
      <c r="E11" s="41"/>
      <c r="F11" s="47">
        <f>20*(F14+F15+F16+F17)+10*F13</f>
        <v>74.460800000000006</v>
      </c>
      <c r="G11" s="107">
        <f t="shared" si="0"/>
        <v>0</v>
      </c>
    </row>
    <row r="12" spans="1:7" s="49" customFormat="1" ht="31.5" x14ac:dyDescent="0.25">
      <c r="A12" s="106" t="s">
        <v>28</v>
      </c>
      <c r="B12" s="50"/>
      <c r="C12" s="39" t="s">
        <v>83</v>
      </c>
      <c r="D12" s="40" t="s">
        <v>43</v>
      </c>
      <c r="E12" s="41"/>
      <c r="F12" s="47">
        <f>F7</f>
        <v>3.7788000000000004</v>
      </c>
      <c r="G12" s="107">
        <f t="shared" si="0"/>
        <v>0</v>
      </c>
    </row>
    <row r="13" spans="1:7" s="49" customFormat="1" ht="31.5" x14ac:dyDescent="0.25">
      <c r="A13" s="106" t="s">
        <v>125</v>
      </c>
      <c r="B13" s="43"/>
      <c r="C13" s="39" t="s">
        <v>81</v>
      </c>
      <c r="D13" s="40" t="s">
        <v>45</v>
      </c>
      <c r="E13" s="66"/>
      <c r="F13" s="47">
        <f>F12*1.6</f>
        <v>6.0460800000000008</v>
      </c>
      <c r="G13" s="107">
        <f t="shared" si="0"/>
        <v>0</v>
      </c>
    </row>
    <row r="14" spans="1:7" s="49" customFormat="1" ht="31.5" x14ac:dyDescent="0.25">
      <c r="A14" s="106" t="s">
        <v>126</v>
      </c>
      <c r="B14" s="50"/>
      <c r="C14" s="39" t="s">
        <v>57</v>
      </c>
      <c r="D14" s="40" t="s">
        <v>45</v>
      </c>
      <c r="E14" s="66"/>
      <c r="F14" s="47">
        <v>0.25</v>
      </c>
      <c r="G14" s="107">
        <f t="shared" si="0"/>
        <v>0</v>
      </c>
    </row>
    <row r="15" spans="1:7" s="49" customFormat="1" ht="31.5" x14ac:dyDescent="0.25">
      <c r="A15" s="106" t="s">
        <v>29</v>
      </c>
      <c r="B15" s="43"/>
      <c r="C15" s="39" t="s">
        <v>58</v>
      </c>
      <c r="D15" s="40" t="s">
        <v>45</v>
      </c>
      <c r="E15" s="66"/>
      <c r="F15" s="47">
        <v>0.1</v>
      </c>
      <c r="G15" s="107">
        <f t="shared" si="0"/>
        <v>0</v>
      </c>
    </row>
    <row r="16" spans="1:7" s="49" customFormat="1" ht="31.5" x14ac:dyDescent="0.25">
      <c r="A16" s="106" t="s">
        <v>30</v>
      </c>
      <c r="B16" s="50"/>
      <c r="C16" s="39" t="s">
        <v>59</v>
      </c>
      <c r="D16" s="40" t="s">
        <v>45</v>
      </c>
      <c r="E16" s="66"/>
      <c r="F16" s="47">
        <v>0.1</v>
      </c>
      <c r="G16" s="107">
        <f t="shared" si="0"/>
        <v>0</v>
      </c>
    </row>
    <row r="17" spans="1:7" s="49" customFormat="1" ht="31.5" x14ac:dyDescent="0.25">
      <c r="A17" s="106" t="s">
        <v>54</v>
      </c>
      <c r="B17" s="43"/>
      <c r="C17" s="39" t="s">
        <v>60</v>
      </c>
      <c r="D17" s="40" t="s">
        <v>45</v>
      </c>
      <c r="E17" s="66"/>
      <c r="F17" s="47">
        <v>0.25</v>
      </c>
      <c r="G17" s="107">
        <f t="shared" si="0"/>
        <v>0</v>
      </c>
    </row>
    <row r="18" spans="1:7" s="49" customFormat="1" ht="94.5" x14ac:dyDescent="0.25">
      <c r="A18" s="106" t="s">
        <v>55</v>
      </c>
      <c r="B18" s="43"/>
      <c r="C18" s="39" t="s">
        <v>104</v>
      </c>
      <c r="D18" s="40" t="s">
        <v>43</v>
      </c>
      <c r="E18" s="41"/>
      <c r="F18" s="47">
        <f>1.2*(4*1.536+1*2.448)</f>
        <v>10.3104</v>
      </c>
      <c r="G18" s="107">
        <f t="shared" si="0"/>
        <v>0</v>
      </c>
    </row>
    <row r="19" spans="1:7" s="49" customFormat="1" ht="31.5" x14ac:dyDescent="0.25">
      <c r="A19" s="106" t="s">
        <v>56</v>
      </c>
      <c r="B19" s="43"/>
      <c r="C19" s="39" t="s">
        <v>105</v>
      </c>
      <c r="D19" s="40" t="s">
        <v>43</v>
      </c>
      <c r="E19" s="41"/>
      <c r="F19" s="47">
        <f>1.2*(4*0.911+1*1.799)</f>
        <v>6.5315999999999992</v>
      </c>
      <c r="G19" s="107">
        <f t="shared" si="0"/>
        <v>0</v>
      </c>
    </row>
    <row r="20" spans="1:7" s="49" customFormat="1" ht="32.25" thickBot="1" x14ac:dyDescent="0.3">
      <c r="A20" s="108" t="s">
        <v>31</v>
      </c>
      <c r="B20" s="113"/>
      <c r="C20" s="109" t="s">
        <v>84</v>
      </c>
      <c r="D20" s="110" t="s">
        <v>85</v>
      </c>
      <c r="E20" s="111"/>
      <c r="F20" s="111">
        <f>5*20*1.2</f>
        <v>120</v>
      </c>
      <c r="G20" s="112">
        <f t="shared" ref="G20" si="1">F20*E20</f>
        <v>0</v>
      </c>
    </row>
    <row r="21" spans="1:7" s="63" customFormat="1" x14ac:dyDescent="0.25">
      <c r="E21" s="64"/>
      <c r="F21" s="65"/>
      <c r="G21" s="64"/>
    </row>
    <row r="22" spans="1:7" s="63" customFormat="1" x14ac:dyDescent="0.25">
      <c r="E22" s="64"/>
      <c r="F22" s="65"/>
      <c r="G22" s="64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>
      <pane ySplit="3" topLeftCell="A4" activePane="bottomLeft" state="frozen"/>
      <selection activeCell="G12" sqref="G12"/>
      <selection pane="bottomLeft" activeCell="E4" sqref="E4:E15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s="63" customFormat="1" ht="64.5" thickTop="1" thickBot="1" x14ac:dyDescent="0.3">
      <c r="A1" s="73" t="s">
        <v>20</v>
      </c>
      <c r="B1" s="74" t="s">
        <v>0</v>
      </c>
      <c r="C1" s="75" t="s">
        <v>1</v>
      </c>
      <c r="D1" s="74" t="s">
        <v>2</v>
      </c>
      <c r="E1" s="76" t="s">
        <v>21</v>
      </c>
      <c r="F1" s="77" t="s">
        <v>19</v>
      </c>
      <c r="G1" s="78" t="s">
        <v>22</v>
      </c>
    </row>
    <row r="2" spans="1:7" s="49" customFormat="1" ht="17.25" thickTop="1" thickBot="1" x14ac:dyDescent="0.3">
      <c r="A2" s="79" t="s">
        <v>15</v>
      </c>
      <c r="B2" s="80"/>
      <c r="C2" s="81" t="s">
        <v>46</v>
      </c>
      <c r="D2" s="82"/>
      <c r="E2" s="82"/>
      <c r="F2" s="82"/>
      <c r="G2" s="83"/>
    </row>
    <row r="3" spans="1:7" s="49" customFormat="1" ht="16.5" thickBot="1" x14ac:dyDescent="0.3">
      <c r="A3" s="84"/>
      <c r="B3" s="85"/>
      <c r="C3" s="86" t="s">
        <v>23</v>
      </c>
      <c r="D3" s="87"/>
      <c r="E3" s="87"/>
      <c r="F3" s="87"/>
      <c r="G3" s="88">
        <f>SUM(G4:G19)</f>
        <v>0</v>
      </c>
    </row>
    <row r="4" spans="1:7" s="49" customFormat="1" ht="32.25" thickTop="1" x14ac:dyDescent="0.25">
      <c r="A4" s="71" t="s">
        <v>127</v>
      </c>
      <c r="B4" s="69"/>
      <c r="C4" s="39" t="s">
        <v>114</v>
      </c>
      <c r="D4" s="40" t="s">
        <v>3</v>
      </c>
      <c r="E4" s="41"/>
      <c r="F4" s="70">
        <v>2</v>
      </c>
      <c r="G4" s="42">
        <f t="shared" ref="G4" si="0">F4*E4</f>
        <v>0</v>
      </c>
    </row>
    <row r="5" spans="1:7" s="49" customFormat="1" ht="31.5" x14ac:dyDescent="0.25">
      <c r="A5" s="71" t="s">
        <v>128</v>
      </c>
      <c r="B5" s="69"/>
      <c r="C5" s="39" t="s">
        <v>113</v>
      </c>
      <c r="D5" s="40" t="s">
        <v>44</v>
      </c>
      <c r="E5" s="41"/>
      <c r="F5" s="70">
        <v>12</v>
      </c>
      <c r="G5" s="42">
        <f t="shared" ref="G5:G13" si="1">F5*E5</f>
        <v>0</v>
      </c>
    </row>
    <row r="6" spans="1:7" s="49" customFormat="1" ht="47.25" x14ac:dyDescent="0.25">
      <c r="A6" s="71" t="s">
        <v>33</v>
      </c>
      <c r="B6" s="69"/>
      <c r="C6" s="39" t="s">
        <v>116</v>
      </c>
      <c r="D6" s="40" t="s">
        <v>44</v>
      </c>
      <c r="E6" s="41"/>
      <c r="F6" s="70">
        <v>12</v>
      </c>
      <c r="G6" s="42">
        <f t="shared" ref="G6" si="2">F6*E6</f>
        <v>0</v>
      </c>
    </row>
    <row r="7" spans="1:7" s="49" customFormat="1" ht="47.25" x14ac:dyDescent="0.25">
      <c r="A7" s="71" t="s">
        <v>129</v>
      </c>
      <c r="B7" s="69"/>
      <c r="C7" s="39" t="s">
        <v>111</v>
      </c>
      <c r="D7" s="40" t="s">
        <v>44</v>
      </c>
      <c r="E7" s="41"/>
      <c r="F7" s="70">
        <v>12</v>
      </c>
      <c r="G7" s="42">
        <f t="shared" si="1"/>
        <v>0</v>
      </c>
    </row>
    <row r="8" spans="1:7" s="49" customFormat="1" ht="31.5" x14ac:dyDescent="0.25">
      <c r="A8" s="71" t="s">
        <v>130</v>
      </c>
      <c r="B8" s="69"/>
      <c r="C8" s="39" t="s">
        <v>94</v>
      </c>
      <c r="D8" s="40" t="s">
        <v>3</v>
      </c>
      <c r="E8" s="41"/>
      <c r="F8" s="70">
        <v>4</v>
      </c>
      <c r="G8" s="42">
        <f t="shared" si="1"/>
        <v>0</v>
      </c>
    </row>
    <row r="9" spans="1:7" s="49" customFormat="1" ht="31.5" x14ac:dyDescent="0.25">
      <c r="A9" s="71" t="s">
        <v>131</v>
      </c>
      <c r="B9" s="69"/>
      <c r="C9" s="39" t="s">
        <v>142</v>
      </c>
      <c r="D9" s="40" t="s">
        <v>3</v>
      </c>
      <c r="E9" s="41"/>
      <c r="F9" s="70">
        <v>5</v>
      </c>
      <c r="G9" s="42">
        <f t="shared" si="1"/>
        <v>0</v>
      </c>
    </row>
    <row r="10" spans="1:7" s="49" customFormat="1" ht="31.5" x14ac:dyDescent="0.25">
      <c r="A10" s="71" t="s">
        <v>61</v>
      </c>
      <c r="B10" s="69"/>
      <c r="C10" s="39" t="s">
        <v>112</v>
      </c>
      <c r="D10" s="40" t="s">
        <v>3</v>
      </c>
      <c r="E10" s="41"/>
      <c r="F10" s="70">
        <v>4</v>
      </c>
      <c r="G10" s="42">
        <f t="shared" si="1"/>
        <v>0</v>
      </c>
    </row>
    <row r="11" spans="1:7" s="49" customFormat="1" ht="47.25" x14ac:dyDescent="0.25">
      <c r="A11" s="71" t="s">
        <v>34</v>
      </c>
      <c r="B11" s="69"/>
      <c r="C11" s="39" t="s">
        <v>86</v>
      </c>
      <c r="D11" s="40" t="s">
        <v>3</v>
      </c>
      <c r="E11" s="41"/>
      <c r="F11" s="70">
        <v>1</v>
      </c>
      <c r="G11" s="42">
        <f t="shared" si="1"/>
        <v>0</v>
      </c>
    </row>
    <row r="12" spans="1:7" s="49" customFormat="1" ht="31.5" x14ac:dyDescent="0.25">
      <c r="A12" s="71" t="s">
        <v>132</v>
      </c>
      <c r="B12" s="69"/>
      <c r="C12" s="39" t="s">
        <v>77</v>
      </c>
      <c r="D12" s="40" t="s">
        <v>3</v>
      </c>
      <c r="E12" s="41"/>
      <c r="F12" s="70">
        <v>4</v>
      </c>
      <c r="G12" s="42">
        <f t="shared" si="1"/>
        <v>0</v>
      </c>
    </row>
    <row r="13" spans="1:7" s="49" customFormat="1" ht="31.5" x14ac:dyDescent="0.25">
      <c r="A13" s="71" t="s">
        <v>133</v>
      </c>
      <c r="B13" s="69"/>
      <c r="C13" s="39" t="s">
        <v>138</v>
      </c>
      <c r="D13" s="40" t="s">
        <v>3</v>
      </c>
      <c r="E13" s="41"/>
      <c r="F13" s="68">
        <v>4</v>
      </c>
      <c r="G13" s="42">
        <f t="shared" si="1"/>
        <v>0</v>
      </c>
    </row>
    <row r="14" spans="1:7" s="49" customFormat="1" ht="31.5" x14ac:dyDescent="0.25">
      <c r="A14" s="114" t="s">
        <v>134</v>
      </c>
      <c r="B14" s="115"/>
      <c r="C14" s="116" t="s">
        <v>110</v>
      </c>
      <c r="D14" s="117" t="s">
        <v>44</v>
      </c>
      <c r="E14" s="118"/>
      <c r="F14" s="119">
        <v>194.4</v>
      </c>
      <c r="G14" s="120">
        <f t="shared" ref="G14:G15" si="3">F14*E14</f>
        <v>0</v>
      </c>
    </row>
    <row r="15" spans="1:7" s="49" customFormat="1" ht="47.25" x14ac:dyDescent="0.25">
      <c r="A15" s="89" t="s">
        <v>135</v>
      </c>
      <c r="B15" s="90"/>
      <c r="C15" s="44" t="s">
        <v>115</v>
      </c>
      <c r="D15" s="45" t="s">
        <v>3</v>
      </c>
      <c r="E15" s="46"/>
      <c r="F15" s="72">
        <v>1</v>
      </c>
      <c r="G15" s="48">
        <f t="shared" si="3"/>
        <v>0</v>
      </c>
    </row>
    <row r="16" spans="1:7" s="49" customFormat="1" x14ac:dyDescent="0.25">
      <c r="A16" s="71"/>
      <c r="B16" s="69"/>
      <c r="C16" s="39"/>
      <c r="D16" s="40"/>
      <c r="E16" s="41"/>
      <c r="F16" s="72"/>
      <c r="G16" s="42"/>
    </row>
    <row r="17" spans="1:7" s="2" customFormat="1" x14ac:dyDescent="0.25">
      <c r="A17" s="67"/>
      <c r="B17" s="55"/>
      <c r="C17" s="51"/>
      <c r="D17" s="52"/>
      <c r="E17" s="53"/>
      <c r="F17" s="68"/>
      <c r="G17" s="54"/>
    </row>
    <row r="18" spans="1:7" s="2" customFormat="1" x14ac:dyDescent="0.25">
      <c r="A18" s="67"/>
      <c r="B18" s="55"/>
      <c r="C18" s="51"/>
      <c r="D18" s="52"/>
      <c r="E18" s="53"/>
      <c r="F18" s="68"/>
      <c r="G18" s="54"/>
    </row>
    <row r="19" spans="1:7" s="2" customFormat="1" ht="16.5" thickBot="1" x14ac:dyDescent="0.3">
      <c r="A19" s="56"/>
      <c r="B19" s="57"/>
      <c r="C19" s="58"/>
      <c r="D19" s="59"/>
      <c r="E19" s="60"/>
      <c r="F19" s="61"/>
      <c r="G19" s="62"/>
    </row>
    <row r="20" spans="1:7" ht="16.5" thickTop="1" x14ac:dyDescent="0.25">
      <c r="A20" s="63"/>
      <c r="B20" s="63"/>
      <c r="C20" s="63"/>
      <c r="D20" s="63"/>
      <c r="E20" s="64"/>
      <c r="F20" s="65"/>
      <c r="G20" s="64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pane ySplit="3" topLeftCell="A4" activePane="bottomLeft" state="frozen"/>
      <selection activeCell="G12" sqref="G12"/>
      <selection pane="bottomLeft" activeCell="E5" sqref="E5:E17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s="63" customFormat="1" ht="33" thickTop="1" thickBot="1" x14ac:dyDescent="0.3">
      <c r="A1" s="73" t="s">
        <v>20</v>
      </c>
      <c r="B1" s="74" t="s">
        <v>0</v>
      </c>
      <c r="C1" s="75" t="s">
        <v>1</v>
      </c>
      <c r="D1" s="74" t="s">
        <v>2</v>
      </c>
      <c r="E1" s="76" t="s">
        <v>21</v>
      </c>
      <c r="F1" s="77" t="s">
        <v>19</v>
      </c>
      <c r="G1" s="78" t="s">
        <v>22</v>
      </c>
    </row>
    <row r="2" spans="1:7" s="49" customFormat="1" ht="17.25" thickTop="1" thickBot="1" x14ac:dyDescent="0.3">
      <c r="A2" s="79" t="s">
        <v>16</v>
      </c>
      <c r="B2" s="80"/>
      <c r="C2" s="81" t="s">
        <v>47</v>
      </c>
      <c r="D2" s="82"/>
      <c r="E2" s="82"/>
      <c r="F2" s="82"/>
      <c r="G2" s="83"/>
    </row>
    <row r="3" spans="1:7" s="49" customFormat="1" ht="16.5" thickBot="1" x14ac:dyDescent="0.3">
      <c r="A3" s="84"/>
      <c r="B3" s="85"/>
      <c r="C3" s="86" t="s">
        <v>23</v>
      </c>
      <c r="D3" s="87"/>
      <c r="E3" s="87"/>
      <c r="F3" s="87"/>
      <c r="G3" s="88">
        <f>SUM(G4:G18)</f>
        <v>0</v>
      </c>
    </row>
    <row r="4" spans="1:7" s="49" customFormat="1" ht="16.5" thickTop="1" x14ac:dyDescent="0.25">
      <c r="A4" s="71"/>
      <c r="B4" s="69"/>
      <c r="C4" s="39"/>
      <c r="D4" s="40"/>
      <c r="E4" s="41"/>
      <c r="F4" s="72"/>
      <c r="G4" s="42"/>
    </row>
    <row r="5" spans="1:7" s="49" customFormat="1" ht="31.5" x14ac:dyDescent="0.25">
      <c r="A5" s="71" t="s">
        <v>75</v>
      </c>
      <c r="B5" s="69"/>
      <c r="C5" s="39" t="s">
        <v>64</v>
      </c>
      <c r="D5" s="40" t="s">
        <v>65</v>
      </c>
      <c r="E5" s="41"/>
      <c r="F5" s="72">
        <v>14</v>
      </c>
      <c r="G5" s="42">
        <f t="shared" ref="G5" si="0">F5*E5</f>
        <v>0</v>
      </c>
    </row>
    <row r="6" spans="1:7" s="49" customFormat="1" ht="31.5" x14ac:dyDescent="0.25">
      <c r="A6" s="71" t="s">
        <v>62</v>
      </c>
      <c r="B6" s="90"/>
      <c r="C6" s="44" t="s">
        <v>121</v>
      </c>
      <c r="D6" s="45" t="s">
        <v>3</v>
      </c>
      <c r="E6" s="41"/>
      <c r="F6" s="70">
        <v>4</v>
      </c>
      <c r="G6" s="42">
        <f t="shared" ref="G6:G12" si="1">F6*E6</f>
        <v>0</v>
      </c>
    </row>
    <row r="7" spans="1:7" s="49" customFormat="1" ht="31.5" x14ac:dyDescent="0.25">
      <c r="A7" s="71" t="s">
        <v>76</v>
      </c>
      <c r="B7" s="69"/>
      <c r="C7" s="39" t="s">
        <v>87</v>
      </c>
      <c r="D7" s="40" t="s">
        <v>44</v>
      </c>
      <c r="E7" s="41"/>
      <c r="F7" s="70">
        <v>12.600000000000001</v>
      </c>
      <c r="G7" s="42">
        <f t="shared" si="1"/>
        <v>0</v>
      </c>
    </row>
    <row r="8" spans="1:7" s="49" customFormat="1" ht="31.5" x14ac:dyDescent="0.25">
      <c r="A8" s="71" t="s">
        <v>63</v>
      </c>
      <c r="B8" s="69"/>
      <c r="C8" s="39" t="s">
        <v>118</v>
      </c>
      <c r="D8" s="40" t="s">
        <v>3</v>
      </c>
      <c r="E8" s="41"/>
      <c r="F8" s="70">
        <v>4</v>
      </c>
      <c r="G8" s="42">
        <f t="shared" si="1"/>
        <v>0</v>
      </c>
    </row>
    <row r="9" spans="1:7" s="49" customFormat="1" ht="31.5" x14ac:dyDescent="0.25">
      <c r="A9" s="71" t="s">
        <v>63</v>
      </c>
      <c r="B9" s="69"/>
      <c r="C9" s="39" t="s">
        <v>119</v>
      </c>
      <c r="D9" s="40" t="s">
        <v>3</v>
      </c>
      <c r="E9" s="41"/>
      <c r="F9" s="70">
        <v>1</v>
      </c>
      <c r="G9" s="42">
        <f t="shared" ref="G9" si="2">F9*E9</f>
        <v>0</v>
      </c>
    </row>
    <row r="10" spans="1:7" s="49" customFormat="1" ht="31.5" x14ac:dyDescent="0.25">
      <c r="A10" s="71" t="s">
        <v>35</v>
      </c>
      <c r="B10" s="69"/>
      <c r="C10" s="39" t="s">
        <v>80</v>
      </c>
      <c r="D10" s="40" t="s">
        <v>3</v>
      </c>
      <c r="E10" s="41"/>
      <c r="F10" s="70">
        <v>1</v>
      </c>
      <c r="G10" s="42">
        <f t="shared" si="1"/>
        <v>0</v>
      </c>
    </row>
    <row r="11" spans="1:7" s="49" customFormat="1" ht="31.5" x14ac:dyDescent="0.25">
      <c r="A11" s="71" t="s">
        <v>78</v>
      </c>
      <c r="B11" s="69"/>
      <c r="C11" s="39" t="s">
        <v>88</v>
      </c>
      <c r="D11" s="40" t="s">
        <v>3</v>
      </c>
      <c r="E11" s="41"/>
      <c r="F11" s="70">
        <v>4</v>
      </c>
      <c r="G11" s="42">
        <f t="shared" si="1"/>
        <v>0</v>
      </c>
    </row>
    <row r="12" spans="1:7" s="49" customFormat="1" ht="31.5" x14ac:dyDescent="0.25">
      <c r="A12" s="71" t="s">
        <v>36</v>
      </c>
      <c r="B12" s="69"/>
      <c r="C12" s="39" t="s">
        <v>141</v>
      </c>
      <c r="D12" s="40" t="s">
        <v>3</v>
      </c>
      <c r="E12" s="41"/>
      <c r="F12" s="72">
        <v>4</v>
      </c>
      <c r="G12" s="42">
        <f t="shared" si="1"/>
        <v>0</v>
      </c>
    </row>
    <row r="13" spans="1:7" s="49" customFormat="1" ht="47.25" x14ac:dyDescent="0.25">
      <c r="A13" s="71" t="s">
        <v>79</v>
      </c>
      <c r="B13" s="69"/>
      <c r="C13" s="39" t="s">
        <v>140</v>
      </c>
      <c r="D13" s="40" t="s">
        <v>44</v>
      </c>
      <c r="E13" s="41"/>
      <c r="F13" s="72">
        <v>194.4</v>
      </c>
      <c r="G13" s="42">
        <f t="shared" ref="G13:G15" si="3">F13*E13</f>
        <v>0</v>
      </c>
    </row>
    <row r="14" spans="1:7" s="49" customFormat="1" ht="47.25" x14ac:dyDescent="0.25">
      <c r="A14" s="71" t="s">
        <v>96</v>
      </c>
      <c r="B14" s="69"/>
      <c r="C14" s="39" t="s">
        <v>117</v>
      </c>
      <c r="D14" s="40" t="s">
        <v>3</v>
      </c>
      <c r="E14" s="41"/>
      <c r="F14" s="72">
        <v>1</v>
      </c>
      <c r="G14" s="42">
        <f t="shared" si="3"/>
        <v>0</v>
      </c>
    </row>
    <row r="15" spans="1:7" s="49" customFormat="1" ht="32.25" customHeight="1" x14ac:dyDescent="0.25">
      <c r="A15" s="71" t="s">
        <v>97</v>
      </c>
      <c r="B15" s="69"/>
      <c r="C15" s="39" t="s">
        <v>139</v>
      </c>
      <c r="D15" s="40" t="s">
        <v>109</v>
      </c>
      <c r="E15" s="41"/>
      <c r="F15" s="72">
        <v>1</v>
      </c>
      <c r="G15" s="42">
        <f t="shared" si="3"/>
        <v>0</v>
      </c>
    </row>
    <row r="16" spans="1:7" s="49" customFormat="1" ht="31.5" x14ac:dyDescent="0.25">
      <c r="A16" s="71" t="s">
        <v>97</v>
      </c>
      <c r="B16" s="69"/>
      <c r="C16" s="39" t="s">
        <v>120</v>
      </c>
      <c r="D16" s="40" t="s">
        <v>90</v>
      </c>
      <c r="E16" s="41"/>
      <c r="F16" s="72">
        <v>1</v>
      </c>
      <c r="G16" s="42">
        <f t="shared" ref="G16" si="4">F16*E16</f>
        <v>0</v>
      </c>
    </row>
    <row r="17" spans="1:7" s="49" customFormat="1" ht="31.5" x14ac:dyDescent="0.25">
      <c r="A17" s="71" t="s">
        <v>97</v>
      </c>
      <c r="B17" s="69"/>
      <c r="C17" s="39" t="s">
        <v>137</v>
      </c>
      <c r="D17" s="40" t="s">
        <v>3</v>
      </c>
      <c r="E17" s="41"/>
      <c r="F17" s="72">
        <v>2</v>
      </c>
      <c r="G17" s="42">
        <f t="shared" ref="G17" si="5">F17*E17</f>
        <v>0</v>
      </c>
    </row>
    <row r="18" spans="1:7" s="49" customFormat="1" ht="16.5" thickBot="1" x14ac:dyDescent="0.3">
      <c r="A18" s="56"/>
      <c r="B18" s="57"/>
      <c r="C18" s="58"/>
      <c r="D18" s="59"/>
      <c r="E18" s="60"/>
      <c r="F18" s="61"/>
      <c r="G18" s="62"/>
    </row>
    <row r="19" spans="1:7" s="63" customFormat="1" ht="16.5" thickTop="1" x14ac:dyDescent="0.25">
      <c r="E19" s="64"/>
      <c r="F19" s="65"/>
      <c r="G19" s="64"/>
    </row>
    <row r="20" spans="1:7" s="63" customFormat="1" x14ac:dyDescent="0.25">
      <c r="E20" s="64"/>
      <c r="F20" s="65"/>
      <c r="G20" s="64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workbookViewId="0">
      <pane ySplit="3" topLeftCell="A4" activePane="bottomLeft" state="frozen"/>
      <selection activeCell="G12" sqref="G12"/>
      <selection pane="bottomLeft" activeCell="E4" sqref="E4:E7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s="63" customFormat="1" ht="33" thickTop="1" thickBot="1" x14ac:dyDescent="0.3">
      <c r="A1" s="73" t="s">
        <v>20</v>
      </c>
      <c r="B1" s="74" t="s">
        <v>0</v>
      </c>
      <c r="C1" s="75" t="s">
        <v>1</v>
      </c>
      <c r="D1" s="74" t="s">
        <v>2</v>
      </c>
      <c r="E1" s="76" t="s">
        <v>21</v>
      </c>
      <c r="F1" s="77" t="s">
        <v>19</v>
      </c>
      <c r="G1" s="78" t="s">
        <v>22</v>
      </c>
    </row>
    <row r="2" spans="1:7" s="49" customFormat="1" ht="17.25" thickTop="1" thickBot="1" x14ac:dyDescent="0.3">
      <c r="A2" s="79" t="s">
        <v>17</v>
      </c>
      <c r="B2" s="80"/>
      <c r="C2" s="81" t="s">
        <v>48</v>
      </c>
      <c r="D2" s="82"/>
      <c r="E2" s="82"/>
      <c r="F2" s="82"/>
      <c r="G2" s="83"/>
    </row>
    <row r="3" spans="1:7" s="49" customFormat="1" ht="16.5" thickBot="1" x14ac:dyDescent="0.3">
      <c r="A3" s="84"/>
      <c r="B3" s="85"/>
      <c r="C3" s="86" t="s">
        <v>23</v>
      </c>
      <c r="D3" s="87"/>
      <c r="E3" s="87"/>
      <c r="F3" s="87"/>
      <c r="G3" s="88">
        <f>SUM(G4:G9)</f>
        <v>0</v>
      </c>
    </row>
    <row r="4" spans="1:7" s="49" customFormat="1" ht="48" thickTop="1" x14ac:dyDescent="0.25">
      <c r="A4" s="89" t="s">
        <v>51</v>
      </c>
      <c r="B4" s="90"/>
      <c r="C4" s="44" t="s">
        <v>89</v>
      </c>
      <c r="D4" s="45" t="s">
        <v>3</v>
      </c>
      <c r="E4" s="46"/>
      <c r="F4" s="72">
        <v>5</v>
      </c>
      <c r="G4" s="48">
        <f t="shared" ref="G4:G5" si="0">F4*E4</f>
        <v>0</v>
      </c>
    </row>
    <row r="5" spans="1:7" s="49" customFormat="1" x14ac:dyDescent="0.25">
      <c r="A5" s="89" t="s">
        <v>66</v>
      </c>
      <c r="B5" s="90"/>
      <c r="C5" s="44" t="s">
        <v>67</v>
      </c>
      <c r="D5" s="45" t="s">
        <v>65</v>
      </c>
      <c r="E5" s="91"/>
      <c r="F5" s="72">
        <v>2</v>
      </c>
      <c r="G5" s="48">
        <f t="shared" si="0"/>
        <v>0</v>
      </c>
    </row>
    <row r="6" spans="1:7" s="49" customFormat="1" x14ac:dyDescent="0.25">
      <c r="A6" s="89"/>
      <c r="B6" s="69"/>
      <c r="C6" s="39"/>
      <c r="D6" s="40"/>
      <c r="E6" s="66"/>
      <c r="F6" s="70"/>
      <c r="G6" s="42"/>
    </row>
    <row r="7" spans="1:7" s="49" customFormat="1" x14ac:dyDescent="0.25">
      <c r="A7" s="71"/>
      <c r="B7" s="69"/>
      <c r="C7" s="39"/>
      <c r="D7" s="40"/>
      <c r="E7" s="66"/>
      <c r="F7" s="70"/>
      <c r="G7" s="42"/>
    </row>
    <row r="8" spans="1:7" s="49" customFormat="1" x14ac:dyDescent="0.25">
      <c r="A8" s="71"/>
      <c r="B8" s="69"/>
      <c r="C8" s="39"/>
      <c r="D8" s="40"/>
      <c r="E8" s="66"/>
      <c r="F8" s="70"/>
      <c r="G8" s="42"/>
    </row>
    <row r="9" spans="1:7" s="49" customFormat="1" ht="16.5" thickBot="1" x14ac:dyDescent="0.3">
      <c r="A9" s="56"/>
      <c r="B9" s="57"/>
      <c r="C9" s="58"/>
      <c r="D9" s="59"/>
      <c r="E9" s="60"/>
      <c r="F9" s="61"/>
      <c r="G9" s="62"/>
    </row>
    <row r="10" spans="1:7" s="63" customFormat="1" ht="16.5" thickTop="1" x14ac:dyDescent="0.25">
      <c r="E10" s="64"/>
      <c r="F10" s="65"/>
      <c r="G10" s="64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pane ySplit="3" topLeftCell="A4" activePane="bottomLeft" state="frozen"/>
      <selection activeCell="G12" sqref="G12"/>
      <selection pane="bottomLeft" activeCell="C22" sqref="C22"/>
    </sheetView>
  </sheetViews>
  <sheetFormatPr defaultRowHeight="15.75" x14ac:dyDescent="0.2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s="63" customFormat="1" ht="33" thickTop="1" thickBot="1" x14ac:dyDescent="0.3">
      <c r="A1" s="73" t="s">
        <v>20</v>
      </c>
      <c r="B1" s="74" t="s">
        <v>0</v>
      </c>
      <c r="C1" s="75" t="s">
        <v>1</v>
      </c>
      <c r="D1" s="74" t="s">
        <v>2</v>
      </c>
      <c r="E1" s="76" t="s">
        <v>21</v>
      </c>
      <c r="F1" s="77" t="s">
        <v>19</v>
      </c>
      <c r="G1" s="78" t="s">
        <v>22</v>
      </c>
    </row>
    <row r="2" spans="1:7" s="49" customFormat="1" ht="17.25" thickTop="1" thickBot="1" x14ac:dyDescent="0.3">
      <c r="A2" s="79" t="s">
        <v>18</v>
      </c>
      <c r="B2" s="80"/>
      <c r="C2" s="81" t="s">
        <v>49</v>
      </c>
      <c r="D2" s="82"/>
      <c r="E2" s="82"/>
      <c r="F2" s="82"/>
      <c r="G2" s="83"/>
    </row>
    <row r="3" spans="1:7" s="49" customFormat="1" ht="16.5" thickBot="1" x14ac:dyDescent="0.3">
      <c r="A3" s="84"/>
      <c r="B3" s="85"/>
      <c r="C3" s="86" t="s">
        <v>23</v>
      </c>
      <c r="D3" s="87"/>
      <c r="E3" s="87"/>
      <c r="F3" s="87"/>
      <c r="G3" s="88">
        <f>SUM(G4:G12)</f>
        <v>0</v>
      </c>
    </row>
    <row r="4" spans="1:7" s="49" customFormat="1" ht="16.5" thickTop="1" x14ac:dyDescent="0.25">
      <c r="A4" s="89"/>
      <c r="B4" s="90"/>
      <c r="C4" s="39"/>
      <c r="D4" s="45"/>
      <c r="E4" s="92"/>
      <c r="F4" s="72"/>
      <c r="G4" s="48"/>
    </row>
    <row r="5" spans="1:7" s="49" customFormat="1" ht="47.25" x14ac:dyDescent="0.25">
      <c r="A5" s="71" t="s">
        <v>37</v>
      </c>
      <c r="B5" s="69"/>
      <c r="C5" s="39" t="s">
        <v>68</v>
      </c>
      <c r="D5" s="40" t="s">
        <v>69</v>
      </c>
      <c r="E5" s="66"/>
      <c r="F5" s="70">
        <v>1</v>
      </c>
      <c r="G5" s="42">
        <f t="shared" ref="G5:G8" si="0">F5*E5</f>
        <v>0</v>
      </c>
    </row>
    <row r="6" spans="1:7" s="49" customFormat="1" x14ac:dyDescent="0.25">
      <c r="A6" s="71" t="s">
        <v>38</v>
      </c>
      <c r="B6" s="69"/>
      <c r="C6" s="39" t="s">
        <v>91</v>
      </c>
      <c r="D6" s="40" t="s">
        <v>92</v>
      </c>
      <c r="E6" s="66"/>
      <c r="F6" s="70">
        <f>120*1.2*3</f>
        <v>432</v>
      </c>
      <c r="G6" s="42">
        <f t="shared" si="0"/>
        <v>0</v>
      </c>
    </row>
    <row r="7" spans="1:7" s="49" customFormat="1" ht="31.5" x14ac:dyDescent="0.25">
      <c r="A7" s="71" t="s">
        <v>39</v>
      </c>
      <c r="B7" s="69"/>
      <c r="C7" s="39" t="s">
        <v>70</v>
      </c>
      <c r="D7" s="40" t="s">
        <v>3</v>
      </c>
      <c r="E7" s="66"/>
      <c r="F7" s="70">
        <v>1</v>
      </c>
      <c r="G7" s="42">
        <f t="shared" si="0"/>
        <v>0</v>
      </c>
    </row>
    <row r="8" spans="1:7" s="49" customFormat="1" ht="31.5" x14ac:dyDescent="0.25">
      <c r="A8" s="71" t="s">
        <v>40</v>
      </c>
      <c r="B8" s="69"/>
      <c r="C8" s="39" t="s">
        <v>72</v>
      </c>
      <c r="D8" s="40" t="s">
        <v>3</v>
      </c>
      <c r="E8" s="66"/>
      <c r="F8" s="70">
        <v>1</v>
      </c>
      <c r="G8" s="42">
        <f t="shared" si="0"/>
        <v>0</v>
      </c>
    </row>
    <row r="9" spans="1:7" s="49" customFormat="1" ht="31.5" x14ac:dyDescent="0.25">
      <c r="A9" s="71" t="s">
        <v>71</v>
      </c>
      <c r="B9" s="69"/>
      <c r="C9" s="39" t="s">
        <v>143</v>
      </c>
      <c r="D9" s="40" t="s">
        <v>90</v>
      </c>
      <c r="E9" s="66"/>
      <c r="F9" s="70">
        <v>1</v>
      </c>
      <c r="G9" s="42">
        <f t="shared" ref="G9:G10" si="1">F9*E9</f>
        <v>0</v>
      </c>
    </row>
    <row r="10" spans="1:7" s="49" customFormat="1" ht="47.25" x14ac:dyDescent="0.25">
      <c r="A10" s="71" t="s">
        <v>50</v>
      </c>
      <c r="B10" s="69"/>
      <c r="C10" s="39" t="s">
        <v>95</v>
      </c>
      <c r="D10" s="40" t="s">
        <v>69</v>
      </c>
      <c r="E10" s="66"/>
      <c r="F10" s="70">
        <v>1</v>
      </c>
      <c r="G10" s="42">
        <f t="shared" si="1"/>
        <v>0</v>
      </c>
    </row>
    <row r="11" spans="1:7" s="49" customFormat="1" ht="47.25" x14ac:dyDescent="0.25">
      <c r="A11" s="71" t="s">
        <v>73</v>
      </c>
      <c r="B11" s="69"/>
      <c r="C11" s="39" t="s">
        <v>136</v>
      </c>
      <c r="D11" s="40" t="s">
        <v>90</v>
      </c>
      <c r="E11" s="66"/>
      <c r="F11" s="70">
        <v>1</v>
      </c>
      <c r="G11" s="42">
        <f t="shared" ref="G11" si="2">F11*E11</f>
        <v>0</v>
      </c>
    </row>
    <row r="12" spans="1:7" s="49" customFormat="1" ht="16.5" thickBot="1" x14ac:dyDescent="0.3">
      <c r="A12" s="56"/>
      <c r="B12" s="57"/>
      <c r="C12" s="58"/>
      <c r="D12" s="59"/>
      <c r="E12" s="60"/>
      <c r="F12" s="61"/>
      <c r="G12" s="62"/>
    </row>
    <row r="13" spans="1:7" s="63" customFormat="1" ht="16.5" thickTop="1" x14ac:dyDescent="0.25">
      <c r="E13" s="64"/>
      <c r="F13" s="65"/>
      <c r="G13" s="64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User</cp:lastModifiedBy>
  <cp:lastPrinted>2017-06-22T09:18:46Z</cp:lastPrinted>
  <dcterms:created xsi:type="dcterms:W3CDTF">2008-02-11T16:11:06Z</dcterms:created>
  <dcterms:modified xsi:type="dcterms:W3CDTF">2017-10-24T12:29:19Z</dcterms:modified>
</cp:coreProperties>
</file>