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150" activeTab="1"/>
  </bookViews>
  <sheets>
    <sheet name="KrycíList" sheetId="1" r:id="rId1"/>
    <sheet name="Rozpočet" sheetId="2" r:id="rId2"/>
  </sheets>
  <definedNames>
    <definedName name="__MAIN__">'Rozpočet'!$A$2:$AC$53</definedName>
    <definedName name="__MAIN1__">'KrycíList'!$A$1:$O$50</definedName>
    <definedName name="__MvymF__">'Rozpočet'!$A$12:$AC$12</definedName>
    <definedName name="__OobjF__">'Rozpočet'!$A$7:$AC$53</definedName>
    <definedName name="__OoddF__">'Rozpočet'!$A$9:$AC$25</definedName>
    <definedName name="__OradF__">'Rozpočet'!$A$11:$AC$12</definedName>
    <definedName name="Excel_BuiltIn_Print_Titles_2_1">'Rozpočet'!$2:$4</definedName>
    <definedName name="_xlnm.Print_Titles" localSheetId="1">'Rozpočet'!$2:$7</definedName>
    <definedName name="_xlnm.Print_Area" localSheetId="0">'KrycíList'!$A$1:$O$37</definedName>
  </definedNames>
  <calcPr fullCalcOnLoad="1"/>
</workbook>
</file>

<file path=xl/sharedStrings.xml><?xml version="1.0" encoding="utf-8"?>
<sst xmlns="http://schemas.openxmlformats.org/spreadsheetml/2006/main" count="210" uniqueCount="139">
  <si>
    <t>1</t>
  </si>
  <si>
    <t>2</t>
  </si>
  <si>
    <t>6</t>
  </si>
  <si>
    <t>B</t>
  </si>
  <si>
    <t>O</t>
  </si>
  <si>
    <t>P</t>
  </si>
  <si>
    <t>S</t>
  </si>
  <si>
    <t>m</t>
  </si>
  <si>
    <t>t</t>
  </si>
  <si>
    <t>Ř</t>
  </si>
  <si>
    <t>Mj</t>
  </si>
  <si>
    <t>ks</t>
  </si>
  <si>
    <t>m3</t>
  </si>
  <si>
    <t>001</t>
  </si>
  <si>
    <t>009</t>
  </si>
  <si>
    <t>767</t>
  </si>
  <si>
    <t>998</t>
  </si>
  <si>
    <t>HSV</t>
  </si>
  <si>
    <t>HZS</t>
  </si>
  <si>
    <t>MON</t>
  </si>
  <si>
    <t>OST</t>
  </si>
  <si>
    <t>PSV</t>
  </si>
  <si>
    <t>VRN</t>
  </si>
  <si>
    <t>kpl</t>
  </si>
  <si>
    <t>kus</t>
  </si>
  <si>
    <t>.Hdr</t>
  </si>
  <si>
    <t>Dne:</t>
  </si>
  <si>
    <t>Druh</t>
  </si>
  <si>
    <t>Mzdy</t>
  </si>
  <si>
    <t>PRIR</t>
  </si>
  <si>
    <t>% Dph</t>
  </si>
  <si>
    <t>3,9+3</t>
  </si>
  <si>
    <t>998.R</t>
  </si>
  <si>
    <t>Název</t>
  </si>
  <si>
    <t>Oddíl</t>
  </si>
  <si>
    <t>Sazba</t>
  </si>
  <si>
    <t>Daň</t>
  </si>
  <si>
    <t>Celkem</t>
  </si>
  <si>
    <t>Objekt</t>
  </si>
  <si>
    <t>Základ</t>
  </si>
  <si>
    <t>130/2,5</t>
  </si>
  <si>
    <t>6,9*1,8</t>
  </si>
  <si>
    <t>Datum :</t>
  </si>
  <si>
    <t>Dodávka</t>
  </si>
  <si>
    <t>Mzdy/Mj</t>
  </si>
  <si>
    <t>Nhod/Mj</t>
  </si>
  <si>
    <t>Název MJ</t>
  </si>
  <si>
    <t>Razítko:</t>
  </si>
  <si>
    <t>Sazba[%]</t>
  </si>
  <si>
    <t>Soubor :</t>
  </si>
  <si>
    <t>Základna</t>
  </si>
  <si>
    <t>131211332</t>
  </si>
  <si>
    <t>162701105</t>
  </si>
  <si>
    <t>167101101</t>
  </si>
  <si>
    <t>171201201</t>
  </si>
  <si>
    <t>Faktura :</t>
  </si>
  <si>
    <t>Hm1[t]/Mj</t>
  </si>
  <si>
    <t>Hm2[t]/Mj</t>
  </si>
  <si>
    <t>Sazba DPH</t>
  </si>
  <si>
    <t>Zakázka :</t>
  </si>
  <si>
    <t>Řádek</t>
  </si>
  <si>
    <t>Investor :</t>
  </si>
  <si>
    <t>Náklady/MJ</t>
  </si>
  <si>
    <t>Objednal :</t>
  </si>
  <si>
    <t>Typ oddílu</t>
  </si>
  <si>
    <t>130*0,3*0,1</t>
  </si>
  <si>
    <t>Cena
celkem</t>
  </si>
  <si>
    <t>Cena celkem</t>
  </si>
  <si>
    <t>Normohodiny</t>
  </si>
  <si>
    <t>Vypracoval:</t>
  </si>
  <si>
    <t>Zemní práce</t>
  </si>
  <si>
    <t>Zpracoval :</t>
  </si>
  <si>
    <t>Část :</t>
  </si>
  <si>
    <t>Částka</t>
  </si>
  <si>
    <t>Montáž</t>
  </si>
  <si>
    <t>Odsouhlasil:</t>
  </si>
  <si>
    <t>Projektant :</t>
  </si>
  <si>
    <t>Název nákladu</t>
  </si>
  <si>
    <t>Hmoty1[t] za Mj</t>
  </si>
  <si>
    <t>Hmoty2[t] za Mj</t>
  </si>
  <si>
    <t>Ostatní náklady</t>
  </si>
  <si>
    <t>Přirážky</t>
  </si>
  <si>
    <t>Počet MJ</t>
  </si>
  <si>
    <t>Likvidace odpadu</t>
  </si>
  <si>
    <t>Dílčí DPH</t>
  </si>
  <si>
    <t>Číslo(SKP)</t>
  </si>
  <si>
    <t>Sazba [Kč]</t>
  </si>
  <si>
    <t>Umístění :</t>
  </si>
  <si>
    <t>Kurz měny :</t>
  </si>
  <si>
    <t>Množství Mj</t>
  </si>
  <si>
    <t>Popis řádku</t>
  </si>
  <si>
    <t>Odvoz a likvidace suti</t>
  </si>
  <si>
    <t>Celkové ostatní náklady</t>
  </si>
  <si>
    <t>Cena vč. DPH</t>
  </si>
  <si>
    <t>Množství [Mj]</t>
  </si>
  <si>
    <t>Kovové stavební konstrukce</t>
  </si>
  <si>
    <t>Ostatní konstrukce a práce</t>
  </si>
  <si>
    <t>Dodatek číslo :</t>
  </si>
  <si>
    <t>Zakázka číslo :</t>
  </si>
  <si>
    <t>Archivní číslo :</t>
  </si>
  <si>
    <t>Rozpočet číslo :</t>
  </si>
  <si>
    <t>Hloubení jam pro plotové sloupky</t>
  </si>
  <si>
    <t>Položkový rozpočet</t>
  </si>
  <si>
    <t>Rozpočtové náklady</t>
  </si>
  <si>
    <t>Příslušenství k plotu</t>
  </si>
  <si>
    <t>Stavební objekt číslo :</t>
  </si>
  <si>
    <t>Seznam položek pro oddíl :</t>
  </si>
  <si>
    <t>Uložení sypaniny na skládky</t>
  </si>
  <si>
    <t>Základní rozpočtové náklady</t>
  </si>
  <si>
    <t>"ořez větví, včetně likvidace</t>
  </si>
  <si>
    <t>Účelové měrné jednotky (bez DPH)</t>
  </si>
  <si>
    <t>"odstranění křovin včetně likvidace</t>
  </si>
  <si>
    <t>"odstranění nánosů včetně likvidace</t>
  </si>
  <si>
    <t>Celkové rozpočtové náklady (bezDPH)</t>
  </si>
  <si>
    <t>Hřbitov Oldřichovice Ves varianta 130m</t>
  </si>
  <si>
    <t>Daň z přidané hodnoty (Rozpočet+Ostatní)</t>
  </si>
  <si>
    <t>Celkové náklady (Rozpočet +Ostatní) vč. DPH</t>
  </si>
  <si>
    <t>Odstranění dřevitého porostu z křovin a stromů</t>
  </si>
  <si>
    <t>Nakládání výkopku z hornin tř. 1 až 4 do 100 m3 ručně</t>
  </si>
  <si>
    <t>Vodorovné přemístění do 10000 m výkopku z horniny tř. 1 až 4</t>
  </si>
  <si>
    <t>Poplatek za uložení odpadu ze sypaniny na skládce (skládkovné)</t>
  </si>
  <si>
    <t>Hloubení rýh š do 600 mm ručním nebo pneum nářadím (úprava rýhy pro podhrabové desky)</t>
  </si>
  <si>
    <t>Pohřebiště Oldřichovice Ves, parc č. 2260 – oprava oplocení</t>
  </si>
  <si>
    <t>m2</t>
  </si>
  <si>
    <t>Plošná úprava terénu do 500 m2 zemina tř 1 až 4 nerovnosti do 200 mm v rovinně a svahu do 1:5</t>
  </si>
  <si>
    <t>Zahradní substrát pro výsadbu VL</t>
  </si>
  <si>
    <t>Montáž podhrabových desek délky do 3 m na ocelové plotové sloupky</t>
  </si>
  <si>
    <t>Bourání sloupků a vzpěr plotových ocelových do 2,5 m zabetonovaných</t>
  </si>
  <si>
    <t>Rozebrání oplocení z drátěného pletiva se čtvercovými oky</t>
  </si>
  <si>
    <t>Osazování sloupků a vzpěr plotových ocelových v 2,00 m se zabetonováním</t>
  </si>
  <si>
    <t>Osazení oplocení ze strojového pletiva bez napínacích drátů výšky do 1,6 m do 15° sklonu svahu</t>
  </si>
  <si>
    <t>Sloupek plotový pozinkovaný a poplastovaný 2400/48, včetně příslušenství</t>
  </si>
  <si>
    <t>Vzpěra plotová 48 mm včetně krytky s uchem, 2500 mm</t>
  </si>
  <si>
    <t>Pletivo FLUIDEX čtvercová oka 50 mm x 2,2 mm x 150 cm</t>
  </si>
  <si>
    <t>Mimostaveništní doprava materiálů</t>
  </si>
  <si>
    <t>Podhrabová deska 200x30x5 cm</t>
  </si>
  <si>
    <t>Stabilizační držák PVC podhrabové desky - průběžný (včetně příslušenství)</t>
  </si>
  <si>
    <t>65*2</t>
  </si>
  <si>
    <t>130/2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</si>
</sst>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;\-#,##0.00;&quot;&quot;"/>
    <numFmt numFmtId="168" formatCode="#,##0.00&quot; Kč&quot;;\-#,##0.00&quot; Kč&quot;;&quot;&quot;"/>
    <numFmt numFmtId="169" formatCode="#,##0.00;;&quot;&quot;"/>
    <numFmt numFmtId="170" formatCode="#,##0.000"/>
    <numFmt numFmtId="171" formatCode="#,##0.00&quot; Kč&quot;;[Red]\-#,##0.00&quot; Kč&quot;"/>
    <numFmt numFmtId="172" formatCode="#,##0.00;\-#,##0.00"/>
    <numFmt numFmtId="173" formatCode="#,##0.000;\-#,##0.000;&quot;&quot;"/>
    <numFmt numFmtId="174" formatCode="_-* #,##0.00\,_K_č_-;\-* #,##0.00\,_K_č_-;_-* \-??\ _K_č_-;_-@_-"/>
  </numFmts>
  <fonts count="62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169" fontId="18" fillId="33" borderId="0" xfId="0" applyNumberFormat="1" applyFont="1" applyFill="1" applyBorder="1" applyAlignment="1">
      <alignment/>
    </xf>
    <xf numFmtId="169" fontId="20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9" fontId="6" fillId="33" borderId="0" xfId="0" applyNumberFormat="1" applyFont="1" applyFill="1" applyBorder="1" applyAlignment="1">
      <alignment/>
    </xf>
    <xf numFmtId="171" fontId="21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vertical="center"/>
    </xf>
    <xf numFmtId="0" fontId="15" fillId="34" borderId="17" xfId="0" applyFont="1" applyFill="1" applyBorder="1" applyAlignment="1">
      <alignment horizontal="center" vertical="center" wrapText="1"/>
    </xf>
    <xf numFmtId="4" fontId="15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9" fontId="12" fillId="33" borderId="17" xfId="0" applyNumberFormat="1" applyFont="1" applyFill="1" applyBorder="1" applyAlignment="1">
      <alignment horizontal="center"/>
    </xf>
    <xf numFmtId="169" fontId="23" fillId="33" borderId="17" xfId="0" applyNumberFormat="1" applyFont="1" applyFill="1" applyBorder="1" applyAlignment="1">
      <alignment/>
    </xf>
    <xf numFmtId="0" fontId="22" fillId="33" borderId="17" xfId="0" applyFont="1" applyFill="1" applyBorder="1" applyAlignment="1">
      <alignment/>
    </xf>
    <xf numFmtId="172" fontId="12" fillId="36" borderId="17" xfId="0" applyNumberFormat="1" applyFont="1" applyFill="1" applyBorder="1" applyAlignment="1">
      <alignment/>
    </xf>
    <xf numFmtId="4" fontId="12" fillId="36" borderId="17" xfId="0" applyNumberFormat="1" applyFont="1" applyFill="1" applyBorder="1" applyAlignment="1">
      <alignment/>
    </xf>
    <xf numFmtId="170" fontId="12" fillId="36" borderId="17" xfId="0" applyNumberFormat="1" applyFont="1" applyFill="1" applyBorder="1" applyAlignment="1">
      <alignment/>
    </xf>
    <xf numFmtId="4" fontId="12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right" vertical="top"/>
    </xf>
    <xf numFmtId="0" fontId="24" fillId="36" borderId="17" xfId="0" applyFont="1" applyFill="1" applyBorder="1" applyAlignment="1">
      <alignment vertical="top"/>
    </xf>
    <xf numFmtId="0" fontId="12" fillId="36" borderId="17" xfId="0" applyFont="1" applyFill="1" applyBorder="1" applyAlignment="1">
      <alignment horizontal="center" vertical="top"/>
    </xf>
    <xf numFmtId="0" fontId="12" fillId="36" borderId="17" xfId="0" applyFont="1" applyFill="1" applyBorder="1" applyAlignment="1">
      <alignment vertical="top"/>
    </xf>
    <xf numFmtId="0" fontId="12" fillId="36" borderId="17" xfId="0" applyFont="1" applyFill="1" applyBorder="1" applyAlignment="1">
      <alignment vertical="top" wrapText="1"/>
    </xf>
    <xf numFmtId="172" fontId="12" fillId="36" borderId="17" xfId="0" applyNumberFormat="1" applyFont="1" applyFill="1" applyBorder="1" applyAlignment="1">
      <alignment vertical="top"/>
    </xf>
    <xf numFmtId="4" fontId="12" fillId="36" borderId="17" xfId="0" applyNumberFormat="1" applyFont="1" applyFill="1" applyBorder="1" applyAlignment="1">
      <alignment vertical="top"/>
    </xf>
    <xf numFmtId="170" fontId="12" fillId="36" borderId="17" xfId="0" applyNumberFormat="1" applyFont="1" applyFill="1" applyBorder="1" applyAlignment="1">
      <alignment vertical="top"/>
    </xf>
    <xf numFmtId="4" fontId="12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/>
    </xf>
    <xf numFmtId="0" fontId="12" fillId="37" borderId="17" xfId="0" applyFont="1" applyFill="1" applyBorder="1" applyAlignment="1">
      <alignment horizontal="right" vertical="top"/>
    </xf>
    <xf numFmtId="0" fontId="12" fillId="37" borderId="17" xfId="0" applyFont="1" applyFill="1" applyBorder="1" applyAlignment="1">
      <alignment horizontal="center" vertical="top"/>
    </xf>
    <xf numFmtId="0" fontId="12" fillId="37" borderId="17" xfId="0" applyFont="1" applyFill="1" applyBorder="1" applyAlignment="1">
      <alignment vertical="top"/>
    </xf>
    <xf numFmtId="0" fontId="12" fillId="37" borderId="17" xfId="0" applyFont="1" applyFill="1" applyBorder="1" applyAlignment="1">
      <alignment vertical="top" wrapText="1"/>
    </xf>
    <xf numFmtId="172" fontId="12" fillId="37" borderId="17" xfId="0" applyNumberFormat="1" applyFont="1" applyFill="1" applyBorder="1" applyAlignment="1">
      <alignment vertical="top"/>
    </xf>
    <xf numFmtId="4" fontId="12" fillId="37" borderId="17" xfId="0" applyNumberFormat="1" applyFont="1" applyFill="1" applyBorder="1" applyAlignment="1">
      <alignment vertical="top"/>
    </xf>
    <xf numFmtId="170" fontId="12" fillId="37" borderId="17" xfId="0" applyNumberFormat="1" applyFont="1" applyFill="1" applyBorder="1" applyAlignment="1">
      <alignment vertical="top"/>
    </xf>
    <xf numFmtId="4" fontId="12" fillId="37" borderId="17" xfId="0" applyNumberFormat="1" applyFont="1" applyFill="1" applyBorder="1" applyAlignment="1">
      <alignment horizontal="right" vertical="top"/>
    </xf>
    <xf numFmtId="0" fontId="25" fillId="33" borderId="0" xfId="0" applyFont="1" applyFill="1" applyBorder="1" applyAlignment="1">
      <alignment vertical="top"/>
    </xf>
    <xf numFmtId="0" fontId="25" fillId="35" borderId="0" xfId="0" applyFont="1" applyFill="1" applyBorder="1" applyAlignment="1">
      <alignment horizontal="right" vertical="top"/>
    </xf>
    <xf numFmtId="0" fontId="25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5" fillId="35" borderId="0" xfId="0" applyFont="1" applyFill="1" applyBorder="1" applyAlignment="1">
      <alignment vertical="top"/>
    </xf>
    <xf numFmtId="0" fontId="25" fillId="35" borderId="0" xfId="0" applyFont="1" applyFill="1" applyBorder="1" applyAlignment="1">
      <alignment vertical="top" wrapText="1"/>
    </xf>
    <xf numFmtId="164" fontId="25" fillId="35" borderId="0" xfId="0" applyNumberFormat="1" applyFont="1" applyFill="1" applyBorder="1" applyAlignment="1">
      <alignment vertical="top"/>
    </xf>
    <xf numFmtId="4" fontId="25" fillId="35" borderId="0" xfId="0" applyNumberFormat="1" applyFont="1" applyFill="1" applyBorder="1" applyAlignment="1">
      <alignment vertical="top"/>
    </xf>
    <xf numFmtId="170" fontId="25" fillId="35" borderId="0" xfId="0" applyNumberFormat="1" applyFont="1" applyFill="1" applyBorder="1" applyAlignment="1">
      <alignment vertical="top"/>
    </xf>
    <xf numFmtId="4" fontId="25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0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67" fontId="9" fillId="33" borderId="15" xfId="0" applyNumberFormat="1" applyFont="1" applyFill="1" applyBorder="1" applyAlignment="1">
      <alignment vertical="top"/>
    </xf>
    <xf numFmtId="167" fontId="0" fillId="33" borderId="15" xfId="0" applyNumberFormat="1" applyFont="1" applyFill="1" applyBorder="1" applyAlignment="1">
      <alignment vertical="top"/>
    </xf>
    <xf numFmtId="173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67" fontId="9" fillId="33" borderId="15" xfId="0" applyNumberFormat="1" applyFont="1" applyFill="1" applyBorder="1" applyAlignment="1">
      <alignment horizontal="right" vertical="top"/>
    </xf>
    <xf numFmtId="174" fontId="0" fillId="33" borderId="0" xfId="0" applyNumberFormat="1" applyFont="1" applyFill="1" applyBorder="1" applyAlignment="1">
      <alignment horizontal="right" vertical="top"/>
    </xf>
    <xf numFmtId="0" fontId="1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170" fontId="26" fillId="33" borderId="0" xfId="0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"/>
    </xf>
    <xf numFmtId="4" fontId="26" fillId="33" borderId="0" xfId="0" applyNumberFormat="1" applyFont="1" applyFill="1" applyBorder="1" applyAlignment="1">
      <alignment/>
    </xf>
    <xf numFmtId="0" fontId="26" fillId="33" borderId="0" xfId="0" applyFont="1" applyFill="1" applyBorder="1" applyAlignment="1">
      <alignment horizontal="right"/>
    </xf>
    <xf numFmtId="0" fontId="0" fillId="33" borderId="22" xfId="0" applyFont="1" applyFill="1" applyBorder="1" applyAlignment="1">
      <alignment/>
    </xf>
    <xf numFmtId="166" fontId="27" fillId="35" borderId="23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6" fillId="33" borderId="15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vertical="top" wrapText="1"/>
    </xf>
    <xf numFmtId="0" fontId="13" fillId="34" borderId="1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/>
    </xf>
    <xf numFmtId="167" fontId="14" fillId="35" borderId="11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26" xfId="0" applyNumberFormat="1" applyFont="1" applyFill="1" applyBorder="1" applyAlignment="1">
      <alignment horizontal="center" vertical="center"/>
    </xf>
    <xf numFmtId="167" fontId="6" fillId="35" borderId="27" xfId="0" applyNumberFormat="1" applyFont="1" applyFill="1" applyBorder="1" applyAlignment="1">
      <alignment horizontal="center" vertical="center"/>
    </xf>
    <xf numFmtId="167" fontId="6" fillId="35" borderId="28" xfId="0" applyNumberFormat="1" applyFont="1" applyFill="1" applyBorder="1" applyAlignment="1">
      <alignment horizontal="center" vertical="center"/>
    </xf>
    <xf numFmtId="167" fontId="6" fillId="35" borderId="29" xfId="0" applyNumberFormat="1" applyFont="1" applyFill="1" applyBorder="1" applyAlignment="1">
      <alignment horizontal="center" vertical="center"/>
    </xf>
    <xf numFmtId="167" fontId="12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9" fontId="6" fillId="35" borderId="15" xfId="0" applyNumberFormat="1" applyFont="1" applyFill="1" applyBorder="1" applyAlignment="1">
      <alignment horizontal="center" vertical="center"/>
    </xf>
    <xf numFmtId="167" fontId="0" fillId="33" borderId="30" xfId="0" applyNumberFormat="1" applyFont="1" applyFill="1" applyBorder="1" applyAlignment="1">
      <alignment horizontal="center"/>
    </xf>
    <xf numFmtId="167" fontId="0" fillId="33" borderId="19" xfId="0" applyNumberFormat="1" applyFont="1" applyFill="1" applyBorder="1" applyAlignment="1">
      <alignment horizontal="center"/>
    </xf>
    <xf numFmtId="168" fontId="0" fillId="33" borderId="15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168" fontId="9" fillId="33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31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6" fillId="35" borderId="17" xfId="0" applyFont="1" applyFill="1" applyBorder="1" applyAlignment="1">
      <alignment horizontal="left" vertical="center" wrapText="1"/>
    </xf>
    <xf numFmtId="167" fontId="6" fillId="35" borderId="31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8" fontId="6" fillId="35" borderId="15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167" fontId="12" fillId="33" borderId="32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4" fontId="0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15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/>
    </xf>
    <xf numFmtId="169" fontId="18" fillId="33" borderId="0" xfId="0" applyNumberFormat="1" applyFont="1" applyFill="1" applyBorder="1" applyAlignment="1">
      <alignment horizontal="center"/>
    </xf>
    <xf numFmtId="169" fontId="20" fillId="33" borderId="0" xfId="0" applyNumberFormat="1" applyFont="1" applyFill="1" applyBorder="1" applyAlignment="1">
      <alignment/>
    </xf>
    <xf numFmtId="169" fontId="6" fillId="33" borderId="0" xfId="0" applyNumberFormat="1" applyFont="1" applyFill="1" applyBorder="1" applyAlignment="1">
      <alignment horizontal="center"/>
    </xf>
    <xf numFmtId="169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J4" sqref="J4:N4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7"/>
    </row>
    <row r="3" spans="1:15" ht="27" customHeight="1">
      <c r="A3" s="6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7"/>
    </row>
    <row r="4" spans="1:15" ht="24" customHeight="1">
      <c r="A4" s="6"/>
      <c r="B4" s="8" t="s">
        <v>59</v>
      </c>
      <c r="C4" s="173" t="s">
        <v>122</v>
      </c>
      <c r="D4" s="173"/>
      <c r="E4" s="173"/>
      <c r="F4" s="173"/>
      <c r="G4" s="173"/>
      <c r="H4" s="173"/>
      <c r="I4" s="9" t="s">
        <v>72</v>
      </c>
      <c r="J4" s="174"/>
      <c r="K4" s="174"/>
      <c r="L4" s="174"/>
      <c r="M4" s="174"/>
      <c r="N4" s="174"/>
      <c r="O4" s="10"/>
    </row>
    <row r="5" spans="1:15" ht="23.25" customHeight="1">
      <c r="A5" s="6"/>
      <c r="B5" s="11" t="s">
        <v>55</v>
      </c>
      <c r="C5" s="12"/>
      <c r="D5" s="175"/>
      <c r="E5" s="175"/>
      <c r="F5" s="13"/>
      <c r="G5" s="176"/>
      <c r="H5" s="176"/>
      <c r="I5" s="176"/>
      <c r="J5" s="176"/>
      <c r="K5" s="176"/>
      <c r="L5" s="176"/>
      <c r="M5" s="176"/>
      <c r="N5" s="176"/>
      <c r="O5" s="14"/>
    </row>
    <row r="6" spans="1:15" ht="15" customHeight="1">
      <c r="A6" s="6"/>
      <c r="B6" s="166" t="s">
        <v>98</v>
      </c>
      <c r="C6" s="166"/>
      <c r="D6" s="171"/>
      <c r="E6" s="171"/>
      <c r="F6" s="15" t="s">
        <v>87</v>
      </c>
      <c r="G6" s="166"/>
      <c r="H6" s="166"/>
      <c r="I6" s="166"/>
      <c r="J6" s="166"/>
      <c r="K6" s="166"/>
      <c r="L6" s="166"/>
      <c r="M6" s="166"/>
      <c r="N6" s="166"/>
      <c r="O6" s="14"/>
    </row>
    <row r="7" spans="1:15" ht="15" customHeight="1">
      <c r="A7" s="6"/>
      <c r="B7" s="166" t="s">
        <v>105</v>
      </c>
      <c r="C7" s="166"/>
      <c r="D7" s="171"/>
      <c r="E7" s="171"/>
      <c r="F7" s="15" t="s">
        <v>61</v>
      </c>
      <c r="G7" s="166"/>
      <c r="H7" s="166"/>
      <c r="I7" s="166"/>
      <c r="J7" s="166"/>
      <c r="K7" s="166"/>
      <c r="L7" s="166"/>
      <c r="M7" s="166"/>
      <c r="N7" s="166"/>
      <c r="O7" s="14"/>
    </row>
    <row r="8" spans="1:15" ht="15" customHeight="1">
      <c r="A8" s="6"/>
      <c r="B8" s="166" t="s">
        <v>100</v>
      </c>
      <c r="C8" s="166"/>
      <c r="D8" s="171"/>
      <c r="E8" s="171"/>
      <c r="F8" s="15" t="s">
        <v>63</v>
      </c>
      <c r="G8" s="169"/>
      <c r="H8" s="169"/>
      <c r="I8" s="169"/>
      <c r="J8" s="169"/>
      <c r="K8" s="169"/>
      <c r="L8" s="169"/>
      <c r="M8" s="169"/>
      <c r="N8" s="169"/>
      <c r="O8" s="14"/>
    </row>
    <row r="9" spans="1:15" ht="15" customHeight="1">
      <c r="A9" s="6"/>
      <c r="B9" s="166" t="s">
        <v>97</v>
      </c>
      <c r="C9" s="166"/>
      <c r="D9" s="171"/>
      <c r="E9" s="171"/>
      <c r="F9" s="15" t="s">
        <v>76</v>
      </c>
      <c r="G9" s="169"/>
      <c r="H9" s="169"/>
      <c r="I9" s="169"/>
      <c r="J9" s="169"/>
      <c r="K9" s="169"/>
      <c r="L9" s="169"/>
      <c r="M9" s="169"/>
      <c r="N9" s="169"/>
      <c r="O9" s="14"/>
    </row>
    <row r="10" spans="1:15" ht="15" customHeight="1">
      <c r="A10" s="6"/>
      <c r="B10" s="166" t="s">
        <v>99</v>
      </c>
      <c r="C10" s="166"/>
      <c r="D10" s="168"/>
      <c r="E10" s="168"/>
      <c r="F10" s="15" t="s">
        <v>71</v>
      </c>
      <c r="G10" s="169"/>
      <c r="H10" s="169"/>
      <c r="I10" s="169"/>
      <c r="J10" s="169"/>
      <c r="K10" s="169"/>
      <c r="L10" s="169"/>
      <c r="M10" s="169"/>
      <c r="N10" s="169"/>
      <c r="O10" s="14"/>
    </row>
    <row r="11" spans="1:15" ht="15" customHeight="1">
      <c r="A11" s="6"/>
      <c r="B11" s="166" t="s">
        <v>42</v>
      </c>
      <c r="C11" s="166"/>
      <c r="D11" s="167"/>
      <c r="E11" s="168"/>
      <c r="F11" s="15"/>
      <c r="G11" s="166"/>
      <c r="H11" s="166"/>
      <c r="I11" s="166"/>
      <c r="J11" s="166"/>
      <c r="K11" s="166"/>
      <c r="L11" s="166"/>
      <c r="M11" s="166"/>
      <c r="N11" s="166"/>
      <c r="O11" s="14"/>
    </row>
    <row r="12" spans="1:15" ht="15" customHeight="1">
      <c r="A12" s="6"/>
      <c r="B12" s="169" t="s">
        <v>88</v>
      </c>
      <c r="C12" s="169"/>
      <c r="D12" s="170"/>
      <c r="E12" s="170"/>
      <c r="F12" s="15" t="s">
        <v>49</v>
      </c>
      <c r="G12" s="166"/>
      <c r="H12" s="166"/>
      <c r="I12" s="166"/>
      <c r="J12" s="166"/>
      <c r="K12" s="166"/>
      <c r="L12" s="166"/>
      <c r="M12" s="166"/>
      <c r="N12" s="166"/>
      <c r="O12" s="14"/>
    </row>
    <row r="13" spans="1:15" ht="15" customHeight="1">
      <c r="A13" s="6"/>
      <c r="B13" s="164" t="s">
        <v>103</v>
      </c>
      <c r="C13" s="164"/>
      <c r="D13" s="164"/>
      <c r="E13" s="164"/>
      <c r="F13" s="164"/>
      <c r="G13" s="165" t="s">
        <v>80</v>
      </c>
      <c r="H13" s="165"/>
      <c r="I13" s="165"/>
      <c r="J13" s="165"/>
      <c r="K13" s="165"/>
      <c r="L13" s="136" t="s">
        <v>69</v>
      </c>
      <c r="M13" s="136"/>
      <c r="N13" s="136"/>
      <c r="O13" s="14"/>
    </row>
    <row r="14" spans="1:15" ht="15" customHeight="1">
      <c r="A14" s="6"/>
      <c r="B14" s="16" t="s">
        <v>64</v>
      </c>
      <c r="C14" s="17" t="s">
        <v>43</v>
      </c>
      <c r="D14" s="17" t="s">
        <v>74</v>
      </c>
      <c r="E14" s="18" t="s">
        <v>18</v>
      </c>
      <c r="F14" s="19" t="s">
        <v>81</v>
      </c>
      <c r="G14" s="153" t="s">
        <v>77</v>
      </c>
      <c r="H14" s="153"/>
      <c r="I14" s="153"/>
      <c r="J14" s="21" t="s">
        <v>73</v>
      </c>
      <c r="K14" s="22" t="s">
        <v>58</v>
      </c>
      <c r="L14" s="14"/>
      <c r="M14" s="3"/>
      <c r="N14" s="3"/>
      <c r="O14" s="14"/>
    </row>
    <row r="15" spans="1:15" ht="15" customHeight="1">
      <c r="A15" s="6"/>
      <c r="B15" s="23" t="s">
        <v>17</v>
      </c>
      <c r="C15" s="24">
        <f>SUMIF(Rozpočet!F8:F54,B15,Rozpočet!L8:L54)</f>
        <v>0</v>
      </c>
      <c r="D15" s="24">
        <f>SUMIF(Rozpočet!F8:F54,B15,Rozpočet!M8:M54)</f>
        <v>0</v>
      </c>
      <c r="E15" s="25">
        <f>SUMIF(Rozpočet!F8:F54,B15,Rozpočet!N8:N54)</f>
        <v>0</v>
      </c>
      <c r="F15" s="26">
        <f>SUMIF(Rozpočet!F8:F54,B15,Rozpočet!O8:O54)</f>
        <v>0</v>
      </c>
      <c r="G15" s="157"/>
      <c r="H15" s="157"/>
      <c r="I15" s="157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21</v>
      </c>
      <c r="C16" s="24">
        <f>SUMIF(Rozpočet!F8:F54,B16,Rozpočet!L8:L54)</f>
        <v>0</v>
      </c>
      <c r="D16" s="24">
        <f>SUMIF(Rozpočet!F8:F54,B16,Rozpočet!M8:M54)</f>
        <v>0</v>
      </c>
      <c r="E16" s="25">
        <f>SUMIF(Rozpočet!F8:F54,B16,Rozpočet!N8:N54)</f>
        <v>0</v>
      </c>
      <c r="F16" s="26">
        <f>SUMIF(Rozpočet!F8:F54,B16,Rozpočet!O8:O54)</f>
        <v>0</v>
      </c>
      <c r="G16" s="157"/>
      <c r="H16" s="157"/>
      <c r="I16" s="157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19</v>
      </c>
      <c r="C17" s="24">
        <f>SUMIF(Rozpočet!F8:F54,B17,Rozpočet!L8:L54)</f>
        <v>0</v>
      </c>
      <c r="D17" s="24">
        <f>SUMIF(Rozpočet!F8:F54,B17,Rozpočet!M8:M54)</f>
        <v>0</v>
      </c>
      <c r="E17" s="25">
        <f>SUMIF(Rozpočet!F8:F54,B17,Rozpočet!N8:N54)</f>
        <v>0</v>
      </c>
      <c r="F17" s="26">
        <f>SUMIF(Rozpočet!F8:F54,B17,Rozpočet!O8:O54)</f>
        <v>0</v>
      </c>
      <c r="G17" s="157"/>
      <c r="H17" s="157"/>
      <c r="I17" s="157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22</v>
      </c>
      <c r="C18" s="24">
        <f>SUMIF(Rozpočet!F8:F54,B18,Rozpočet!L8:L54)</f>
        <v>0</v>
      </c>
      <c r="D18" s="24">
        <f>SUMIF(Rozpočet!F8:F54,B18,Rozpočet!M8:M54)</f>
        <v>0</v>
      </c>
      <c r="E18" s="25">
        <f>SUMIF(Rozpočet!F8:F54,B18,Rozpočet!N8:N54)</f>
        <v>0</v>
      </c>
      <c r="F18" s="26">
        <f>SUMIF(Rozpočet!F8:F54,B18,Rozpočet!O8:O54)</f>
        <v>0</v>
      </c>
      <c r="G18" s="157"/>
      <c r="H18" s="157"/>
      <c r="I18" s="157"/>
      <c r="J18" s="27"/>
      <c r="K18" s="28"/>
      <c r="L18" s="128"/>
      <c r="M18" s="3"/>
      <c r="N18" s="3"/>
      <c r="O18" s="14"/>
    </row>
    <row r="19" spans="1:15" ht="15" customHeight="1">
      <c r="A19" s="6"/>
      <c r="B19" s="23" t="s">
        <v>20</v>
      </c>
      <c r="C19" s="24">
        <f>Rozpočet!L6-SUM(C15:C18)</f>
        <v>0</v>
      </c>
      <c r="D19" s="24">
        <f>Rozpočet!M6-SUM(D15:D18)</f>
        <v>0</v>
      </c>
      <c r="E19" s="25">
        <f>Rozpočet!N6-SUM(E15:E18)</f>
        <v>0</v>
      </c>
      <c r="F19" s="26">
        <f>Rozpočet!O6-SUM(F15:F18)</f>
        <v>0</v>
      </c>
      <c r="G19" s="157"/>
      <c r="H19" s="157"/>
      <c r="I19" s="157"/>
      <c r="J19" s="27"/>
      <c r="K19" s="28"/>
      <c r="L19" s="29" t="s">
        <v>26</v>
      </c>
      <c r="M19" s="3"/>
      <c r="N19" s="3"/>
      <c r="O19" s="14"/>
    </row>
    <row r="20" spans="1:15" ht="15" customHeight="1">
      <c r="A20" s="6"/>
      <c r="B20" s="30" t="s">
        <v>37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7"/>
      <c r="H20" s="157"/>
      <c r="I20" s="157"/>
      <c r="J20" s="27"/>
      <c r="K20" s="28"/>
      <c r="L20" s="14"/>
      <c r="M20" s="34"/>
      <c r="N20" s="34"/>
      <c r="O20" s="14"/>
    </row>
    <row r="21" spans="1:15" ht="15" customHeight="1">
      <c r="A21" s="6"/>
      <c r="B21" s="162" t="s">
        <v>108</v>
      </c>
      <c r="C21" s="162"/>
      <c r="D21" s="162"/>
      <c r="E21" s="163">
        <f>SUM(C20:F20)</f>
        <v>0</v>
      </c>
      <c r="F21" s="163"/>
      <c r="G21" s="157"/>
      <c r="H21" s="157"/>
      <c r="I21" s="157"/>
      <c r="J21" s="27"/>
      <c r="K21" s="28"/>
      <c r="L21" s="136" t="s">
        <v>75</v>
      </c>
      <c r="M21" s="136"/>
      <c r="N21" s="136"/>
      <c r="O21" s="14"/>
    </row>
    <row r="22" spans="1:15" ht="15" customHeight="1">
      <c r="A22" s="6"/>
      <c r="B22" s="155" t="s">
        <v>81</v>
      </c>
      <c r="C22" s="155"/>
      <c r="D22" s="155"/>
      <c r="E22" s="156">
        <f>F20</f>
        <v>0</v>
      </c>
      <c r="F22" s="156"/>
      <c r="G22" s="157"/>
      <c r="H22" s="157"/>
      <c r="I22" s="157"/>
      <c r="J22" s="27"/>
      <c r="K22" s="28"/>
      <c r="L22" s="35"/>
      <c r="M22" s="3"/>
      <c r="N22" s="3"/>
      <c r="O22" s="14"/>
    </row>
    <row r="23" spans="1:15" ht="15" customHeight="1">
      <c r="A23" s="6"/>
      <c r="B23" s="158" t="s">
        <v>113</v>
      </c>
      <c r="C23" s="158"/>
      <c r="D23" s="158"/>
      <c r="E23" s="159">
        <f>E21+E22</f>
        <v>0</v>
      </c>
      <c r="F23" s="159"/>
      <c r="G23" s="160" t="s">
        <v>92</v>
      </c>
      <c r="H23" s="160"/>
      <c r="I23" s="160"/>
      <c r="J23" s="161">
        <f>SUM(J15:J22)</f>
        <v>0</v>
      </c>
      <c r="K23" s="161"/>
      <c r="L23" s="14"/>
      <c r="M23" s="3"/>
      <c r="N23" s="3"/>
      <c r="O23" s="14"/>
    </row>
    <row r="24" spans="1:15" ht="15" customHeight="1">
      <c r="A24" s="6"/>
      <c r="B24" s="158"/>
      <c r="C24" s="158"/>
      <c r="D24" s="158"/>
      <c r="E24" s="159"/>
      <c r="F24" s="159"/>
      <c r="G24" s="160"/>
      <c r="H24" s="160"/>
      <c r="I24" s="160"/>
      <c r="J24" s="161"/>
      <c r="K24" s="161"/>
      <c r="L24" s="14"/>
      <c r="M24" s="3"/>
      <c r="N24" s="3"/>
      <c r="O24" s="14"/>
    </row>
    <row r="25" spans="1:15" ht="15" customHeight="1">
      <c r="A25" s="6"/>
      <c r="B25" s="136" t="s">
        <v>115</v>
      </c>
      <c r="C25" s="136"/>
      <c r="D25" s="136"/>
      <c r="E25" s="136"/>
      <c r="F25" s="136"/>
      <c r="G25" s="150" t="s">
        <v>84</v>
      </c>
      <c r="H25" s="150"/>
      <c r="I25" s="150"/>
      <c r="J25" s="150"/>
      <c r="K25" s="150"/>
      <c r="L25" s="14"/>
      <c r="M25" s="3"/>
      <c r="N25" s="3"/>
      <c r="O25" s="14"/>
    </row>
    <row r="26" spans="1:15" ht="15" customHeight="1">
      <c r="A26" s="6"/>
      <c r="B26" s="30" t="s">
        <v>48</v>
      </c>
      <c r="C26" s="151" t="s">
        <v>39</v>
      </c>
      <c r="D26" s="151"/>
      <c r="E26" s="152" t="s">
        <v>36</v>
      </c>
      <c r="F26" s="152"/>
      <c r="G26" s="20"/>
      <c r="H26" s="153" t="s">
        <v>50</v>
      </c>
      <c r="I26" s="153"/>
      <c r="J26" s="154" t="s">
        <v>36</v>
      </c>
      <c r="K26" s="154"/>
      <c r="L26" s="14"/>
      <c r="M26" s="3"/>
      <c r="N26" s="3"/>
      <c r="O26" s="14"/>
    </row>
    <row r="27" spans="1:15" ht="15" customHeight="1">
      <c r="A27" s="126"/>
      <c r="B27" s="127">
        <v>15</v>
      </c>
      <c r="C27" s="148">
        <f>SUMIF(Rozpočet!T8:T54,B27,Rozpočet!K8:K54)+H27</f>
        <v>0</v>
      </c>
      <c r="D27" s="148"/>
      <c r="E27" s="146"/>
      <c r="F27" s="146"/>
      <c r="G27" s="36"/>
      <c r="H27" s="149">
        <f>SUMIF(K15:K22,B27,J15:J22)</f>
        <v>0</v>
      </c>
      <c r="I27" s="149"/>
      <c r="J27" s="147"/>
      <c r="K27" s="147"/>
      <c r="L27" s="29" t="s">
        <v>26</v>
      </c>
      <c r="M27" s="3"/>
      <c r="N27" s="3"/>
      <c r="O27" s="14"/>
    </row>
    <row r="28" spans="1:15" ht="15" customHeight="1">
      <c r="A28" s="126"/>
      <c r="B28" s="127">
        <v>21</v>
      </c>
      <c r="C28" s="148">
        <f>SUMIF(Rozpočet!T8:T54,B28,Rozpočet!K8:K54)+H28</f>
        <v>0</v>
      </c>
      <c r="D28" s="148"/>
      <c r="E28" s="146">
        <f>C28*0.21</f>
        <v>0</v>
      </c>
      <c r="F28" s="146"/>
      <c r="G28" s="36"/>
      <c r="H28" s="147">
        <f>SUMIF(K15:K22,B28,J15:J22)</f>
        <v>0</v>
      </c>
      <c r="I28" s="147"/>
      <c r="J28" s="147"/>
      <c r="K28" s="147"/>
      <c r="L28" s="14"/>
      <c r="M28" s="3"/>
      <c r="N28" s="3"/>
      <c r="O28" s="14"/>
    </row>
    <row r="29" spans="1:15" ht="15" customHeight="1" thickBot="1">
      <c r="A29" s="126"/>
      <c r="B29" s="127">
        <v>0</v>
      </c>
      <c r="C29" s="145">
        <f>(E23+J23)-(C27+C28)</f>
        <v>0</v>
      </c>
      <c r="D29" s="145"/>
      <c r="E29" s="146"/>
      <c r="F29" s="146"/>
      <c r="G29" s="36"/>
      <c r="H29" s="147">
        <f>J23-(H27+H28)</f>
        <v>0</v>
      </c>
      <c r="I29" s="147"/>
      <c r="J29" s="147"/>
      <c r="K29" s="147"/>
      <c r="L29" s="136" t="s">
        <v>47</v>
      </c>
      <c r="M29" s="136"/>
      <c r="N29" s="136"/>
      <c r="O29" s="14"/>
    </row>
    <row r="30" spans="1:15" ht="15" customHeight="1">
      <c r="A30" s="6"/>
      <c r="B30" s="137"/>
      <c r="C30" s="138">
        <f>C28</f>
        <v>0</v>
      </c>
      <c r="D30" s="139"/>
      <c r="E30" s="142">
        <f>E28</f>
        <v>0</v>
      </c>
      <c r="F30" s="142"/>
      <c r="G30" s="143"/>
      <c r="H30" s="143"/>
      <c r="I30" s="143"/>
      <c r="J30" s="144"/>
      <c r="K30" s="144"/>
      <c r="L30" s="14"/>
      <c r="M30" s="3"/>
      <c r="N30" s="3"/>
      <c r="O30" s="14"/>
    </row>
    <row r="31" spans="1:15" ht="15" customHeight="1" thickBot="1">
      <c r="A31" s="6"/>
      <c r="B31" s="137"/>
      <c r="C31" s="140"/>
      <c r="D31" s="141"/>
      <c r="E31" s="142"/>
      <c r="F31" s="142"/>
      <c r="G31" s="143"/>
      <c r="H31" s="143"/>
      <c r="I31" s="143"/>
      <c r="J31" s="144"/>
      <c r="K31" s="144"/>
      <c r="L31" s="14"/>
      <c r="M31" s="3"/>
      <c r="N31" s="3"/>
      <c r="O31" s="14"/>
    </row>
    <row r="32" spans="1:15" ht="15" customHeight="1" thickBot="1">
      <c r="A32" s="6"/>
      <c r="B32" s="131" t="s">
        <v>116</v>
      </c>
      <c r="C32" s="131"/>
      <c r="D32" s="131"/>
      <c r="E32" s="131"/>
      <c r="F32" s="131"/>
      <c r="G32" s="132" t="s">
        <v>110</v>
      </c>
      <c r="H32" s="132"/>
      <c r="I32" s="132"/>
      <c r="J32" s="132"/>
      <c r="K32" s="132"/>
      <c r="L32" s="3"/>
      <c r="M32" s="3"/>
      <c r="N32" s="3"/>
      <c r="O32" s="14"/>
    </row>
    <row r="33" spans="1:15" ht="15" customHeight="1">
      <c r="A33" s="6"/>
      <c r="B33" s="133">
        <f>C30+E30</f>
        <v>0</v>
      </c>
      <c r="C33" s="133"/>
      <c r="D33" s="133"/>
      <c r="E33" s="133"/>
      <c r="F33" s="133"/>
      <c r="G33" s="134" t="s">
        <v>46</v>
      </c>
      <c r="H33" s="134"/>
      <c r="I33" s="134"/>
      <c r="J33" s="17" t="s">
        <v>82</v>
      </c>
      <c r="K33" s="37" t="s">
        <v>62</v>
      </c>
      <c r="L33" s="3"/>
      <c r="M33" s="3"/>
      <c r="N33" s="3"/>
      <c r="O33" s="14"/>
    </row>
    <row r="34" spans="1:15" ht="15" customHeight="1">
      <c r="A34" s="6"/>
      <c r="B34" s="133"/>
      <c r="C34" s="133"/>
      <c r="D34" s="133"/>
      <c r="E34" s="133"/>
      <c r="F34" s="133"/>
      <c r="G34" s="135"/>
      <c r="H34" s="135"/>
      <c r="I34" s="135"/>
      <c r="J34" s="15"/>
      <c r="K34" s="38">
        <f>IF(J34&gt;0,E23/J34,"")</f>
      </c>
      <c r="L34" s="3"/>
      <c r="M34" s="3"/>
      <c r="N34" s="3"/>
      <c r="O34" s="14"/>
    </row>
    <row r="35" spans="1:15" ht="15" customHeight="1">
      <c r="A35" s="6"/>
      <c r="B35" s="133"/>
      <c r="C35" s="133"/>
      <c r="D35" s="133"/>
      <c r="E35" s="133"/>
      <c r="F35" s="133"/>
      <c r="G35" s="135"/>
      <c r="H35" s="135"/>
      <c r="I35" s="135"/>
      <c r="J35" s="15"/>
      <c r="K35" s="38">
        <f>IF(J35&gt;0,E23/J35,"")</f>
      </c>
      <c r="L35" s="3"/>
      <c r="M35" s="3"/>
      <c r="N35" s="3"/>
      <c r="O35" s="14"/>
    </row>
    <row r="36" spans="1:15" ht="15" customHeight="1">
      <c r="A36" s="6"/>
      <c r="B36" s="133"/>
      <c r="C36" s="133"/>
      <c r="D36" s="133"/>
      <c r="E36" s="133"/>
      <c r="F36" s="133"/>
      <c r="G36" s="135"/>
      <c r="H36" s="135"/>
      <c r="I36" s="135"/>
      <c r="J36" s="15"/>
      <c r="K36" s="38">
        <f>IF(J36&gt;0,E23/J36,"")</f>
      </c>
      <c r="L36" s="3"/>
      <c r="M36" s="3"/>
      <c r="N36" s="3"/>
      <c r="O36" s="14"/>
    </row>
    <row r="37" spans="1:15" ht="7.5" customHeight="1">
      <c r="A37" s="3"/>
      <c r="B37" s="39"/>
      <c r="C37" s="39"/>
      <c r="D37" s="39"/>
      <c r="E37" s="39"/>
      <c r="F37" s="39"/>
      <c r="G37" s="40"/>
      <c r="H37" s="40"/>
      <c r="I37" s="40"/>
      <c r="J37" s="40"/>
      <c r="K37" s="40"/>
      <c r="L37" s="39"/>
      <c r="M37" s="39"/>
      <c r="N37" s="39"/>
      <c r="O37" s="3"/>
    </row>
    <row r="38" spans="1:15" ht="96.75" customHeight="1">
      <c r="A38" s="3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3"/>
    </row>
  </sheetData>
  <sheetProtection/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 horizontalCentered="1" verticalCentered="1"/>
  <pageMargins left="0" right="0" top="0" bottom="0" header="0.5118110236220472" footer="0.11811023622047245"/>
  <pageSetup firstPageNumber="1" useFirstPageNumber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PageLayoutView="0" workbookViewId="0" topLeftCell="A1">
      <pane xSplit="6" ySplit="7" topLeftCell="G8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G25" sqref="G25"/>
    </sheetView>
  </sheetViews>
  <sheetFormatPr defaultColWidth="11.57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1" customWidth="1"/>
    <col min="10" max="10" width="11.7109375" style="2" customWidth="1"/>
    <col min="11" max="11" width="15.421875" style="2" customWidth="1"/>
    <col min="12" max="12" width="11.7109375" style="42" hidden="1" customWidth="1"/>
    <col min="13" max="15" width="11.57421875" style="42" hidden="1" customWidth="1"/>
    <col min="16" max="16" width="11.140625" style="43" hidden="1" customWidth="1"/>
    <col min="17" max="19" width="0" style="2" hidden="1" customWidth="1"/>
    <col min="20" max="20" width="11.7109375" style="44" hidden="1" customWidth="1"/>
    <col min="21" max="21" width="0" style="44" hidden="1" customWidth="1"/>
    <col min="22" max="22" width="1.7109375" style="2" customWidth="1"/>
    <col min="23" max="243" width="11.57421875" style="2" customWidth="1"/>
  </cols>
  <sheetData>
    <row r="1" spans="1:256" s="49" customFormat="1" ht="12.75" customHeight="1" hidden="1">
      <c r="A1" s="45" t="s">
        <v>25</v>
      </c>
      <c r="B1" s="46" t="s">
        <v>38</v>
      </c>
      <c r="C1" s="46" t="s">
        <v>34</v>
      </c>
      <c r="D1" s="46" t="s">
        <v>27</v>
      </c>
      <c r="E1" s="46" t="s">
        <v>60</v>
      </c>
      <c r="F1" s="46" t="s">
        <v>85</v>
      </c>
      <c r="G1" s="46" t="s">
        <v>33</v>
      </c>
      <c r="H1" s="46" t="s">
        <v>94</v>
      </c>
      <c r="I1" s="46" t="s">
        <v>10</v>
      </c>
      <c r="J1" s="46" t="s">
        <v>86</v>
      </c>
      <c r="K1" s="46" t="s">
        <v>67</v>
      </c>
      <c r="L1" s="47" t="s">
        <v>43</v>
      </c>
      <c r="M1" s="47" t="s">
        <v>74</v>
      </c>
      <c r="N1" s="47" t="s">
        <v>18</v>
      </c>
      <c r="O1" s="47" t="s">
        <v>81</v>
      </c>
      <c r="P1" s="48" t="s">
        <v>78</v>
      </c>
      <c r="Q1" s="46" t="s">
        <v>79</v>
      </c>
      <c r="R1" s="46" t="s">
        <v>68</v>
      </c>
      <c r="S1" s="46" t="s">
        <v>28</v>
      </c>
      <c r="T1" s="46" t="s">
        <v>30</v>
      </c>
      <c r="U1" s="46" t="s">
        <v>93</v>
      </c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" ht="29.25" customHeight="1">
      <c r="A2" s="50"/>
      <c r="B2" s="3"/>
      <c r="C2" s="3"/>
      <c r="D2" s="3"/>
      <c r="E2" s="3"/>
      <c r="F2" s="3"/>
      <c r="G2" s="177" t="s">
        <v>102</v>
      </c>
      <c r="H2" s="177"/>
      <c r="I2" s="177"/>
      <c r="J2" s="177"/>
      <c r="K2" s="177"/>
      <c r="L2" s="51"/>
      <c r="M2" s="51"/>
      <c r="N2" s="51"/>
      <c r="O2" s="51"/>
      <c r="P2" s="51"/>
      <c r="Q2" s="51"/>
      <c r="R2" s="51"/>
      <c r="S2" s="51"/>
      <c r="T2" s="52"/>
      <c r="U2" s="52"/>
      <c r="V2" s="3"/>
    </row>
    <row r="3" spans="1:22" ht="18.75" customHeight="1">
      <c r="A3" s="3"/>
      <c r="B3" s="53" t="s">
        <v>59</v>
      </c>
      <c r="C3" s="54"/>
      <c r="D3" s="178"/>
      <c r="E3" s="178"/>
      <c r="F3" s="178"/>
      <c r="G3" s="55" t="str">
        <f>KrycíList!C4</f>
        <v>Pohřebiště Oldřichovice Ves, parc č. 2260 – oprava oplocení</v>
      </c>
      <c r="H3" s="179"/>
      <c r="I3" s="179"/>
      <c r="J3" s="179"/>
      <c r="K3" s="179"/>
      <c r="L3" s="56"/>
      <c r="M3" s="56"/>
      <c r="N3" s="56"/>
      <c r="O3" s="57"/>
      <c r="P3" s="57"/>
      <c r="Q3" s="57"/>
      <c r="R3" s="57"/>
      <c r="S3" s="57"/>
      <c r="T3" s="57"/>
      <c r="U3" s="57"/>
      <c r="V3" s="54"/>
    </row>
    <row r="4" spans="1:22" ht="14.25" customHeight="1">
      <c r="A4" s="3"/>
      <c r="B4" s="3"/>
      <c r="C4" s="3"/>
      <c r="D4" s="180"/>
      <c r="E4" s="180"/>
      <c r="F4" s="180"/>
      <c r="G4" s="58">
        <f>KrycíList!G5</f>
        <v>0</v>
      </c>
      <c r="H4" s="181"/>
      <c r="I4" s="181"/>
      <c r="J4" s="54"/>
      <c r="K4" s="59"/>
      <c r="L4" s="60"/>
      <c r="M4" s="60"/>
      <c r="N4" s="60"/>
      <c r="O4" s="60"/>
      <c r="P4" s="60"/>
      <c r="Q4" s="60"/>
      <c r="R4" s="60"/>
      <c r="S4" s="60"/>
      <c r="T4" s="61"/>
      <c r="U4" s="61"/>
      <c r="V4" s="3"/>
    </row>
    <row r="5" spans="1:256" s="67" customFormat="1" ht="21.75" customHeight="1">
      <c r="A5" s="62"/>
      <c r="B5" s="63" t="s">
        <v>38</v>
      </c>
      <c r="C5" s="63" t="s">
        <v>34</v>
      </c>
      <c r="D5" s="64" t="s">
        <v>27</v>
      </c>
      <c r="E5" s="63" t="s">
        <v>9</v>
      </c>
      <c r="F5" s="63" t="s">
        <v>85</v>
      </c>
      <c r="G5" s="63" t="s">
        <v>90</v>
      </c>
      <c r="H5" s="63" t="s">
        <v>89</v>
      </c>
      <c r="I5" s="63" t="s">
        <v>10</v>
      </c>
      <c r="J5" s="63" t="s">
        <v>35</v>
      </c>
      <c r="K5" s="65" t="s">
        <v>66</v>
      </c>
      <c r="L5" s="66" t="s">
        <v>43</v>
      </c>
      <c r="M5" s="66" t="s">
        <v>74</v>
      </c>
      <c r="N5" s="66" t="s">
        <v>18</v>
      </c>
      <c r="O5" s="66" t="s">
        <v>81</v>
      </c>
      <c r="P5" s="66" t="s">
        <v>56</v>
      </c>
      <c r="Q5" s="66" t="s">
        <v>57</v>
      </c>
      <c r="R5" s="66" t="s">
        <v>45</v>
      </c>
      <c r="S5" s="66" t="s">
        <v>44</v>
      </c>
      <c r="T5" s="66" t="s">
        <v>30</v>
      </c>
      <c r="U5" s="66" t="s">
        <v>93</v>
      </c>
      <c r="V5" s="62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2" ht="14.25" customHeight="1">
      <c r="A6" s="3"/>
      <c r="B6" s="68"/>
      <c r="C6" s="68"/>
      <c r="D6" s="69">
        <f>KrycíList!C8</f>
        <v>0</v>
      </c>
      <c r="E6" s="69"/>
      <c r="F6" s="69"/>
      <c r="G6" s="70"/>
      <c r="H6" s="69"/>
      <c r="I6" s="69"/>
      <c r="J6" s="71"/>
      <c r="K6" s="72">
        <f aca="true" t="shared" si="0" ref="K6:S6">SUMIF($D8:$D55,"B",K8:K55)</f>
        <v>0</v>
      </c>
      <c r="L6" s="73">
        <f t="shared" si="0"/>
        <v>0</v>
      </c>
      <c r="M6" s="73">
        <f t="shared" si="0"/>
        <v>0</v>
      </c>
      <c r="N6" s="73">
        <f t="shared" si="0"/>
        <v>0</v>
      </c>
      <c r="O6" s="73">
        <f t="shared" si="0"/>
        <v>0</v>
      </c>
      <c r="P6" s="73">
        <f t="shared" si="0"/>
        <v>90.62048000000358</v>
      </c>
      <c r="Q6" s="73">
        <f t="shared" si="0"/>
        <v>0.3224000000000001</v>
      </c>
      <c r="R6" s="74">
        <f t="shared" si="0"/>
        <v>462.22080000015484</v>
      </c>
      <c r="S6" s="73">
        <f t="shared" si="0"/>
        <v>36153.41628001279</v>
      </c>
      <c r="T6" s="75">
        <f>ROUNDUP(SUMIF($D8:$D55,"B",T8:T55),1)</f>
        <v>0</v>
      </c>
      <c r="U6" s="75">
        <f>ROUNDUP(K6+T6,1)</f>
        <v>0</v>
      </c>
      <c r="V6" s="3"/>
    </row>
    <row r="7" spans="1:22" ht="8.25" customHeight="1">
      <c r="A7" s="3"/>
      <c r="B7" s="3"/>
      <c r="C7" s="3"/>
      <c r="D7" s="3"/>
      <c r="E7" s="3"/>
      <c r="F7" s="3"/>
      <c r="G7" s="3"/>
      <c r="H7" s="3"/>
      <c r="I7" s="76"/>
      <c r="J7" s="3"/>
      <c r="K7" s="3"/>
      <c r="L7" s="51"/>
      <c r="M7" s="51"/>
      <c r="N7" s="51"/>
      <c r="O7" s="51"/>
      <c r="P7" s="51"/>
      <c r="Q7" s="51"/>
      <c r="R7" s="51"/>
      <c r="S7" s="51"/>
      <c r="T7" s="52"/>
      <c r="U7" s="52"/>
      <c r="V7" s="3"/>
    </row>
    <row r="8" spans="1:22" ht="15">
      <c r="A8" s="3"/>
      <c r="B8" s="77" t="s">
        <v>0</v>
      </c>
      <c r="C8" s="78"/>
      <c r="D8" s="79" t="s">
        <v>3</v>
      </c>
      <c r="E8" s="78"/>
      <c r="F8" s="80"/>
      <c r="G8" s="81" t="s">
        <v>114</v>
      </c>
      <c r="H8" s="78"/>
      <c r="I8" s="79"/>
      <c r="J8" s="78"/>
      <c r="K8" s="82">
        <f aca="true" t="shared" si="1" ref="K8:T8">SUMIF($D9:$D53,"O",K9:K53)</f>
        <v>0</v>
      </c>
      <c r="L8" s="83">
        <f t="shared" si="1"/>
        <v>0</v>
      </c>
      <c r="M8" s="83">
        <f t="shared" si="1"/>
        <v>0</v>
      </c>
      <c r="N8" s="83">
        <f t="shared" si="1"/>
        <v>0</v>
      </c>
      <c r="O8" s="83">
        <f t="shared" si="1"/>
        <v>0</v>
      </c>
      <c r="P8" s="84">
        <f t="shared" si="1"/>
        <v>90.62048000000358</v>
      </c>
      <c r="Q8" s="84">
        <f t="shared" si="1"/>
        <v>0.3224000000000001</v>
      </c>
      <c r="R8" s="84">
        <f t="shared" si="1"/>
        <v>462.22080000015484</v>
      </c>
      <c r="S8" s="83">
        <f t="shared" si="1"/>
        <v>36153.41628001279</v>
      </c>
      <c r="T8" s="85">
        <f t="shared" si="1"/>
        <v>0</v>
      </c>
      <c r="U8" s="85">
        <f>K8+T8</f>
        <v>0</v>
      </c>
      <c r="V8" s="86"/>
    </row>
    <row r="9" spans="1:22" ht="12.75" outlineLevel="1">
      <c r="A9" s="3"/>
      <c r="B9" s="87"/>
      <c r="C9" s="88" t="s">
        <v>13</v>
      </c>
      <c r="D9" s="89" t="s">
        <v>4</v>
      </c>
      <c r="E9" s="90"/>
      <c r="F9" s="90" t="s">
        <v>17</v>
      </c>
      <c r="G9" s="91" t="s">
        <v>70</v>
      </c>
      <c r="H9" s="90"/>
      <c r="I9" s="89"/>
      <c r="J9" s="90"/>
      <c r="K9" s="92">
        <f>SUBTOTAL(9,K10:K25)</f>
        <v>0</v>
      </c>
      <c r="L9" s="93">
        <f>SUBTOTAL(9,L10:L25)</f>
        <v>0</v>
      </c>
      <c r="M9" s="93">
        <f>SUBTOTAL(9,M10:M25)</f>
        <v>0</v>
      </c>
      <c r="N9" s="93">
        <f>SUBTOTAL(9,N10:N25)</f>
        <v>0</v>
      </c>
      <c r="O9" s="93">
        <f>SUBTOTAL(9,O10:O25)</f>
        <v>0</v>
      </c>
      <c r="P9" s="94">
        <f>SUMPRODUCT(P10:P25,$H10:$H25)</f>
        <v>12.42</v>
      </c>
      <c r="Q9" s="94">
        <f>SUMPRODUCT(Q10:Q25,$H10:$H25)</f>
        <v>0</v>
      </c>
      <c r="R9" s="94">
        <f>SUMPRODUCT(R10:R25,$H10:$H25)</f>
        <v>371.440800000116</v>
      </c>
      <c r="S9" s="93">
        <f>SUMPRODUCT(S10:S25,$H10:$H25)</f>
        <v>28872.860280009674</v>
      </c>
      <c r="T9" s="95">
        <f>SUMPRODUCT(T10:T25,$K10:$K25)/100</f>
        <v>0</v>
      </c>
      <c r="U9" s="95">
        <f>K9+T9</f>
        <v>0</v>
      </c>
      <c r="V9" s="86"/>
    </row>
    <row r="10" spans="1:22" ht="12.75" outlineLevel="2">
      <c r="A10" s="3"/>
      <c r="B10" s="96"/>
      <c r="C10" s="97"/>
      <c r="D10" s="98"/>
      <c r="E10" s="99" t="s">
        <v>106</v>
      </c>
      <c r="F10" s="100"/>
      <c r="G10" s="101"/>
      <c r="H10" s="100"/>
      <c r="I10" s="98"/>
      <c r="J10" s="100"/>
      <c r="K10" s="102"/>
      <c r="L10" s="103"/>
      <c r="M10" s="103"/>
      <c r="N10" s="103"/>
      <c r="O10" s="103"/>
      <c r="P10" s="104"/>
      <c r="Q10" s="104"/>
      <c r="R10" s="104"/>
      <c r="S10" s="104"/>
      <c r="T10" s="105"/>
      <c r="U10" s="105"/>
      <c r="V10" s="86"/>
    </row>
    <row r="11" spans="1:22" ht="12.75" outlineLevel="2">
      <c r="A11" s="3"/>
      <c r="B11" s="86"/>
      <c r="C11" s="86"/>
      <c r="D11" s="106" t="s">
        <v>5</v>
      </c>
      <c r="E11" s="107">
        <v>1</v>
      </c>
      <c r="F11" s="129">
        <v>460030022</v>
      </c>
      <c r="G11" s="109" t="s">
        <v>117</v>
      </c>
      <c r="H11" s="110">
        <v>130</v>
      </c>
      <c r="I11" s="111" t="s">
        <v>123</v>
      </c>
      <c r="J11" s="112"/>
      <c r="K11" s="113">
        <f>H11*J11</f>
        <v>0</v>
      </c>
      <c r="L11" s="114">
        <f>IF(D11="S",K11,"")</f>
      </c>
      <c r="M11" s="115">
        <f>IF(OR(D11="P",D11="U"),K11,"")</f>
        <v>0</v>
      </c>
      <c r="N11" s="115">
        <f>IF(D11="H",K11,"")</f>
      </c>
      <c r="O11" s="115">
        <f>IF(D11="V",K11,"")</f>
      </c>
      <c r="P11" s="116">
        <v>0</v>
      </c>
      <c r="Q11" s="116">
        <v>0</v>
      </c>
      <c r="R11" s="116">
        <v>0.4499999999998181</v>
      </c>
      <c r="S11" s="112">
        <v>29.024999999988268</v>
      </c>
      <c r="T11" s="117">
        <v>21</v>
      </c>
      <c r="U11" s="118">
        <f>K11*(T11+100)/100</f>
        <v>0</v>
      </c>
      <c r="V11" s="119"/>
    </row>
    <row r="12" spans="1:256" s="49" customFormat="1" ht="10.5" customHeight="1" outlineLevel="3">
      <c r="A12" s="120"/>
      <c r="B12" s="121"/>
      <c r="C12" s="121"/>
      <c r="D12" s="121"/>
      <c r="E12" s="121"/>
      <c r="F12" s="121"/>
      <c r="G12" s="121" t="s">
        <v>111</v>
      </c>
      <c r="H12" s="122"/>
      <c r="I12" s="123"/>
      <c r="J12" s="121"/>
      <c r="K12" s="121"/>
      <c r="L12" s="124"/>
      <c r="M12" s="124"/>
      <c r="N12" s="124"/>
      <c r="O12" s="124"/>
      <c r="P12" s="124"/>
      <c r="Q12" s="124"/>
      <c r="R12" s="124"/>
      <c r="S12" s="124"/>
      <c r="T12" s="125"/>
      <c r="U12" s="125"/>
      <c r="V12" s="121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2" s="49" customFormat="1" ht="10.5" customHeight="1" outlineLevel="3">
      <c r="A13" s="120"/>
      <c r="B13" s="121"/>
      <c r="C13" s="121"/>
      <c r="D13" s="121"/>
      <c r="E13" s="121"/>
      <c r="F13" s="121"/>
      <c r="G13" s="121" t="s">
        <v>112</v>
      </c>
      <c r="H13" s="122"/>
      <c r="I13" s="123"/>
      <c r="J13" s="121"/>
      <c r="K13" s="121"/>
      <c r="L13" s="124"/>
      <c r="M13" s="124"/>
      <c r="N13" s="124"/>
      <c r="O13" s="124"/>
      <c r="P13" s="124"/>
      <c r="Q13" s="124"/>
      <c r="R13" s="124"/>
      <c r="S13" s="124"/>
      <c r="T13" s="125"/>
      <c r="U13" s="125"/>
      <c r="V13" s="121"/>
    </row>
    <row r="14" spans="1:22" s="49" customFormat="1" ht="10.5" customHeight="1" outlineLevel="3">
      <c r="A14" s="120"/>
      <c r="B14" s="121"/>
      <c r="C14" s="121"/>
      <c r="D14" s="121"/>
      <c r="E14" s="121"/>
      <c r="F14" s="121"/>
      <c r="G14" s="121" t="s">
        <v>109</v>
      </c>
      <c r="H14" s="122"/>
      <c r="I14" s="123"/>
      <c r="J14" s="121"/>
      <c r="K14" s="121"/>
      <c r="L14" s="124"/>
      <c r="M14" s="124"/>
      <c r="N14" s="124"/>
      <c r="O14" s="124"/>
      <c r="P14" s="124"/>
      <c r="Q14" s="124"/>
      <c r="R14" s="124"/>
      <c r="S14" s="124"/>
      <c r="T14" s="125"/>
      <c r="U14" s="125"/>
      <c r="V14" s="121"/>
    </row>
    <row r="15" spans="1:22" ht="25.5" outlineLevel="2">
      <c r="A15" s="3"/>
      <c r="B15" s="86"/>
      <c r="C15" s="86"/>
      <c r="D15" s="106" t="s">
        <v>5</v>
      </c>
      <c r="E15" s="107">
        <v>2</v>
      </c>
      <c r="F15" s="129">
        <v>132202102</v>
      </c>
      <c r="G15" s="109" t="s">
        <v>121</v>
      </c>
      <c r="H15" s="110">
        <v>3.9</v>
      </c>
      <c r="I15" s="111" t="s">
        <v>12</v>
      </c>
      <c r="J15" s="112"/>
      <c r="K15" s="113">
        <f>H15*J15</f>
        <v>0</v>
      </c>
      <c r="L15" s="114">
        <f>IF(D15="S",K15,"")</f>
      </c>
      <c r="M15" s="115">
        <f>IF(OR(D15="P",D15="U"),K15,"")</f>
        <v>0</v>
      </c>
      <c r="N15" s="115">
        <f>IF(D15="H",K15,"")</f>
      </c>
      <c r="O15" s="115">
        <f>IF(D15="V",K15,"")</f>
      </c>
      <c r="P15" s="116">
        <v>0</v>
      </c>
      <c r="Q15" s="116">
        <v>0</v>
      </c>
      <c r="R15" s="116">
        <v>0</v>
      </c>
      <c r="S15" s="112">
        <v>0</v>
      </c>
      <c r="T15" s="117">
        <v>21</v>
      </c>
      <c r="U15" s="118">
        <f>K15*(T15+100)/100</f>
        <v>0</v>
      </c>
      <c r="V15" s="119"/>
    </row>
    <row r="16" spans="1:22" s="49" customFormat="1" ht="10.5" customHeight="1" outlineLevel="3">
      <c r="A16" s="120"/>
      <c r="B16" s="121"/>
      <c r="C16" s="121"/>
      <c r="D16" s="121"/>
      <c r="E16" s="121"/>
      <c r="F16" s="121"/>
      <c r="G16" s="121" t="s">
        <v>65</v>
      </c>
      <c r="H16" s="122">
        <v>3.9</v>
      </c>
      <c r="I16" s="123"/>
      <c r="J16" s="121"/>
      <c r="K16" s="121"/>
      <c r="L16" s="124"/>
      <c r="M16" s="124"/>
      <c r="N16" s="124"/>
      <c r="O16" s="124"/>
      <c r="P16" s="124"/>
      <c r="Q16" s="124"/>
      <c r="R16" s="124"/>
      <c r="S16" s="124"/>
      <c r="T16" s="125"/>
      <c r="U16" s="125"/>
      <c r="V16" s="121"/>
    </row>
    <row r="17" spans="1:22" ht="12.75" outlineLevel="2">
      <c r="A17" s="3"/>
      <c r="B17" s="86"/>
      <c r="C17" s="86"/>
      <c r="D17" s="106" t="s">
        <v>5</v>
      </c>
      <c r="E17" s="107">
        <v>3</v>
      </c>
      <c r="F17" s="108" t="s">
        <v>51</v>
      </c>
      <c r="G17" s="109" t="s">
        <v>101</v>
      </c>
      <c r="H17" s="110">
        <v>54</v>
      </c>
      <c r="I17" s="111" t="s">
        <v>24</v>
      </c>
      <c r="J17" s="112"/>
      <c r="K17" s="113">
        <f>H17*J17</f>
        <v>0</v>
      </c>
      <c r="L17" s="114">
        <f>IF(D17="S",K17,"")</f>
      </c>
      <c r="M17" s="115">
        <f>IF(OR(D17="P",D17="U"),K17,"")</f>
        <v>0</v>
      </c>
      <c r="N17" s="115">
        <f>IF(D17="H",K17,"")</f>
      </c>
      <c r="O17" s="115">
        <f>IF(D17="V",K17,"")</f>
      </c>
      <c r="P17" s="116">
        <v>0</v>
      </c>
      <c r="Q17" s="116">
        <v>0</v>
      </c>
      <c r="R17" s="116">
        <v>5.4060000000026776</v>
      </c>
      <c r="S17" s="112">
        <v>433.56120000021474</v>
      </c>
      <c r="T17" s="117">
        <v>21</v>
      </c>
      <c r="U17" s="118">
        <f>K17*(T17+100)/100</f>
        <v>0</v>
      </c>
      <c r="V17" s="119"/>
    </row>
    <row r="18" spans="1:22" ht="12.75" outlineLevel="2">
      <c r="A18" s="3"/>
      <c r="B18" s="86"/>
      <c r="C18" s="86"/>
      <c r="D18" s="106" t="s">
        <v>5</v>
      </c>
      <c r="E18" s="107">
        <v>4</v>
      </c>
      <c r="F18" s="108" t="s">
        <v>53</v>
      </c>
      <c r="G18" s="109" t="s">
        <v>118</v>
      </c>
      <c r="H18" s="110">
        <v>6.9</v>
      </c>
      <c r="I18" s="111" t="s">
        <v>12</v>
      </c>
      <c r="J18" s="112"/>
      <c r="K18" s="113">
        <f>H18*J18</f>
        <v>0</v>
      </c>
      <c r="L18" s="114">
        <f>IF(D18="S",K18,"")</f>
      </c>
      <c r="M18" s="115">
        <f>IF(OR(D18="P",D18="U"),K18,"")</f>
        <v>0</v>
      </c>
      <c r="N18" s="115">
        <f>IF(D18="H",K18,"")</f>
      </c>
      <c r="O18" s="115">
        <f>IF(D18="V",K18,"")</f>
      </c>
      <c r="P18" s="116">
        <v>0</v>
      </c>
      <c r="Q18" s="116">
        <v>0</v>
      </c>
      <c r="R18" s="116">
        <v>0.651999999999731</v>
      </c>
      <c r="S18" s="112">
        <v>52.34919999997843</v>
      </c>
      <c r="T18" s="117">
        <v>21</v>
      </c>
      <c r="U18" s="118">
        <f>K18*(T18+100)/100</f>
        <v>0</v>
      </c>
      <c r="V18" s="119"/>
    </row>
    <row r="19" spans="1:22" s="49" customFormat="1" ht="10.5" customHeight="1" outlineLevel="3">
      <c r="A19" s="120"/>
      <c r="B19" s="121"/>
      <c r="C19" s="121"/>
      <c r="D19" s="121"/>
      <c r="E19" s="121"/>
      <c r="F19" s="121"/>
      <c r="G19" s="121" t="s">
        <v>31</v>
      </c>
      <c r="H19" s="122">
        <v>6.9</v>
      </c>
      <c r="I19" s="123"/>
      <c r="J19" s="121"/>
      <c r="K19" s="121"/>
      <c r="L19" s="124"/>
      <c r="M19" s="124"/>
      <c r="N19" s="124"/>
      <c r="O19" s="124"/>
      <c r="P19" s="124"/>
      <c r="Q19" s="124"/>
      <c r="R19" s="124"/>
      <c r="S19" s="124"/>
      <c r="T19" s="125"/>
      <c r="U19" s="125"/>
      <c r="V19" s="121"/>
    </row>
    <row r="20" spans="1:22" ht="12.75" outlineLevel="2">
      <c r="A20" s="3"/>
      <c r="B20" s="86"/>
      <c r="C20" s="86"/>
      <c r="D20" s="106" t="s">
        <v>5</v>
      </c>
      <c r="E20" s="107">
        <v>5</v>
      </c>
      <c r="F20" s="108" t="s">
        <v>52</v>
      </c>
      <c r="G20" s="109" t="s">
        <v>119</v>
      </c>
      <c r="H20" s="110">
        <v>6.9</v>
      </c>
      <c r="I20" s="111" t="s">
        <v>12</v>
      </c>
      <c r="J20" s="112"/>
      <c r="K20" s="113">
        <f>H20*J20</f>
        <v>0</v>
      </c>
      <c r="L20" s="114">
        <f>IF(D20="S",K20,"")</f>
      </c>
      <c r="M20" s="115">
        <f>IF(OR(D20="P",D20="U"),K20,"")</f>
        <v>0</v>
      </c>
      <c r="N20" s="115">
        <f>IF(D20="H",K20,"")</f>
      </c>
      <c r="O20" s="115">
        <f>IF(D20="V",K20,"")</f>
      </c>
      <c r="P20" s="116">
        <v>0</v>
      </c>
      <c r="Q20" s="116">
        <v>0</v>
      </c>
      <c r="R20" s="116">
        <v>0.010999999999995682</v>
      </c>
      <c r="S20" s="112">
        <v>0.9899999999996112</v>
      </c>
      <c r="T20" s="117">
        <v>21</v>
      </c>
      <c r="U20" s="118">
        <f>K20*(T20+100)/100</f>
        <v>0</v>
      </c>
      <c r="V20" s="119"/>
    </row>
    <row r="21" spans="1:22" ht="12.75" outlineLevel="2">
      <c r="A21" s="3"/>
      <c r="B21" s="86"/>
      <c r="C21" s="86"/>
      <c r="D21" s="106" t="s">
        <v>5</v>
      </c>
      <c r="E21" s="107">
        <v>6</v>
      </c>
      <c r="F21" s="108" t="s">
        <v>54</v>
      </c>
      <c r="G21" s="109" t="s">
        <v>107</v>
      </c>
      <c r="H21" s="110">
        <v>6.9</v>
      </c>
      <c r="I21" s="111" t="s">
        <v>12</v>
      </c>
      <c r="J21" s="112"/>
      <c r="K21" s="113">
        <f>H21*J21</f>
        <v>0</v>
      </c>
      <c r="L21" s="114">
        <f>IF(D21="S",K21,"")</f>
      </c>
      <c r="M21" s="115">
        <f>IF(OR(D21="P",D21="U"),K21,"")</f>
        <v>0</v>
      </c>
      <c r="N21" s="115">
        <f>IF(D21="H",K21,"")</f>
      </c>
      <c r="O21" s="115">
        <f>IF(D21="V",K21,"")</f>
      </c>
      <c r="P21" s="116">
        <v>0</v>
      </c>
      <c r="Q21" s="116">
        <v>0</v>
      </c>
      <c r="R21" s="116">
        <v>0.009000000000000341</v>
      </c>
      <c r="S21" s="112">
        <v>0.8100000000000307</v>
      </c>
      <c r="T21" s="117">
        <v>21</v>
      </c>
      <c r="U21" s="118">
        <f>K21*(T21+100)/100</f>
        <v>0</v>
      </c>
      <c r="V21" s="119"/>
    </row>
    <row r="22" spans="1:22" ht="12.75" outlineLevel="2">
      <c r="A22" s="3"/>
      <c r="B22" s="86"/>
      <c r="C22" s="86"/>
      <c r="D22" s="106" t="s">
        <v>5</v>
      </c>
      <c r="E22" s="107">
        <v>7</v>
      </c>
      <c r="F22" s="129">
        <v>171201211</v>
      </c>
      <c r="G22" s="109" t="s">
        <v>120</v>
      </c>
      <c r="H22" s="110">
        <v>12.42</v>
      </c>
      <c r="I22" s="111" t="s">
        <v>8</v>
      </c>
      <c r="J22" s="112"/>
      <c r="K22" s="113">
        <f>H22*J22</f>
        <v>0</v>
      </c>
      <c r="L22" s="114">
        <f>IF(D22="S",K22,"")</f>
      </c>
      <c r="M22" s="115">
        <f>IF(OR(D22="P",D22="U"),K22,"")</f>
        <v>0</v>
      </c>
      <c r="N22" s="115">
        <f>IF(D22="H",K22,"")</f>
      </c>
      <c r="O22" s="115">
        <f>IF(D22="V",K22,"")</f>
      </c>
      <c r="P22" s="116">
        <v>1</v>
      </c>
      <c r="Q22" s="116">
        <v>0</v>
      </c>
      <c r="R22" s="116">
        <v>0</v>
      </c>
      <c r="S22" s="112">
        <v>0</v>
      </c>
      <c r="T22" s="117">
        <v>21</v>
      </c>
      <c r="U22" s="118">
        <f>K22*(T22+100)/100</f>
        <v>0</v>
      </c>
      <c r="V22" s="119"/>
    </row>
    <row r="23" spans="1:22" s="49" customFormat="1" ht="10.5" customHeight="1" outlineLevel="3">
      <c r="A23" s="120"/>
      <c r="B23" s="121"/>
      <c r="C23" s="121"/>
      <c r="D23" s="121"/>
      <c r="E23" s="121"/>
      <c r="F23" s="121"/>
      <c r="G23" s="121" t="s">
        <v>41</v>
      </c>
      <c r="H23" s="122">
        <v>12.42</v>
      </c>
      <c r="I23" s="123"/>
      <c r="J23" s="121"/>
      <c r="K23" s="121"/>
      <c r="L23" s="124"/>
      <c r="M23" s="124"/>
      <c r="N23" s="124"/>
      <c r="O23" s="124"/>
      <c r="P23" s="124"/>
      <c r="Q23" s="124"/>
      <c r="R23" s="124"/>
      <c r="S23" s="124"/>
      <c r="T23" s="125"/>
      <c r="U23" s="125"/>
      <c r="V23" s="121"/>
    </row>
    <row r="24" spans="1:22" ht="25.5" outlineLevel="2">
      <c r="A24" s="3"/>
      <c r="B24" s="86"/>
      <c r="C24" s="86"/>
      <c r="D24" s="106" t="s">
        <v>5</v>
      </c>
      <c r="E24" s="107">
        <v>8</v>
      </c>
      <c r="F24" s="129">
        <v>181111131</v>
      </c>
      <c r="G24" s="109" t="s">
        <v>124</v>
      </c>
      <c r="H24" s="110">
        <v>130</v>
      </c>
      <c r="I24" s="111" t="s">
        <v>123</v>
      </c>
      <c r="J24" s="112"/>
      <c r="K24" s="113">
        <f>H24*J24</f>
        <v>0</v>
      </c>
      <c r="L24" s="114">
        <f>IF(D24="S",K24,"")</f>
      </c>
      <c r="M24" s="115">
        <f>IF(OR(D24="P",D24="U"),K24,"")</f>
        <v>0</v>
      </c>
      <c r="N24" s="115">
        <f>IF(D24="H",K24,"")</f>
      </c>
      <c r="O24" s="115">
        <f>IF(D24="V",K24,"")</f>
      </c>
      <c r="P24" s="116">
        <v>0</v>
      </c>
      <c r="Q24" s="116">
        <v>0</v>
      </c>
      <c r="R24" s="116">
        <v>0.12599999999997635</v>
      </c>
      <c r="S24" s="112">
        <v>10.105199999998105</v>
      </c>
      <c r="T24" s="117">
        <v>21</v>
      </c>
      <c r="U24" s="118">
        <f>K24*(T24+100)/100</f>
        <v>0</v>
      </c>
      <c r="V24" s="119"/>
    </row>
    <row r="25" spans="1:22" ht="12.75" outlineLevel="2">
      <c r="A25" s="3"/>
      <c r="B25" s="86"/>
      <c r="C25" s="86"/>
      <c r="D25" s="106" t="s">
        <v>5</v>
      </c>
      <c r="E25" s="107">
        <v>9</v>
      </c>
      <c r="F25" s="129">
        <v>211000</v>
      </c>
      <c r="G25" s="109" t="s">
        <v>125</v>
      </c>
      <c r="H25" s="110">
        <v>13</v>
      </c>
      <c r="I25" s="111" t="s">
        <v>12</v>
      </c>
      <c r="J25" s="112"/>
      <c r="K25" s="113">
        <f>H25*J25</f>
        <v>0</v>
      </c>
      <c r="L25" s="114">
        <f>IF(D25="S",K25,"")</f>
      </c>
      <c r="M25" s="115">
        <f>IF(OR(D25="P",D25="U"),K25,"")</f>
        <v>0</v>
      </c>
      <c r="N25" s="115">
        <f>IF(D25="H",K25,"")</f>
      </c>
      <c r="O25" s="115">
        <f>IF(D25="V",K25,"")</f>
      </c>
      <c r="P25" s="116">
        <v>0</v>
      </c>
      <c r="Q25" s="116">
        <v>0</v>
      </c>
      <c r="R25" s="116">
        <v>0</v>
      </c>
      <c r="S25" s="112">
        <v>0</v>
      </c>
      <c r="T25" s="117">
        <v>21</v>
      </c>
      <c r="U25" s="118">
        <f>K25*(T25+100)/100</f>
        <v>0</v>
      </c>
      <c r="V25" s="119"/>
    </row>
    <row r="26" spans="1:22" ht="12.75" outlineLevel="1">
      <c r="A26" s="3"/>
      <c r="B26" s="87"/>
      <c r="C26" s="88" t="s">
        <v>14</v>
      </c>
      <c r="D26" s="89" t="s">
        <v>4</v>
      </c>
      <c r="E26" s="90"/>
      <c r="F26" s="90" t="s">
        <v>17</v>
      </c>
      <c r="G26" s="91" t="s">
        <v>96</v>
      </c>
      <c r="H26" s="90"/>
      <c r="I26" s="89"/>
      <c r="J26" s="90"/>
      <c r="K26" s="92">
        <f>SUBTOTAL(9,K27:K32)</f>
        <v>0</v>
      </c>
      <c r="L26" s="93">
        <f>SUBTOTAL(9,L27:L32)</f>
        <v>0</v>
      </c>
      <c r="M26" s="93">
        <f>SUBTOTAL(9,M27:M32)</f>
        <v>0</v>
      </c>
      <c r="N26" s="93">
        <f>SUBTOTAL(9,N27:N32)</f>
        <v>0</v>
      </c>
      <c r="O26" s="93">
        <f>SUBTOTAL(9,O27:O32)</f>
        <v>0</v>
      </c>
      <c r="P26" s="94">
        <f>SUMPRODUCT(P27:P32,$H27:$H32)</f>
        <v>33.7012</v>
      </c>
      <c r="Q26" s="94">
        <f>SUMPRODUCT(Q27:Q32,$H27:$H32)</f>
        <v>0</v>
      </c>
      <c r="R26" s="94">
        <f>SUMPRODUCT(R27:R32,$H27:$H32)</f>
        <v>0</v>
      </c>
      <c r="S26" s="93">
        <f>SUMPRODUCT(S27:S32,$H27:$H32)</f>
        <v>0</v>
      </c>
      <c r="T26" s="95">
        <f>SUMPRODUCT(T27:T32,$K27:$K32)/100</f>
        <v>0</v>
      </c>
      <c r="U26" s="95">
        <f>K26+T26</f>
        <v>0</v>
      </c>
      <c r="V26" s="86"/>
    </row>
    <row r="27" spans="1:22" ht="12.75" outlineLevel="2">
      <c r="A27" s="3"/>
      <c r="B27" s="96"/>
      <c r="C27" s="97"/>
      <c r="D27" s="98"/>
      <c r="E27" s="99" t="s">
        <v>106</v>
      </c>
      <c r="F27" s="100"/>
      <c r="G27" s="101"/>
      <c r="H27" s="100"/>
      <c r="I27" s="98"/>
      <c r="J27" s="100"/>
      <c r="K27" s="102"/>
      <c r="L27" s="103"/>
      <c r="M27" s="103"/>
      <c r="N27" s="103"/>
      <c r="O27" s="103"/>
      <c r="P27" s="104"/>
      <c r="Q27" s="104"/>
      <c r="R27" s="104"/>
      <c r="S27" s="104"/>
      <c r="T27" s="105"/>
      <c r="U27" s="105"/>
      <c r="V27" s="86"/>
    </row>
    <row r="28" spans="1:22" ht="12.75" outlineLevel="2">
      <c r="A28" s="3"/>
      <c r="B28" s="86"/>
      <c r="C28" s="86"/>
      <c r="D28" s="106" t="s">
        <v>5</v>
      </c>
      <c r="E28" s="107">
        <v>10</v>
      </c>
      <c r="F28" s="129">
        <v>348121221</v>
      </c>
      <c r="G28" s="109" t="s">
        <v>126</v>
      </c>
      <c r="H28" s="110">
        <v>65</v>
      </c>
      <c r="I28" s="111" t="s">
        <v>7</v>
      </c>
      <c r="J28" s="112"/>
      <c r="K28" s="113">
        <f>H28*J28</f>
        <v>0</v>
      </c>
      <c r="L28" s="114">
        <f>IF(D28="S",K28,"")</f>
      </c>
      <c r="M28" s="115">
        <f>IF(OR(D28="P",D28="U"),K28,"")</f>
        <v>0</v>
      </c>
      <c r="N28" s="115">
        <f>IF(D28="H",K28,"")</f>
      </c>
      <c r="O28" s="115">
        <f>IF(D28="V",K28,"")</f>
      </c>
      <c r="P28" s="116">
        <v>0.12962</v>
      </c>
      <c r="Q28" s="116">
        <v>0</v>
      </c>
      <c r="R28" s="116">
        <v>0</v>
      </c>
      <c r="S28" s="112">
        <v>0</v>
      </c>
      <c r="T28" s="117">
        <v>21</v>
      </c>
      <c r="U28" s="118">
        <f>K28*(T28+100)/100</f>
        <v>0</v>
      </c>
      <c r="V28" s="119"/>
    </row>
    <row r="29" spans="1:22" s="49" customFormat="1" ht="10.5" customHeight="1" outlineLevel="3">
      <c r="A29" s="120"/>
      <c r="B29" s="121"/>
      <c r="C29" s="121"/>
      <c r="D29" s="121"/>
      <c r="E29" s="121"/>
      <c r="F29" s="121"/>
      <c r="G29" s="121" t="s">
        <v>138</v>
      </c>
      <c r="H29" s="122">
        <v>65</v>
      </c>
      <c r="I29" s="123"/>
      <c r="J29" s="121"/>
      <c r="K29" s="121"/>
      <c r="L29" s="124"/>
      <c r="M29" s="124"/>
      <c r="N29" s="124"/>
      <c r="O29" s="124"/>
      <c r="P29" s="124"/>
      <c r="Q29" s="124"/>
      <c r="R29" s="124"/>
      <c r="S29" s="124"/>
      <c r="T29" s="125"/>
      <c r="U29" s="125"/>
      <c r="V29" s="121"/>
    </row>
    <row r="30" spans="1:22" ht="12.75" outlineLevel="2">
      <c r="A30" s="3"/>
      <c r="B30" s="86"/>
      <c r="C30" s="86"/>
      <c r="D30" s="106" t="s">
        <v>6</v>
      </c>
      <c r="E30" s="107">
        <v>11</v>
      </c>
      <c r="F30" s="129">
        <v>592331140</v>
      </c>
      <c r="G30" s="109" t="s">
        <v>135</v>
      </c>
      <c r="H30" s="110">
        <v>65</v>
      </c>
      <c r="I30" s="111" t="s">
        <v>11</v>
      </c>
      <c r="J30" s="112"/>
      <c r="K30" s="113">
        <f>H30*J30</f>
        <v>0</v>
      </c>
      <c r="L30" s="114">
        <f>IF(D30="S",K30,"")</f>
        <v>0</v>
      </c>
      <c r="M30" s="115">
        <f>IF(OR(D30="P",D30="U"),K30,"")</f>
      </c>
      <c r="N30" s="115">
        <f>IF(D30="H",K30,"")</f>
      </c>
      <c r="O30" s="115">
        <f>IF(D30="V",K30,"")</f>
      </c>
      <c r="P30" s="116">
        <v>0.12962</v>
      </c>
      <c r="Q30" s="116">
        <v>0</v>
      </c>
      <c r="R30" s="116">
        <v>0</v>
      </c>
      <c r="S30" s="112">
        <v>0</v>
      </c>
      <c r="T30" s="117">
        <v>21</v>
      </c>
      <c r="U30" s="118">
        <f>K30*(T30+100)/100</f>
        <v>0</v>
      </c>
      <c r="V30" s="119"/>
    </row>
    <row r="31" spans="1:22" ht="25.5" outlineLevel="2">
      <c r="A31" s="3"/>
      <c r="B31" s="86"/>
      <c r="C31" s="86"/>
      <c r="D31" s="106" t="s">
        <v>6</v>
      </c>
      <c r="E31" s="107">
        <v>12</v>
      </c>
      <c r="F31" s="129">
        <v>592315120</v>
      </c>
      <c r="G31" s="109" t="s">
        <v>136</v>
      </c>
      <c r="H31" s="110">
        <v>130</v>
      </c>
      <c r="I31" s="111" t="s">
        <v>11</v>
      </c>
      <c r="J31" s="112"/>
      <c r="K31" s="113">
        <f>H31*J31</f>
        <v>0</v>
      </c>
      <c r="L31" s="114">
        <f>IF(D31="S",K31,"")</f>
        <v>0</v>
      </c>
      <c r="M31" s="115">
        <f>IF(OR(D31="P",D31="U"),K31,"")</f>
      </c>
      <c r="N31" s="115">
        <f>IF(D31="H",K31,"")</f>
      </c>
      <c r="O31" s="115">
        <f>IF(D31="V",K31,"")</f>
      </c>
      <c r="P31" s="116">
        <v>0.12962</v>
      </c>
      <c r="Q31" s="116">
        <v>0</v>
      </c>
      <c r="R31" s="116">
        <v>0</v>
      </c>
      <c r="S31" s="112">
        <v>0</v>
      </c>
      <c r="T31" s="117">
        <v>21</v>
      </c>
      <c r="U31" s="118">
        <f>K31*(T31+100)/100</f>
        <v>0</v>
      </c>
      <c r="V31" s="119"/>
    </row>
    <row r="32" spans="1:22" s="49" customFormat="1" ht="10.5" customHeight="1" outlineLevel="3">
      <c r="A32" s="120"/>
      <c r="B32" s="121"/>
      <c r="C32" s="121"/>
      <c r="D32" s="121"/>
      <c r="E32" s="121"/>
      <c r="F32" s="121"/>
      <c r="G32" s="121" t="s">
        <v>137</v>
      </c>
      <c r="H32" s="122">
        <v>130</v>
      </c>
      <c r="I32" s="123"/>
      <c r="J32" s="121"/>
      <c r="K32" s="121"/>
      <c r="L32" s="124"/>
      <c r="M32" s="124"/>
      <c r="N32" s="124"/>
      <c r="O32" s="124"/>
      <c r="P32" s="124"/>
      <c r="Q32" s="124"/>
      <c r="R32" s="124"/>
      <c r="S32" s="124"/>
      <c r="T32" s="125"/>
      <c r="U32" s="125"/>
      <c r="V32" s="121"/>
    </row>
    <row r="33" spans="1:22" ht="12.75" outlineLevel="1">
      <c r="A33" s="3"/>
      <c r="B33" s="87"/>
      <c r="C33" s="88" t="s">
        <v>15</v>
      </c>
      <c r="D33" s="89" t="s">
        <v>4</v>
      </c>
      <c r="E33" s="90"/>
      <c r="F33" s="90" t="s">
        <v>21</v>
      </c>
      <c r="G33" s="91" t="s">
        <v>95</v>
      </c>
      <c r="H33" s="90"/>
      <c r="I33" s="89"/>
      <c r="J33" s="90"/>
      <c r="K33" s="92">
        <f>SUBTOTAL(9,K34:K47)</f>
        <v>0</v>
      </c>
      <c r="L33" s="93">
        <f>SUBTOTAL(9,L34:L47)</f>
        <v>0</v>
      </c>
      <c r="M33" s="93">
        <f>SUBTOTAL(9,M34:M47)</f>
        <v>0</v>
      </c>
      <c r="N33" s="93">
        <f>SUBTOTAL(9,N34:N47)</f>
        <v>0</v>
      </c>
      <c r="O33" s="93">
        <f>SUBTOTAL(9,O34:O47)</f>
        <v>0</v>
      </c>
      <c r="P33" s="94">
        <f>SUMPRODUCT(P34:P47,$H34:$H47)</f>
        <v>44.49928000000358</v>
      </c>
      <c r="Q33" s="94">
        <f>SUMPRODUCT(Q34:Q47,$H34:$H47)</f>
        <v>0.3224000000000001</v>
      </c>
      <c r="R33" s="94">
        <f>SUMPRODUCT(R34:R47,$H34:$H47)</f>
        <v>90.78000000003885</v>
      </c>
      <c r="S33" s="93">
        <f>SUMPRODUCT(S34:S47,$H34:$H47)</f>
        <v>7280.556000003116</v>
      </c>
      <c r="T33" s="95">
        <f>SUMPRODUCT(T34:T47,$K34:$K47)/100</f>
        <v>0</v>
      </c>
      <c r="U33" s="95">
        <f>K33+T33</f>
        <v>0</v>
      </c>
      <c r="V33" s="86"/>
    </row>
    <row r="34" spans="1:22" ht="12.75" outlineLevel="2">
      <c r="A34" s="3"/>
      <c r="B34" s="96"/>
      <c r="C34" s="97"/>
      <c r="D34" s="98"/>
      <c r="E34" s="99" t="s">
        <v>106</v>
      </c>
      <c r="F34" s="100"/>
      <c r="G34" s="101"/>
      <c r="H34" s="100"/>
      <c r="I34" s="98"/>
      <c r="J34" s="100"/>
      <c r="K34" s="102"/>
      <c r="L34" s="103"/>
      <c r="M34" s="103"/>
      <c r="N34" s="103"/>
      <c r="O34" s="103"/>
      <c r="P34" s="104"/>
      <c r="Q34" s="104"/>
      <c r="R34" s="104"/>
      <c r="S34" s="104"/>
      <c r="T34" s="105"/>
      <c r="U34" s="105"/>
      <c r="V34" s="86"/>
    </row>
    <row r="35" spans="1:22" ht="12.75" outlineLevel="2">
      <c r="A35" s="3"/>
      <c r="B35" s="86"/>
      <c r="C35" s="86"/>
      <c r="D35" s="106" t="s">
        <v>5</v>
      </c>
      <c r="E35" s="107">
        <v>13</v>
      </c>
      <c r="F35" s="129">
        <v>966071821</v>
      </c>
      <c r="G35" s="109" t="s">
        <v>128</v>
      </c>
      <c r="H35" s="110">
        <v>130</v>
      </c>
      <c r="I35" s="111" t="s">
        <v>7</v>
      </c>
      <c r="J35" s="112"/>
      <c r="K35" s="113">
        <f>H35*J35</f>
        <v>0</v>
      </c>
      <c r="L35" s="114">
        <f>IF(D35="S",K35,"")</f>
      </c>
      <c r="M35" s="115">
        <f>IF(OR(D35="P",D35="U"),K35,"")</f>
        <v>0</v>
      </c>
      <c r="N35" s="115">
        <f>IF(D35="H",K35,"")</f>
      </c>
      <c r="O35" s="115">
        <f>IF(D35="V",K35,"")</f>
      </c>
      <c r="P35" s="116">
        <v>0</v>
      </c>
      <c r="Q35" s="116">
        <v>0.0024800000000000004</v>
      </c>
      <c r="R35" s="116">
        <v>0.21000000000003638</v>
      </c>
      <c r="S35" s="112">
        <v>16.84200000000292</v>
      </c>
      <c r="T35" s="117">
        <v>21</v>
      </c>
      <c r="U35" s="118">
        <f>K35*(T35+100)/100</f>
        <v>0</v>
      </c>
      <c r="V35" s="119"/>
    </row>
    <row r="36" spans="1:22" ht="12.75" outlineLevel="2">
      <c r="A36" s="3"/>
      <c r="B36" s="86"/>
      <c r="C36" s="86"/>
      <c r="D36" s="106" t="s">
        <v>5</v>
      </c>
      <c r="E36" s="107">
        <v>14</v>
      </c>
      <c r="F36" s="129">
        <v>966071711</v>
      </c>
      <c r="G36" s="109" t="s">
        <v>127</v>
      </c>
      <c r="H36" s="110">
        <v>54</v>
      </c>
      <c r="I36" s="111" t="s">
        <v>24</v>
      </c>
      <c r="J36" s="112"/>
      <c r="K36" s="113">
        <f>H36*J36</f>
        <v>0</v>
      </c>
      <c r="L36" s="114">
        <f>IF(D36="S",K36,"")</f>
      </c>
      <c r="M36" s="115">
        <f>IF(OR(D36="P",D36="U"),K36,"")</f>
        <v>0</v>
      </c>
      <c r="N36" s="115">
        <f>IF(D36="H",K36,"")</f>
      </c>
      <c r="O36" s="115">
        <f>IF(D36="V",K36,"")</f>
      </c>
      <c r="P36" s="116">
        <v>0.09716</v>
      </c>
      <c r="Q36" s="116">
        <v>0</v>
      </c>
      <c r="R36" s="116">
        <v>0</v>
      </c>
      <c r="S36" s="112">
        <v>0</v>
      </c>
      <c r="T36" s="117">
        <v>21</v>
      </c>
      <c r="U36" s="118">
        <f>K36*(T36+100)/100</f>
        <v>0</v>
      </c>
      <c r="V36" s="119"/>
    </row>
    <row r="37" spans="1:22" s="49" customFormat="1" ht="10.5" customHeight="1" outlineLevel="3">
      <c r="A37" s="120"/>
      <c r="B37" s="121"/>
      <c r="C37" s="121"/>
      <c r="D37" s="121"/>
      <c r="E37" s="121"/>
      <c r="F37" s="121"/>
      <c r="G37" s="121" t="s">
        <v>40</v>
      </c>
      <c r="H37" s="122">
        <v>52</v>
      </c>
      <c r="I37" s="123"/>
      <c r="J37" s="121"/>
      <c r="K37" s="121"/>
      <c r="L37" s="124"/>
      <c r="M37" s="124"/>
      <c r="N37" s="124"/>
      <c r="O37" s="124"/>
      <c r="P37" s="124"/>
      <c r="Q37" s="124"/>
      <c r="R37" s="124"/>
      <c r="S37" s="124"/>
      <c r="T37" s="125"/>
      <c r="U37" s="125"/>
      <c r="V37" s="121"/>
    </row>
    <row r="38" spans="1:22" s="49" customFormat="1" ht="10.5" customHeight="1" outlineLevel="3">
      <c r="A38" s="120"/>
      <c r="B38" s="121"/>
      <c r="C38" s="121"/>
      <c r="D38" s="121"/>
      <c r="E38" s="121"/>
      <c r="F38" s="121"/>
      <c r="G38" s="121" t="s">
        <v>1</v>
      </c>
      <c r="H38" s="122">
        <v>2</v>
      </c>
      <c r="I38" s="123"/>
      <c r="J38" s="121"/>
      <c r="K38" s="121"/>
      <c r="L38" s="124"/>
      <c r="M38" s="124"/>
      <c r="N38" s="124"/>
      <c r="O38" s="124"/>
      <c r="P38" s="124"/>
      <c r="Q38" s="124"/>
      <c r="R38" s="124"/>
      <c r="S38" s="124"/>
      <c r="T38" s="125"/>
      <c r="U38" s="125"/>
      <c r="V38" s="121"/>
    </row>
    <row r="39" spans="1:22" ht="25.5" outlineLevel="2">
      <c r="A39" s="3"/>
      <c r="B39" s="86"/>
      <c r="C39" s="86"/>
      <c r="D39" s="106" t="s">
        <v>5</v>
      </c>
      <c r="E39" s="107">
        <v>15</v>
      </c>
      <c r="F39" s="129">
        <v>338171113</v>
      </c>
      <c r="G39" s="109" t="s">
        <v>129</v>
      </c>
      <c r="H39" s="110">
        <v>72</v>
      </c>
      <c r="I39" s="111" t="s">
        <v>24</v>
      </c>
      <c r="J39" s="112"/>
      <c r="K39" s="113">
        <f>H39*J39</f>
        <v>0</v>
      </c>
      <c r="L39" s="114">
        <f>IF(D39="S",K39,"")</f>
      </c>
      <c r="M39" s="115">
        <f>IF(OR(D39="P",D39="U"),K39,"")</f>
        <v>0</v>
      </c>
      <c r="N39" s="115">
        <f>IF(D39="H",K39,"")</f>
      </c>
      <c r="O39" s="115">
        <f>IF(D39="V",K39,"")</f>
      </c>
      <c r="P39" s="116">
        <v>0.09716000000004969</v>
      </c>
      <c r="Q39" s="116">
        <v>0</v>
      </c>
      <c r="R39" s="116">
        <v>0.3400000000001455</v>
      </c>
      <c r="S39" s="112">
        <v>27.26800000001167</v>
      </c>
      <c r="T39" s="117">
        <v>21</v>
      </c>
      <c r="U39" s="118">
        <f>K39*(T39+100)/100</f>
        <v>0</v>
      </c>
      <c r="V39" s="119"/>
    </row>
    <row r="40" spans="1:22" s="49" customFormat="1" ht="10.5" customHeight="1" outlineLevel="3">
      <c r="A40" s="120"/>
      <c r="B40" s="121"/>
      <c r="C40" s="121"/>
      <c r="D40" s="121"/>
      <c r="E40" s="121"/>
      <c r="F40" s="121"/>
      <c r="G40" s="121" t="s">
        <v>40</v>
      </c>
      <c r="H40" s="122">
        <v>65</v>
      </c>
      <c r="I40" s="123"/>
      <c r="J40" s="121"/>
      <c r="K40" s="121"/>
      <c r="L40" s="124"/>
      <c r="M40" s="124"/>
      <c r="N40" s="124"/>
      <c r="O40" s="124"/>
      <c r="P40" s="124"/>
      <c r="Q40" s="124"/>
      <c r="R40" s="124"/>
      <c r="S40" s="124"/>
      <c r="T40" s="125"/>
      <c r="U40" s="125"/>
      <c r="V40" s="121"/>
    </row>
    <row r="41" spans="1:22" s="49" customFormat="1" ht="10.5" customHeight="1" outlineLevel="3">
      <c r="A41" s="120"/>
      <c r="B41" s="121"/>
      <c r="C41" s="121"/>
      <c r="D41" s="121"/>
      <c r="E41" s="121"/>
      <c r="F41" s="121"/>
      <c r="G41" s="121" t="s">
        <v>1</v>
      </c>
      <c r="H41" s="122">
        <v>1</v>
      </c>
      <c r="I41" s="123"/>
      <c r="J41" s="121"/>
      <c r="K41" s="121"/>
      <c r="L41" s="124"/>
      <c r="M41" s="124"/>
      <c r="N41" s="124"/>
      <c r="O41" s="124"/>
      <c r="P41" s="124"/>
      <c r="Q41" s="124"/>
      <c r="R41" s="124"/>
      <c r="S41" s="124"/>
      <c r="T41" s="125"/>
      <c r="U41" s="125"/>
      <c r="V41" s="121"/>
    </row>
    <row r="42" spans="1:22" s="49" customFormat="1" ht="10.5" customHeight="1" outlineLevel="3">
      <c r="A42" s="120"/>
      <c r="B42" s="121"/>
      <c r="C42" s="121"/>
      <c r="D42" s="121"/>
      <c r="E42" s="121"/>
      <c r="F42" s="121"/>
      <c r="G42" s="121" t="s">
        <v>2</v>
      </c>
      <c r="H42" s="122">
        <v>6</v>
      </c>
      <c r="I42" s="123"/>
      <c r="J42" s="121"/>
      <c r="K42" s="121"/>
      <c r="L42" s="124"/>
      <c r="M42" s="124"/>
      <c r="N42" s="124"/>
      <c r="O42" s="124"/>
      <c r="P42" s="124"/>
      <c r="Q42" s="124"/>
      <c r="R42" s="124"/>
      <c r="S42" s="124"/>
      <c r="T42" s="125"/>
      <c r="U42" s="125"/>
      <c r="V42" s="121"/>
    </row>
    <row r="43" spans="1:22" ht="25.5" outlineLevel="2">
      <c r="A43" s="3"/>
      <c r="B43" s="86"/>
      <c r="C43" s="86"/>
      <c r="D43" s="106" t="s">
        <v>6</v>
      </c>
      <c r="E43" s="107">
        <v>16</v>
      </c>
      <c r="F43" s="129">
        <v>422620</v>
      </c>
      <c r="G43" s="109" t="s">
        <v>131</v>
      </c>
      <c r="H43" s="110">
        <v>66</v>
      </c>
      <c r="I43" s="111" t="s">
        <v>11</v>
      </c>
      <c r="J43" s="112"/>
      <c r="K43" s="113">
        <f>H43*J43</f>
        <v>0</v>
      </c>
      <c r="L43" s="114">
        <f>IF(D43="S",K43,"")</f>
        <v>0</v>
      </c>
      <c r="M43" s="115">
        <f>IF(OR(D43="P",D43="U"),K43,"")</f>
      </c>
      <c r="N43" s="115">
        <f>IF(D43="H",K43,"")</f>
      </c>
      <c r="O43" s="115">
        <f>IF(D43="V",K43,"")</f>
      </c>
      <c r="P43" s="116">
        <v>0.09716</v>
      </c>
      <c r="Q43" s="116">
        <v>0</v>
      </c>
      <c r="R43" s="116">
        <v>0</v>
      </c>
      <c r="S43" s="112">
        <v>0</v>
      </c>
      <c r="T43" s="117">
        <v>21</v>
      </c>
      <c r="U43" s="118">
        <f>K43*(T43+100)/100</f>
        <v>0</v>
      </c>
      <c r="V43" s="119"/>
    </row>
    <row r="44" spans="1:22" ht="12.75" outlineLevel="2">
      <c r="A44" s="3"/>
      <c r="B44" s="86"/>
      <c r="C44" s="86"/>
      <c r="D44" s="106" t="s">
        <v>6</v>
      </c>
      <c r="E44" s="107">
        <v>17</v>
      </c>
      <c r="F44" s="129">
        <v>422740</v>
      </c>
      <c r="G44" s="109" t="s">
        <v>132</v>
      </c>
      <c r="H44" s="110">
        <v>6</v>
      </c>
      <c r="I44" s="111" t="s">
        <v>11</v>
      </c>
      <c r="J44" s="112"/>
      <c r="K44" s="113">
        <f>H44*J44</f>
        <v>0</v>
      </c>
      <c r="L44" s="114">
        <f>IF(D44="S",K44,"")</f>
        <v>0</v>
      </c>
      <c r="M44" s="115">
        <f>IF(OR(D44="P",D44="U"),K44,"")</f>
      </c>
      <c r="N44" s="115">
        <f>IF(D44="H",K44,"")</f>
      </c>
      <c r="O44" s="115">
        <f>IF(D44="V",K44,"")</f>
      </c>
      <c r="P44" s="116">
        <v>0.09715999999999998</v>
      </c>
      <c r="Q44" s="116">
        <v>0</v>
      </c>
      <c r="R44" s="116">
        <v>0</v>
      </c>
      <c r="S44" s="112">
        <v>0</v>
      </c>
      <c r="T44" s="117">
        <v>21</v>
      </c>
      <c r="U44" s="118">
        <f>K44*(T44+100)/100</f>
        <v>0</v>
      </c>
      <c r="V44" s="119"/>
    </row>
    <row r="45" spans="1:22" ht="25.5" outlineLevel="2">
      <c r="A45" s="3"/>
      <c r="B45" s="86"/>
      <c r="C45" s="86"/>
      <c r="D45" s="106" t="s">
        <v>5</v>
      </c>
      <c r="E45" s="107">
        <v>18</v>
      </c>
      <c r="F45" s="129">
        <v>348401120</v>
      </c>
      <c r="G45" s="109" t="s">
        <v>130</v>
      </c>
      <c r="H45" s="110">
        <v>130</v>
      </c>
      <c r="I45" s="111" t="s">
        <v>7</v>
      </c>
      <c r="J45" s="112"/>
      <c r="K45" s="113">
        <f>H45*J45</f>
        <v>0</v>
      </c>
      <c r="L45" s="114">
        <f>IF(D45="S",K45,"")</f>
      </c>
      <c r="M45" s="115">
        <f>IF(OR(D45="P",D45="U"),K45,"")</f>
        <v>0</v>
      </c>
      <c r="N45" s="115">
        <f>IF(D45="H",K45,"")</f>
      </c>
      <c r="O45" s="115">
        <f>IF(D45="V",K45,"")</f>
      </c>
      <c r="P45" s="116">
        <v>0</v>
      </c>
      <c r="Q45" s="116">
        <v>0</v>
      </c>
      <c r="R45" s="116">
        <v>0.3000000000001819</v>
      </c>
      <c r="S45" s="112">
        <v>24.06000000001459</v>
      </c>
      <c r="T45" s="117">
        <v>21</v>
      </c>
      <c r="U45" s="118">
        <f>K45*(T45+100)/100</f>
        <v>0</v>
      </c>
      <c r="V45" s="119"/>
    </row>
    <row r="46" spans="1:22" ht="12.75" outlineLevel="2">
      <c r="A46" s="3"/>
      <c r="B46" s="86"/>
      <c r="C46" s="86"/>
      <c r="D46" s="106" t="s">
        <v>6</v>
      </c>
      <c r="E46" s="107">
        <v>19</v>
      </c>
      <c r="F46" s="129">
        <v>275020</v>
      </c>
      <c r="G46" s="109" t="s">
        <v>133</v>
      </c>
      <c r="H46" s="110">
        <v>130</v>
      </c>
      <c r="I46" s="111" t="s">
        <v>7</v>
      </c>
      <c r="J46" s="112"/>
      <c r="K46" s="113">
        <f>H46*J46</f>
        <v>0</v>
      </c>
      <c r="L46" s="114">
        <f>IF(D46="S",K46,"")</f>
        <v>0</v>
      </c>
      <c r="M46" s="115">
        <f>IF(OR(D46="P",D46="U"),K46,"")</f>
      </c>
      <c r="N46" s="115">
        <f>IF(D46="H",K46,"")</f>
      </c>
      <c r="O46" s="115">
        <f>IF(D46="V",K46,"")</f>
      </c>
      <c r="P46" s="116">
        <v>0.09716</v>
      </c>
      <c r="Q46" s="116">
        <v>0</v>
      </c>
      <c r="R46" s="116">
        <v>0</v>
      </c>
      <c r="S46" s="112">
        <v>0</v>
      </c>
      <c r="T46" s="117">
        <v>21</v>
      </c>
      <c r="U46" s="118">
        <f>K46*(T46+100)/100</f>
        <v>0</v>
      </c>
      <c r="V46" s="119"/>
    </row>
    <row r="47" spans="1:22" ht="12.75" outlineLevel="2">
      <c r="A47" s="3"/>
      <c r="B47" s="86"/>
      <c r="C47" s="86"/>
      <c r="D47" s="106" t="s">
        <v>6</v>
      </c>
      <c r="E47" s="107">
        <v>20</v>
      </c>
      <c r="F47" s="108" t="s">
        <v>15</v>
      </c>
      <c r="G47" s="109" t="s">
        <v>104</v>
      </c>
      <c r="H47" s="110">
        <v>130</v>
      </c>
      <c r="I47" s="111" t="s">
        <v>7</v>
      </c>
      <c r="J47" s="112"/>
      <c r="K47" s="113">
        <f>H47*J47</f>
        <v>0</v>
      </c>
      <c r="L47" s="114">
        <f>IF(D47="S",K47,"")</f>
        <v>0</v>
      </c>
      <c r="M47" s="115">
        <f>IF(OR(D47="P",D47="U"),K47,"")</f>
      </c>
      <c r="N47" s="115">
        <f>IF(D47="H",K47,"")</f>
      </c>
      <c r="O47" s="115">
        <f>IF(D47="V",K47,"")</f>
      </c>
      <c r="P47" s="116">
        <v>0.09716</v>
      </c>
      <c r="Q47" s="116">
        <v>0</v>
      </c>
      <c r="R47" s="116">
        <v>0</v>
      </c>
      <c r="S47" s="112">
        <v>0</v>
      </c>
      <c r="T47" s="117">
        <v>21</v>
      </c>
      <c r="U47" s="118">
        <f>K47*(T47+100)/100</f>
        <v>0</v>
      </c>
      <c r="V47" s="119"/>
    </row>
    <row r="48" spans="1:22" ht="12.75" outlineLevel="1">
      <c r="A48" s="3"/>
      <c r="B48" s="87"/>
      <c r="C48" s="88" t="s">
        <v>16</v>
      </c>
      <c r="D48" s="89" t="s">
        <v>4</v>
      </c>
      <c r="E48" s="90"/>
      <c r="F48" s="90" t="s">
        <v>17</v>
      </c>
      <c r="G48" s="91" t="s">
        <v>83</v>
      </c>
      <c r="H48" s="90"/>
      <c r="I48" s="89"/>
      <c r="J48" s="90"/>
      <c r="K48" s="92">
        <f>SUBTOTAL(9,K49:K50)</f>
        <v>0</v>
      </c>
      <c r="L48" s="93">
        <f>SUBTOTAL(9,L49:L50)</f>
        <v>0</v>
      </c>
      <c r="M48" s="93">
        <f>SUBTOTAL(9,M49:M50)</f>
        <v>0</v>
      </c>
      <c r="N48" s="93">
        <f>SUBTOTAL(9,N49:N50)</f>
        <v>0</v>
      </c>
      <c r="O48" s="93">
        <f>SUBTOTAL(9,O49:O50)</f>
        <v>0</v>
      </c>
      <c r="P48" s="94">
        <f>SUMPRODUCT(P49:P50,$H49:$H50)</f>
        <v>0</v>
      </c>
      <c r="Q48" s="94">
        <f>SUMPRODUCT(Q49:Q50,$H49:$H50)</f>
        <v>0</v>
      </c>
      <c r="R48" s="94">
        <f>SUMPRODUCT(R49:R50,$H49:$H50)</f>
        <v>0</v>
      </c>
      <c r="S48" s="93">
        <f>SUMPRODUCT(S49:S50,$H49:$H50)</f>
        <v>0</v>
      </c>
      <c r="T48" s="95">
        <f>SUMPRODUCT(T49:T50,$K49:$K50)/100</f>
        <v>0</v>
      </c>
      <c r="U48" s="95">
        <f>K48+T48</f>
        <v>0</v>
      </c>
      <c r="V48" s="86"/>
    </row>
    <row r="49" spans="1:22" ht="12.75" outlineLevel="2">
      <c r="A49" s="3"/>
      <c r="B49" s="96"/>
      <c r="C49" s="97"/>
      <c r="D49" s="98"/>
      <c r="E49" s="99" t="s">
        <v>106</v>
      </c>
      <c r="F49" s="100"/>
      <c r="G49" s="101"/>
      <c r="H49" s="100"/>
      <c r="I49" s="98"/>
      <c r="J49" s="100"/>
      <c r="K49" s="102"/>
      <c r="L49" s="103"/>
      <c r="M49" s="103"/>
      <c r="N49" s="103"/>
      <c r="O49" s="103"/>
      <c r="P49" s="104"/>
      <c r="Q49" s="104"/>
      <c r="R49" s="104"/>
      <c r="S49" s="104"/>
      <c r="T49" s="105"/>
      <c r="U49" s="105"/>
      <c r="V49" s="86"/>
    </row>
    <row r="50" spans="1:22" ht="12.75" outlineLevel="2">
      <c r="A50" s="3"/>
      <c r="B50" s="86"/>
      <c r="C50" s="86"/>
      <c r="D50" s="106" t="s">
        <v>5</v>
      </c>
      <c r="E50" s="107">
        <v>21</v>
      </c>
      <c r="F50" s="108" t="s">
        <v>32</v>
      </c>
      <c r="G50" s="109" t="s">
        <v>91</v>
      </c>
      <c r="H50" s="110">
        <v>11.88</v>
      </c>
      <c r="I50" s="111" t="s">
        <v>8</v>
      </c>
      <c r="J50" s="112"/>
      <c r="K50" s="113">
        <f>H50*J50</f>
        <v>0</v>
      </c>
      <c r="L50" s="114">
        <f>IF(D50="S",K50,"")</f>
      </c>
      <c r="M50" s="115">
        <f>IF(OR(D50="P",D50="U"),K50,"")</f>
        <v>0</v>
      </c>
      <c r="N50" s="115">
        <f>IF(D50="H",K50,"")</f>
      </c>
      <c r="O50" s="115">
        <f>IF(D50="V",K50,"")</f>
      </c>
      <c r="P50" s="116">
        <v>0</v>
      </c>
      <c r="Q50" s="116">
        <v>0</v>
      </c>
      <c r="R50" s="116">
        <v>0</v>
      </c>
      <c r="S50" s="112">
        <v>0</v>
      </c>
      <c r="T50" s="117">
        <v>21</v>
      </c>
      <c r="U50" s="118">
        <f>K50*(T50+100)/100</f>
        <v>0</v>
      </c>
      <c r="V50" s="119"/>
    </row>
    <row r="51" spans="1:22" ht="12.75" outlineLevel="1">
      <c r="A51" s="3"/>
      <c r="B51" s="87"/>
      <c r="C51" s="88" t="s">
        <v>22</v>
      </c>
      <c r="D51" s="89" t="s">
        <v>4</v>
      </c>
      <c r="E51" s="90"/>
      <c r="F51" s="90" t="s">
        <v>29</v>
      </c>
      <c r="G51" s="91" t="s">
        <v>80</v>
      </c>
      <c r="H51" s="90"/>
      <c r="I51" s="89"/>
      <c r="J51" s="90"/>
      <c r="K51" s="92">
        <f>SUBTOTAL(9,K52:K53)</f>
        <v>0</v>
      </c>
      <c r="L51" s="93">
        <f>SUBTOTAL(9,L52:L53)</f>
        <v>0</v>
      </c>
      <c r="M51" s="93">
        <f>SUBTOTAL(9,M52:M53)</f>
        <v>0</v>
      </c>
      <c r="N51" s="93">
        <f>SUBTOTAL(9,N52:N53)</f>
        <v>0</v>
      </c>
      <c r="O51" s="93">
        <f>SUBTOTAL(9,O52:O53)</f>
        <v>0</v>
      </c>
      <c r="P51" s="94">
        <f>SUMPRODUCT(P52:P53,$H52:$H53)</f>
        <v>0</v>
      </c>
      <c r="Q51" s="94">
        <f>SUMPRODUCT(Q52:Q53,$H52:$H53)</f>
        <v>0</v>
      </c>
      <c r="R51" s="94">
        <f>SUMPRODUCT(R52:R53,$H52:$H53)</f>
        <v>0</v>
      </c>
      <c r="S51" s="93">
        <f>SUMPRODUCT(S52:S53,$H52:$H53)</f>
        <v>0</v>
      </c>
      <c r="T51" s="95">
        <f>SUMPRODUCT(T52:T53,$K52:$K53)/100</f>
        <v>0</v>
      </c>
      <c r="U51" s="95">
        <f>K51+T51</f>
        <v>0</v>
      </c>
      <c r="V51" s="86"/>
    </row>
    <row r="52" spans="1:22" ht="12.75" outlineLevel="2">
      <c r="A52" s="3"/>
      <c r="B52" s="96"/>
      <c r="C52" s="97"/>
      <c r="D52" s="98"/>
      <c r="E52" s="99" t="s">
        <v>106</v>
      </c>
      <c r="F52" s="100"/>
      <c r="G52" s="101"/>
      <c r="H52" s="100"/>
      <c r="I52" s="98"/>
      <c r="J52" s="100"/>
      <c r="K52" s="102"/>
      <c r="L52" s="103"/>
      <c r="M52" s="103"/>
      <c r="N52" s="103"/>
      <c r="O52" s="103"/>
      <c r="P52" s="104"/>
      <c r="Q52" s="104"/>
      <c r="R52" s="104"/>
      <c r="S52" s="104"/>
      <c r="T52" s="105"/>
      <c r="U52" s="105"/>
      <c r="V52" s="86"/>
    </row>
    <row r="53" spans="1:22" ht="12.75" outlineLevel="2">
      <c r="A53" s="3"/>
      <c r="B53" s="86"/>
      <c r="C53" s="86"/>
      <c r="D53" s="106" t="s">
        <v>5</v>
      </c>
      <c r="E53" s="107">
        <v>23</v>
      </c>
      <c r="F53" s="129">
        <v>65002000</v>
      </c>
      <c r="G53" s="109" t="s">
        <v>134</v>
      </c>
      <c r="H53" s="110">
        <v>1</v>
      </c>
      <c r="I53" s="111" t="s">
        <v>23</v>
      </c>
      <c r="J53" s="112"/>
      <c r="K53" s="113">
        <f>H53*J53</f>
        <v>0</v>
      </c>
      <c r="L53" s="114">
        <f>IF(D53="S",K53,"")</f>
      </c>
      <c r="M53" s="115">
        <f>IF(OR(D53="P",D53="U"),K53,"")</f>
        <v>0</v>
      </c>
      <c r="N53" s="115">
        <f>IF(D53="H",K53,"")</f>
      </c>
      <c r="O53" s="115">
        <f>IF(D53="V",K53,"")</f>
      </c>
      <c r="P53" s="116">
        <v>0</v>
      </c>
      <c r="Q53" s="116">
        <v>0</v>
      </c>
      <c r="R53" s="116">
        <v>0</v>
      </c>
      <c r="S53" s="112">
        <v>0</v>
      </c>
      <c r="T53" s="117">
        <v>21</v>
      </c>
      <c r="U53" s="118">
        <f>K53*(T53+100)/100</f>
        <v>0</v>
      </c>
      <c r="V53" s="119"/>
    </row>
  </sheetData>
  <sheetProtection/>
  <mergeCells count="5">
    <mergeCell ref="G2:K2"/>
    <mergeCell ref="D3:F3"/>
    <mergeCell ref="H3:K3"/>
    <mergeCell ref="D4:F4"/>
    <mergeCell ref="H4:I4"/>
  </mergeCells>
  <printOptions horizontalCentered="1"/>
  <pageMargins left="0" right="0" top="0.3937007874015748" bottom="0.7874015748031497" header="0.5118110236220472" footer="0.1181102362204724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Martynek</dc:creator>
  <cp:keywords/>
  <dc:description/>
  <cp:lastModifiedBy>User</cp:lastModifiedBy>
  <cp:lastPrinted>2010-08-25T05:34:16Z</cp:lastPrinted>
  <dcterms:created xsi:type="dcterms:W3CDTF">2012-03-26T12:10:03Z</dcterms:created>
  <dcterms:modified xsi:type="dcterms:W3CDTF">2017-10-24T12:07:41Z</dcterms:modified>
  <cp:category/>
  <cp:version/>
  <cp:contentType/>
  <cp:contentStatus/>
</cp:coreProperties>
</file>