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ynek\Desktop\"/>
    </mc:Choice>
  </mc:AlternateContent>
  <bookViews>
    <workbookView xWindow="360" yWindow="276" windowWidth="18732" windowHeight="12216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Pol'!$A$1:$U$36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4" i="12" l="1"/>
  <c r="G31" i="12"/>
  <c r="G32" i="12"/>
  <c r="G30" i="12"/>
  <c r="G26" i="12"/>
  <c r="G27" i="12"/>
  <c r="G28" i="12"/>
  <c r="G25" i="12"/>
  <c r="G23" i="12"/>
  <c r="G22" i="12"/>
  <c r="G20" i="12"/>
  <c r="G18" i="12"/>
  <c r="G17" i="12"/>
  <c r="G14" i="12"/>
  <c r="G15" i="12"/>
  <c r="G13" i="12"/>
  <c r="G11" i="12"/>
  <c r="G9" i="12"/>
  <c r="G8" i="12" l="1"/>
  <c r="I47" i="1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10" i="12"/>
  <c r="I48" i="1" s="1"/>
  <c r="U10" i="12"/>
  <c r="I11" i="12"/>
  <c r="I10" i="12" s="1"/>
  <c r="K11" i="12"/>
  <c r="K10" i="12" s="1"/>
  <c r="M11" i="12"/>
  <c r="M10" i="12" s="1"/>
  <c r="O11" i="12"/>
  <c r="O10" i="12" s="1"/>
  <c r="Q11" i="12"/>
  <c r="Q10" i="12" s="1"/>
  <c r="U11" i="12"/>
  <c r="G12" i="12"/>
  <c r="I49" i="1" s="1"/>
  <c r="I13" i="12"/>
  <c r="K13" i="12"/>
  <c r="M13" i="12"/>
  <c r="O13" i="12"/>
  <c r="Q13" i="12"/>
  <c r="U13" i="12"/>
  <c r="I14" i="12"/>
  <c r="K14" i="12"/>
  <c r="K12" i="12" s="1"/>
  <c r="M14" i="12"/>
  <c r="O14" i="12"/>
  <c r="Q14" i="12"/>
  <c r="U14" i="12"/>
  <c r="U12" i="12" s="1"/>
  <c r="I15" i="12"/>
  <c r="K15" i="12"/>
  <c r="M15" i="12"/>
  <c r="O15" i="12"/>
  <c r="Q15" i="12"/>
  <c r="U15" i="12"/>
  <c r="G16" i="12"/>
  <c r="I50" i="1" s="1"/>
  <c r="I17" i="12"/>
  <c r="K17" i="12"/>
  <c r="M17" i="12"/>
  <c r="O17" i="12"/>
  <c r="Q17" i="12"/>
  <c r="U17" i="12"/>
  <c r="I18" i="12"/>
  <c r="K18" i="12"/>
  <c r="M18" i="12"/>
  <c r="O18" i="12"/>
  <c r="Q18" i="12"/>
  <c r="U18" i="12"/>
  <c r="G19" i="12"/>
  <c r="I51" i="1" s="1"/>
  <c r="I20" i="12"/>
  <c r="I19" i="12" s="1"/>
  <c r="K20" i="12"/>
  <c r="K19" i="12" s="1"/>
  <c r="M20" i="12"/>
  <c r="M19" i="12" s="1"/>
  <c r="O20" i="12"/>
  <c r="O19" i="12" s="1"/>
  <c r="Q20" i="12"/>
  <c r="Q19" i="12" s="1"/>
  <c r="U20" i="12"/>
  <c r="U19" i="12" s="1"/>
  <c r="G21" i="12"/>
  <c r="I52" i="1" s="1"/>
  <c r="I22" i="12"/>
  <c r="K22" i="12"/>
  <c r="K21" i="12" s="1"/>
  <c r="M22" i="12"/>
  <c r="O22" i="12"/>
  <c r="Q22" i="12"/>
  <c r="U22" i="12"/>
  <c r="U21" i="12" s="1"/>
  <c r="I23" i="12"/>
  <c r="K23" i="12"/>
  <c r="M23" i="12"/>
  <c r="O23" i="12"/>
  <c r="O21" i="12" s="1"/>
  <c r="Q23" i="12"/>
  <c r="U23" i="12"/>
  <c r="G24" i="12"/>
  <c r="I53" i="1" s="1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G29" i="12"/>
  <c r="I54" i="1" s="1"/>
  <c r="I30" i="12"/>
  <c r="K30" i="12"/>
  <c r="M30" i="12"/>
  <c r="O30" i="12"/>
  <c r="Q30" i="12"/>
  <c r="U30" i="12"/>
  <c r="I31" i="12"/>
  <c r="K31" i="12"/>
  <c r="K29" i="12" s="1"/>
  <c r="M31" i="12"/>
  <c r="O31" i="12"/>
  <c r="Q31" i="12"/>
  <c r="U31" i="12"/>
  <c r="U29" i="12" s="1"/>
  <c r="I32" i="12"/>
  <c r="K32" i="12"/>
  <c r="M32" i="12"/>
  <c r="O32" i="12"/>
  <c r="Q32" i="12"/>
  <c r="U32" i="12"/>
  <c r="G33" i="12"/>
  <c r="I55" i="1" s="1"/>
  <c r="I18" i="1" s="1"/>
  <c r="I33" i="12"/>
  <c r="O33" i="12"/>
  <c r="I34" i="12"/>
  <c r="K34" i="12"/>
  <c r="K33" i="12" s="1"/>
  <c r="M34" i="12"/>
  <c r="M33" i="12" s="1"/>
  <c r="O34" i="12"/>
  <c r="Q34" i="12"/>
  <c r="Q33" i="12" s="1"/>
  <c r="U34" i="12"/>
  <c r="U33" i="12" s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I17" i="1" l="1"/>
  <c r="I56" i="1"/>
  <c r="I16" i="1"/>
  <c r="O24" i="12"/>
  <c r="U24" i="12"/>
  <c r="K24" i="12"/>
  <c r="O12" i="12"/>
  <c r="O29" i="12"/>
  <c r="Q12" i="12"/>
  <c r="I12" i="12"/>
  <c r="M12" i="12"/>
  <c r="Q29" i="12"/>
  <c r="I29" i="12"/>
  <c r="M29" i="12"/>
  <c r="M21" i="12"/>
  <c r="Q21" i="12"/>
  <c r="I21" i="12"/>
  <c r="Q16" i="12"/>
  <c r="I16" i="12"/>
  <c r="M16" i="12"/>
  <c r="Q24" i="12"/>
  <c r="I24" i="12"/>
  <c r="M24" i="12"/>
  <c r="O16" i="12"/>
  <c r="U16" i="12"/>
  <c r="K16" i="12"/>
  <c r="I21" i="1" l="1"/>
  <c r="G25" i="1" s="1"/>
  <c r="G26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<sst xmlns="http://schemas.openxmlformats.org/spreadsheetml/2006/main" count="240" uniqueCount="146">
  <si>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</si>
  <si>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</si>
  <si>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</si>
  <si>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</si>
  <si>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</si>
  <si>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</si>
  <si>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</si>
  <si>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</si>
  <si>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</si>
  <si>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</si>
  <si>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</si>
  <si>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</si>
  <si>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</si>
  <si>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</si>
  <si>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</si>
  <si>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</si>
  <si>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</si>
  <si>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</si>
  <si>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</si>
  <si>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</si>
  <si>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</si>
  <si>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</si>
  <si>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</si>
  <si>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</si>
  <si>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</si>
  <si>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</si>
  <si>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</si>
  <si>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</si>
  <si>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</si>
  <si>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</si>
  <si>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</si>
  <si>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</si>
  <si>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</si>
  <si>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</si>
  <si>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</si>
  <si>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</si>
  <si>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</si>
  <si>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</si>
  <si>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</si>
  <si>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</si>
  <si>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</si>
  <si>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</si>
  <si>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</si>
  <si>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</si>
  <si>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</si>
  <si>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Město Třinec</t>
  </si>
  <si>
    <t>Jablunkovská 160</t>
  </si>
  <si>
    <t>Třinec</t>
  </si>
  <si>
    <t>739 61</t>
  </si>
  <si>
    <t>Celkem za stavbu</t>
  </si>
  <si>
    <t>CZK</t>
  </si>
  <si>
    <t>Rekapitulace dílů</t>
  </si>
  <si>
    <t>Typ dílu</t>
  </si>
  <si>
    <t>3</t>
  </si>
  <si>
    <t>Svislé a kompletní konstrukce</t>
  </si>
  <si>
    <t>94</t>
  </si>
  <si>
    <t>Lešení a stavební výtahy</t>
  </si>
  <si>
    <t>97</t>
  </si>
  <si>
    <t>Prorážení otvorů</t>
  </si>
  <si>
    <t>712</t>
  </si>
  <si>
    <t>Živičné krytiny</t>
  </si>
  <si>
    <t>735</t>
  </si>
  <si>
    <t>Otopná tělesa</t>
  </si>
  <si>
    <t>762</t>
  </si>
  <si>
    <t>Konstrukce tesařské</t>
  </si>
  <si>
    <t>763</t>
  </si>
  <si>
    <t>Dřevostavby</t>
  </si>
  <si>
    <t>783</t>
  </si>
  <si>
    <t>Nátěry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</si>
  <si>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</si>
  <si>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</si>
  <si>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</si>
  <si>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</si>
  <si>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</si>
  <si>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</si>
  <si>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</si>
  <si>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</si>
  <si>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</si>
  <si>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</si>
  <si>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</si>
  <si>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</si>
  <si>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</si>
  <si>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</si>
  <si>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</si>
  <si>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</si>
  <si>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</si>
  <si>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</si>
  <si>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</si>
  <si>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</si>
  <si>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</si>
  <si>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</si>
  <si>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</si>
  <si>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</si>
  <si>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</si>
  <si>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</si>
  <si>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</si>
  <si>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</si>
  <si>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</si>
  <si>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</si>
  <si>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</si>
  <si>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342280040RA0</t>
  </si>
  <si>
    <t>Oprava podhledu podkroví z desek sádrokartonových, po zatečení</t>
  </si>
  <si>
    <t>m2</t>
  </si>
  <si>
    <t>POL2_0</t>
  </si>
  <si>
    <t>941941031R00</t>
  </si>
  <si>
    <t>Montáž lešení leh.řad.s podlahami,š.do 1 m, H 10 m</t>
  </si>
  <si>
    <t>POL1_0</t>
  </si>
  <si>
    <t>979081111R00</t>
  </si>
  <si>
    <t>Odvoz suti a vybour. hmot na skládku do 1 km</t>
  </si>
  <si>
    <t>t</t>
  </si>
  <si>
    <t>979990122R00</t>
  </si>
  <si>
    <t>Poplatek za skládku suti - PVC střešní krytina</t>
  </si>
  <si>
    <t>979082111R00</t>
  </si>
  <si>
    <t>Vnitrostaveništní doprava suti do 10 m</t>
  </si>
  <si>
    <t>712710012RA0</t>
  </si>
  <si>
    <t>Oprava  střech 25 - 45 st. živičným šindelem</t>
  </si>
  <si>
    <t>Oprava  střech 25 - 45 st. živičným šindelem, Lokální oprava střechya tmelení</t>
  </si>
  <si>
    <t>733229180R00</t>
  </si>
  <si>
    <t xml:space="preserve">Oprava panelových těles 1řadých </t>
  </si>
  <si>
    <t>kus</t>
  </si>
  <si>
    <t>762332120RT2</t>
  </si>
  <si>
    <t>Demontáž  bednění střech pod živičný šindel</t>
  </si>
  <si>
    <t>762128880RT2</t>
  </si>
  <si>
    <t xml:space="preserve">Montáž  bednění střech pod živičný šindel, včetně dodávky řeziva, </t>
  </si>
  <si>
    <t>998763101R00</t>
  </si>
  <si>
    <t>Přesun hmot pro dřevostavby, výšky do 12 m</t>
  </si>
  <si>
    <t>Vnitrostaveništní přesun hmot</t>
  </si>
  <si>
    <t>998333221R00</t>
  </si>
  <si>
    <t>Pronájem plošiny</t>
  </si>
  <si>
    <t>28349063R</t>
  </si>
  <si>
    <t>Mřížka větrací 45/45, vč.montáže</t>
  </si>
  <si>
    <t>POL3_0</t>
  </si>
  <si>
    <t>783782205R00</t>
  </si>
  <si>
    <t>mb</t>
  </si>
  <si>
    <t>783442215R00</t>
  </si>
  <si>
    <t>998713102R00</t>
  </si>
  <si>
    <t>Přesun hmot výšky do 12 m</t>
  </si>
  <si>
    <t>soubor</t>
  </si>
  <si>
    <t>460680023R00</t>
  </si>
  <si>
    <t>Průraz zdivem v cihlové zdi tloušťky 45 cm, zřízení otvotu pro odvětrání</t>
  </si>
  <si>
    <t/>
  </si>
  <si>
    <t>END</t>
  </si>
  <si>
    <t>Budova HZS, ul. Železniční č. 546 - Oprava havárie střešní krytiny a otopné soustavy</t>
  </si>
  <si>
    <t>Budova HZS, ul. Železniční č.546 - Oprava havárie střešní krytiny a otopné soustavy</t>
  </si>
  <si>
    <t>Chemické ošetření stav.tesařských konst.-složitost, 5 - krokve (2x)</t>
  </si>
  <si>
    <t>Chemické ošetření stav.tesařských konst.-složitost, 4 - bednění  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</si>
</sst>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abSelected="1" topLeftCell="B14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04" t="s">
        <v>42</v>
      </c>
      <c r="C1" s="205"/>
      <c r="D1" s="205"/>
      <c r="E1" s="205"/>
      <c r="F1" s="205"/>
      <c r="G1" s="205"/>
      <c r="H1" s="205"/>
      <c r="I1" s="205"/>
      <c r="J1" s="206"/>
    </row>
    <row r="2" spans="1:15" ht="44.4" customHeight="1" x14ac:dyDescent="0.25">
      <c r="A2" s="4"/>
      <c r="B2" s="81" t="s">
        <v>40</v>
      </c>
      <c r="C2" s="82"/>
      <c r="D2" s="83"/>
      <c r="E2" s="216" t="s">
        <v>142</v>
      </c>
      <c r="F2" s="216"/>
      <c r="G2" s="216"/>
      <c r="H2" s="216"/>
      <c r="I2" s="216"/>
      <c r="J2" s="217"/>
      <c r="O2" s="2"/>
    </row>
    <row r="3" spans="1:15" ht="23.25" hidden="1" customHeight="1" x14ac:dyDescent="0.25">
      <c r="A3" s="4"/>
      <c r="B3" s="84" t="s">
        <v>43</v>
      </c>
      <c r="C3" s="82"/>
      <c r="D3" s="85"/>
      <c r="E3" s="85"/>
      <c r="F3" s="86"/>
      <c r="G3" s="86"/>
      <c r="H3" s="82"/>
      <c r="I3" s="87"/>
      <c r="J3" s="88"/>
    </row>
    <row r="4" spans="1:15" ht="23.25" hidden="1" customHeight="1" x14ac:dyDescent="0.25">
      <c r="A4" s="4"/>
      <c r="B4" s="89" t="s">
        <v>44</v>
      </c>
      <c r="C4" s="90"/>
      <c r="D4" s="91"/>
      <c r="E4" s="91"/>
      <c r="F4" s="92"/>
      <c r="G4" s="93"/>
      <c r="H4" s="92"/>
      <c r="I4" s="93"/>
      <c r="J4" s="94"/>
    </row>
    <row r="5" spans="1:15" ht="24" customHeight="1" x14ac:dyDescent="0.25">
      <c r="A5" s="4"/>
      <c r="B5" s="47" t="s">
        <v>21</v>
      </c>
      <c r="C5" s="5"/>
      <c r="D5" s="95" t="s">
        <v>45</v>
      </c>
      <c r="E5" s="26"/>
      <c r="F5" s="26"/>
      <c r="G5" s="26"/>
      <c r="H5" s="28" t="s">
        <v>33</v>
      </c>
      <c r="I5" s="95"/>
      <c r="J5" s="11"/>
    </row>
    <row r="6" spans="1:15" ht="15.75" customHeight="1" x14ac:dyDescent="0.25">
      <c r="A6" s="4"/>
      <c r="B6" s="41"/>
      <c r="C6" s="26"/>
      <c r="D6" s="95" t="s">
        <v>46</v>
      </c>
      <c r="E6" s="26"/>
      <c r="F6" s="26"/>
      <c r="G6" s="26"/>
      <c r="H6" s="28" t="s">
        <v>34</v>
      </c>
      <c r="I6" s="95"/>
      <c r="J6" s="11"/>
    </row>
    <row r="7" spans="1:15" ht="15.75" customHeight="1" x14ac:dyDescent="0.25">
      <c r="A7" s="4"/>
      <c r="B7" s="42"/>
      <c r="C7" s="96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11"/>
      <c r="E11" s="211"/>
      <c r="F11" s="211"/>
      <c r="G11" s="211"/>
      <c r="H11" s="28" t="s">
        <v>33</v>
      </c>
      <c r="I11" s="95"/>
      <c r="J11" s="11"/>
    </row>
    <row r="12" spans="1:15" ht="15.75" customHeight="1" x14ac:dyDescent="0.25">
      <c r="A12" s="4"/>
      <c r="B12" s="41"/>
      <c r="C12" s="26"/>
      <c r="D12" s="214"/>
      <c r="E12" s="214"/>
      <c r="F12" s="214"/>
      <c r="G12" s="214"/>
      <c r="H12" s="28" t="s">
        <v>34</v>
      </c>
      <c r="I12" s="95"/>
      <c r="J12" s="11"/>
    </row>
    <row r="13" spans="1:15" ht="15.75" customHeight="1" x14ac:dyDescent="0.25">
      <c r="A13" s="4"/>
      <c r="B13" s="42"/>
      <c r="C13" s="96"/>
      <c r="D13" s="215"/>
      <c r="E13" s="215"/>
      <c r="F13" s="215"/>
      <c r="G13" s="215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10"/>
      <c r="F15" s="210"/>
      <c r="G15" s="212"/>
      <c r="H15" s="212"/>
      <c r="I15" s="212" t="s">
        <v>28</v>
      </c>
      <c r="J15" s="213"/>
    </row>
    <row r="16" spans="1:15" ht="23.25" customHeight="1" x14ac:dyDescent="0.25">
      <c r="A16" s="143" t="s">
        <v>23</v>
      </c>
      <c r="B16" s="144" t="s">
        <v>23</v>
      </c>
      <c r="C16" s="58"/>
      <c r="D16" s="59"/>
      <c r="E16" s="198"/>
      <c r="F16" s="203"/>
      <c r="G16" s="198"/>
      <c r="H16" s="203"/>
      <c r="I16" s="198">
        <f>I47+I48+I49</f>
        <v>0</v>
      </c>
      <c r="J16" s="199"/>
    </row>
    <row r="17" spans="1:10" ht="23.25" customHeight="1" x14ac:dyDescent="0.25">
      <c r="A17" s="143" t="s">
        <v>24</v>
      </c>
      <c r="B17" s="144" t="s">
        <v>24</v>
      </c>
      <c r="C17" s="58"/>
      <c r="D17" s="59"/>
      <c r="E17" s="198"/>
      <c r="F17" s="203"/>
      <c r="G17" s="198"/>
      <c r="H17" s="203"/>
      <c r="I17" s="198">
        <f>I50+I51+I52+I53+I54</f>
        <v>0</v>
      </c>
      <c r="J17" s="199"/>
    </row>
    <row r="18" spans="1:10" ht="23.25" customHeight="1" x14ac:dyDescent="0.25">
      <c r="A18" s="143" t="s">
        <v>25</v>
      </c>
      <c r="B18" s="144" t="s">
        <v>25</v>
      </c>
      <c r="C18" s="58"/>
      <c r="D18" s="59"/>
      <c r="E18" s="198"/>
      <c r="F18" s="203"/>
      <c r="G18" s="198"/>
      <c r="H18" s="203"/>
      <c r="I18" s="198">
        <f>I55</f>
        <v>0</v>
      </c>
      <c r="J18" s="199"/>
    </row>
    <row r="19" spans="1:10" ht="23.25" customHeight="1" x14ac:dyDescent="0.25">
      <c r="A19" s="143" t="s">
        <v>71</v>
      </c>
      <c r="B19" s="144" t="s">
        <v>26</v>
      </c>
      <c r="C19" s="58"/>
      <c r="D19" s="59"/>
      <c r="E19" s="198"/>
      <c r="F19" s="203"/>
      <c r="G19" s="198"/>
      <c r="H19" s="203"/>
      <c r="I19" s="198">
        <v>0</v>
      </c>
      <c r="J19" s="199"/>
    </row>
    <row r="20" spans="1:10" ht="23.25" customHeight="1" x14ac:dyDescent="0.25">
      <c r="A20" s="143" t="s">
        <v>72</v>
      </c>
      <c r="B20" s="144" t="s">
        <v>27</v>
      </c>
      <c r="C20" s="58"/>
      <c r="D20" s="59"/>
      <c r="E20" s="198"/>
      <c r="F20" s="203"/>
      <c r="G20" s="198"/>
      <c r="H20" s="203"/>
      <c r="I20" s="198">
        <v>0</v>
      </c>
      <c r="J20" s="199"/>
    </row>
    <row r="21" spans="1:10" ht="23.25" customHeight="1" x14ac:dyDescent="0.25">
      <c r="A21" s="4"/>
      <c r="B21" s="74" t="s">
        <v>28</v>
      </c>
      <c r="C21" s="75"/>
      <c r="D21" s="76"/>
      <c r="E21" s="200"/>
      <c r="F21" s="201"/>
      <c r="G21" s="200"/>
      <c r="H21" s="201"/>
      <c r="I21" s="200">
        <f>SUM(I16:J20)</f>
        <v>0</v>
      </c>
      <c r="J21" s="224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196">
        <v>0</v>
      </c>
      <c r="H23" s="197"/>
      <c r="I23" s="197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2">
        <v>0</v>
      </c>
      <c r="H24" s="223"/>
      <c r="I24" s="223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196">
        <f>I21</f>
        <v>0</v>
      </c>
      <c r="H25" s="197"/>
      <c r="I25" s="197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7">
        <f>ZakladDPHZakl*0.21</f>
        <v>0</v>
      </c>
      <c r="H26" s="208"/>
      <c r="I26" s="208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09">
        <v>0</v>
      </c>
      <c r="H27" s="209"/>
      <c r="I27" s="209"/>
      <c r="J27" s="63" t="str">
        <f t="shared" si="0"/>
        <v>CZK</v>
      </c>
    </row>
    <row r="28" spans="1:10" ht="27.75" hidden="1" customHeight="1" thickBot="1" x14ac:dyDescent="0.3">
      <c r="A28" s="4"/>
      <c r="B28" s="116" t="s">
        <v>22</v>
      </c>
      <c r="C28" s="117"/>
      <c r="D28" s="117"/>
      <c r="E28" s="118"/>
      <c r="F28" s="119"/>
      <c r="G28" s="195">
        <v>264238.92</v>
      </c>
      <c r="H28" s="202"/>
      <c r="I28" s="202"/>
      <c r="J28" s="120" t="str">
        <f t="shared" si="0"/>
        <v>CZK</v>
      </c>
    </row>
    <row r="29" spans="1:10" ht="27.75" customHeight="1" thickBot="1" x14ac:dyDescent="0.3">
      <c r="A29" s="4"/>
      <c r="B29" s="116" t="s">
        <v>35</v>
      </c>
      <c r="C29" s="121"/>
      <c r="D29" s="121"/>
      <c r="E29" s="121"/>
      <c r="F29" s="121"/>
      <c r="G29" s="195">
        <f>ZakladDPHZakl+DPHZakl+Zaokrouhleni</f>
        <v>0</v>
      </c>
      <c r="H29" s="195"/>
      <c r="I29" s="195"/>
      <c r="J29" s="122" t="s">
        <v>50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21" t="s">
        <v>2</v>
      </c>
      <c r="E35" s="221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8"/>
      <c r="G37" s="108"/>
      <c r="H37" s="108"/>
      <c r="I37" s="108"/>
      <c r="J37" s="3"/>
    </row>
    <row r="38" spans="1:10" ht="25.5" hidden="1" customHeight="1" x14ac:dyDescent="0.25">
      <c r="A38" s="100" t="s">
        <v>37</v>
      </c>
      <c r="B38" s="102" t="s">
        <v>16</v>
      </c>
      <c r="C38" s="103" t="s">
        <v>5</v>
      </c>
      <c r="D38" s="104"/>
      <c r="E38" s="104"/>
      <c r="F38" s="109" t="str">
        <f>B23</f>
        <v>Základ pro sníženou DPH</v>
      </c>
      <c r="G38" s="109" t="str">
        <f>B25</f>
        <v>Základ pro základní DPH</v>
      </c>
      <c r="H38" s="110" t="s">
        <v>17</v>
      </c>
      <c r="I38" s="110" t="s">
        <v>1</v>
      </c>
      <c r="J38" s="105" t="s">
        <v>0</v>
      </c>
    </row>
    <row r="39" spans="1:10" ht="25.5" hidden="1" customHeight="1" x14ac:dyDescent="0.25">
      <c r="A39" s="100">
        <v>1</v>
      </c>
      <c r="B39" s="106"/>
      <c r="C39" s="225"/>
      <c r="D39" s="226"/>
      <c r="E39" s="226"/>
      <c r="F39" s="111">
        <v>0</v>
      </c>
      <c r="G39" s="112">
        <v>264238.92</v>
      </c>
      <c r="H39" s="113">
        <v>55490.2</v>
      </c>
      <c r="I39" s="113">
        <v>319729.12</v>
      </c>
      <c r="J39" s="107">
        <f>IF(CenaCelkemVypocet=0,"",I39/CenaCelkemVypocet*100)</f>
        <v>100</v>
      </c>
    </row>
    <row r="40" spans="1:10" ht="25.5" hidden="1" customHeight="1" x14ac:dyDescent="0.25">
      <c r="A40" s="100"/>
      <c r="B40" s="227" t="s">
        <v>49</v>
      </c>
      <c r="C40" s="228"/>
      <c r="D40" s="228"/>
      <c r="E40" s="229"/>
      <c r="F40" s="114">
        <f>SUMIF(A39:A39,"=1",F39:F39)</f>
        <v>0</v>
      </c>
      <c r="G40" s="115">
        <f>SUMIF(A39:A39,"=1",G39:G39)</f>
        <v>264238.92</v>
      </c>
      <c r="H40" s="115">
        <f>SUMIF(A39:A39,"=1",H39:H39)</f>
        <v>55490.2</v>
      </c>
      <c r="I40" s="115">
        <f>SUMIF(A39:A39,"=1",I39:I39)</f>
        <v>319729.12</v>
      </c>
      <c r="J40" s="101">
        <f>SUMIF(A39:A39,"=1",J39:J39)</f>
        <v>100</v>
      </c>
    </row>
    <row r="44" spans="1:10" ht="15.6" x14ac:dyDescent="0.3">
      <c r="B44" s="123" t="s">
        <v>51</v>
      </c>
    </row>
    <row r="46" spans="1:10" ht="25.5" customHeight="1" x14ac:dyDescent="0.25">
      <c r="A46" s="124"/>
      <c r="B46" s="128" t="s">
        <v>16</v>
      </c>
      <c r="C46" s="128" t="s">
        <v>5</v>
      </c>
      <c r="D46" s="129"/>
      <c r="E46" s="129"/>
      <c r="F46" s="132" t="s">
        <v>52</v>
      </c>
      <c r="G46" s="132"/>
      <c r="H46" s="132"/>
      <c r="I46" s="230" t="s">
        <v>28</v>
      </c>
      <c r="J46" s="230"/>
    </row>
    <row r="47" spans="1:10" ht="25.5" customHeight="1" x14ac:dyDescent="0.25">
      <c r="A47" s="125"/>
      <c r="B47" s="133" t="s">
        <v>53</v>
      </c>
      <c r="C47" s="232" t="s">
        <v>54</v>
      </c>
      <c r="D47" s="233"/>
      <c r="E47" s="233"/>
      <c r="F47" s="135" t="s">
        <v>23</v>
      </c>
      <c r="G47" s="136"/>
      <c r="H47" s="136"/>
      <c r="I47" s="231">
        <f>' Pol'!G8</f>
        <v>0</v>
      </c>
      <c r="J47" s="231"/>
    </row>
    <row r="48" spans="1:10" ht="25.5" customHeight="1" x14ac:dyDescent="0.25">
      <c r="A48" s="125"/>
      <c r="B48" s="127" t="s">
        <v>55</v>
      </c>
      <c r="C48" s="219" t="s">
        <v>56</v>
      </c>
      <c r="D48" s="220"/>
      <c r="E48" s="220"/>
      <c r="F48" s="137" t="s">
        <v>23</v>
      </c>
      <c r="G48" s="138"/>
      <c r="H48" s="138"/>
      <c r="I48" s="218">
        <f>' Pol'!G10</f>
        <v>0</v>
      </c>
      <c r="J48" s="218"/>
    </row>
    <row r="49" spans="1:10" ht="25.5" customHeight="1" x14ac:dyDescent="0.25">
      <c r="A49" s="125"/>
      <c r="B49" s="127" t="s">
        <v>57</v>
      </c>
      <c r="C49" s="219" t="s">
        <v>58</v>
      </c>
      <c r="D49" s="220"/>
      <c r="E49" s="220"/>
      <c r="F49" s="137" t="s">
        <v>23</v>
      </c>
      <c r="G49" s="138"/>
      <c r="H49" s="138"/>
      <c r="I49" s="218">
        <f>' Pol'!G12</f>
        <v>0</v>
      </c>
      <c r="J49" s="218"/>
    </row>
    <row r="50" spans="1:10" ht="25.5" customHeight="1" x14ac:dyDescent="0.25">
      <c r="A50" s="125"/>
      <c r="B50" s="127" t="s">
        <v>59</v>
      </c>
      <c r="C50" s="219" t="s">
        <v>60</v>
      </c>
      <c r="D50" s="220"/>
      <c r="E50" s="220"/>
      <c r="F50" s="137" t="s">
        <v>24</v>
      </c>
      <c r="G50" s="138"/>
      <c r="H50" s="138"/>
      <c r="I50" s="218">
        <f>' Pol'!G16</f>
        <v>0</v>
      </c>
      <c r="J50" s="218"/>
    </row>
    <row r="51" spans="1:10" ht="25.5" customHeight="1" x14ac:dyDescent="0.25">
      <c r="A51" s="125"/>
      <c r="B51" s="127" t="s">
        <v>61</v>
      </c>
      <c r="C51" s="219" t="s">
        <v>62</v>
      </c>
      <c r="D51" s="220"/>
      <c r="E51" s="220"/>
      <c r="F51" s="137" t="s">
        <v>24</v>
      </c>
      <c r="G51" s="138"/>
      <c r="H51" s="138"/>
      <c r="I51" s="218">
        <f>' Pol'!G19</f>
        <v>0</v>
      </c>
      <c r="J51" s="218"/>
    </row>
    <row r="52" spans="1:10" ht="25.5" customHeight="1" x14ac:dyDescent="0.25">
      <c r="A52" s="125"/>
      <c r="B52" s="127" t="s">
        <v>63</v>
      </c>
      <c r="C52" s="219" t="s">
        <v>64</v>
      </c>
      <c r="D52" s="220"/>
      <c r="E52" s="220"/>
      <c r="F52" s="137" t="s">
        <v>24</v>
      </c>
      <c r="G52" s="138"/>
      <c r="H52" s="138"/>
      <c r="I52" s="218">
        <f>' Pol'!G21</f>
        <v>0</v>
      </c>
      <c r="J52" s="218"/>
    </row>
    <row r="53" spans="1:10" ht="25.5" customHeight="1" x14ac:dyDescent="0.25">
      <c r="A53" s="125"/>
      <c r="B53" s="127" t="s">
        <v>65</v>
      </c>
      <c r="C53" s="219" t="s">
        <v>66</v>
      </c>
      <c r="D53" s="220"/>
      <c r="E53" s="220"/>
      <c r="F53" s="137" t="s">
        <v>24</v>
      </c>
      <c r="G53" s="138"/>
      <c r="H53" s="138"/>
      <c r="I53" s="218">
        <f>' Pol'!G24</f>
        <v>0</v>
      </c>
      <c r="J53" s="218"/>
    </row>
    <row r="54" spans="1:10" ht="25.5" customHeight="1" x14ac:dyDescent="0.25">
      <c r="A54" s="125"/>
      <c r="B54" s="127" t="s">
        <v>67</v>
      </c>
      <c r="C54" s="219" t="s">
        <v>68</v>
      </c>
      <c r="D54" s="220"/>
      <c r="E54" s="220"/>
      <c r="F54" s="137" t="s">
        <v>24</v>
      </c>
      <c r="G54" s="138"/>
      <c r="H54" s="138"/>
      <c r="I54" s="218">
        <f>' Pol'!G29</f>
        <v>0</v>
      </c>
      <c r="J54" s="218"/>
    </row>
    <row r="55" spans="1:10" ht="25.5" customHeight="1" x14ac:dyDescent="0.25">
      <c r="A55" s="125"/>
      <c r="B55" s="134" t="s">
        <v>69</v>
      </c>
      <c r="C55" s="235" t="s">
        <v>70</v>
      </c>
      <c r="D55" s="236"/>
      <c r="E55" s="236"/>
      <c r="F55" s="139" t="s">
        <v>25</v>
      </c>
      <c r="G55" s="140"/>
      <c r="H55" s="140"/>
      <c r="I55" s="234">
        <f>' Pol'!G33</f>
        <v>0</v>
      </c>
      <c r="J55" s="234"/>
    </row>
    <row r="56" spans="1:10" ht="25.5" customHeight="1" x14ac:dyDescent="0.25">
      <c r="A56" s="126"/>
      <c r="B56" s="130" t="s">
        <v>1</v>
      </c>
      <c r="C56" s="130"/>
      <c r="D56" s="131"/>
      <c r="E56" s="131"/>
      <c r="F56" s="141"/>
      <c r="G56" s="142"/>
      <c r="H56" s="142"/>
      <c r="I56" s="237">
        <f>SUM(I47:J55)</f>
        <v>0</v>
      </c>
      <c r="J56" s="237"/>
    </row>
    <row r="57" spans="1:10" x14ac:dyDescent="0.25">
      <c r="F57" s="98"/>
      <c r="G57" s="99"/>
      <c r="H57" s="98"/>
      <c r="I57" s="99"/>
      <c r="J57" s="99"/>
    </row>
    <row r="58" spans="1:10" x14ac:dyDescent="0.25">
      <c r="F58" s="98"/>
      <c r="G58" s="99"/>
      <c r="H58" s="98"/>
      <c r="I58" s="99"/>
      <c r="J58" s="99"/>
    </row>
    <row r="59" spans="1:10" x14ac:dyDescent="0.25">
      <c r="F59" s="98"/>
      <c r="G59" s="99"/>
      <c r="H59" s="98"/>
      <c r="I59" s="99"/>
      <c r="J59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E2:J2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38" t="s">
        <v>6</v>
      </c>
      <c r="B1" s="238"/>
      <c r="C1" s="239"/>
      <c r="D1" s="238"/>
      <c r="E1" s="238"/>
      <c r="F1" s="238"/>
      <c r="G1" s="238"/>
    </row>
    <row r="2" spans="1:7" ht="24.9" customHeight="1" x14ac:dyDescent="0.25">
      <c r="A2" s="79" t="s">
        <v>41</v>
      </c>
      <c r="B2" s="78"/>
      <c r="C2" s="240"/>
      <c r="D2" s="240"/>
      <c r="E2" s="240"/>
      <c r="F2" s="240"/>
      <c r="G2" s="241"/>
    </row>
    <row r="3" spans="1:7" ht="24.9" hidden="1" customHeight="1" x14ac:dyDescent="0.25">
      <c r="A3" s="79" t="s">
        <v>7</v>
      </c>
      <c r="B3" s="78"/>
      <c r="C3" s="240"/>
      <c r="D3" s="240"/>
      <c r="E3" s="240"/>
      <c r="F3" s="240"/>
      <c r="G3" s="241"/>
    </row>
    <row r="4" spans="1:7" ht="24.9" hidden="1" customHeight="1" x14ac:dyDescent="0.25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6"/>
  <sheetViews>
    <sheetView workbookViewId="0">
      <selection activeCell="F35" sqref="F35"/>
    </sheetView>
  </sheetViews>
  <sheetFormatPr defaultRowHeight="13.2" outlineLevelRow="1" x14ac:dyDescent="0.25"/>
  <cols>
    <col min="1" max="1" width="4.33203125" customWidth="1"/>
    <col min="2" max="2" width="14.44140625" style="97" customWidth="1"/>
    <col min="3" max="3" width="38.33203125" style="97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42" t="s">
        <v>6</v>
      </c>
      <c r="B1" s="242"/>
      <c r="C1" s="242"/>
      <c r="D1" s="242"/>
      <c r="E1" s="242"/>
      <c r="F1" s="242"/>
      <c r="G1" s="242"/>
      <c r="AE1" t="s">
        <v>74</v>
      </c>
    </row>
    <row r="2" spans="1:60" ht="24.9" customHeight="1" x14ac:dyDescent="0.25">
      <c r="A2" s="147" t="s">
        <v>73</v>
      </c>
      <c r="B2" s="145"/>
      <c r="C2" s="243" t="s">
        <v>143</v>
      </c>
      <c r="D2" s="244"/>
      <c r="E2" s="244"/>
      <c r="F2" s="244"/>
      <c r="G2" s="245"/>
      <c r="AE2" t="s">
        <v>75</v>
      </c>
    </row>
    <row r="3" spans="1:60" ht="24.9" hidden="1" customHeight="1" x14ac:dyDescent="0.25">
      <c r="A3" s="148" t="s">
        <v>7</v>
      </c>
      <c r="B3" s="146"/>
      <c r="C3" s="246"/>
      <c r="D3" s="246"/>
      <c r="E3" s="246"/>
      <c r="F3" s="246"/>
      <c r="G3" s="247"/>
      <c r="AE3" t="s">
        <v>76</v>
      </c>
    </row>
    <row r="4" spans="1:60" ht="24.9" hidden="1" customHeight="1" x14ac:dyDescent="0.25">
      <c r="A4" s="148" t="s">
        <v>8</v>
      </c>
      <c r="B4" s="146"/>
      <c r="C4" s="248"/>
      <c r="D4" s="246"/>
      <c r="E4" s="246"/>
      <c r="F4" s="246"/>
      <c r="G4" s="247"/>
      <c r="AE4" t="s">
        <v>77</v>
      </c>
    </row>
    <row r="5" spans="1:60" hidden="1" x14ac:dyDescent="0.25">
      <c r="A5" s="149" t="s">
        <v>78</v>
      </c>
      <c r="B5" s="150"/>
      <c r="C5" s="151"/>
      <c r="D5" s="152"/>
      <c r="E5" s="152"/>
      <c r="F5" s="152"/>
      <c r="G5" s="153"/>
      <c r="AE5" t="s">
        <v>79</v>
      </c>
    </row>
    <row r="7" spans="1:60" ht="39.6" x14ac:dyDescent="0.25">
      <c r="A7" s="158" t="s">
        <v>80</v>
      </c>
      <c r="B7" s="159" t="s">
        <v>81</v>
      </c>
      <c r="C7" s="159" t="s">
        <v>82</v>
      </c>
      <c r="D7" s="158" t="s">
        <v>83</v>
      </c>
      <c r="E7" s="158" t="s">
        <v>84</v>
      </c>
      <c r="F7" s="154" t="s">
        <v>85</v>
      </c>
      <c r="G7" s="174" t="s">
        <v>28</v>
      </c>
      <c r="H7" s="175" t="s">
        <v>29</v>
      </c>
      <c r="I7" s="175" t="s">
        <v>86</v>
      </c>
      <c r="J7" s="175" t="s">
        <v>30</v>
      </c>
      <c r="K7" s="175" t="s">
        <v>87</v>
      </c>
      <c r="L7" s="175" t="s">
        <v>88</v>
      </c>
      <c r="M7" s="175" t="s">
        <v>89</v>
      </c>
      <c r="N7" s="175" t="s">
        <v>90</v>
      </c>
      <c r="O7" s="175" t="s">
        <v>91</v>
      </c>
      <c r="P7" s="175" t="s">
        <v>92</v>
      </c>
      <c r="Q7" s="175" t="s">
        <v>93</v>
      </c>
      <c r="R7" s="175" t="s">
        <v>94</v>
      </c>
      <c r="S7" s="175" t="s">
        <v>95</v>
      </c>
      <c r="T7" s="175" t="s">
        <v>96</v>
      </c>
      <c r="U7" s="161" t="s">
        <v>97</v>
      </c>
    </row>
    <row r="8" spans="1:60" x14ac:dyDescent="0.25">
      <c r="A8" s="176" t="s">
        <v>98</v>
      </c>
      <c r="B8" s="177" t="s">
        <v>53</v>
      </c>
      <c r="C8" s="178" t="s">
        <v>54</v>
      </c>
      <c r="D8" s="179"/>
      <c r="E8" s="180"/>
      <c r="F8" s="181"/>
      <c r="G8" s="181">
        <f>SUMIF(AE9:AE9,"&lt;&gt;NOR",G9:G9)</f>
        <v>0</v>
      </c>
      <c r="H8" s="181"/>
      <c r="I8" s="181">
        <f>SUM(I9:I9)</f>
        <v>9977.44</v>
      </c>
      <c r="J8" s="181"/>
      <c r="K8" s="181">
        <f>SUM(K9:K9)</f>
        <v>10860.96</v>
      </c>
      <c r="L8" s="181"/>
      <c r="M8" s="181">
        <f>SUM(M9:M9)</f>
        <v>0</v>
      </c>
      <c r="N8" s="160"/>
      <c r="O8" s="160">
        <f>SUM(O9:O9)</f>
        <v>0.47952</v>
      </c>
      <c r="P8" s="160"/>
      <c r="Q8" s="160">
        <f>SUM(Q9:Q9)</f>
        <v>0</v>
      </c>
      <c r="R8" s="160"/>
      <c r="S8" s="160"/>
      <c r="T8" s="176"/>
      <c r="U8" s="160">
        <f>SUM(U9:U9)</f>
        <v>32.35</v>
      </c>
      <c r="AE8" t="s">
        <v>99</v>
      </c>
    </row>
    <row r="9" spans="1:60" ht="20.399999999999999" outlineLevel="1" x14ac:dyDescent="0.25">
      <c r="A9" s="156">
        <v>1</v>
      </c>
      <c r="B9" s="162" t="s">
        <v>100</v>
      </c>
      <c r="C9" s="189" t="s">
        <v>101</v>
      </c>
      <c r="D9" s="164" t="s">
        <v>102</v>
      </c>
      <c r="E9" s="170">
        <v>16</v>
      </c>
      <c r="F9" s="172">
        <v>0</v>
      </c>
      <c r="G9" s="172">
        <f>E9*F9</f>
        <v>0</v>
      </c>
      <c r="H9" s="172">
        <v>623.59</v>
      </c>
      <c r="I9" s="172">
        <f>ROUND(E9*H9,2)</f>
        <v>9977.44</v>
      </c>
      <c r="J9" s="172">
        <v>678.81000000000006</v>
      </c>
      <c r="K9" s="172">
        <f>ROUND(E9*J9,2)</f>
        <v>10860.96</v>
      </c>
      <c r="L9" s="172">
        <v>21</v>
      </c>
      <c r="M9" s="172">
        <f>G9*(1+L9/100)</f>
        <v>0</v>
      </c>
      <c r="N9" s="165">
        <v>2.997E-2</v>
      </c>
      <c r="O9" s="165">
        <f>ROUND(E9*N9,5)</f>
        <v>0.47952</v>
      </c>
      <c r="P9" s="165">
        <v>0</v>
      </c>
      <c r="Q9" s="165">
        <f>ROUND(E9*P9,5)</f>
        <v>0</v>
      </c>
      <c r="R9" s="165"/>
      <c r="S9" s="165"/>
      <c r="T9" s="166">
        <v>2.0217999999999998</v>
      </c>
      <c r="U9" s="165">
        <f>ROUND(E9*T9,2)</f>
        <v>32.35</v>
      </c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103</v>
      </c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x14ac:dyDescent="0.25">
      <c r="A10" s="157" t="s">
        <v>98</v>
      </c>
      <c r="B10" s="163" t="s">
        <v>55</v>
      </c>
      <c r="C10" s="190" t="s">
        <v>56</v>
      </c>
      <c r="D10" s="167"/>
      <c r="E10" s="171"/>
      <c r="F10" s="173"/>
      <c r="G10" s="173">
        <f>SUMIF(AE11:AE11,"&lt;&gt;NOR",G11:G11)</f>
        <v>0</v>
      </c>
      <c r="H10" s="173"/>
      <c r="I10" s="173">
        <f>SUM(I11:I11)</f>
        <v>2</v>
      </c>
      <c r="J10" s="173"/>
      <c r="K10" s="173">
        <f>SUM(K11:K11)</f>
        <v>12098</v>
      </c>
      <c r="L10" s="173"/>
      <c r="M10" s="173">
        <f>SUM(M11:M11)</f>
        <v>0</v>
      </c>
      <c r="N10" s="168"/>
      <c r="O10" s="168">
        <f>SUM(O11:O11)</f>
        <v>1.8380000000000001</v>
      </c>
      <c r="P10" s="168"/>
      <c r="Q10" s="168">
        <f>SUM(Q11:Q11)</f>
        <v>0</v>
      </c>
      <c r="R10" s="168"/>
      <c r="S10" s="168"/>
      <c r="T10" s="169"/>
      <c r="U10" s="168">
        <f>SUM(U11:U11)</f>
        <v>13</v>
      </c>
      <c r="AE10" t="s">
        <v>99</v>
      </c>
    </row>
    <row r="11" spans="1:60" outlineLevel="1" x14ac:dyDescent="0.25">
      <c r="A11" s="156">
        <v>2</v>
      </c>
      <c r="B11" s="162" t="s">
        <v>104</v>
      </c>
      <c r="C11" s="189" t="s">
        <v>105</v>
      </c>
      <c r="D11" s="164" t="s">
        <v>102</v>
      </c>
      <c r="E11" s="170">
        <v>100</v>
      </c>
      <c r="F11" s="172">
        <v>0</v>
      </c>
      <c r="G11" s="172">
        <f>E11*F11</f>
        <v>0</v>
      </c>
      <c r="H11" s="172">
        <v>0.02</v>
      </c>
      <c r="I11" s="172">
        <f>ROUND(E11*H11,2)</f>
        <v>2</v>
      </c>
      <c r="J11" s="172">
        <v>120.98</v>
      </c>
      <c r="K11" s="172">
        <f>ROUND(E11*J11,2)</f>
        <v>12098</v>
      </c>
      <c r="L11" s="172">
        <v>21</v>
      </c>
      <c r="M11" s="172">
        <f>G11*(1+L11/100)</f>
        <v>0</v>
      </c>
      <c r="N11" s="165">
        <v>1.8380000000000001E-2</v>
      </c>
      <c r="O11" s="165">
        <f>ROUND(E11*N11,5)</f>
        <v>1.8380000000000001</v>
      </c>
      <c r="P11" s="165">
        <v>0</v>
      </c>
      <c r="Q11" s="165">
        <f>ROUND(E11*P11,5)</f>
        <v>0</v>
      </c>
      <c r="R11" s="165"/>
      <c r="S11" s="165"/>
      <c r="T11" s="166">
        <v>0.13</v>
      </c>
      <c r="U11" s="165">
        <f>ROUND(E11*T11,2)</f>
        <v>13</v>
      </c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106</v>
      </c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x14ac:dyDescent="0.25">
      <c r="A12" s="157" t="s">
        <v>98</v>
      </c>
      <c r="B12" s="163" t="s">
        <v>57</v>
      </c>
      <c r="C12" s="190" t="s">
        <v>58</v>
      </c>
      <c r="D12" s="167"/>
      <c r="E12" s="171"/>
      <c r="F12" s="173"/>
      <c r="G12" s="173">
        <f>SUMIF(AE13:AE15,"&lt;&gt;NOR",G13:G15)</f>
        <v>0</v>
      </c>
      <c r="H12" s="173"/>
      <c r="I12" s="173">
        <f>SUM(I13:I15)</f>
        <v>0</v>
      </c>
      <c r="J12" s="173"/>
      <c r="K12" s="173">
        <f>SUM(K13:K15)</f>
        <v>2414.17</v>
      </c>
      <c r="L12" s="173"/>
      <c r="M12" s="173">
        <f>SUM(M13:M15)</f>
        <v>0</v>
      </c>
      <c r="N12" s="168"/>
      <c r="O12" s="168">
        <f>SUM(O13:O15)</f>
        <v>0</v>
      </c>
      <c r="P12" s="168"/>
      <c r="Q12" s="168">
        <f>SUM(Q13:Q15)</f>
        <v>0</v>
      </c>
      <c r="R12" s="168"/>
      <c r="S12" s="168"/>
      <c r="T12" s="169"/>
      <c r="U12" s="168">
        <f>SUM(U13:U15)</f>
        <v>1.22</v>
      </c>
      <c r="AE12" t="s">
        <v>99</v>
      </c>
    </row>
    <row r="13" spans="1:60" outlineLevel="1" x14ac:dyDescent="0.25">
      <c r="A13" s="156">
        <v>3</v>
      </c>
      <c r="B13" s="162" t="s">
        <v>107</v>
      </c>
      <c r="C13" s="189" t="s">
        <v>108</v>
      </c>
      <c r="D13" s="164" t="s">
        <v>109</v>
      </c>
      <c r="E13" s="170">
        <v>0.85</v>
      </c>
      <c r="F13" s="172">
        <v>0</v>
      </c>
      <c r="G13" s="172">
        <f>E13*F13</f>
        <v>0</v>
      </c>
      <c r="H13" s="172">
        <v>0</v>
      </c>
      <c r="I13" s="172">
        <f>ROUND(E13*H13,2)</f>
        <v>0</v>
      </c>
      <c r="J13" s="172">
        <v>189.2</v>
      </c>
      <c r="K13" s="172">
        <f>ROUND(E13*J13,2)</f>
        <v>160.82</v>
      </c>
      <c r="L13" s="172">
        <v>21</v>
      </c>
      <c r="M13" s="172">
        <f>G13*(1+L13/100)</f>
        <v>0</v>
      </c>
      <c r="N13" s="165">
        <v>0</v>
      </c>
      <c r="O13" s="165">
        <f>ROUND(E13*N13,5)</f>
        <v>0</v>
      </c>
      <c r="P13" s="165">
        <v>0</v>
      </c>
      <c r="Q13" s="165">
        <f>ROUND(E13*P13,5)</f>
        <v>0</v>
      </c>
      <c r="R13" s="165"/>
      <c r="S13" s="165"/>
      <c r="T13" s="166">
        <v>0.49</v>
      </c>
      <c r="U13" s="165">
        <f>ROUND(E13*T13,2)</f>
        <v>0.42</v>
      </c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106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5">
      <c r="A14" s="156">
        <v>4</v>
      </c>
      <c r="B14" s="162" t="s">
        <v>110</v>
      </c>
      <c r="C14" s="189" t="s">
        <v>111</v>
      </c>
      <c r="D14" s="164" t="s">
        <v>109</v>
      </c>
      <c r="E14" s="170">
        <v>0.85</v>
      </c>
      <c r="F14" s="172">
        <v>0</v>
      </c>
      <c r="G14" s="172">
        <f t="shared" ref="G14:G15" si="0">E14*F14</f>
        <v>0</v>
      </c>
      <c r="H14" s="172">
        <v>0</v>
      </c>
      <c r="I14" s="172">
        <f>ROUND(E14*H14,2)</f>
        <v>0</v>
      </c>
      <c r="J14" s="172">
        <v>2420</v>
      </c>
      <c r="K14" s="172">
        <f>ROUND(E14*J14,2)</f>
        <v>2057</v>
      </c>
      <c r="L14" s="172">
        <v>21</v>
      </c>
      <c r="M14" s="172">
        <f>G14*(1+L14/100)</f>
        <v>0</v>
      </c>
      <c r="N14" s="165">
        <v>0</v>
      </c>
      <c r="O14" s="165">
        <f>ROUND(E14*N14,5)</f>
        <v>0</v>
      </c>
      <c r="P14" s="165">
        <v>0</v>
      </c>
      <c r="Q14" s="165">
        <f>ROUND(E14*P14,5)</f>
        <v>0</v>
      </c>
      <c r="R14" s="165"/>
      <c r="S14" s="165"/>
      <c r="T14" s="166">
        <v>0</v>
      </c>
      <c r="U14" s="165">
        <f>ROUND(E14*T14,2)</f>
        <v>0</v>
      </c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106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5">
      <c r="A15" s="156">
        <v>5</v>
      </c>
      <c r="B15" s="162" t="s">
        <v>112</v>
      </c>
      <c r="C15" s="189" t="s">
        <v>113</v>
      </c>
      <c r="D15" s="164" t="s">
        <v>109</v>
      </c>
      <c r="E15" s="170">
        <v>0.85</v>
      </c>
      <c r="F15" s="172">
        <v>0</v>
      </c>
      <c r="G15" s="172">
        <f t="shared" si="0"/>
        <v>0</v>
      </c>
      <c r="H15" s="172">
        <v>0</v>
      </c>
      <c r="I15" s="172">
        <f>ROUND(E15*H15,2)</f>
        <v>0</v>
      </c>
      <c r="J15" s="172">
        <v>231</v>
      </c>
      <c r="K15" s="172">
        <f>ROUND(E15*J15,2)</f>
        <v>196.35</v>
      </c>
      <c r="L15" s="172">
        <v>21</v>
      </c>
      <c r="M15" s="172">
        <f>G15*(1+L15/100)</f>
        <v>0</v>
      </c>
      <c r="N15" s="165">
        <v>0</v>
      </c>
      <c r="O15" s="165">
        <f>ROUND(E15*N15,5)</f>
        <v>0</v>
      </c>
      <c r="P15" s="165">
        <v>0</v>
      </c>
      <c r="Q15" s="165">
        <f>ROUND(E15*P15,5)</f>
        <v>0</v>
      </c>
      <c r="R15" s="165"/>
      <c r="S15" s="165"/>
      <c r="T15" s="166">
        <v>0.94199999999999995</v>
      </c>
      <c r="U15" s="165">
        <f>ROUND(E15*T15,2)</f>
        <v>0.8</v>
      </c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106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x14ac:dyDescent="0.25">
      <c r="A16" s="157" t="s">
        <v>98</v>
      </c>
      <c r="B16" s="163" t="s">
        <v>59</v>
      </c>
      <c r="C16" s="190" t="s">
        <v>60</v>
      </c>
      <c r="D16" s="167"/>
      <c r="E16" s="171"/>
      <c r="F16" s="173"/>
      <c r="G16" s="173">
        <f>SUMIF(AE17:AE18,"&lt;&gt;NOR",G17:G18)</f>
        <v>0</v>
      </c>
      <c r="H16" s="173"/>
      <c r="I16" s="173">
        <f>SUM(I17:I18)</f>
        <v>33022.5</v>
      </c>
      <c r="J16" s="173"/>
      <c r="K16" s="173">
        <f>SUM(K17:K18)</f>
        <v>65977.5</v>
      </c>
      <c r="L16" s="173"/>
      <c r="M16" s="173">
        <f>SUM(M17:M18)</f>
        <v>0</v>
      </c>
      <c r="N16" s="168"/>
      <c r="O16" s="168">
        <f>SUM(O17:O18)</f>
        <v>1.008</v>
      </c>
      <c r="P16" s="168"/>
      <c r="Q16" s="168">
        <f>SUM(Q17:Q18)</f>
        <v>0</v>
      </c>
      <c r="R16" s="168"/>
      <c r="S16" s="168"/>
      <c r="T16" s="169"/>
      <c r="U16" s="168">
        <f>SUM(U17:U18)</f>
        <v>48.91</v>
      </c>
      <c r="AE16" t="s">
        <v>99</v>
      </c>
    </row>
    <row r="17" spans="1:60" outlineLevel="1" x14ac:dyDescent="0.25">
      <c r="A17" s="156">
        <v>6</v>
      </c>
      <c r="B17" s="162" t="s">
        <v>114</v>
      </c>
      <c r="C17" s="189" t="s">
        <v>115</v>
      </c>
      <c r="D17" s="164" t="s">
        <v>102</v>
      </c>
      <c r="E17" s="170">
        <v>50</v>
      </c>
      <c r="F17" s="172">
        <v>0</v>
      </c>
      <c r="G17" s="172">
        <f>E17*F17</f>
        <v>0</v>
      </c>
      <c r="H17" s="172">
        <v>440.3</v>
      </c>
      <c r="I17" s="172">
        <f>ROUND(E17*H17,2)</f>
        <v>22015</v>
      </c>
      <c r="J17" s="172">
        <v>879.7</v>
      </c>
      <c r="K17" s="172">
        <f>ROUND(E17*J17,2)</f>
        <v>43985</v>
      </c>
      <c r="L17" s="172">
        <v>21</v>
      </c>
      <c r="M17" s="172">
        <f>G17*(1+L17/100)</f>
        <v>0</v>
      </c>
      <c r="N17" s="165">
        <v>1.3440000000000001E-2</v>
      </c>
      <c r="O17" s="165">
        <f>ROUND(E17*N17,5)</f>
        <v>0.67200000000000004</v>
      </c>
      <c r="P17" s="165">
        <v>0</v>
      </c>
      <c r="Q17" s="165">
        <f>ROUND(E17*P17,5)</f>
        <v>0</v>
      </c>
      <c r="R17" s="165"/>
      <c r="S17" s="165"/>
      <c r="T17" s="166">
        <v>0.65217999999999998</v>
      </c>
      <c r="U17" s="165">
        <f>ROUND(E17*T17,2)</f>
        <v>32.61</v>
      </c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103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ht="20.399999999999999" outlineLevel="1" x14ac:dyDescent="0.25">
      <c r="A18" s="156">
        <v>7</v>
      </c>
      <c r="B18" s="162" t="s">
        <v>114</v>
      </c>
      <c r="C18" s="189" t="s">
        <v>116</v>
      </c>
      <c r="D18" s="164" t="s">
        <v>102</v>
      </c>
      <c r="E18" s="170">
        <v>25</v>
      </c>
      <c r="F18" s="172">
        <v>0</v>
      </c>
      <c r="G18" s="172">
        <f>E18*F18</f>
        <v>0</v>
      </c>
      <c r="H18" s="172">
        <v>440.3</v>
      </c>
      <c r="I18" s="172">
        <f>ROUND(E18*H18,2)</f>
        <v>11007.5</v>
      </c>
      <c r="J18" s="172">
        <v>879.7</v>
      </c>
      <c r="K18" s="172">
        <f>ROUND(E18*J18,2)</f>
        <v>21992.5</v>
      </c>
      <c r="L18" s="172">
        <v>21</v>
      </c>
      <c r="M18" s="172">
        <f>G18*(1+L18/100)</f>
        <v>0</v>
      </c>
      <c r="N18" s="165">
        <v>1.3440000000000001E-2</v>
      </c>
      <c r="O18" s="165">
        <f>ROUND(E18*N18,5)</f>
        <v>0.33600000000000002</v>
      </c>
      <c r="P18" s="165">
        <v>0</v>
      </c>
      <c r="Q18" s="165">
        <f>ROUND(E18*P18,5)</f>
        <v>0</v>
      </c>
      <c r="R18" s="165"/>
      <c r="S18" s="165"/>
      <c r="T18" s="166">
        <v>0.65217999999999998</v>
      </c>
      <c r="U18" s="165">
        <f>ROUND(E18*T18,2)</f>
        <v>16.3</v>
      </c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103</v>
      </c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x14ac:dyDescent="0.25">
      <c r="A19" s="157" t="s">
        <v>98</v>
      </c>
      <c r="B19" s="163" t="s">
        <v>61</v>
      </c>
      <c r="C19" s="190" t="s">
        <v>62</v>
      </c>
      <c r="D19" s="167"/>
      <c r="E19" s="171"/>
      <c r="F19" s="173"/>
      <c r="G19" s="173">
        <f>SUMIF(AE20:AE20,"&lt;&gt;NOR",G20:G20)</f>
        <v>0</v>
      </c>
      <c r="H19" s="173"/>
      <c r="I19" s="173">
        <f>SUM(I20:I20)</f>
        <v>0</v>
      </c>
      <c r="J19" s="173"/>
      <c r="K19" s="173">
        <f>SUM(K20:K20)</f>
        <v>2310</v>
      </c>
      <c r="L19" s="173"/>
      <c r="M19" s="173">
        <f>SUM(M20:M20)</f>
        <v>0</v>
      </c>
      <c r="N19" s="168"/>
      <c r="O19" s="168">
        <f>SUM(O20:O20)</f>
        <v>0</v>
      </c>
      <c r="P19" s="168"/>
      <c r="Q19" s="168">
        <f>SUM(Q20:Q20)</f>
        <v>0</v>
      </c>
      <c r="R19" s="168"/>
      <c r="S19" s="168"/>
      <c r="T19" s="169"/>
      <c r="U19" s="168">
        <f>SUM(U20:U20)</f>
        <v>3.3</v>
      </c>
      <c r="AE19" t="s">
        <v>99</v>
      </c>
    </row>
    <row r="20" spans="1:60" outlineLevel="1" x14ac:dyDescent="0.25">
      <c r="A20" s="156">
        <v>8</v>
      </c>
      <c r="B20" s="162" t="s">
        <v>117</v>
      </c>
      <c r="C20" s="189" t="s">
        <v>118</v>
      </c>
      <c r="D20" s="164" t="s">
        <v>119</v>
      </c>
      <c r="E20" s="170">
        <v>3</v>
      </c>
      <c r="F20" s="172">
        <v>0</v>
      </c>
      <c r="G20" s="172">
        <f>E20*F20</f>
        <v>0</v>
      </c>
      <c r="H20" s="172">
        <v>0</v>
      </c>
      <c r="I20" s="172">
        <f>ROUND(E20*H20,2)</f>
        <v>0</v>
      </c>
      <c r="J20" s="172">
        <v>770</v>
      </c>
      <c r="K20" s="172">
        <f>ROUND(E20*J20,2)</f>
        <v>2310</v>
      </c>
      <c r="L20" s="172">
        <v>21</v>
      </c>
      <c r="M20" s="172">
        <f>G20*(1+L20/100)</f>
        <v>0</v>
      </c>
      <c r="N20" s="165">
        <v>0</v>
      </c>
      <c r="O20" s="165">
        <f>ROUND(E20*N20,5)</f>
        <v>0</v>
      </c>
      <c r="P20" s="165">
        <v>0</v>
      </c>
      <c r="Q20" s="165">
        <f>ROUND(E20*P20,5)</f>
        <v>0</v>
      </c>
      <c r="R20" s="165"/>
      <c r="S20" s="165"/>
      <c r="T20" s="166">
        <v>1.099</v>
      </c>
      <c r="U20" s="165">
        <f>ROUND(E20*T20,2)</f>
        <v>3.3</v>
      </c>
      <c r="V20" s="155"/>
      <c r="W20" s="155"/>
      <c r="X20" s="155"/>
      <c r="Y20" s="155"/>
      <c r="Z20" s="155"/>
      <c r="AA20" s="155"/>
      <c r="AB20" s="155"/>
      <c r="AC20" s="155"/>
      <c r="AD20" s="155"/>
      <c r="AE20" s="155" t="s">
        <v>106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x14ac:dyDescent="0.25">
      <c r="A21" s="157" t="s">
        <v>98</v>
      </c>
      <c r="B21" s="163" t="s">
        <v>63</v>
      </c>
      <c r="C21" s="190" t="s">
        <v>64</v>
      </c>
      <c r="D21" s="167"/>
      <c r="E21" s="171"/>
      <c r="F21" s="173"/>
      <c r="G21" s="173">
        <f>SUMIF(AE22:AE23,"&lt;&gt;NOR",G22:G23)</f>
        <v>0</v>
      </c>
      <c r="H21" s="173"/>
      <c r="I21" s="173">
        <f>SUM(I22:I23)</f>
        <v>5706.8</v>
      </c>
      <c r="J21" s="173"/>
      <c r="K21" s="173">
        <f>SUM(K22:K23)</f>
        <v>14093.2</v>
      </c>
      <c r="L21" s="173"/>
      <c r="M21" s="173">
        <f>SUM(M22:M23)</f>
        <v>0</v>
      </c>
      <c r="N21" s="168"/>
      <c r="O21" s="168">
        <f>SUM(O22:O23)</f>
        <v>0.44600000000000001</v>
      </c>
      <c r="P21" s="168"/>
      <c r="Q21" s="168">
        <f>SUM(Q22:Q23)</f>
        <v>0</v>
      </c>
      <c r="R21" s="168"/>
      <c r="S21" s="168"/>
      <c r="T21" s="169"/>
      <c r="U21" s="168">
        <f>SUM(U22:U23)</f>
        <v>14.44</v>
      </c>
      <c r="AE21" t="s">
        <v>99</v>
      </c>
    </row>
    <row r="22" spans="1:60" outlineLevel="1" x14ac:dyDescent="0.25">
      <c r="A22" s="156">
        <v>9</v>
      </c>
      <c r="B22" s="162" t="s">
        <v>120</v>
      </c>
      <c r="C22" s="189" t="s">
        <v>121</v>
      </c>
      <c r="D22" s="164" t="s">
        <v>102</v>
      </c>
      <c r="E22" s="170">
        <v>20</v>
      </c>
      <c r="F22" s="172">
        <v>0</v>
      </c>
      <c r="G22" s="172">
        <f>E22*F22</f>
        <v>0</v>
      </c>
      <c r="H22" s="172">
        <v>142.66999999999999</v>
      </c>
      <c r="I22" s="172">
        <f>ROUND(E22*H22,2)</f>
        <v>2853.4</v>
      </c>
      <c r="J22" s="172">
        <v>297.33000000000004</v>
      </c>
      <c r="K22" s="172">
        <f>ROUND(E22*J22,2)</f>
        <v>5946.6</v>
      </c>
      <c r="L22" s="172">
        <v>21</v>
      </c>
      <c r="M22" s="172">
        <f>G22*(1+L22/100)</f>
        <v>0</v>
      </c>
      <c r="N22" s="165">
        <v>1.115E-2</v>
      </c>
      <c r="O22" s="165">
        <f>ROUND(E22*N22,5)</f>
        <v>0.223</v>
      </c>
      <c r="P22" s="165">
        <v>0</v>
      </c>
      <c r="Q22" s="165">
        <f>ROUND(E22*P22,5)</f>
        <v>0</v>
      </c>
      <c r="R22" s="165"/>
      <c r="S22" s="165"/>
      <c r="T22" s="166">
        <v>0.36099999999999999</v>
      </c>
      <c r="U22" s="165">
        <f>ROUND(E22*T22,2)</f>
        <v>7.22</v>
      </c>
      <c r="V22" s="155"/>
      <c r="W22" s="155"/>
      <c r="X22" s="155"/>
      <c r="Y22" s="155"/>
      <c r="Z22" s="155"/>
      <c r="AA22" s="155"/>
      <c r="AB22" s="155"/>
      <c r="AC22" s="155"/>
      <c r="AD22" s="155"/>
      <c r="AE22" s="155" t="s">
        <v>106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ht="20.399999999999999" outlineLevel="1" x14ac:dyDescent="0.25">
      <c r="A23" s="156">
        <v>10</v>
      </c>
      <c r="B23" s="162" t="s">
        <v>122</v>
      </c>
      <c r="C23" s="189" t="s">
        <v>123</v>
      </c>
      <c r="D23" s="164" t="s">
        <v>102</v>
      </c>
      <c r="E23" s="170">
        <v>20</v>
      </c>
      <c r="F23" s="172">
        <v>0</v>
      </c>
      <c r="G23" s="172">
        <f>E23*F23</f>
        <v>0</v>
      </c>
      <c r="H23" s="172">
        <v>142.66999999999999</v>
      </c>
      <c r="I23" s="172">
        <f>ROUND(E23*H23,2)</f>
        <v>2853.4</v>
      </c>
      <c r="J23" s="172">
        <v>407.33000000000004</v>
      </c>
      <c r="K23" s="172">
        <f>ROUND(E23*J23,2)</f>
        <v>8146.6</v>
      </c>
      <c r="L23" s="172">
        <v>21</v>
      </c>
      <c r="M23" s="172">
        <f>G23*(1+L23/100)</f>
        <v>0</v>
      </c>
      <c r="N23" s="165">
        <v>1.115E-2</v>
      </c>
      <c r="O23" s="165">
        <f>ROUND(E23*N23,5)</f>
        <v>0.223</v>
      </c>
      <c r="P23" s="165">
        <v>0</v>
      </c>
      <c r="Q23" s="165">
        <f>ROUND(E23*P23,5)</f>
        <v>0</v>
      </c>
      <c r="R23" s="165"/>
      <c r="S23" s="165"/>
      <c r="T23" s="166">
        <v>0.36099999999999999</v>
      </c>
      <c r="U23" s="165">
        <f>ROUND(E23*T23,2)</f>
        <v>7.22</v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 t="s">
        <v>106</v>
      </c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x14ac:dyDescent="0.25">
      <c r="A24" s="157" t="s">
        <v>98</v>
      </c>
      <c r="B24" s="163" t="s">
        <v>65</v>
      </c>
      <c r="C24" s="190" t="s">
        <v>66</v>
      </c>
      <c r="D24" s="167"/>
      <c r="E24" s="171"/>
      <c r="F24" s="173"/>
      <c r="G24" s="173">
        <f>SUMIF(AE25:AE28,"&lt;&gt;NOR",G25:G28)</f>
        <v>0</v>
      </c>
      <c r="H24" s="173"/>
      <c r="I24" s="173">
        <f>SUM(I25:I28)</f>
        <v>2200</v>
      </c>
      <c r="J24" s="173"/>
      <c r="K24" s="173">
        <f>SUM(K25:K28)</f>
        <v>9474.85</v>
      </c>
      <c r="L24" s="173"/>
      <c r="M24" s="173">
        <f>SUM(M25:M28)</f>
        <v>0</v>
      </c>
      <c r="N24" s="168"/>
      <c r="O24" s="168">
        <f>SUM(O25:O28)</f>
        <v>1.6000000000000001E-4</v>
      </c>
      <c r="P24" s="168"/>
      <c r="Q24" s="168">
        <f>SUM(Q25:Q28)</f>
        <v>0</v>
      </c>
      <c r="R24" s="168"/>
      <c r="S24" s="168"/>
      <c r="T24" s="169"/>
      <c r="U24" s="168">
        <f>SUM(U25:U28)</f>
        <v>9.48</v>
      </c>
      <c r="AE24" t="s">
        <v>99</v>
      </c>
    </row>
    <row r="25" spans="1:60" outlineLevel="1" x14ac:dyDescent="0.25">
      <c r="A25" s="156">
        <v>11</v>
      </c>
      <c r="B25" s="162" t="s">
        <v>124</v>
      </c>
      <c r="C25" s="189" t="s">
        <v>125</v>
      </c>
      <c r="D25" s="164" t="s">
        <v>109</v>
      </c>
      <c r="E25" s="170">
        <v>1.1000000000000001</v>
      </c>
      <c r="F25" s="172">
        <v>0</v>
      </c>
      <c r="G25" s="172">
        <f>E25*F25</f>
        <v>0</v>
      </c>
      <c r="H25" s="172">
        <v>0</v>
      </c>
      <c r="I25" s="172">
        <f>ROUND(E25*H25,2)</f>
        <v>0</v>
      </c>
      <c r="J25" s="172">
        <v>1061.5</v>
      </c>
      <c r="K25" s="172">
        <f>ROUND(E25*J25,2)</f>
        <v>1167.6500000000001</v>
      </c>
      <c r="L25" s="172">
        <v>21</v>
      </c>
      <c r="M25" s="172">
        <f>G25*(1+L25/100)</f>
        <v>0</v>
      </c>
      <c r="N25" s="165">
        <v>0</v>
      </c>
      <c r="O25" s="165">
        <f>ROUND(E25*N25,5)</f>
        <v>0</v>
      </c>
      <c r="P25" s="165">
        <v>0</v>
      </c>
      <c r="Q25" s="165">
        <f>ROUND(E25*P25,5)</f>
        <v>0</v>
      </c>
      <c r="R25" s="165"/>
      <c r="S25" s="165"/>
      <c r="T25" s="166">
        <v>1.1559999999999999</v>
      </c>
      <c r="U25" s="165">
        <f>ROUND(E25*T25,2)</f>
        <v>1.27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106</v>
      </c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5">
      <c r="A26" s="156">
        <v>12</v>
      </c>
      <c r="B26" s="162" t="s">
        <v>124</v>
      </c>
      <c r="C26" s="189" t="s">
        <v>126</v>
      </c>
      <c r="D26" s="164" t="s">
        <v>109</v>
      </c>
      <c r="E26" s="170">
        <v>1.1000000000000001</v>
      </c>
      <c r="F26" s="172">
        <v>0</v>
      </c>
      <c r="G26" s="172">
        <f t="shared" ref="G26:G28" si="1">E26*F26</f>
        <v>0</v>
      </c>
      <c r="H26" s="172">
        <v>0</v>
      </c>
      <c r="I26" s="172">
        <f>ROUND(E26*H26,2)</f>
        <v>0</v>
      </c>
      <c r="J26" s="172">
        <v>352</v>
      </c>
      <c r="K26" s="172">
        <f>ROUND(E26*J26,2)</f>
        <v>387.2</v>
      </c>
      <c r="L26" s="172">
        <v>21</v>
      </c>
      <c r="M26" s="172">
        <f>G26*(1+L26/100)</f>
        <v>0</v>
      </c>
      <c r="N26" s="165">
        <v>0</v>
      </c>
      <c r="O26" s="165">
        <f>ROUND(E26*N26,5)</f>
        <v>0</v>
      </c>
      <c r="P26" s="165">
        <v>0</v>
      </c>
      <c r="Q26" s="165">
        <f>ROUND(E26*P26,5)</f>
        <v>0</v>
      </c>
      <c r="R26" s="165"/>
      <c r="S26" s="165"/>
      <c r="T26" s="166">
        <v>1.1559999999999999</v>
      </c>
      <c r="U26" s="165">
        <f>ROUND(E26*T26,2)</f>
        <v>1.27</v>
      </c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106</v>
      </c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5">
      <c r="A27" s="156">
        <v>13</v>
      </c>
      <c r="B27" s="162" t="s">
        <v>127</v>
      </c>
      <c r="C27" s="189" t="s">
        <v>128</v>
      </c>
      <c r="D27" s="164" t="s">
        <v>109</v>
      </c>
      <c r="E27" s="170">
        <v>6</v>
      </c>
      <c r="F27" s="172">
        <v>0</v>
      </c>
      <c r="G27" s="172">
        <f t="shared" si="1"/>
        <v>0</v>
      </c>
      <c r="H27" s="172">
        <v>0</v>
      </c>
      <c r="I27" s="172">
        <f>ROUND(E27*H27,2)</f>
        <v>0</v>
      </c>
      <c r="J27" s="172">
        <v>1320</v>
      </c>
      <c r="K27" s="172">
        <f>ROUND(E27*J27,2)</f>
        <v>7920</v>
      </c>
      <c r="L27" s="172">
        <v>21</v>
      </c>
      <c r="M27" s="172">
        <f>G27*(1+L27/100)</f>
        <v>0</v>
      </c>
      <c r="N27" s="165">
        <v>0</v>
      </c>
      <c r="O27" s="165">
        <f>ROUND(E27*N27,5)</f>
        <v>0</v>
      </c>
      <c r="P27" s="165">
        <v>0</v>
      </c>
      <c r="Q27" s="165">
        <f>ROUND(E27*P27,5)</f>
        <v>0</v>
      </c>
      <c r="R27" s="165"/>
      <c r="S27" s="165"/>
      <c r="T27" s="166">
        <v>1.1559999999999999</v>
      </c>
      <c r="U27" s="165">
        <f>ROUND(E27*T27,2)</f>
        <v>6.94</v>
      </c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106</v>
      </c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5">
      <c r="A28" s="156">
        <v>14</v>
      </c>
      <c r="B28" s="162" t="s">
        <v>129</v>
      </c>
      <c r="C28" s="189" t="s">
        <v>130</v>
      </c>
      <c r="D28" s="164" t="s">
        <v>119</v>
      </c>
      <c r="E28" s="170">
        <v>4</v>
      </c>
      <c r="F28" s="172">
        <v>0</v>
      </c>
      <c r="G28" s="172">
        <f t="shared" si="1"/>
        <v>0</v>
      </c>
      <c r="H28" s="172">
        <v>550</v>
      </c>
      <c r="I28" s="172">
        <f>ROUND(E28*H28,2)</f>
        <v>2200</v>
      </c>
      <c r="J28" s="172">
        <v>0</v>
      </c>
      <c r="K28" s="172">
        <f>ROUND(E28*J28,2)</f>
        <v>0</v>
      </c>
      <c r="L28" s="172">
        <v>21</v>
      </c>
      <c r="M28" s="172">
        <f>G28*(1+L28/100)</f>
        <v>0</v>
      </c>
      <c r="N28" s="165">
        <v>4.0000000000000003E-5</v>
      </c>
      <c r="O28" s="165">
        <f>ROUND(E28*N28,5)</f>
        <v>1.6000000000000001E-4</v>
      </c>
      <c r="P28" s="165">
        <v>0</v>
      </c>
      <c r="Q28" s="165">
        <f>ROUND(E28*P28,5)</f>
        <v>0</v>
      </c>
      <c r="R28" s="165"/>
      <c r="S28" s="165"/>
      <c r="T28" s="166">
        <v>0</v>
      </c>
      <c r="U28" s="165">
        <f>ROUND(E28*T28,2)</f>
        <v>0</v>
      </c>
      <c r="V28" s="155"/>
      <c r="W28" s="155"/>
      <c r="X28" s="155"/>
      <c r="Y28" s="155"/>
      <c r="Z28" s="155"/>
      <c r="AA28" s="155"/>
      <c r="AB28" s="155"/>
      <c r="AC28" s="155"/>
      <c r="AD28" s="155"/>
      <c r="AE28" s="155" t="s">
        <v>131</v>
      </c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x14ac:dyDescent="0.25">
      <c r="A29" s="157" t="s">
        <v>98</v>
      </c>
      <c r="B29" s="163" t="s">
        <v>67</v>
      </c>
      <c r="C29" s="190" t="s">
        <v>68</v>
      </c>
      <c r="D29" s="167"/>
      <c r="E29" s="171"/>
      <c r="F29" s="173"/>
      <c r="G29" s="173">
        <f>SUMIF(AE30:AE32,"&lt;&gt;NOR",G30:G32)</f>
        <v>0</v>
      </c>
      <c r="H29" s="173"/>
      <c r="I29" s="173">
        <f>SUM(I30:I32)</f>
        <v>0</v>
      </c>
      <c r="J29" s="173"/>
      <c r="K29" s="173">
        <f>SUM(K30:K32)</f>
        <v>92801.5</v>
      </c>
      <c r="L29" s="173"/>
      <c r="M29" s="173">
        <f>SUM(M30:M32)</f>
        <v>0</v>
      </c>
      <c r="N29" s="168"/>
      <c r="O29" s="168">
        <f>SUM(O30:O32)</f>
        <v>0.11280000000000001</v>
      </c>
      <c r="P29" s="168"/>
      <c r="Q29" s="168">
        <f>SUM(Q30:Q32)</f>
        <v>0</v>
      </c>
      <c r="R29" s="168"/>
      <c r="S29" s="168"/>
      <c r="T29" s="169"/>
      <c r="U29" s="168">
        <f>SUM(U30:U32)</f>
        <v>107.58</v>
      </c>
      <c r="AE29" t="s">
        <v>99</v>
      </c>
    </row>
    <row r="30" spans="1:60" ht="20.399999999999999" outlineLevel="1" x14ac:dyDescent="0.25">
      <c r="A30" s="156">
        <v>15</v>
      </c>
      <c r="B30" s="162" t="s">
        <v>132</v>
      </c>
      <c r="C30" s="189" t="s">
        <v>144</v>
      </c>
      <c r="D30" s="164" t="s">
        <v>133</v>
      </c>
      <c r="E30" s="170">
        <v>205</v>
      </c>
      <c r="F30" s="172">
        <v>0</v>
      </c>
      <c r="G30" s="172">
        <f>E30*F30</f>
        <v>0</v>
      </c>
      <c r="H30" s="172">
        <v>0</v>
      </c>
      <c r="I30" s="172">
        <f>ROUND(E30*H30,2)</f>
        <v>0</v>
      </c>
      <c r="J30" s="172">
        <v>135.30000000000001</v>
      </c>
      <c r="K30" s="172">
        <f>ROUND(E30*J30,2)</f>
        <v>27736.5</v>
      </c>
      <c r="L30" s="172">
        <v>21</v>
      </c>
      <c r="M30" s="172">
        <f>G30*(1+L30/100)</f>
        <v>0</v>
      </c>
      <c r="N30" s="165">
        <v>1.6000000000000001E-4</v>
      </c>
      <c r="O30" s="165">
        <f>ROUND(E30*N30,5)</f>
        <v>3.2800000000000003E-2</v>
      </c>
      <c r="P30" s="165">
        <v>0</v>
      </c>
      <c r="Q30" s="165">
        <f>ROUND(E30*P30,5)</f>
        <v>0</v>
      </c>
      <c r="R30" s="165"/>
      <c r="S30" s="165"/>
      <c r="T30" s="166">
        <v>0.15</v>
      </c>
      <c r="U30" s="165">
        <f>ROUND(E30*T30,2)</f>
        <v>30.75</v>
      </c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106</v>
      </c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ht="20.399999999999999" outlineLevel="1" x14ac:dyDescent="0.25">
      <c r="A31" s="156">
        <v>16</v>
      </c>
      <c r="B31" s="162" t="s">
        <v>134</v>
      </c>
      <c r="C31" s="189" t="s">
        <v>145</v>
      </c>
      <c r="D31" s="164" t="s">
        <v>102</v>
      </c>
      <c r="E31" s="170">
        <v>500</v>
      </c>
      <c r="F31" s="172">
        <v>0</v>
      </c>
      <c r="G31" s="172">
        <f t="shared" ref="G31:G32" si="2">E31*F31</f>
        <v>0</v>
      </c>
      <c r="H31" s="172">
        <v>0</v>
      </c>
      <c r="I31" s="172">
        <f>ROUND(E31*H31,2)</f>
        <v>0</v>
      </c>
      <c r="J31" s="172">
        <v>128.69999999999999</v>
      </c>
      <c r="K31" s="172">
        <f>ROUND(E31*J31,2)</f>
        <v>64350</v>
      </c>
      <c r="L31" s="172">
        <v>21</v>
      </c>
      <c r="M31" s="172">
        <f>G31*(1+L31/100)</f>
        <v>0</v>
      </c>
      <c r="N31" s="165">
        <v>1.6000000000000001E-4</v>
      </c>
      <c r="O31" s="165">
        <f>ROUND(E31*N31,5)</f>
        <v>0.08</v>
      </c>
      <c r="P31" s="165">
        <v>0</v>
      </c>
      <c r="Q31" s="165">
        <f>ROUND(E31*P31,5)</f>
        <v>0</v>
      </c>
      <c r="R31" s="165"/>
      <c r="S31" s="165"/>
      <c r="T31" s="166">
        <v>0.15</v>
      </c>
      <c r="U31" s="165">
        <f>ROUND(E31*T31,2)</f>
        <v>75</v>
      </c>
      <c r="V31" s="155"/>
      <c r="W31" s="155"/>
      <c r="X31" s="155"/>
      <c r="Y31" s="155"/>
      <c r="Z31" s="155"/>
      <c r="AA31" s="155"/>
      <c r="AB31" s="155"/>
      <c r="AC31" s="155"/>
      <c r="AD31" s="155"/>
      <c r="AE31" s="155" t="s">
        <v>106</v>
      </c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5">
      <c r="A32" s="156">
        <v>17</v>
      </c>
      <c r="B32" s="162" t="s">
        <v>135</v>
      </c>
      <c r="C32" s="189" t="s">
        <v>136</v>
      </c>
      <c r="D32" s="164" t="s">
        <v>137</v>
      </c>
      <c r="E32" s="170">
        <v>1</v>
      </c>
      <c r="F32" s="172">
        <v>0</v>
      </c>
      <c r="G32" s="172">
        <f t="shared" si="2"/>
        <v>0</v>
      </c>
      <c r="H32" s="172">
        <v>0</v>
      </c>
      <c r="I32" s="172">
        <f>ROUND(E32*H32,2)</f>
        <v>0</v>
      </c>
      <c r="J32" s="172">
        <v>715</v>
      </c>
      <c r="K32" s="172">
        <f>ROUND(E32*J32,2)</f>
        <v>715</v>
      </c>
      <c r="L32" s="172">
        <v>21</v>
      </c>
      <c r="M32" s="172">
        <f>G32*(1+L32/100)</f>
        <v>0</v>
      </c>
      <c r="N32" s="165">
        <v>0</v>
      </c>
      <c r="O32" s="165">
        <f>ROUND(E32*N32,5)</f>
        <v>0</v>
      </c>
      <c r="P32" s="165">
        <v>0</v>
      </c>
      <c r="Q32" s="165">
        <f>ROUND(E32*P32,5)</f>
        <v>0</v>
      </c>
      <c r="R32" s="165"/>
      <c r="S32" s="165"/>
      <c r="T32" s="166">
        <v>1.83</v>
      </c>
      <c r="U32" s="165">
        <f>ROUND(E32*T32,2)</f>
        <v>1.83</v>
      </c>
      <c r="V32" s="155"/>
      <c r="W32" s="155"/>
      <c r="X32" s="155"/>
      <c r="Y32" s="155"/>
      <c r="Z32" s="155"/>
      <c r="AA32" s="155"/>
      <c r="AB32" s="155"/>
      <c r="AC32" s="155"/>
      <c r="AD32" s="155"/>
      <c r="AE32" s="155" t="s">
        <v>106</v>
      </c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x14ac:dyDescent="0.25">
      <c r="A33" s="157" t="s">
        <v>98</v>
      </c>
      <c r="B33" s="163" t="s">
        <v>69</v>
      </c>
      <c r="C33" s="190" t="s">
        <v>70</v>
      </c>
      <c r="D33" s="167"/>
      <c r="E33" s="171"/>
      <c r="F33" s="173"/>
      <c r="G33" s="173">
        <f>SUMIF(AE34:AE34,"&lt;&gt;NOR",G34:G34)</f>
        <v>0</v>
      </c>
      <c r="H33" s="173"/>
      <c r="I33" s="173">
        <f>SUM(I34:I34)</f>
        <v>20.100000000000001</v>
      </c>
      <c r="J33" s="173"/>
      <c r="K33" s="173">
        <f>SUM(K34:K34)</f>
        <v>3279.9</v>
      </c>
      <c r="L33" s="173"/>
      <c r="M33" s="173">
        <f>SUM(M34:M34)</f>
        <v>0</v>
      </c>
      <c r="N33" s="168"/>
      <c r="O33" s="168">
        <f>SUM(O34:O34)</f>
        <v>1.4279999999999999E-2</v>
      </c>
      <c r="P33" s="168"/>
      <c r="Q33" s="168">
        <f>SUM(Q34:Q34)</f>
        <v>0</v>
      </c>
      <c r="R33" s="168"/>
      <c r="S33" s="168"/>
      <c r="T33" s="169"/>
      <c r="U33" s="168">
        <f>SUM(U34:U34)</f>
        <v>3.68</v>
      </c>
      <c r="AE33" t="s">
        <v>99</v>
      </c>
    </row>
    <row r="34" spans="1:60" ht="20.399999999999999" outlineLevel="1" x14ac:dyDescent="0.25">
      <c r="A34" s="182">
        <v>18</v>
      </c>
      <c r="B34" s="183" t="s">
        <v>138</v>
      </c>
      <c r="C34" s="191" t="s">
        <v>139</v>
      </c>
      <c r="D34" s="184" t="s">
        <v>119</v>
      </c>
      <c r="E34" s="185">
        <v>2</v>
      </c>
      <c r="F34" s="186">
        <v>0</v>
      </c>
      <c r="G34" s="186">
        <f>E34*F34</f>
        <v>0</v>
      </c>
      <c r="H34" s="186">
        <v>10.050000000000001</v>
      </c>
      <c r="I34" s="186">
        <f>ROUND(E34*H34,2)</f>
        <v>20.100000000000001</v>
      </c>
      <c r="J34" s="186">
        <v>1639.95</v>
      </c>
      <c r="K34" s="186">
        <f>ROUND(E34*J34,2)</f>
        <v>3279.9</v>
      </c>
      <c r="L34" s="186">
        <v>21</v>
      </c>
      <c r="M34" s="186">
        <f>G34*(1+L34/100)</f>
        <v>0</v>
      </c>
      <c r="N34" s="187">
        <v>7.1399999999999996E-3</v>
      </c>
      <c r="O34" s="187">
        <f>ROUND(E34*N34,5)</f>
        <v>1.4279999999999999E-2</v>
      </c>
      <c r="P34" s="187">
        <v>0</v>
      </c>
      <c r="Q34" s="187">
        <f>ROUND(E34*P34,5)</f>
        <v>0</v>
      </c>
      <c r="R34" s="187"/>
      <c r="S34" s="187"/>
      <c r="T34" s="188">
        <v>1.841</v>
      </c>
      <c r="U34" s="187">
        <f>ROUND(E34*T34,2)</f>
        <v>3.68</v>
      </c>
      <c r="V34" s="155"/>
      <c r="W34" s="155"/>
      <c r="X34" s="155"/>
      <c r="Y34" s="155"/>
      <c r="Z34" s="155"/>
      <c r="AA34" s="155"/>
      <c r="AB34" s="155"/>
      <c r="AC34" s="155"/>
      <c r="AD34" s="155"/>
      <c r="AE34" s="155" t="s">
        <v>106</v>
      </c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x14ac:dyDescent="0.25">
      <c r="A35" s="6"/>
      <c r="B35" s="7" t="s">
        <v>140</v>
      </c>
      <c r="C35" s="192" t="s">
        <v>140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AC35">
        <v>15</v>
      </c>
      <c r="AD35">
        <v>21</v>
      </c>
    </row>
    <row r="36" spans="1:60" x14ac:dyDescent="0.25">
      <c r="C36" s="193"/>
      <c r="AE36" t="s">
        <v>141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 Martynek</cp:lastModifiedBy>
  <cp:lastPrinted>2014-02-28T09:52:57Z</cp:lastPrinted>
  <dcterms:created xsi:type="dcterms:W3CDTF">2009-04-08T07:15:50Z</dcterms:created>
  <dcterms:modified xsi:type="dcterms:W3CDTF">2017-09-12T10:12:33Z</dcterms:modified>
</cp:coreProperties>
</file>