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25" windowWidth="17940" windowHeight="13485" activeTab="0"/>
  </bookViews>
  <sheets>
    <sheet name="Rekapitulace stavby" sheetId="1" r:id="rId1"/>
    <sheet name="1-2017 - Chodníky ul. Bes..." sheetId="2" r:id="rId2"/>
  </sheets>
  <definedNames>
    <definedName name="_xlnm.Print_Area" localSheetId="1">'1-2017 - Chodníky ul. Bes...'!$C$4:$Q$70,'1-2017 - Chodníky ul. Bes...'!$C$76:$Q$98,'1-2017 - Chodníky ul. Bes...'!$C$104:$Q$138</definedName>
    <definedName name="_xlnm.Print_Area" localSheetId="0">'Rekapitulace stavby'!$C$4:$AP$70,'Rekapitulace stavby'!$C$76:$AP$92</definedName>
    <definedName name="_xlnm.Print_Titles" localSheetId="0">'Rekapitulace stavby'!$85:$85</definedName>
    <definedName name="_xlnm.Print_Titles" localSheetId="1">'1-2017 - Chodníky ul. Bes...'!$113:$113</definedName>
  </definedNames>
  <calcPr calcId="145621"/>
</workbook>
</file>

<file path=xl/sharedStrings.xml><?xml version="1.0" encoding="utf-8"?>
<sst xmlns="http://schemas.openxmlformats.org/spreadsheetml/2006/main" count="535" uniqueCount="195">
  <si>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</si>
  <si>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</si>
  <si>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</si>
  <si>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</si>
  <si>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</si>
  <si>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</si>
  <si>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</si>
  <si>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</si>
  <si>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</si>
  <si>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</si>
  <si>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</si>
  <si>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</si>
  <si>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</si>
  <si>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</si>
  <si>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</si>
  <si>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</si>
  <si>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1/2017</t>
  </si>
  <si>
    <t>Stavba:</t>
  </si>
  <si>
    <t>Chodníky ul. Beskydská č.p. 697,698,699 - oprava</t>
  </si>
  <si>
    <t>JKSO:</t>
  </si>
  <si>
    <t>CC-CZ:</t>
  </si>
  <si>
    <t>Místo:</t>
  </si>
  <si>
    <t>k.ú. Lyžbice</t>
  </si>
  <si>
    <t>Datum:</t>
  </si>
  <si>
    <t>4. 5. 2017</t>
  </si>
  <si>
    <t>Objednatel:</t>
  </si>
  <si>
    <t>IČ:</t>
  </si>
  <si>
    <t>Město Třinec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</si>
  <si>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</si>
  <si>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</si>
  <si>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</si>
  <si>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</si>
  <si>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</si>
  <si>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</si>
  <si>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</si>
  <si>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</si>
  <si>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</si>
  <si>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</si>
  <si>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</si>
  <si>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</si>
  <si>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</si>
  <si>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</si>
  <si>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</si>
  <si>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</si>
  <si>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</si>
  <si>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</si>
  <si>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</si>
  <si>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</si>
  <si>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</si>
  <si>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</si>
  <si>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</si>
  <si>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</si>
  <si>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</si>
  <si>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</si>
  <si>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</si>
  <si>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</si>
  <si>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</si>
  <si>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</si>
  <si>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</si>
  <si>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</si>
  <si>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</si>
  <si>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</si>
  <si>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</si>
  <si>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</si>
  <si>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</si>
  <si>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</si>
  <si>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</si>
  <si>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</si>
  <si>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</si>
  <si>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</si>
  <si>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</si>
  <si>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</si>
  <si>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</si>
  <si>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</si>
  <si>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</si>
  <si>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</si>
  <si>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{8bd13c78-12af-4fc6-9b62-e1a69df26057}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</si>
  <si>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</si>
  <si>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</si>
  <si>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</si>
  <si>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</si>
  <si>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</si>
  <si>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</si>
  <si>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</si>
  <si>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</si>
  <si>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</si>
  <si>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</si>
  <si>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</si>
  <si>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</si>
  <si>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</si>
  <si>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</si>
  <si>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</si>
  <si>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</si>
  <si>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</si>
  <si>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</si>
  <si>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</si>
  <si>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</si>
  <si>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</si>
  <si>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</si>
  <si>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</si>
  <si>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</si>
  <si>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</si>
  <si>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</si>
  <si>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</si>
  <si>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>VRN - Vedlejší rozpočtové náklady</t>
  </si>
  <si>
    <t xml:space="preserve">    VRN3 - Zařízení staveniště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</si>
  <si>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</si>
  <si>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</si>
  <si>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</si>
  <si>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</si>
  <si>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</si>
  <si>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</si>
  <si>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</si>
  <si>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</si>
  <si>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</si>
  <si>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</si>
  <si>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</si>
  <si>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</si>
  <si>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</si>
  <si>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</si>
  <si>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</si>
  <si>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</si>
  <si>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</si>
  <si>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113106123</t>
  </si>
  <si>
    <t>Rozebrání dlažeb komunikací pro pěší ze zámkových dlaždic</t>
  </si>
  <si>
    <t>m2</t>
  </si>
  <si>
    <t>4</t>
  </si>
  <si>
    <t>-1087710393</t>
  </si>
  <si>
    <t>113107162</t>
  </si>
  <si>
    <t>Odstranění podkladu pl přes 50 do 200 m2 z kameniva drceného tl 200 mm</t>
  </si>
  <si>
    <t>-1016327527</t>
  </si>
  <si>
    <t>10</t>
  </si>
  <si>
    <t>113107182</t>
  </si>
  <si>
    <t>Odstranění podkladu pl přes 50 do 200 m2 živičných tl 100 mm</t>
  </si>
  <si>
    <t>1944608326</t>
  </si>
  <si>
    <t>3</t>
  </si>
  <si>
    <t>113202111</t>
  </si>
  <si>
    <t>Vytrhání obrub krajníků obrubníků stojatých</t>
  </si>
  <si>
    <t>m</t>
  </si>
  <si>
    <t>2053638134</t>
  </si>
  <si>
    <t>17</t>
  </si>
  <si>
    <t>181301101</t>
  </si>
  <si>
    <t>Rozprostření ornice tl vrstvy do 100 mm pl do 500 m2 v rovině nebo ve svahu do 1:5</t>
  </si>
  <si>
    <t>1636080733</t>
  </si>
  <si>
    <t>5</t>
  </si>
  <si>
    <t>564831111</t>
  </si>
  <si>
    <t>Podklad ze štěrkodrtě ŠD tl 100 mm</t>
  </si>
  <si>
    <t>-1674656824</t>
  </si>
  <si>
    <t>564851111</t>
  </si>
  <si>
    <t>Podklad ze štěrkodrtě ŠD tl 150 mm</t>
  </si>
  <si>
    <t>-343685765</t>
  </si>
  <si>
    <t>6</t>
  </si>
  <si>
    <t>596211113</t>
  </si>
  <si>
    <t>Kladení zámkové dlažby komunikací pro pěší tl 60 mm skupiny A pl přes 300 m2</t>
  </si>
  <si>
    <t>647678596</t>
  </si>
  <si>
    <t>7</t>
  </si>
  <si>
    <t>M</t>
  </si>
  <si>
    <t>592451100</t>
  </si>
  <si>
    <t>dlažba skladebná HOLLAND HBB 20x10x6 cm přírodní</t>
  </si>
  <si>
    <t>8</t>
  </si>
  <si>
    <t>1711847955</t>
  </si>
  <si>
    <t>916231113</t>
  </si>
  <si>
    <t>Osazení chodníkového obrubníku betonového ležatého s boční opěrou do lože z betonu prostého</t>
  </si>
  <si>
    <t>-905139662</t>
  </si>
  <si>
    <t>9</t>
  </si>
  <si>
    <t>592174110</t>
  </si>
  <si>
    <t>obrubník betonový chodníkový ABO 15-10 100x8x20 cm</t>
  </si>
  <si>
    <t>kus</t>
  </si>
  <si>
    <t>-1726032550</t>
  </si>
  <si>
    <t>11</t>
  </si>
  <si>
    <t>997221551</t>
  </si>
  <si>
    <t>Vodorovná doprava suti ze sypkých materiálů do 1 km</t>
  </si>
  <si>
    <t>t</t>
  </si>
  <si>
    <t>1017874282</t>
  </si>
  <si>
    <t>12</t>
  </si>
  <si>
    <t>997221559</t>
  </si>
  <si>
    <t>Příplatek ZKD 1 km u vodorovné dopravy suti ze sypkých materiálů</t>
  </si>
  <si>
    <t>-191384783</t>
  </si>
  <si>
    <t>13</t>
  </si>
  <si>
    <t>997221815</t>
  </si>
  <si>
    <t>Poplatek za uložení betonového odpadu na skládce (skládkovné)</t>
  </si>
  <si>
    <t>-1137214468</t>
  </si>
  <si>
    <t>997221845</t>
  </si>
  <si>
    <t>Poplatek za uložení odpadu z asfaltových povrchů na skládce (skládkovné)</t>
  </si>
  <si>
    <t>861309991</t>
  </si>
  <si>
    <t>14</t>
  </si>
  <si>
    <t>997221855</t>
  </si>
  <si>
    <t>Poplatek za uložení odpadu z kameniva na skládce (skládkovné)</t>
  </si>
  <si>
    <t>-762233021</t>
  </si>
  <si>
    <t>16</t>
  </si>
  <si>
    <t>034203000</t>
  </si>
  <si>
    <t>Oplocení staveniště</t>
  </si>
  <si>
    <t>kč</t>
  </si>
  <si>
    <t>1024</t>
  </si>
  <si>
    <t>1032462346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</si>
</sst>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166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1" xfId="0" applyNumberFormat="1" applyFont="1" applyBorder="1" applyAlignment="1">
      <alignment/>
    </xf>
    <xf numFmtId="166" fontId="31" fillId="0" borderId="12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24" xfId="0" applyFont="1" applyBorder="1" applyAlignment="1" applyProtection="1">
      <alignment horizontal="center" vertical="center"/>
      <protection locked="0"/>
    </xf>
    <xf numFmtId="49" fontId="33" fillId="0" borderId="24" xfId="0" applyNumberFormat="1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167" fontId="33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4" fontId="23" fillId="4" borderId="0" xfId="0" applyNumberFormat="1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33" fillId="0" borderId="24" xfId="0" applyNumberFormat="1" applyFont="1" applyBorder="1" applyAlignment="1" applyProtection="1">
      <alignment vertical="center"/>
      <protection locked="0"/>
    </xf>
    <xf numFmtId="0" fontId="33" fillId="0" borderId="24" xfId="0" applyFont="1" applyBorder="1" applyAlignment="1" applyProtection="1">
      <alignment horizontal="left" vertical="center" wrapText="1"/>
      <protection locked="0"/>
    </xf>
    <xf numFmtId="0" fontId="12" fillId="2" borderId="0" xfId="20" applyFont="1" applyFill="1" applyAlignment="1" applyProtection="1">
      <alignment horizontal="center" vertical="center"/>
      <protection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3"/>
  <sheetViews>
    <sheetView showGridLines="0" tabSelected="1" workbookViewId="0" topLeftCell="A1">
      <pane ySplit="1" topLeftCell="A81" activePane="bottomLeft" state="frozen"/>
      <selection pane="bottomLeft" activeCell="J88" sqref="J88:AF8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52" t="s">
        <v>7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R2" s="179" t="s">
        <v>8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7" t="s">
        <v>9</v>
      </c>
      <c r="BT2" s="17" t="s">
        <v>10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95" customHeight="1">
      <c r="B4" s="21"/>
      <c r="C4" s="154" t="s">
        <v>12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22"/>
      <c r="AS4" s="23" t="s">
        <v>13</v>
      </c>
      <c r="BS4" s="17" t="s">
        <v>14</v>
      </c>
    </row>
    <row r="5" spans="2:71" ht="14.45" customHeight="1">
      <c r="B5" s="21"/>
      <c r="C5" s="24"/>
      <c r="D5" s="25" t="s">
        <v>15</v>
      </c>
      <c r="E5" s="24"/>
      <c r="F5" s="24"/>
      <c r="G5" s="24"/>
      <c r="H5" s="24"/>
      <c r="I5" s="24"/>
      <c r="J5" s="24"/>
      <c r="K5" s="156" t="s">
        <v>16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24"/>
      <c r="AQ5" s="22"/>
      <c r="BS5" s="17" t="s">
        <v>9</v>
      </c>
    </row>
    <row r="6" spans="2:71" ht="36.95" customHeight="1">
      <c r="B6" s="21"/>
      <c r="C6" s="24"/>
      <c r="D6" s="27" t="s">
        <v>17</v>
      </c>
      <c r="E6" s="24"/>
      <c r="F6" s="24"/>
      <c r="G6" s="24"/>
      <c r="H6" s="24"/>
      <c r="I6" s="24"/>
      <c r="J6" s="24"/>
      <c r="K6" s="158" t="s">
        <v>18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24"/>
      <c r="AQ6" s="22"/>
      <c r="BS6" s="17" t="s">
        <v>9</v>
      </c>
    </row>
    <row r="7" spans="2:71" ht="14.45" customHeight="1">
      <c r="B7" s="21"/>
      <c r="C7" s="24"/>
      <c r="D7" s="28" t="s">
        <v>19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20</v>
      </c>
      <c r="AL7" s="24"/>
      <c r="AM7" s="24"/>
      <c r="AN7" s="26" t="s">
        <v>5</v>
      </c>
      <c r="AO7" s="24"/>
      <c r="AP7" s="24"/>
      <c r="AQ7" s="22"/>
      <c r="BS7" s="17" t="s">
        <v>9</v>
      </c>
    </row>
    <row r="8" spans="2:71" ht="14.45" customHeight="1">
      <c r="B8" s="21"/>
      <c r="C8" s="24"/>
      <c r="D8" s="28" t="s">
        <v>21</v>
      </c>
      <c r="E8" s="24"/>
      <c r="F8" s="24"/>
      <c r="G8" s="24"/>
      <c r="H8" s="24"/>
      <c r="I8" s="24"/>
      <c r="J8" s="24"/>
      <c r="K8" s="26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23</v>
      </c>
      <c r="AL8" s="24"/>
      <c r="AM8" s="24"/>
      <c r="AN8" s="26" t="s">
        <v>24</v>
      </c>
      <c r="AO8" s="24"/>
      <c r="AP8" s="24"/>
      <c r="AQ8" s="22"/>
      <c r="BS8" s="17" t="s">
        <v>9</v>
      </c>
    </row>
    <row r="9" spans="2:71" ht="14.45" customHeight="1">
      <c r="B9" s="2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2"/>
      <c r="BS9" s="17" t="s">
        <v>9</v>
      </c>
    </row>
    <row r="10" spans="2:71" ht="14.45" customHeight="1">
      <c r="B10" s="21"/>
      <c r="C10" s="24"/>
      <c r="D10" s="28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26</v>
      </c>
      <c r="AL10" s="24"/>
      <c r="AM10" s="24"/>
      <c r="AN10" s="26" t="s">
        <v>5</v>
      </c>
      <c r="AO10" s="24"/>
      <c r="AP10" s="24"/>
      <c r="AQ10" s="22"/>
      <c r="BS10" s="17" t="s">
        <v>9</v>
      </c>
    </row>
    <row r="11" spans="2:71" ht="18.4" customHeight="1">
      <c r="B11" s="21"/>
      <c r="C11" s="24"/>
      <c r="D11" s="24"/>
      <c r="E11" s="26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28</v>
      </c>
      <c r="AL11" s="24"/>
      <c r="AM11" s="24"/>
      <c r="AN11" s="26" t="s">
        <v>5</v>
      </c>
      <c r="AO11" s="24"/>
      <c r="AP11" s="24"/>
      <c r="AQ11" s="22"/>
      <c r="BS11" s="17" t="s">
        <v>9</v>
      </c>
    </row>
    <row r="12" spans="2:71" ht="6.95" customHeight="1"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2"/>
      <c r="BS12" s="17" t="s">
        <v>9</v>
      </c>
    </row>
    <row r="13" spans="2:71" ht="14.45" customHeight="1">
      <c r="B13" s="21"/>
      <c r="C13" s="24"/>
      <c r="D13" s="28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26</v>
      </c>
      <c r="AL13" s="24"/>
      <c r="AM13" s="24"/>
      <c r="AN13" s="26" t="s">
        <v>5</v>
      </c>
      <c r="AO13" s="24"/>
      <c r="AP13" s="24"/>
      <c r="AQ13" s="22"/>
      <c r="BS13" s="17" t="s">
        <v>9</v>
      </c>
    </row>
    <row r="14" spans="2:71" ht="15">
      <c r="B14" s="21"/>
      <c r="C14" s="24"/>
      <c r="D14" s="24"/>
      <c r="E14" s="26" t="s">
        <v>30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28</v>
      </c>
      <c r="AL14" s="24"/>
      <c r="AM14" s="24"/>
      <c r="AN14" s="26" t="s">
        <v>5</v>
      </c>
      <c r="AO14" s="24"/>
      <c r="AP14" s="24"/>
      <c r="AQ14" s="22"/>
      <c r="BS14" s="17" t="s">
        <v>9</v>
      </c>
    </row>
    <row r="15" spans="2:71" ht="6.95" customHeight="1"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2"/>
      <c r="BS15" s="17" t="s">
        <v>6</v>
      </c>
    </row>
    <row r="16" spans="2:71" ht="14.45" customHeight="1">
      <c r="B16" s="21"/>
      <c r="C16" s="24"/>
      <c r="D16" s="28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26</v>
      </c>
      <c r="AL16" s="24"/>
      <c r="AM16" s="24"/>
      <c r="AN16" s="26" t="s">
        <v>5</v>
      </c>
      <c r="AO16" s="24"/>
      <c r="AP16" s="24"/>
      <c r="AQ16" s="22"/>
      <c r="BS16" s="17" t="s">
        <v>6</v>
      </c>
    </row>
    <row r="17" spans="2:71" ht="18.4" customHeight="1">
      <c r="B17" s="21"/>
      <c r="C17" s="24"/>
      <c r="D17" s="24"/>
      <c r="E17" s="26" t="s">
        <v>30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28</v>
      </c>
      <c r="AL17" s="24"/>
      <c r="AM17" s="24"/>
      <c r="AN17" s="26" t="s">
        <v>5</v>
      </c>
      <c r="AO17" s="24"/>
      <c r="AP17" s="24"/>
      <c r="AQ17" s="22"/>
      <c r="BS17" s="17" t="s">
        <v>32</v>
      </c>
    </row>
    <row r="18" spans="2:71" ht="6.95" customHeight="1"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2"/>
      <c r="BS18" s="17" t="s">
        <v>9</v>
      </c>
    </row>
    <row r="19" spans="2:71" ht="14.45" customHeight="1">
      <c r="B19" s="21"/>
      <c r="C19" s="24"/>
      <c r="D19" s="28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26</v>
      </c>
      <c r="AL19" s="24"/>
      <c r="AM19" s="24"/>
      <c r="AN19" s="26" t="s">
        <v>5</v>
      </c>
      <c r="AO19" s="24"/>
      <c r="AP19" s="24"/>
      <c r="AQ19" s="22"/>
      <c r="BS19" s="17" t="s">
        <v>9</v>
      </c>
    </row>
    <row r="20" spans="2:43" ht="18.4" customHeight="1">
      <c r="B20" s="21"/>
      <c r="C20" s="24"/>
      <c r="D20" s="24"/>
      <c r="E20" s="26" t="s">
        <v>30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28</v>
      </c>
      <c r="AL20" s="24"/>
      <c r="AM20" s="24"/>
      <c r="AN20" s="26" t="s">
        <v>5</v>
      </c>
      <c r="AO20" s="24"/>
      <c r="AP20" s="24"/>
      <c r="AQ20" s="22"/>
    </row>
    <row r="21" spans="2:43" ht="6.95" customHeight="1"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2"/>
    </row>
    <row r="22" spans="2:43" ht="15">
      <c r="B22" s="21"/>
      <c r="C22" s="24"/>
      <c r="D22" s="28" t="s">
        <v>34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2"/>
    </row>
    <row r="23" spans="2:43" ht="22.5" customHeight="1">
      <c r="B23" s="21"/>
      <c r="C23" s="24"/>
      <c r="D23" s="24"/>
      <c r="E23" s="159" t="s">
        <v>5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24"/>
      <c r="AP23" s="24"/>
      <c r="AQ23" s="22"/>
    </row>
    <row r="24" spans="2:43" ht="6.95" customHeight="1"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2"/>
    </row>
    <row r="25" spans="2:43" ht="6.95" customHeight="1">
      <c r="B25" s="21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2"/>
    </row>
    <row r="26" spans="2:43" ht="14.45" customHeight="1">
      <c r="B26" s="21"/>
      <c r="C26" s="24"/>
      <c r="D26" s="30" t="s">
        <v>35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83">
        <f>ROUND(AG87,2)</f>
        <v>0</v>
      </c>
      <c r="AL26" s="157"/>
      <c r="AM26" s="157"/>
      <c r="AN26" s="157"/>
      <c r="AO26" s="157"/>
      <c r="AP26" s="24"/>
      <c r="AQ26" s="22"/>
    </row>
    <row r="27" spans="2:43" ht="14.45" customHeight="1">
      <c r="B27" s="21"/>
      <c r="C27" s="24"/>
      <c r="D27" s="30" t="s">
        <v>36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83">
        <f>ROUND(AG90,2)</f>
        <v>0</v>
      </c>
      <c r="AL27" s="183"/>
      <c r="AM27" s="183"/>
      <c r="AN27" s="183"/>
      <c r="AO27" s="183"/>
      <c r="AP27" s="24"/>
      <c r="AQ27" s="22"/>
    </row>
    <row r="28" spans="2:43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9" customHeight="1">
      <c r="B29" s="31"/>
      <c r="C29" s="32"/>
      <c r="D29" s="34" t="s">
        <v>37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84">
        <f>ROUND(AK26+AK27,2)</f>
        <v>0</v>
      </c>
      <c r="AL29" s="185"/>
      <c r="AM29" s="185"/>
      <c r="AN29" s="185"/>
      <c r="AO29" s="185"/>
      <c r="AP29" s="32"/>
      <c r="AQ29" s="33"/>
    </row>
    <row r="30" spans="2:43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45" customHeight="1">
      <c r="B31" s="36"/>
      <c r="C31" s="37"/>
      <c r="D31" s="38" t="s">
        <v>38</v>
      </c>
      <c r="E31" s="37"/>
      <c r="F31" s="38" t="s">
        <v>39</v>
      </c>
      <c r="G31" s="37"/>
      <c r="H31" s="37"/>
      <c r="I31" s="37"/>
      <c r="J31" s="37"/>
      <c r="K31" s="37"/>
      <c r="L31" s="149">
        <v>0.21</v>
      </c>
      <c r="M31" s="150"/>
      <c r="N31" s="150"/>
      <c r="O31" s="150"/>
      <c r="P31" s="37"/>
      <c r="Q31" s="37"/>
      <c r="R31" s="37"/>
      <c r="S31" s="37"/>
      <c r="T31" s="40" t="s">
        <v>40</v>
      </c>
      <c r="U31" s="37"/>
      <c r="V31" s="37"/>
      <c r="W31" s="151">
        <f>ROUND(AZ87+SUM(CD91),2)</f>
        <v>0</v>
      </c>
      <c r="X31" s="150"/>
      <c r="Y31" s="150"/>
      <c r="Z31" s="150"/>
      <c r="AA31" s="150"/>
      <c r="AB31" s="150"/>
      <c r="AC31" s="150"/>
      <c r="AD31" s="150"/>
      <c r="AE31" s="150"/>
      <c r="AF31" s="37"/>
      <c r="AG31" s="37"/>
      <c r="AH31" s="37"/>
      <c r="AI31" s="37"/>
      <c r="AJ31" s="37"/>
      <c r="AK31" s="151">
        <f>ROUND(AV87+SUM(BY91),2)</f>
        <v>0</v>
      </c>
      <c r="AL31" s="150"/>
      <c r="AM31" s="150"/>
      <c r="AN31" s="150"/>
      <c r="AO31" s="150"/>
      <c r="AP31" s="37"/>
      <c r="AQ31" s="41"/>
    </row>
    <row r="32" spans="2:43" s="2" customFormat="1" ht="14.45" customHeight="1">
      <c r="B32" s="36"/>
      <c r="C32" s="37"/>
      <c r="D32" s="37"/>
      <c r="E32" s="37"/>
      <c r="F32" s="38" t="s">
        <v>41</v>
      </c>
      <c r="G32" s="37"/>
      <c r="H32" s="37"/>
      <c r="I32" s="37"/>
      <c r="J32" s="37"/>
      <c r="K32" s="37"/>
      <c r="L32" s="149">
        <v>0.15</v>
      </c>
      <c r="M32" s="150"/>
      <c r="N32" s="150"/>
      <c r="O32" s="150"/>
      <c r="P32" s="37"/>
      <c r="Q32" s="37"/>
      <c r="R32" s="37"/>
      <c r="S32" s="37"/>
      <c r="T32" s="40" t="s">
        <v>40</v>
      </c>
      <c r="U32" s="37"/>
      <c r="V32" s="37"/>
      <c r="W32" s="151">
        <f>ROUND(BA87+SUM(CE91),2)</f>
        <v>0</v>
      </c>
      <c r="X32" s="150"/>
      <c r="Y32" s="150"/>
      <c r="Z32" s="150"/>
      <c r="AA32" s="150"/>
      <c r="AB32" s="150"/>
      <c r="AC32" s="150"/>
      <c r="AD32" s="150"/>
      <c r="AE32" s="150"/>
      <c r="AF32" s="37"/>
      <c r="AG32" s="37"/>
      <c r="AH32" s="37"/>
      <c r="AI32" s="37"/>
      <c r="AJ32" s="37"/>
      <c r="AK32" s="151">
        <f>ROUND(AW87+SUM(BZ91),2)</f>
        <v>0</v>
      </c>
      <c r="AL32" s="150"/>
      <c r="AM32" s="150"/>
      <c r="AN32" s="150"/>
      <c r="AO32" s="150"/>
      <c r="AP32" s="37"/>
      <c r="AQ32" s="41"/>
    </row>
    <row r="33" spans="2:43" s="2" customFormat="1" ht="14.45" customHeight="1" hidden="1">
      <c r="B33" s="36"/>
      <c r="C33" s="37"/>
      <c r="D33" s="37"/>
      <c r="E33" s="37"/>
      <c r="F33" s="38" t="s">
        <v>42</v>
      </c>
      <c r="G33" s="37"/>
      <c r="H33" s="37"/>
      <c r="I33" s="37"/>
      <c r="J33" s="37"/>
      <c r="K33" s="37"/>
      <c r="L33" s="149">
        <v>0.21</v>
      </c>
      <c r="M33" s="150"/>
      <c r="N33" s="150"/>
      <c r="O33" s="150"/>
      <c r="P33" s="37"/>
      <c r="Q33" s="37"/>
      <c r="R33" s="37"/>
      <c r="S33" s="37"/>
      <c r="T33" s="40" t="s">
        <v>40</v>
      </c>
      <c r="U33" s="37"/>
      <c r="V33" s="37"/>
      <c r="W33" s="151">
        <f>ROUND(BB87+SUM(CF91),2)</f>
        <v>0</v>
      </c>
      <c r="X33" s="150"/>
      <c r="Y33" s="150"/>
      <c r="Z33" s="150"/>
      <c r="AA33" s="150"/>
      <c r="AB33" s="150"/>
      <c r="AC33" s="150"/>
      <c r="AD33" s="150"/>
      <c r="AE33" s="150"/>
      <c r="AF33" s="37"/>
      <c r="AG33" s="37"/>
      <c r="AH33" s="37"/>
      <c r="AI33" s="37"/>
      <c r="AJ33" s="37"/>
      <c r="AK33" s="151">
        <v>0</v>
      </c>
      <c r="AL33" s="150"/>
      <c r="AM33" s="150"/>
      <c r="AN33" s="150"/>
      <c r="AO33" s="150"/>
      <c r="AP33" s="37"/>
      <c r="AQ33" s="41"/>
    </row>
    <row r="34" spans="2:43" s="2" customFormat="1" ht="14.45" customHeight="1" hidden="1">
      <c r="B34" s="36"/>
      <c r="C34" s="37"/>
      <c r="D34" s="37"/>
      <c r="E34" s="37"/>
      <c r="F34" s="38" t="s">
        <v>43</v>
      </c>
      <c r="G34" s="37"/>
      <c r="H34" s="37"/>
      <c r="I34" s="37"/>
      <c r="J34" s="37"/>
      <c r="K34" s="37"/>
      <c r="L34" s="149">
        <v>0.15</v>
      </c>
      <c r="M34" s="150"/>
      <c r="N34" s="150"/>
      <c r="O34" s="150"/>
      <c r="P34" s="37"/>
      <c r="Q34" s="37"/>
      <c r="R34" s="37"/>
      <c r="S34" s="37"/>
      <c r="T34" s="40" t="s">
        <v>40</v>
      </c>
      <c r="U34" s="37"/>
      <c r="V34" s="37"/>
      <c r="W34" s="151">
        <f>ROUND(BC87+SUM(CG91),2)</f>
        <v>0</v>
      </c>
      <c r="X34" s="150"/>
      <c r="Y34" s="150"/>
      <c r="Z34" s="150"/>
      <c r="AA34" s="150"/>
      <c r="AB34" s="150"/>
      <c r="AC34" s="150"/>
      <c r="AD34" s="150"/>
      <c r="AE34" s="150"/>
      <c r="AF34" s="37"/>
      <c r="AG34" s="37"/>
      <c r="AH34" s="37"/>
      <c r="AI34" s="37"/>
      <c r="AJ34" s="37"/>
      <c r="AK34" s="151">
        <v>0</v>
      </c>
      <c r="AL34" s="150"/>
      <c r="AM34" s="150"/>
      <c r="AN34" s="150"/>
      <c r="AO34" s="150"/>
      <c r="AP34" s="37"/>
      <c r="AQ34" s="41"/>
    </row>
    <row r="35" spans="2:43" s="2" customFormat="1" ht="14.45" customHeight="1" hidden="1">
      <c r="B35" s="36"/>
      <c r="C35" s="37"/>
      <c r="D35" s="37"/>
      <c r="E35" s="37"/>
      <c r="F35" s="38" t="s">
        <v>44</v>
      </c>
      <c r="G35" s="37"/>
      <c r="H35" s="37"/>
      <c r="I35" s="37"/>
      <c r="J35" s="37"/>
      <c r="K35" s="37"/>
      <c r="L35" s="149">
        <v>0</v>
      </c>
      <c r="M35" s="150"/>
      <c r="N35" s="150"/>
      <c r="O35" s="150"/>
      <c r="P35" s="37"/>
      <c r="Q35" s="37"/>
      <c r="R35" s="37"/>
      <c r="S35" s="37"/>
      <c r="T35" s="40" t="s">
        <v>40</v>
      </c>
      <c r="U35" s="37"/>
      <c r="V35" s="37"/>
      <c r="W35" s="151">
        <f>ROUND(BD87+SUM(CH91),2)</f>
        <v>0</v>
      </c>
      <c r="X35" s="150"/>
      <c r="Y35" s="150"/>
      <c r="Z35" s="150"/>
      <c r="AA35" s="150"/>
      <c r="AB35" s="150"/>
      <c r="AC35" s="150"/>
      <c r="AD35" s="150"/>
      <c r="AE35" s="150"/>
      <c r="AF35" s="37"/>
      <c r="AG35" s="37"/>
      <c r="AH35" s="37"/>
      <c r="AI35" s="37"/>
      <c r="AJ35" s="37"/>
      <c r="AK35" s="151">
        <v>0</v>
      </c>
      <c r="AL35" s="150"/>
      <c r="AM35" s="150"/>
      <c r="AN35" s="150"/>
      <c r="AO35" s="150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45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46</v>
      </c>
      <c r="U37" s="44"/>
      <c r="V37" s="44"/>
      <c r="W37" s="44"/>
      <c r="X37" s="160" t="s">
        <v>47</v>
      </c>
      <c r="Y37" s="161"/>
      <c r="Z37" s="161"/>
      <c r="AA37" s="161"/>
      <c r="AB37" s="161"/>
      <c r="AC37" s="44"/>
      <c r="AD37" s="44"/>
      <c r="AE37" s="44"/>
      <c r="AF37" s="44"/>
      <c r="AG37" s="44"/>
      <c r="AH37" s="44"/>
      <c r="AI37" s="44"/>
      <c r="AJ37" s="44"/>
      <c r="AK37" s="162">
        <f>SUM(AK29:AK35)</f>
        <v>0</v>
      </c>
      <c r="AL37" s="161"/>
      <c r="AM37" s="161"/>
      <c r="AN37" s="161"/>
      <c r="AO37" s="163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"/>
    </row>
    <row r="40" spans="2:43" ht="13.5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2"/>
    </row>
    <row r="41" spans="2:43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2"/>
    </row>
    <row r="42" spans="2:43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2"/>
    </row>
    <row r="43" spans="2:43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2"/>
    </row>
    <row r="44" spans="2:43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2"/>
    </row>
    <row r="45" spans="2:43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2"/>
    </row>
    <row r="46" spans="2:43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2"/>
    </row>
    <row r="47" spans="2:43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2"/>
    </row>
    <row r="48" spans="2:43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2"/>
    </row>
    <row r="49" spans="2:43" s="1" customFormat="1" ht="15">
      <c r="B49" s="31"/>
      <c r="C49" s="32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49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1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2"/>
    </row>
    <row r="51" spans="2:43" ht="13.5">
      <c r="B51" s="21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2"/>
    </row>
    <row r="52" spans="2:43" ht="13.5">
      <c r="B52" s="21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2"/>
    </row>
    <row r="53" spans="2:43" ht="13.5">
      <c r="B53" s="21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2"/>
    </row>
    <row r="54" spans="2:43" ht="13.5">
      <c r="B54" s="21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2"/>
    </row>
    <row r="55" spans="2:43" ht="13.5">
      <c r="B55" s="21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2"/>
    </row>
    <row r="56" spans="2:43" ht="13.5">
      <c r="B56" s="21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2"/>
    </row>
    <row r="57" spans="2:43" ht="13.5">
      <c r="B57" s="21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2"/>
    </row>
    <row r="58" spans="2:43" s="1" customFormat="1" ht="15">
      <c r="B58" s="31"/>
      <c r="C58" s="32"/>
      <c r="D58" s="51" t="s">
        <v>50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51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50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51</v>
      </c>
      <c r="AN58" s="52"/>
      <c r="AO58" s="54"/>
      <c r="AP58" s="32"/>
      <c r="AQ58" s="33"/>
    </row>
    <row r="59" spans="2:43" ht="13.5"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2"/>
    </row>
    <row r="60" spans="2:43" s="1" customFormat="1" ht="15">
      <c r="B60" s="31"/>
      <c r="C60" s="32"/>
      <c r="D60" s="46" t="s">
        <v>52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53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1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2"/>
    </row>
    <row r="62" spans="2:43" ht="13.5">
      <c r="B62" s="21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2"/>
    </row>
    <row r="63" spans="2:43" ht="13.5">
      <c r="B63" s="21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2"/>
    </row>
    <row r="64" spans="2:43" ht="13.5">
      <c r="B64" s="21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2"/>
    </row>
    <row r="65" spans="2:43" ht="13.5">
      <c r="B65" s="21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2"/>
    </row>
    <row r="66" spans="2:43" ht="13.5">
      <c r="B66" s="21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2"/>
    </row>
    <row r="67" spans="2:43" ht="13.5">
      <c r="B67" s="21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2"/>
    </row>
    <row r="68" spans="2:43" ht="13.5">
      <c r="B68" s="21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2"/>
    </row>
    <row r="69" spans="2:43" s="1" customFormat="1" ht="15">
      <c r="B69" s="31"/>
      <c r="C69" s="32"/>
      <c r="D69" s="51" t="s">
        <v>50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51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50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51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" customHeight="1">
      <c r="B76" s="31"/>
      <c r="C76" s="154" t="s">
        <v>54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33"/>
    </row>
    <row r="77" spans="2:43" s="3" customFormat="1" ht="14.4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1/2017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164" t="str">
        <f>K6</f>
        <v>Chodníky ul. Beskydská č.p. 697,698,699 - oprava</v>
      </c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21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k.ú. Lyžbice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23</v>
      </c>
      <c r="AJ80" s="32"/>
      <c r="AK80" s="32"/>
      <c r="AL80" s="32"/>
      <c r="AM80" s="69" t="str">
        <f>IF(AN8="","",AN8)</f>
        <v>4. 5. 2017</v>
      </c>
      <c r="AN80" s="32"/>
      <c r="AO80" s="32"/>
      <c r="AP80" s="32"/>
      <c r="AQ80" s="33"/>
    </row>
    <row r="81" spans="2:43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8" t="s">
        <v>25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>Město Třinec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31</v>
      </c>
      <c r="AJ82" s="32"/>
      <c r="AK82" s="32"/>
      <c r="AL82" s="32"/>
      <c r="AM82" s="166" t="str">
        <f>IF(E17="","",E17)</f>
        <v xml:space="preserve"> </v>
      </c>
      <c r="AN82" s="166"/>
      <c r="AO82" s="166"/>
      <c r="AP82" s="166"/>
      <c r="AQ82" s="33"/>
      <c r="AS82" s="170" t="s">
        <v>55</v>
      </c>
      <c r="AT82" s="171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8" t="s">
        <v>29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33</v>
      </c>
      <c r="AJ83" s="32"/>
      <c r="AK83" s="32"/>
      <c r="AL83" s="32"/>
      <c r="AM83" s="166" t="str">
        <f>IF(E20="","",E20)</f>
        <v xml:space="preserve"> </v>
      </c>
      <c r="AN83" s="166"/>
      <c r="AO83" s="166"/>
      <c r="AP83" s="166"/>
      <c r="AQ83" s="33"/>
      <c r="AS83" s="172"/>
      <c r="AT83" s="173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2:5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72"/>
      <c r="AT84" s="173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2:56" s="1" customFormat="1" ht="29.25" customHeight="1">
      <c r="B85" s="31"/>
      <c r="C85" s="174" t="s">
        <v>56</v>
      </c>
      <c r="D85" s="175"/>
      <c r="E85" s="175"/>
      <c r="F85" s="175"/>
      <c r="G85" s="175"/>
      <c r="H85" s="71"/>
      <c r="I85" s="176" t="s">
        <v>57</v>
      </c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6" t="s">
        <v>58</v>
      </c>
      <c r="AH85" s="175"/>
      <c r="AI85" s="175"/>
      <c r="AJ85" s="175"/>
      <c r="AK85" s="175"/>
      <c r="AL85" s="175"/>
      <c r="AM85" s="175"/>
      <c r="AN85" s="176" t="s">
        <v>59</v>
      </c>
      <c r="AO85" s="175"/>
      <c r="AP85" s="177"/>
      <c r="AQ85" s="33"/>
      <c r="AS85" s="72" t="s">
        <v>60</v>
      </c>
      <c r="AT85" s="73" t="s">
        <v>61</v>
      </c>
      <c r="AU85" s="73" t="s">
        <v>62</v>
      </c>
      <c r="AV85" s="73" t="s">
        <v>63</v>
      </c>
      <c r="AW85" s="73" t="s">
        <v>64</v>
      </c>
      <c r="AX85" s="73" t="s">
        <v>65</v>
      </c>
      <c r="AY85" s="73" t="s">
        <v>66</v>
      </c>
      <c r="AZ85" s="73" t="s">
        <v>67</v>
      </c>
      <c r="BA85" s="73" t="s">
        <v>68</v>
      </c>
      <c r="BB85" s="73" t="s">
        <v>69</v>
      </c>
      <c r="BC85" s="73" t="s">
        <v>70</v>
      </c>
      <c r="BD85" s="74" t="s">
        <v>71</v>
      </c>
    </row>
    <row r="86" spans="2:5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45" customHeight="1">
      <c r="B87" s="64"/>
      <c r="C87" s="76" t="s">
        <v>72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68">
        <f>ROUND(AG88,2)</f>
        <v>0</v>
      </c>
      <c r="AH87" s="168"/>
      <c r="AI87" s="168"/>
      <c r="AJ87" s="168"/>
      <c r="AK87" s="168"/>
      <c r="AL87" s="168"/>
      <c r="AM87" s="168"/>
      <c r="AN87" s="169">
        <f>SUM(AG87,AT87)</f>
        <v>0</v>
      </c>
      <c r="AO87" s="169"/>
      <c r="AP87" s="169"/>
      <c r="AQ87" s="67"/>
      <c r="AS87" s="78">
        <f>ROUND(AS88,2)</f>
        <v>0</v>
      </c>
      <c r="AT87" s="79">
        <f>ROUND(SUM(AV87:AW87),2)</f>
        <v>0</v>
      </c>
      <c r="AU87" s="80">
        <f>ROUND(AU88,5)</f>
        <v>693.9829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ROUND(AZ88,2)</f>
        <v>0</v>
      </c>
      <c r="BA87" s="79">
        <f>ROUND(BA88,2)</f>
        <v>0</v>
      </c>
      <c r="BB87" s="79">
        <f>ROUND(BB88,2)</f>
        <v>0</v>
      </c>
      <c r="BC87" s="79">
        <f>ROUND(BC88,2)</f>
        <v>0</v>
      </c>
      <c r="BD87" s="81">
        <f>ROUND(BD88,2)</f>
        <v>0</v>
      </c>
      <c r="BS87" s="82" t="s">
        <v>73</v>
      </c>
      <c r="BT87" s="82" t="s">
        <v>74</v>
      </c>
      <c r="BV87" s="82" t="s">
        <v>75</v>
      </c>
      <c r="BW87" s="82" t="s">
        <v>76</v>
      </c>
      <c r="BX87" s="82" t="s">
        <v>77</v>
      </c>
    </row>
    <row r="88" spans="1:76" s="5" customFormat="1" ht="37.5" customHeight="1">
      <c r="A88" s="83" t="s">
        <v>78</v>
      </c>
      <c r="B88" s="84"/>
      <c r="C88" s="85"/>
      <c r="D88" s="167" t="s">
        <v>16</v>
      </c>
      <c r="E88" s="167"/>
      <c r="F88" s="167"/>
      <c r="G88" s="167"/>
      <c r="H88" s="167"/>
      <c r="I88" s="86"/>
      <c r="J88" s="167" t="s">
        <v>18</v>
      </c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81">
        <f>'1-2017 - Chodníky ul. Bes...'!M29</f>
        <v>0</v>
      </c>
      <c r="AH88" s="182"/>
      <c r="AI88" s="182"/>
      <c r="AJ88" s="182"/>
      <c r="AK88" s="182"/>
      <c r="AL88" s="182"/>
      <c r="AM88" s="182"/>
      <c r="AN88" s="181">
        <f>SUM(AG88,AT88)</f>
        <v>0</v>
      </c>
      <c r="AO88" s="182"/>
      <c r="AP88" s="182"/>
      <c r="AQ88" s="87"/>
      <c r="AS88" s="88">
        <f>'1-2017 - Chodníky ul. Bes...'!M27</f>
        <v>0</v>
      </c>
      <c r="AT88" s="89">
        <f>ROUND(SUM(AV88:AW88),2)</f>
        <v>0</v>
      </c>
      <c r="AU88" s="90">
        <f>'1-2017 - Chodníky ul. Bes...'!W114</f>
        <v>693.9829000000001</v>
      </c>
      <c r="AV88" s="89">
        <f>'1-2017 - Chodníky ul. Bes...'!M31</f>
        <v>0</v>
      </c>
      <c r="AW88" s="89">
        <f>'1-2017 - Chodníky ul. Bes...'!M32</f>
        <v>0</v>
      </c>
      <c r="AX88" s="89">
        <f>'1-2017 - Chodníky ul. Bes...'!M33</f>
        <v>0</v>
      </c>
      <c r="AY88" s="89">
        <f>'1-2017 - Chodníky ul. Bes...'!M34</f>
        <v>0</v>
      </c>
      <c r="AZ88" s="89">
        <f>'1-2017 - Chodníky ul. Bes...'!H31</f>
        <v>0</v>
      </c>
      <c r="BA88" s="89">
        <f>'1-2017 - Chodníky ul. Bes...'!H32</f>
        <v>0</v>
      </c>
      <c r="BB88" s="89">
        <f>'1-2017 - Chodníky ul. Bes...'!H33</f>
        <v>0</v>
      </c>
      <c r="BC88" s="89">
        <f>'1-2017 - Chodníky ul. Bes...'!H34</f>
        <v>0</v>
      </c>
      <c r="BD88" s="91">
        <f>'1-2017 - Chodníky ul. Bes...'!H35</f>
        <v>0</v>
      </c>
      <c r="BT88" s="92" t="s">
        <v>79</v>
      </c>
      <c r="BU88" s="92" t="s">
        <v>80</v>
      </c>
      <c r="BV88" s="92" t="s">
        <v>75</v>
      </c>
      <c r="BW88" s="92" t="s">
        <v>76</v>
      </c>
      <c r="BX88" s="92" t="s">
        <v>77</v>
      </c>
    </row>
    <row r="89" spans="2:43" ht="13.5">
      <c r="B89" s="21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2"/>
    </row>
    <row r="90" spans="2:48" s="1" customFormat="1" ht="30" customHeight="1">
      <c r="B90" s="31"/>
      <c r="C90" s="76" t="s">
        <v>81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69">
        <v>0</v>
      </c>
      <c r="AH90" s="169"/>
      <c r="AI90" s="169"/>
      <c r="AJ90" s="169"/>
      <c r="AK90" s="169"/>
      <c r="AL90" s="169"/>
      <c r="AM90" s="169"/>
      <c r="AN90" s="169">
        <v>0</v>
      </c>
      <c r="AO90" s="169"/>
      <c r="AP90" s="169"/>
      <c r="AQ90" s="33"/>
      <c r="AS90" s="72" t="s">
        <v>82</v>
      </c>
      <c r="AT90" s="73" t="s">
        <v>83</v>
      </c>
      <c r="AU90" s="73" t="s">
        <v>38</v>
      </c>
      <c r="AV90" s="74" t="s">
        <v>61</v>
      </c>
    </row>
    <row r="91" spans="2:48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3"/>
      <c r="AT91" s="52"/>
      <c r="AU91" s="52"/>
      <c r="AV91" s="54"/>
    </row>
    <row r="92" spans="2:43" s="1" customFormat="1" ht="30" customHeight="1">
      <c r="B92" s="31"/>
      <c r="C92" s="94" t="s">
        <v>84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178">
        <f>ROUND(AG87+AG90,2)</f>
        <v>0</v>
      </c>
      <c r="AH92" s="178"/>
      <c r="AI92" s="178"/>
      <c r="AJ92" s="178"/>
      <c r="AK92" s="178"/>
      <c r="AL92" s="178"/>
      <c r="AM92" s="178"/>
      <c r="AN92" s="178">
        <f>AN87+AN90</f>
        <v>0</v>
      </c>
      <c r="AO92" s="178"/>
      <c r="AP92" s="178"/>
      <c r="AQ92" s="33"/>
    </row>
    <row r="93" spans="2:43" s="1" customFormat="1" ht="6.9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1-2017 - Chodníky ul. Bes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9"/>
  <sheetViews>
    <sheetView showGridLines="0" workbookViewId="0" topLeftCell="A1">
      <pane ySplit="1" topLeftCell="A92" activePane="bottomLeft" state="frozen"/>
      <selection pane="bottomLeft" activeCell="N161" sqref="N16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96"/>
      <c r="B1" s="11"/>
      <c r="C1" s="11"/>
      <c r="D1" s="12" t="s">
        <v>1</v>
      </c>
      <c r="E1" s="11"/>
      <c r="F1" s="13" t="s">
        <v>85</v>
      </c>
      <c r="G1" s="13"/>
      <c r="H1" s="207" t="s">
        <v>86</v>
      </c>
      <c r="I1" s="207"/>
      <c r="J1" s="207"/>
      <c r="K1" s="207"/>
      <c r="L1" s="13" t="s">
        <v>87</v>
      </c>
      <c r="M1" s="11"/>
      <c r="N1" s="11"/>
      <c r="O1" s="12" t="s">
        <v>88</v>
      </c>
      <c r="P1" s="11"/>
      <c r="Q1" s="11"/>
      <c r="R1" s="11"/>
      <c r="S1" s="13" t="s">
        <v>89</v>
      </c>
      <c r="T1" s="13"/>
      <c r="U1" s="96"/>
      <c r="V1" s="9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2" t="s">
        <v>7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S2" s="179" t="s">
        <v>8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7" t="s">
        <v>76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90</v>
      </c>
    </row>
    <row r="4" spans="2:46" ht="36.95" customHeight="1">
      <c r="B4" s="21"/>
      <c r="C4" s="154" t="s">
        <v>91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s="1" customFormat="1" ht="32.85" customHeight="1">
      <c r="B6" s="31"/>
      <c r="C6" s="32"/>
      <c r="D6" s="27" t="s">
        <v>17</v>
      </c>
      <c r="E6" s="32"/>
      <c r="F6" s="158" t="s">
        <v>18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32"/>
      <c r="R6" s="33"/>
    </row>
    <row r="7" spans="2:18" s="1" customFormat="1" ht="14.45" customHeight="1">
      <c r="B7" s="31"/>
      <c r="C7" s="32"/>
      <c r="D7" s="28" t="s">
        <v>19</v>
      </c>
      <c r="E7" s="32"/>
      <c r="F7" s="26" t="s">
        <v>5</v>
      </c>
      <c r="G7" s="32"/>
      <c r="H7" s="32"/>
      <c r="I7" s="32"/>
      <c r="J7" s="32"/>
      <c r="K7" s="32"/>
      <c r="L7" s="32"/>
      <c r="M7" s="28" t="s">
        <v>20</v>
      </c>
      <c r="N7" s="32"/>
      <c r="O7" s="26" t="s">
        <v>5</v>
      </c>
      <c r="P7" s="32"/>
      <c r="Q7" s="32"/>
      <c r="R7" s="33"/>
    </row>
    <row r="8" spans="2:18" s="1" customFormat="1" ht="14.45" customHeight="1">
      <c r="B8" s="31"/>
      <c r="C8" s="32"/>
      <c r="D8" s="28" t="s">
        <v>21</v>
      </c>
      <c r="E8" s="32"/>
      <c r="F8" s="26" t="s">
        <v>22</v>
      </c>
      <c r="G8" s="32"/>
      <c r="H8" s="32"/>
      <c r="I8" s="32"/>
      <c r="J8" s="32"/>
      <c r="K8" s="32"/>
      <c r="L8" s="32"/>
      <c r="M8" s="28" t="s">
        <v>23</v>
      </c>
      <c r="N8" s="32"/>
      <c r="O8" s="187" t="str">
        <f>'Rekapitulace stavby'!AN8</f>
        <v>4. 5. 2017</v>
      </c>
      <c r="P8" s="187"/>
      <c r="Q8" s="32"/>
      <c r="R8" s="33"/>
    </row>
    <row r="9" spans="2:18" s="1" customFormat="1" ht="10.9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2:18" s="1" customFormat="1" ht="14.45" customHeight="1">
      <c r="B10" s="31"/>
      <c r="C10" s="32"/>
      <c r="D10" s="28" t="s">
        <v>25</v>
      </c>
      <c r="E10" s="32"/>
      <c r="F10" s="32"/>
      <c r="G10" s="32"/>
      <c r="H10" s="32"/>
      <c r="I10" s="32"/>
      <c r="J10" s="32"/>
      <c r="K10" s="32"/>
      <c r="L10" s="32"/>
      <c r="M10" s="28" t="s">
        <v>26</v>
      </c>
      <c r="N10" s="32"/>
      <c r="O10" s="156" t="s">
        <v>5</v>
      </c>
      <c r="P10" s="156"/>
      <c r="Q10" s="32"/>
      <c r="R10" s="33"/>
    </row>
    <row r="11" spans="2:18" s="1" customFormat="1" ht="18" customHeight="1">
      <c r="B11" s="31"/>
      <c r="C11" s="32"/>
      <c r="D11" s="32"/>
      <c r="E11" s="26" t="s">
        <v>27</v>
      </c>
      <c r="F11" s="32"/>
      <c r="G11" s="32"/>
      <c r="H11" s="32"/>
      <c r="I11" s="32"/>
      <c r="J11" s="32"/>
      <c r="K11" s="32"/>
      <c r="L11" s="32"/>
      <c r="M11" s="28" t="s">
        <v>28</v>
      </c>
      <c r="N11" s="32"/>
      <c r="O11" s="156" t="s">
        <v>5</v>
      </c>
      <c r="P11" s="156"/>
      <c r="Q11" s="32"/>
      <c r="R11" s="33"/>
    </row>
    <row r="12" spans="2:18" s="1" customFormat="1" ht="6.95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2:18" s="1" customFormat="1" ht="14.45" customHeight="1">
      <c r="B13" s="31"/>
      <c r="C13" s="32"/>
      <c r="D13" s="28" t="s">
        <v>29</v>
      </c>
      <c r="E13" s="32"/>
      <c r="F13" s="32"/>
      <c r="G13" s="32"/>
      <c r="H13" s="32"/>
      <c r="I13" s="32"/>
      <c r="J13" s="32"/>
      <c r="K13" s="32"/>
      <c r="L13" s="32"/>
      <c r="M13" s="28" t="s">
        <v>26</v>
      </c>
      <c r="N13" s="32"/>
      <c r="O13" s="156" t="str">
        <f>IF('Rekapitulace stavby'!AN13="","",'Rekapitulace stavby'!AN13)</f>
        <v/>
      </c>
      <c r="P13" s="156"/>
      <c r="Q13" s="32"/>
      <c r="R13" s="33"/>
    </row>
    <row r="14" spans="2:18" s="1" customFormat="1" ht="18" customHeight="1">
      <c r="B14" s="31"/>
      <c r="C14" s="32"/>
      <c r="D14" s="32"/>
      <c r="E14" s="26" t="str">
        <f>IF('Rekapitulace stavby'!E14="","",'Rekapitulace stavby'!E14)</f>
        <v xml:space="preserve"> </v>
      </c>
      <c r="F14" s="32"/>
      <c r="G14" s="32"/>
      <c r="H14" s="32"/>
      <c r="I14" s="32"/>
      <c r="J14" s="32"/>
      <c r="K14" s="32"/>
      <c r="L14" s="32"/>
      <c r="M14" s="28" t="s">
        <v>28</v>
      </c>
      <c r="N14" s="32"/>
      <c r="O14" s="156" t="str">
        <f>IF('Rekapitulace stavby'!AN14="","",'Rekapitulace stavby'!AN14)</f>
        <v/>
      </c>
      <c r="P14" s="156"/>
      <c r="Q14" s="32"/>
      <c r="R14" s="33"/>
    </row>
    <row r="15" spans="2:18" s="1" customFormat="1" ht="6.9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2:18" s="1" customFormat="1" ht="14.45" customHeight="1">
      <c r="B16" s="31"/>
      <c r="C16" s="32"/>
      <c r="D16" s="28" t="s">
        <v>31</v>
      </c>
      <c r="E16" s="32"/>
      <c r="F16" s="32"/>
      <c r="G16" s="32"/>
      <c r="H16" s="32"/>
      <c r="I16" s="32"/>
      <c r="J16" s="32"/>
      <c r="K16" s="32"/>
      <c r="L16" s="32"/>
      <c r="M16" s="28" t="s">
        <v>26</v>
      </c>
      <c r="N16" s="32"/>
      <c r="O16" s="156" t="str">
        <f>IF('Rekapitulace stavby'!AN16="","",'Rekapitulace stavby'!AN16)</f>
        <v/>
      </c>
      <c r="P16" s="156"/>
      <c r="Q16" s="32"/>
      <c r="R16" s="33"/>
    </row>
    <row r="17" spans="2:18" s="1" customFormat="1" ht="18" customHeight="1">
      <c r="B17" s="31"/>
      <c r="C17" s="32"/>
      <c r="D17" s="32"/>
      <c r="E17" s="26" t="str">
        <f>IF('Rekapitulace stavby'!E17="","",'Rekapitulace stavby'!E17)</f>
        <v xml:space="preserve"> </v>
      </c>
      <c r="F17" s="32"/>
      <c r="G17" s="32"/>
      <c r="H17" s="32"/>
      <c r="I17" s="32"/>
      <c r="J17" s="32"/>
      <c r="K17" s="32"/>
      <c r="L17" s="32"/>
      <c r="M17" s="28" t="s">
        <v>28</v>
      </c>
      <c r="N17" s="32"/>
      <c r="O17" s="156" t="str">
        <f>IF('Rekapitulace stavby'!AN17="","",'Rekapitulace stavby'!AN17)</f>
        <v/>
      </c>
      <c r="P17" s="156"/>
      <c r="Q17" s="32"/>
      <c r="R17" s="33"/>
    </row>
    <row r="18" spans="2:18" s="1" customFormat="1" ht="6.9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>
      <c r="B19" s="31"/>
      <c r="C19" s="32"/>
      <c r="D19" s="28" t="s">
        <v>33</v>
      </c>
      <c r="E19" s="32"/>
      <c r="F19" s="32"/>
      <c r="G19" s="32"/>
      <c r="H19" s="32"/>
      <c r="I19" s="32"/>
      <c r="J19" s="32"/>
      <c r="K19" s="32"/>
      <c r="L19" s="32"/>
      <c r="M19" s="28" t="s">
        <v>26</v>
      </c>
      <c r="N19" s="32"/>
      <c r="O19" s="156" t="str">
        <f>IF('Rekapitulace stavby'!AN19="","",'Rekapitulace stavby'!AN19)</f>
        <v/>
      </c>
      <c r="P19" s="156"/>
      <c r="Q19" s="32"/>
      <c r="R19" s="33"/>
    </row>
    <row r="20" spans="2:18" s="1" customFormat="1" ht="18" customHeight="1">
      <c r="B20" s="31"/>
      <c r="C20" s="32"/>
      <c r="D20" s="32"/>
      <c r="E20" s="26" t="str">
        <f>IF('Rekapitulace stavby'!E20="","",'Rekapitulace stavby'!E20)</f>
        <v xml:space="preserve"> </v>
      </c>
      <c r="F20" s="32"/>
      <c r="G20" s="32"/>
      <c r="H20" s="32"/>
      <c r="I20" s="32"/>
      <c r="J20" s="32"/>
      <c r="K20" s="32"/>
      <c r="L20" s="32"/>
      <c r="M20" s="28" t="s">
        <v>28</v>
      </c>
      <c r="N20" s="32"/>
      <c r="O20" s="156" t="str">
        <f>IF('Rekapitulace stavby'!AN20="","",'Rekapitulace stavby'!AN20)</f>
        <v/>
      </c>
      <c r="P20" s="156"/>
      <c r="Q20" s="32"/>
      <c r="R20" s="33"/>
    </row>
    <row r="21" spans="2:18" s="1" customFormat="1" ht="6.9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>
      <c r="B22" s="31"/>
      <c r="C22" s="32"/>
      <c r="D22" s="28" t="s">
        <v>34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22.5" customHeight="1">
      <c r="B23" s="31"/>
      <c r="C23" s="32"/>
      <c r="D23" s="32"/>
      <c r="E23" s="159" t="s">
        <v>5</v>
      </c>
      <c r="F23" s="159"/>
      <c r="G23" s="159"/>
      <c r="H23" s="159"/>
      <c r="I23" s="159"/>
      <c r="J23" s="159"/>
      <c r="K23" s="159"/>
      <c r="L23" s="159"/>
      <c r="M23" s="32"/>
      <c r="N23" s="32"/>
      <c r="O23" s="32"/>
      <c r="P23" s="32"/>
      <c r="Q23" s="32"/>
      <c r="R23" s="33"/>
    </row>
    <row r="24" spans="2:18" s="1" customFormat="1" ht="6.9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45" customHeight="1">
      <c r="B26" s="31"/>
      <c r="C26" s="32"/>
      <c r="D26" s="97" t="s">
        <v>92</v>
      </c>
      <c r="E26" s="32"/>
      <c r="F26" s="32"/>
      <c r="G26" s="32"/>
      <c r="H26" s="32"/>
      <c r="I26" s="32"/>
      <c r="J26" s="32"/>
      <c r="K26" s="32"/>
      <c r="L26" s="32"/>
      <c r="M26" s="183">
        <f>N87</f>
        <v>0</v>
      </c>
      <c r="N26" s="183"/>
      <c r="O26" s="183"/>
      <c r="P26" s="183"/>
      <c r="Q26" s="32"/>
      <c r="R26" s="33"/>
    </row>
    <row r="27" spans="2:18" s="1" customFormat="1" ht="14.45" customHeight="1">
      <c r="B27" s="31"/>
      <c r="C27" s="32"/>
      <c r="D27" s="30" t="s">
        <v>93</v>
      </c>
      <c r="E27" s="32"/>
      <c r="F27" s="32"/>
      <c r="G27" s="32"/>
      <c r="H27" s="32"/>
      <c r="I27" s="32"/>
      <c r="J27" s="32"/>
      <c r="K27" s="32"/>
      <c r="L27" s="32"/>
      <c r="M27" s="183">
        <f>N96</f>
        <v>0</v>
      </c>
      <c r="N27" s="183"/>
      <c r="O27" s="183"/>
      <c r="P27" s="183"/>
      <c r="Q27" s="32"/>
      <c r="R27" s="33"/>
    </row>
    <row r="28" spans="2:18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5.35" customHeight="1">
      <c r="B29" s="31"/>
      <c r="C29" s="32"/>
      <c r="D29" s="98" t="s">
        <v>37</v>
      </c>
      <c r="E29" s="32"/>
      <c r="F29" s="32"/>
      <c r="G29" s="32"/>
      <c r="H29" s="32"/>
      <c r="I29" s="32"/>
      <c r="J29" s="32"/>
      <c r="K29" s="32"/>
      <c r="L29" s="32"/>
      <c r="M29" s="188">
        <f>ROUND(M26+M27,2)</f>
        <v>0</v>
      </c>
      <c r="N29" s="186"/>
      <c r="O29" s="186"/>
      <c r="P29" s="186"/>
      <c r="Q29" s="32"/>
      <c r="R29" s="33"/>
    </row>
    <row r="30" spans="2:18" s="1" customFormat="1" ht="6.95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45" customHeight="1">
      <c r="B31" s="31"/>
      <c r="C31" s="32"/>
      <c r="D31" s="38" t="s">
        <v>38</v>
      </c>
      <c r="E31" s="38" t="s">
        <v>39</v>
      </c>
      <c r="F31" s="39">
        <v>0.21</v>
      </c>
      <c r="G31" s="99" t="s">
        <v>40</v>
      </c>
      <c r="H31" s="189">
        <f>ROUND((SUM(BE96:BE97)+SUM(BE114:BE138)),2)</f>
        <v>0</v>
      </c>
      <c r="I31" s="186"/>
      <c r="J31" s="186"/>
      <c r="K31" s="32"/>
      <c r="L31" s="32"/>
      <c r="M31" s="189">
        <f>ROUND(ROUND((SUM(BE96:BE97)+SUM(BE114:BE138)),2)*F31,2)</f>
        <v>0</v>
      </c>
      <c r="N31" s="186"/>
      <c r="O31" s="186"/>
      <c r="P31" s="186"/>
      <c r="Q31" s="32"/>
      <c r="R31" s="33"/>
    </row>
    <row r="32" spans="2:18" s="1" customFormat="1" ht="14.45" customHeight="1">
      <c r="B32" s="31"/>
      <c r="C32" s="32"/>
      <c r="D32" s="32"/>
      <c r="E32" s="38" t="s">
        <v>41</v>
      </c>
      <c r="F32" s="39">
        <v>0.15</v>
      </c>
      <c r="G32" s="99" t="s">
        <v>40</v>
      </c>
      <c r="H32" s="189">
        <f>ROUND((SUM(BF96:BF97)+SUM(BF114:BF138)),2)</f>
        <v>0</v>
      </c>
      <c r="I32" s="186"/>
      <c r="J32" s="186"/>
      <c r="K32" s="32"/>
      <c r="L32" s="32"/>
      <c r="M32" s="189">
        <f>ROUND(ROUND((SUM(BF96:BF97)+SUM(BF114:BF138)),2)*F32,2)</f>
        <v>0</v>
      </c>
      <c r="N32" s="186"/>
      <c r="O32" s="186"/>
      <c r="P32" s="186"/>
      <c r="Q32" s="32"/>
      <c r="R32" s="33"/>
    </row>
    <row r="33" spans="2:18" s="1" customFormat="1" ht="14.45" customHeight="1" hidden="1">
      <c r="B33" s="31"/>
      <c r="C33" s="32"/>
      <c r="D33" s="32"/>
      <c r="E33" s="38" t="s">
        <v>42</v>
      </c>
      <c r="F33" s="39">
        <v>0.21</v>
      </c>
      <c r="G33" s="99" t="s">
        <v>40</v>
      </c>
      <c r="H33" s="189">
        <f>ROUND((SUM(BG96:BG97)+SUM(BG114:BG138)),2)</f>
        <v>0</v>
      </c>
      <c r="I33" s="186"/>
      <c r="J33" s="186"/>
      <c r="K33" s="32"/>
      <c r="L33" s="32"/>
      <c r="M33" s="189">
        <v>0</v>
      </c>
      <c r="N33" s="186"/>
      <c r="O33" s="186"/>
      <c r="P33" s="186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43</v>
      </c>
      <c r="F34" s="39">
        <v>0.15</v>
      </c>
      <c r="G34" s="99" t="s">
        <v>40</v>
      </c>
      <c r="H34" s="189">
        <f>ROUND((SUM(BH96:BH97)+SUM(BH114:BH138)),2)</f>
        <v>0</v>
      </c>
      <c r="I34" s="186"/>
      <c r="J34" s="186"/>
      <c r="K34" s="32"/>
      <c r="L34" s="32"/>
      <c r="M34" s="189">
        <v>0</v>
      </c>
      <c r="N34" s="186"/>
      <c r="O34" s="186"/>
      <c r="P34" s="186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44</v>
      </c>
      <c r="F35" s="39">
        <v>0</v>
      </c>
      <c r="G35" s="99" t="s">
        <v>40</v>
      </c>
      <c r="H35" s="189">
        <f>ROUND((SUM(BI96:BI97)+SUM(BI114:BI138)),2)</f>
        <v>0</v>
      </c>
      <c r="I35" s="186"/>
      <c r="J35" s="186"/>
      <c r="K35" s="32"/>
      <c r="L35" s="32"/>
      <c r="M35" s="189">
        <v>0</v>
      </c>
      <c r="N35" s="186"/>
      <c r="O35" s="186"/>
      <c r="P35" s="186"/>
      <c r="Q35" s="32"/>
      <c r="R35" s="33"/>
    </row>
    <row r="36" spans="2:18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5.35" customHeight="1">
      <c r="B37" s="31"/>
      <c r="C37" s="95"/>
      <c r="D37" s="100" t="s">
        <v>45</v>
      </c>
      <c r="E37" s="71"/>
      <c r="F37" s="71"/>
      <c r="G37" s="101" t="s">
        <v>46</v>
      </c>
      <c r="H37" s="102" t="s">
        <v>47</v>
      </c>
      <c r="I37" s="71"/>
      <c r="J37" s="71"/>
      <c r="K37" s="71"/>
      <c r="L37" s="190">
        <f>SUM(M29:M35)</f>
        <v>0</v>
      </c>
      <c r="M37" s="190"/>
      <c r="N37" s="190"/>
      <c r="O37" s="190"/>
      <c r="P37" s="191"/>
      <c r="Q37" s="95"/>
      <c r="R37" s="33"/>
    </row>
    <row r="38" spans="2:18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ht="13.5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2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4" t="s">
        <v>94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95" customHeight="1">
      <c r="B78" s="31"/>
      <c r="C78" s="65" t="s">
        <v>17</v>
      </c>
      <c r="D78" s="32"/>
      <c r="E78" s="32"/>
      <c r="F78" s="164" t="str">
        <f>F6</f>
        <v>Chodníky ul. Beskydská č.p. 697,698,699 - oprava</v>
      </c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32"/>
      <c r="R78" s="33"/>
    </row>
    <row r="79" spans="2:18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21</v>
      </c>
      <c r="D80" s="32"/>
      <c r="E80" s="32"/>
      <c r="F80" s="26" t="str">
        <f>F8</f>
        <v>k.ú. Lyžbice</v>
      </c>
      <c r="G80" s="32"/>
      <c r="H80" s="32"/>
      <c r="I80" s="32"/>
      <c r="J80" s="32"/>
      <c r="K80" s="28" t="s">
        <v>23</v>
      </c>
      <c r="L80" s="32"/>
      <c r="M80" s="187" t="str">
        <f>IF(O8="","",O8)</f>
        <v>4. 5. 2017</v>
      </c>
      <c r="N80" s="187"/>
      <c r="O80" s="187"/>
      <c r="P80" s="187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5">
      <c r="B82" s="31"/>
      <c r="C82" s="28" t="s">
        <v>25</v>
      </c>
      <c r="D82" s="32"/>
      <c r="E82" s="32"/>
      <c r="F82" s="26" t="str">
        <f>E11</f>
        <v>Město Třinec</v>
      </c>
      <c r="G82" s="32"/>
      <c r="H82" s="32"/>
      <c r="I82" s="32"/>
      <c r="J82" s="32"/>
      <c r="K82" s="28" t="s">
        <v>31</v>
      </c>
      <c r="L82" s="32"/>
      <c r="M82" s="156" t="str">
        <f>E17</f>
        <v xml:space="preserve"> </v>
      </c>
      <c r="N82" s="156"/>
      <c r="O82" s="156"/>
      <c r="P82" s="156"/>
      <c r="Q82" s="156"/>
      <c r="R82" s="33"/>
    </row>
    <row r="83" spans="2:18" s="1" customFormat="1" ht="14.45" customHeight="1">
      <c r="B83" s="31"/>
      <c r="C83" s="28" t="s">
        <v>29</v>
      </c>
      <c r="D83" s="32"/>
      <c r="E83" s="32"/>
      <c r="F83" s="26" t="str">
        <f>IF(E14="","",E14)</f>
        <v xml:space="preserve"> </v>
      </c>
      <c r="G83" s="32"/>
      <c r="H83" s="32"/>
      <c r="I83" s="32"/>
      <c r="J83" s="32"/>
      <c r="K83" s="28" t="s">
        <v>33</v>
      </c>
      <c r="L83" s="32"/>
      <c r="M83" s="156" t="str">
        <f>E20</f>
        <v xml:space="preserve"> </v>
      </c>
      <c r="N83" s="156"/>
      <c r="O83" s="156"/>
      <c r="P83" s="156"/>
      <c r="Q83" s="156"/>
      <c r="R83" s="33"/>
    </row>
    <row r="84" spans="2:18" s="1" customFormat="1" ht="10.3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18" s="1" customFormat="1" ht="29.25" customHeight="1">
      <c r="B85" s="31"/>
      <c r="C85" s="192" t="s">
        <v>95</v>
      </c>
      <c r="D85" s="193"/>
      <c r="E85" s="193"/>
      <c r="F85" s="193"/>
      <c r="G85" s="193"/>
      <c r="H85" s="95"/>
      <c r="I85" s="95"/>
      <c r="J85" s="95"/>
      <c r="K85" s="95"/>
      <c r="L85" s="95"/>
      <c r="M85" s="95"/>
      <c r="N85" s="192" t="s">
        <v>96</v>
      </c>
      <c r="O85" s="193"/>
      <c r="P85" s="193"/>
      <c r="Q85" s="193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103" t="s">
        <v>97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69">
        <f>N114</f>
        <v>0</v>
      </c>
      <c r="O87" s="194"/>
      <c r="P87" s="194"/>
      <c r="Q87" s="194"/>
      <c r="R87" s="33"/>
      <c r="AU87" s="17" t="s">
        <v>98</v>
      </c>
    </row>
    <row r="88" spans="2:18" s="6" customFormat="1" ht="24.95" customHeight="1">
      <c r="B88" s="104"/>
      <c r="C88" s="105"/>
      <c r="D88" s="106" t="s">
        <v>99</v>
      </c>
      <c r="E88" s="105"/>
      <c r="F88" s="105"/>
      <c r="G88" s="105"/>
      <c r="H88" s="105"/>
      <c r="I88" s="105"/>
      <c r="J88" s="105"/>
      <c r="K88" s="105"/>
      <c r="L88" s="105"/>
      <c r="M88" s="105"/>
      <c r="N88" s="195">
        <f>N115</f>
        <v>0</v>
      </c>
      <c r="O88" s="196"/>
      <c r="P88" s="196"/>
      <c r="Q88" s="196"/>
      <c r="R88" s="107"/>
    </row>
    <row r="89" spans="2:18" s="7" customFormat="1" ht="19.9" customHeight="1">
      <c r="B89" s="108"/>
      <c r="C89" s="109"/>
      <c r="D89" s="110" t="s">
        <v>100</v>
      </c>
      <c r="E89" s="109"/>
      <c r="F89" s="109"/>
      <c r="G89" s="109"/>
      <c r="H89" s="109"/>
      <c r="I89" s="109"/>
      <c r="J89" s="109"/>
      <c r="K89" s="109"/>
      <c r="L89" s="109"/>
      <c r="M89" s="109"/>
      <c r="N89" s="197">
        <f>N116</f>
        <v>0</v>
      </c>
      <c r="O89" s="198"/>
      <c r="P89" s="198"/>
      <c r="Q89" s="198"/>
      <c r="R89" s="111"/>
    </row>
    <row r="90" spans="2:18" s="7" customFormat="1" ht="19.9" customHeight="1">
      <c r="B90" s="108"/>
      <c r="C90" s="109"/>
      <c r="D90" s="110" t="s">
        <v>101</v>
      </c>
      <c r="E90" s="109"/>
      <c r="F90" s="109"/>
      <c r="G90" s="109"/>
      <c r="H90" s="109"/>
      <c r="I90" s="109"/>
      <c r="J90" s="109"/>
      <c r="K90" s="109"/>
      <c r="L90" s="109"/>
      <c r="M90" s="109"/>
      <c r="N90" s="197">
        <f>N122</f>
        <v>0</v>
      </c>
      <c r="O90" s="198"/>
      <c r="P90" s="198"/>
      <c r="Q90" s="198"/>
      <c r="R90" s="111"/>
    </row>
    <row r="91" spans="2:18" s="7" customFormat="1" ht="19.9" customHeight="1">
      <c r="B91" s="108"/>
      <c r="C91" s="109"/>
      <c r="D91" s="110" t="s">
        <v>102</v>
      </c>
      <c r="E91" s="109"/>
      <c r="F91" s="109"/>
      <c r="G91" s="109"/>
      <c r="H91" s="109"/>
      <c r="I91" s="109"/>
      <c r="J91" s="109"/>
      <c r="K91" s="109"/>
      <c r="L91" s="109"/>
      <c r="M91" s="109"/>
      <c r="N91" s="197">
        <f>N127</f>
        <v>0</v>
      </c>
      <c r="O91" s="198"/>
      <c r="P91" s="198"/>
      <c r="Q91" s="198"/>
      <c r="R91" s="111"/>
    </row>
    <row r="92" spans="2:18" s="7" customFormat="1" ht="19.9" customHeight="1">
      <c r="B92" s="108"/>
      <c r="C92" s="109"/>
      <c r="D92" s="110" t="s">
        <v>103</v>
      </c>
      <c r="E92" s="109"/>
      <c r="F92" s="109"/>
      <c r="G92" s="109"/>
      <c r="H92" s="109"/>
      <c r="I92" s="109"/>
      <c r="J92" s="109"/>
      <c r="K92" s="109"/>
      <c r="L92" s="109"/>
      <c r="M92" s="109"/>
      <c r="N92" s="197">
        <f>N130</f>
        <v>0</v>
      </c>
      <c r="O92" s="198"/>
      <c r="P92" s="198"/>
      <c r="Q92" s="198"/>
      <c r="R92" s="111"/>
    </row>
    <row r="93" spans="2:18" s="6" customFormat="1" ht="24.95" customHeight="1">
      <c r="B93" s="104"/>
      <c r="C93" s="105"/>
      <c r="D93" s="106" t="s">
        <v>104</v>
      </c>
      <c r="E93" s="105"/>
      <c r="F93" s="105"/>
      <c r="G93" s="105"/>
      <c r="H93" s="105"/>
      <c r="I93" s="105"/>
      <c r="J93" s="105"/>
      <c r="K93" s="105"/>
      <c r="L93" s="105"/>
      <c r="M93" s="105"/>
      <c r="N93" s="195">
        <f>N136</f>
        <v>0</v>
      </c>
      <c r="O93" s="196"/>
      <c r="P93" s="196"/>
      <c r="Q93" s="196"/>
      <c r="R93" s="107"/>
    </row>
    <row r="94" spans="2:18" s="7" customFormat="1" ht="19.9" customHeight="1">
      <c r="B94" s="108"/>
      <c r="C94" s="109"/>
      <c r="D94" s="110" t="s">
        <v>105</v>
      </c>
      <c r="E94" s="109"/>
      <c r="F94" s="109"/>
      <c r="G94" s="109"/>
      <c r="H94" s="109"/>
      <c r="I94" s="109"/>
      <c r="J94" s="109"/>
      <c r="K94" s="109"/>
      <c r="L94" s="109"/>
      <c r="M94" s="109"/>
      <c r="N94" s="197">
        <f>N137</f>
        <v>0</v>
      </c>
      <c r="O94" s="198"/>
      <c r="P94" s="198"/>
      <c r="Q94" s="198"/>
      <c r="R94" s="111"/>
    </row>
    <row r="95" spans="2:18" s="1" customFormat="1" ht="21.7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21" s="1" customFormat="1" ht="29.25" customHeight="1">
      <c r="B96" s="31"/>
      <c r="C96" s="103" t="s">
        <v>106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194">
        <v>0</v>
      </c>
      <c r="O96" s="199"/>
      <c r="P96" s="199"/>
      <c r="Q96" s="199"/>
      <c r="R96" s="33"/>
      <c r="T96" s="112"/>
      <c r="U96" s="113" t="s">
        <v>38</v>
      </c>
    </row>
    <row r="97" spans="2:18" s="1" customFormat="1" ht="18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18" s="1" customFormat="1" ht="29.25" customHeight="1">
      <c r="B98" s="31"/>
      <c r="C98" s="94" t="s">
        <v>84</v>
      </c>
      <c r="D98" s="95"/>
      <c r="E98" s="95"/>
      <c r="F98" s="95"/>
      <c r="G98" s="95"/>
      <c r="H98" s="95"/>
      <c r="I98" s="95"/>
      <c r="J98" s="95"/>
      <c r="K98" s="95"/>
      <c r="L98" s="178">
        <f>ROUND(SUM(N87+N96),2)</f>
        <v>0</v>
      </c>
      <c r="M98" s="178"/>
      <c r="N98" s="178"/>
      <c r="O98" s="178"/>
      <c r="P98" s="178"/>
      <c r="Q98" s="178"/>
      <c r="R98" s="33"/>
    </row>
    <row r="99" spans="2:18" s="1" customFormat="1" ht="6.9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7"/>
    </row>
    <row r="103" spans="2:18" s="1" customFormat="1" ht="6.9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4" spans="2:18" s="1" customFormat="1" ht="36.95" customHeight="1">
      <c r="B104" s="31"/>
      <c r="C104" s="154" t="s">
        <v>107</v>
      </c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33"/>
    </row>
    <row r="105" spans="2:18" s="1" customFormat="1" ht="6.9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18" s="1" customFormat="1" ht="36.95" customHeight="1">
      <c r="B106" s="31"/>
      <c r="C106" s="65" t="s">
        <v>17</v>
      </c>
      <c r="D106" s="32"/>
      <c r="E106" s="32"/>
      <c r="F106" s="164" t="str">
        <f>F6</f>
        <v>Chodníky ul. Beskydská č.p. 697,698,699 - oprava</v>
      </c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21</v>
      </c>
      <c r="D108" s="32"/>
      <c r="E108" s="32"/>
      <c r="F108" s="26" t="str">
        <f>F8</f>
        <v>k.ú. Lyžbice</v>
      </c>
      <c r="G108" s="32"/>
      <c r="H108" s="32"/>
      <c r="I108" s="32"/>
      <c r="J108" s="32"/>
      <c r="K108" s="28" t="s">
        <v>23</v>
      </c>
      <c r="L108" s="32"/>
      <c r="M108" s="187" t="str">
        <f>IF(O8="","",O8)</f>
        <v>4. 5. 2017</v>
      </c>
      <c r="N108" s="187"/>
      <c r="O108" s="187"/>
      <c r="P108" s="187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25</v>
      </c>
      <c r="D110" s="32"/>
      <c r="E110" s="32"/>
      <c r="F110" s="26" t="str">
        <f>E11</f>
        <v>Město Třinec</v>
      </c>
      <c r="G110" s="32"/>
      <c r="H110" s="32"/>
      <c r="I110" s="32"/>
      <c r="J110" s="32"/>
      <c r="K110" s="28" t="s">
        <v>31</v>
      </c>
      <c r="L110" s="32"/>
      <c r="M110" s="156" t="str">
        <f>E17</f>
        <v xml:space="preserve"> </v>
      </c>
      <c r="N110" s="156"/>
      <c r="O110" s="156"/>
      <c r="P110" s="156"/>
      <c r="Q110" s="156"/>
      <c r="R110" s="33"/>
    </row>
    <row r="111" spans="2:18" s="1" customFormat="1" ht="14.45" customHeight="1">
      <c r="B111" s="31"/>
      <c r="C111" s="28" t="s">
        <v>29</v>
      </c>
      <c r="D111" s="32"/>
      <c r="E111" s="32"/>
      <c r="F111" s="26" t="str">
        <f>IF(E14="","",E14)</f>
        <v xml:space="preserve"> </v>
      </c>
      <c r="G111" s="32"/>
      <c r="H111" s="32"/>
      <c r="I111" s="32"/>
      <c r="J111" s="32"/>
      <c r="K111" s="28" t="s">
        <v>33</v>
      </c>
      <c r="L111" s="32"/>
      <c r="M111" s="156" t="str">
        <f>E20</f>
        <v xml:space="preserve"> </v>
      </c>
      <c r="N111" s="156"/>
      <c r="O111" s="156"/>
      <c r="P111" s="156"/>
      <c r="Q111" s="156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4"/>
      <c r="C113" s="115" t="s">
        <v>108</v>
      </c>
      <c r="D113" s="116" t="s">
        <v>109</v>
      </c>
      <c r="E113" s="116" t="s">
        <v>56</v>
      </c>
      <c r="F113" s="200" t="s">
        <v>110</v>
      </c>
      <c r="G113" s="200"/>
      <c r="H113" s="200"/>
      <c r="I113" s="200"/>
      <c r="J113" s="116" t="s">
        <v>111</v>
      </c>
      <c r="K113" s="116" t="s">
        <v>112</v>
      </c>
      <c r="L113" s="201" t="s">
        <v>113</v>
      </c>
      <c r="M113" s="201"/>
      <c r="N113" s="200" t="s">
        <v>96</v>
      </c>
      <c r="O113" s="200"/>
      <c r="P113" s="200"/>
      <c r="Q113" s="202"/>
      <c r="R113" s="117"/>
      <c r="T113" s="72" t="s">
        <v>114</v>
      </c>
      <c r="U113" s="73" t="s">
        <v>38</v>
      </c>
      <c r="V113" s="73" t="s">
        <v>115</v>
      </c>
      <c r="W113" s="73" t="s">
        <v>116</v>
      </c>
      <c r="X113" s="73" t="s">
        <v>117</v>
      </c>
      <c r="Y113" s="73" t="s">
        <v>118</v>
      </c>
      <c r="Z113" s="73" t="s">
        <v>119</v>
      </c>
      <c r="AA113" s="74" t="s">
        <v>120</v>
      </c>
    </row>
    <row r="114" spans="2:63" s="1" customFormat="1" ht="29.25" customHeight="1">
      <c r="B114" s="31"/>
      <c r="C114" s="76" t="s">
        <v>92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08">
        <f>BK114</f>
        <v>0</v>
      </c>
      <c r="O114" s="209"/>
      <c r="P114" s="209"/>
      <c r="Q114" s="209"/>
      <c r="R114" s="33"/>
      <c r="T114" s="75"/>
      <c r="U114" s="47"/>
      <c r="V114" s="47"/>
      <c r="W114" s="118">
        <f>W115+W136</f>
        <v>693.9829000000001</v>
      </c>
      <c r="X114" s="47"/>
      <c r="Y114" s="118">
        <f>Y115+Y136</f>
        <v>216.65433000000002</v>
      </c>
      <c r="Z114" s="47"/>
      <c r="AA114" s="119">
        <f>AA115+AA136</f>
        <v>406.726</v>
      </c>
      <c r="AT114" s="17" t="s">
        <v>73</v>
      </c>
      <c r="AU114" s="17" t="s">
        <v>98</v>
      </c>
      <c r="BK114" s="120">
        <f>BK115+BK136</f>
        <v>0</v>
      </c>
    </row>
    <row r="115" spans="2:63" s="9" customFormat="1" ht="37.35" customHeight="1">
      <c r="B115" s="121"/>
      <c r="C115" s="122"/>
      <c r="D115" s="123" t="s">
        <v>99</v>
      </c>
      <c r="E115" s="123"/>
      <c r="F115" s="123"/>
      <c r="G115" s="123"/>
      <c r="H115" s="123"/>
      <c r="I115" s="123"/>
      <c r="J115" s="123"/>
      <c r="K115" s="123"/>
      <c r="L115" s="123"/>
      <c r="M115" s="123"/>
      <c r="N115" s="210">
        <f>BK115</f>
        <v>0</v>
      </c>
      <c r="O115" s="195"/>
      <c r="P115" s="195"/>
      <c r="Q115" s="195"/>
      <c r="R115" s="124"/>
      <c r="T115" s="125"/>
      <c r="U115" s="122"/>
      <c r="V115" s="122"/>
      <c r="W115" s="126">
        <f>W116+W122+W127+W130</f>
        <v>693.9829000000001</v>
      </c>
      <c r="X115" s="122"/>
      <c r="Y115" s="126">
        <f>Y116+Y122+Y127+Y130</f>
        <v>216.65433000000002</v>
      </c>
      <c r="Z115" s="122"/>
      <c r="AA115" s="127">
        <f>AA116+AA122+AA127+AA130</f>
        <v>406.726</v>
      </c>
      <c r="AR115" s="128" t="s">
        <v>79</v>
      </c>
      <c r="AT115" s="129" t="s">
        <v>73</v>
      </c>
      <c r="AU115" s="129" t="s">
        <v>74</v>
      </c>
      <c r="AY115" s="128" t="s">
        <v>121</v>
      </c>
      <c r="BK115" s="130">
        <f>BK116+BK122+BK127+BK130</f>
        <v>0</v>
      </c>
    </row>
    <row r="116" spans="2:63" s="9" customFormat="1" ht="19.9" customHeight="1">
      <c r="B116" s="121"/>
      <c r="C116" s="122"/>
      <c r="D116" s="131" t="s">
        <v>100</v>
      </c>
      <c r="E116" s="131"/>
      <c r="F116" s="131"/>
      <c r="G116" s="131"/>
      <c r="H116" s="131"/>
      <c r="I116" s="131"/>
      <c r="J116" s="131"/>
      <c r="K116" s="131"/>
      <c r="L116" s="131"/>
      <c r="M116" s="131"/>
      <c r="N116" s="211">
        <f>BK116</f>
        <v>0</v>
      </c>
      <c r="O116" s="212"/>
      <c r="P116" s="212"/>
      <c r="Q116" s="212"/>
      <c r="R116" s="124"/>
      <c r="T116" s="125"/>
      <c r="U116" s="122"/>
      <c r="V116" s="122"/>
      <c r="W116" s="126">
        <f>SUM(W117:W121)</f>
        <v>263.5392</v>
      </c>
      <c r="X116" s="122"/>
      <c r="Y116" s="126">
        <f>SUM(Y117:Y121)</f>
        <v>0</v>
      </c>
      <c r="Z116" s="122"/>
      <c r="AA116" s="127">
        <f>SUM(AA117:AA121)</f>
        <v>406.726</v>
      </c>
      <c r="AR116" s="128" t="s">
        <v>79</v>
      </c>
      <c r="AT116" s="129" t="s">
        <v>73</v>
      </c>
      <c r="AU116" s="129" t="s">
        <v>79</v>
      </c>
      <c r="AY116" s="128" t="s">
        <v>121</v>
      </c>
      <c r="BK116" s="130">
        <f>SUM(BK117:BK121)</f>
        <v>0</v>
      </c>
    </row>
    <row r="117" spans="2:65" s="1" customFormat="1" ht="31.5" customHeight="1">
      <c r="B117" s="132"/>
      <c r="C117" s="133" t="s">
        <v>79</v>
      </c>
      <c r="D117" s="133" t="s">
        <v>122</v>
      </c>
      <c r="E117" s="134" t="s">
        <v>123</v>
      </c>
      <c r="F117" s="203" t="s">
        <v>124</v>
      </c>
      <c r="G117" s="203"/>
      <c r="H117" s="203"/>
      <c r="I117" s="203"/>
      <c r="J117" s="135" t="s">
        <v>125</v>
      </c>
      <c r="K117" s="136">
        <v>340.8</v>
      </c>
      <c r="L117" s="204"/>
      <c r="M117" s="204"/>
      <c r="N117" s="204">
        <f>ROUND(L117*K117,2)</f>
        <v>0</v>
      </c>
      <c r="O117" s="204"/>
      <c r="P117" s="204"/>
      <c r="Q117" s="204"/>
      <c r="R117" s="137"/>
      <c r="T117" s="138" t="s">
        <v>5</v>
      </c>
      <c r="U117" s="40" t="s">
        <v>39</v>
      </c>
      <c r="V117" s="139">
        <v>0.23</v>
      </c>
      <c r="W117" s="139">
        <f>V117*K117</f>
        <v>78.384</v>
      </c>
      <c r="X117" s="139">
        <v>0</v>
      </c>
      <c r="Y117" s="139">
        <f>X117*K117</f>
        <v>0</v>
      </c>
      <c r="Z117" s="139">
        <v>0.26</v>
      </c>
      <c r="AA117" s="140">
        <f>Z117*K117</f>
        <v>88.608</v>
      </c>
      <c r="AR117" s="17" t="s">
        <v>126</v>
      </c>
      <c r="AT117" s="17" t="s">
        <v>122</v>
      </c>
      <c r="AU117" s="17" t="s">
        <v>90</v>
      </c>
      <c r="AY117" s="17" t="s">
        <v>121</v>
      </c>
      <c r="BE117" s="141">
        <f>IF(U117="základní",N117,0)</f>
        <v>0</v>
      </c>
      <c r="BF117" s="141">
        <f>IF(U117="snížená",N117,0)</f>
        <v>0</v>
      </c>
      <c r="BG117" s="141">
        <f>IF(U117="zákl. přenesená",N117,0)</f>
        <v>0</v>
      </c>
      <c r="BH117" s="141">
        <f>IF(U117="sníž. přenesená",N117,0)</f>
        <v>0</v>
      </c>
      <c r="BI117" s="141">
        <f>IF(U117="nulová",N117,0)</f>
        <v>0</v>
      </c>
      <c r="BJ117" s="17" t="s">
        <v>79</v>
      </c>
      <c r="BK117" s="141">
        <f>ROUND(L117*K117,2)</f>
        <v>0</v>
      </c>
      <c r="BL117" s="17" t="s">
        <v>126</v>
      </c>
      <c r="BM117" s="17" t="s">
        <v>127</v>
      </c>
    </row>
    <row r="118" spans="2:65" s="1" customFormat="1" ht="31.5" customHeight="1">
      <c r="B118" s="132"/>
      <c r="C118" s="133" t="s">
        <v>90</v>
      </c>
      <c r="D118" s="133" t="s">
        <v>122</v>
      </c>
      <c r="E118" s="134" t="s">
        <v>128</v>
      </c>
      <c r="F118" s="203" t="s">
        <v>129</v>
      </c>
      <c r="G118" s="203"/>
      <c r="H118" s="203"/>
      <c r="I118" s="203"/>
      <c r="J118" s="135" t="s">
        <v>125</v>
      </c>
      <c r="K118" s="136">
        <v>630.5</v>
      </c>
      <c r="L118" s="204"/>
      <c r="M118" s="204"/>
      <c r="N118" s="204">
        <f>ROUND(L118*K118,2)</f>
        <v>0</v>
      </c>
      <c r="O118" s="204"/>
      <c r="P118" s="204"/>
      <c r="Q118" s="204"/>
      <c r="R118" s="137"/>
      <c r="T118" s="138" t="s">
        <v>5</v>
      </c>
      <c r="U118" s="40" t="s">
        <v>39</v>
      </c>
      <c r="V118" s="139">
        <v>0.102</v>
      </c>
      <c r="W118" s="139">
        <f>V118*K118</f>
        <v>64.31099999999999</v>
      </c>
      <c r="X118" s="139">
        <v>0</v>
      </c>
      <c r="Y118" s="139">
        <f>X118*K118</f>
        <v>0</v>
      </c>
      <c r="Z118" s="139">
        <v>0.29</v>
      </c>
      <c r="AA118" s="140">
        <f>Z118*K118</f>
        <v>182.845</v>
      </c>
      <c r="AR118" s="17" t="s">
        <v>126</v>
      </c>
      <c r="AT118" s="17" t="s">
        <v>122</v>
      </c>
      <c r="AU118" s="17" t="s">
        <v>90</v>
      </c>
      <c r="AY118" s="17" t="s">
        <v>121</v>
      </c>
      <c r="BE118" s="141">
        <f>IF(U118="základní",N118,0)</f>
        <v>0</v>
      </c>
      <c r="BF118" s="141">
        <f>IF(U118="snížená",N118,0)</f>
        <v>0</v>
      </c>
      <c r="BG118" s="141">
        <f>IF(U118="zákl. přenesená",N118,0)</f>
        <v>0</v>
      </c>
      <c r="BH118" s="141">
        <f>IF(U118="sníž. přenesená",N118,0)</f>
        <v>0</v>
      </c>
      <c r="BI118" s="141">
        <f>IF(U118="nulová",N118,0)</f>
        <v>0</v>
      </c>
      <c r="BJ118" s="17" t="s">
        <v>79</v>
      </c>
      <c r="BK118" s="141">
        <f>ROUND(L118*K118,2)</f>
        <v>0</v>
      </c>
      <c r="BL118" s="17" t="s">
        <v>126</v>
      </c>
      <c r="BM118" s="17" t="s">
        <v>130</v>
      </c>
    </row>
    <row r="119" spans="2:65" s="1" customFormat="1" ht="31.5" customHeight="1">
      <c r="B119" s="132"/>
      <c r="C119" s="133" t="s">
        <v>131</v>
      </c>
      <c r="D119" s="133" t="s">
        <v>122</v>
      </c>
      <c r="E119" s="134" t="s">
        <v>132</v>
      </c>
      <c r="F119" s="203" t="s">
        <v>133</v>
      </c>
      <c r="G119" s="203"/>
      <c r="H119" s="203"/>
      <c r="I119" s="203"/>
      <c r="J119" s="135" t="s">
        <v>125</v>
      </c>
      <c r="K119" s="136">
        <v>170.4</v>
      </c>
      <c r="L119" s="204"/>
      <c r="M119" s="204"/>
      <c r="N119" s="204">
        <f>ROUND(L119*K119,2)</f>
        <v>0</v>
      </c>
      <c r="O119" s="204"/>
      <c r="P119" s="204"/>
      <c r="Q119" s="204"/>
      <c r="R119" s="137"/>
      <c r="T119" s="138" t="s">
        <v>5</v>
      </c>
      <c r="U119" s="40" t="s">
        <v>39</v>
      </c>
      <c r="V119" s="139">
        <v>0.108</v>
      </c>
      <c r="W119" s="139">
        <f>V119*K119</f>
        <v>18.403200000000002</v>
      </c>
      <c r="X119" s="139">
        <v>0</v>
      </c>
      <c r="Y119" s="139">
        <f>X119*K119</f>
        <v>0</v>
      </c>
      <c r="Z119" s="139">
        <v>0.22</v>
      </c>
      <c r="AA119" s="140">
        <f>Z119*K119</f>
        <v>37.488</v>
      </c>
      <c r="AR119" s="17" t="s">
        <v>126</v>
      </c>
      <c r="AT119" s="17" t="s">
        <v>122</v>
      </c>
      <c r="AU119" s="17" t="s">
        <v>90</v>
      </c>
      <c r="AY119" s="17" t="s">
        <v>121</v>
      </c>
      <c r="BE119" s="141">
        <f>IF(U119="základní",N119,0)</f>
        <v>0</v>
      </c>
      <c r="BF119" s="141">
        <f>IF(U119="snížená",N119,0)</f>
        <v>0</v>
      </c>
      <c r="BG119" s="141">
        <f>IF(U119="zákl. přenesená",N119,0)</f>
        <v>0</v>
      </c>
      <c r="BH119" s="141">
        <f>IF(U119="sníž. přenesená",N119,0)</f>
        <v>0</v>
      </c>
      <c r="BI119" s="141">
        <f>IF(U119="nulová",N119,0)</f>
        <v>0</v>
      </c>
      <c r="BJ119" s="17" t="s">
        <v>79</v>
      </c>
      <c r="BK119" s="141">
        <f>ROUND(L119*K119,2)</f>
        <v>0</v>
      </c>
      <c r="BL119" s="17" t="s">
        <v>126</v>
      </c>
      <c r="BM119" s="17" t="s">
        <v>134</v>
      </c>
    </row>
    <row r="120" spans="2:65" s="1" customFormat="1" ht="22.5" customHeight="1">
      <c r="B120" s="132"/>
      <c r="C120" s="133" t="s">
        <v>135</v>
      </c>
      <c r="D120" s="133" t="s">
        <v>122</v>
      </c>
      <c r="E120" s="134" t="s">
        <v>136</v>
      </c>
      <c r="F120" s="203" t="s">
        <v>137</v>
      </c>
      <c r="G120" s="203"/>
      <c r="H120" s="203"/>
      <c r="I120" s="203"/>
      <c r="J120" s="135" t="s">
        <v>138</v>
      </c>
      <c r="K120" s="136">
        <v>477</v>
      </c>
      <c r="L120" s="204"/>
      <c r="M120" s="204"/>
      <c r="N120" s="204">
        <f>ROUND(L120*K120,2)</f>
        <v>0</v>
      </c>
      <c r="O120" s="204"/>
      <c r="P120" s="204"/>
      <c r="Q120" s="204"/>
      <c r="R120" s="137"/>
      <c r="T120" s="138" t="s">
        <v>5</v>
      </c>
      <c r="U120" s="40" t="s">
        <v>39</v>
      </c>
      <c r="V120" s="139">
        <v>0.133</v>
      </c>
      <c r="W120" s="139">
        <f>V120*K120</f>
        <v>63.441</v>
      </c>
      <c r="X120" s="139">
        <v>0</v>
      </c>
      <c r="Y120" s="139">
        <f>X120*K120</f>
        <v>0</v>
      </c>
      <c r="Z120" s="139">
        <v>0.205</v>
      </c>
      <c r="AA120" s="140">
        <f>Z120*K120</f>
        <v>97.785</v>
      </c>
      <c r="AR120" s="17" t="s">
        <v>126</v>
      </c>
      <c r="AT120" s="17" t="s">
        <v>122</v>
      </c>
      <c r="AU120" s="17" t="s">
        <v>90</v>
      </c>
      <c r="AY120" s="17" t="s">
        <v>121</v>
      </c>
      <c r="BE120" s="141">
        <f>IF(U120="základní",N120,0)</f>
        <v>0</v>
      </c>
      <c r="BF120" s="141">
        <f>IF(U120="snížená",N120,0)</f>
        <v>0</v>
      </c>
      <c r="BG120" s="141">
        <f>IF(U120="zákl. přenesená",N120,0)</f>
        <v>0</v>
      </c>
      <c r="BH120" s="141">
        <f>IF(U120="sníž. přenesená",N120,0)</f>
        <v>0</v>
      </c>
      <c r="BI120" s="141">
        <f>IF(U120="nulová",N120,0)</f>
        <v>0</v>
      </c>
      <c r="BJ120" s="17" t="s">
        <v>79</v>
      </c>
      <c r="BK120" s="141">
        <f>ROUND(L120*K120,2)</f>
        <v>0</v>
      </c>
      <c r="BL120" s="17" t="s">
        <v>126</v>
      </c>
      <c r="BM120" s="17" t="s">
        <v>139</v>
      </c>
    </row>
    <row r="121" spans="2:65" s="1" customFormat="1" ht="31.5" customHeight="1">
      <c r="B121" s="132"/>
      <c r="C121" s="133" t="s">
        <v>140</v>
      </c>
      <c r="D121" s="133" t="s">
        <v>122</v>
      </c>
      <c r="E121" s="134" t="s">
        <v>141</v>
      </c>
      <c r="F121" s="203" t="s">
        <v>142</v>
      </c>
      <c r="G121" s="203"/>
      <c r="H121" s="203"/>
      <c r="I121" s="203"/>
      <c r="J121" s="135" t="s">
        <v>125</v>
      </c>
      <c r="K121" s="136">
        <v>300</v>
      </c>
      <c r="L121" s="204"/>
      <c r="M121" s="204"/>
      <c r="N121" s="204">
        <f>ROUND(L121*K121,2)</f>
        <v>0</v>
      </c>
      <c r="O121" s="204"/>
      <c r="P121" s="204"/>
      <c r="Q121" s="204"/>
      <c r="R121" s="137"/>
      <c r="T121" s="138" t="s">
        <v>5</v>
      </c>
      <c r="U121" s="40" t="s">
        <v>39</v>
      </c>
      <c r="V121" s="139">
        <v>0.13</v>
      </c>
      <c r="W121" s="139">
        <f>V121*K121</f>
        <v>39</v>
      </c>
      <c r="X121" s="139">
        <v>0</v>
      </c>
      <c r="Y121" s="139">
        <f>X121*K121</f>
        <v>0</v>
      </c>
      <c r="Z121" s="139">
        <v>0</v>
      </c>
      <c r="AA121" s="140">
        <f>Z121*K121</f>
        <v>0</v>
      </c>
      <c r="AR121" s="17" t="s">
        <v>126</v>
      </c>
      <c r="AT121" s="17" t="s">
        <v>122</v>
      </c>
      <c r="AU121" s="17" t="s">
        <v>90</v>
      </c>
      <c r="AY121" s="17" t="s">
        <v>121</v>
      </c>
      <c r="BE121" s="141">
        <f>IF(U121="základní",N121,0)</f>
        <v>0</v>
      </c>
      <c r="BF121" s="141">
        <f>IF(U121="snížená",N121,0)</f>
        <v>0</v>
      </c>
      <c r="BG121" s="141">
        <f>IF(U121="zákl. přenesená",N121,0)</f>
        <v>0</v>
      </c>
      <c r="BH121" s="141">
        <f>IF(U121="sníž. přenesená",N121,0)</f>
        <v>0</v>
      </c>
      <c r="BI121" s="141">
        <f>IF(U121="nulová",N121,0)</f>
        <v>0</v>
      </c>
      <c r="BJ121" s="17" t="s">
        <v>79</v>
      </c>
      <c r="BK121" s="141">
        <f>ROUND(L121*K121,2)</f>
        <v>0</v>
      </c>
      <c r="BL121" s="17" t="s">
        <v>126</v>
      </c>
      <c r="BM121" s="17" t="s">
        <v>143</v>
      </c>
    </row>
    <row r="122" spans="2:63" s="9" customFormat="1" ht="29.85" customHeight="1">
      <c r="B122" s="121"/>
      <c r="C122" s="122"/>
      <c r="D122" s="131" t="s">
        <v>101</v>
      </c>
      <c r="E122" s="131"/>
      <c r="F122" s="131"/>
      <c r="G122" s="131"/>
      <c r="H122" s="131"/>
      <c r="I122" s="131"/>
      <c r="J122" s="131"/>
      <c r="K122" s="131"/>
      <c r="L122" s="131"/>
      <c r="M122" s="131"/>
      <c r="N122" s="213">
        <f>BK122</f>
        <v>0</v>
      </c>
      <c r="O122" s="214"/>
      <c r="P122" s="214"/>
      <c r="Q122" s="214"/>
      <c r="R122" s="124"/>
      <c r="T122" s="125"/>
      <c r="U122" s="122"/>
      <c r="V122" s="122"/>
      <c r="W122" s="126">
        <f>SUM(W123:W126)</f>
        <v>283.3927</v>
      </c>
      <c r="X122" s="122"/>
      <c r="Y122" s="126">
        <f>SUM(Y123:Y126)</f>
        <v>118.24860000000001</v>
      </c>
      <c r="Z122" s="122"/>
      <c r="AA122" s="127">
        <f>SUM(AA123:AA126)</f>
        <v>0</v>
      </c>
      <c r="AR122" s="128" t="s">
        <v>79</v>
      </c>
      <c r="AT122" s="129" t="s">
        <v>73</v>
      </c>
      <c r="AU122" s="129" t="s">
        <v>79</v>
      </c>
      <c r="AY122" s="128" t="s">
        <v>121</v>
      </c>
      <c r="BK122" s="130">
        <f>SUM(BK123:BK126)</f>
        <v>0</v>
      </c>
    </row>
    <row r="123" spans="2:65" s="1" customFormat="1" ht="22.5" customHeight="1">
      <c r="B123" s="132"/>
      <c r="C123" s="133" t="s">
        <v>144</v>
      </c>
      <c r="D123" s="133" t="s">
        <v>122</v>
      </c>
      <c r="E123" s="134" t="s">
        <v>145</v>
      </c>
      <c r="F123" s="203" t="s">
        <v>146</v>
      </c>
      <c r="G123" s="203"/>
      <c r="H123" s="203"/>
      <c r="I123" s="203"/>
      <c r="J123" s="135" t="s">
        <v>125</v>
      </c>
      <c r="K123" s="136">
        <v>630.5</v>
      </c>
      <c r="L123" s="204"/>
      <c r="M123" s="204"/>
      <c r="N123" s="204">
        <f>ROUND(L123*K123,2)</f>
        <v>0</v>
      </c>
      <c r="O123" s="204"/>
      <c r="P123" s="204"/>
      <c r="Q123" s="204"/>
      <c r="R123" s="137"/>
      <c r="T123" s="138" t="s">
        <v>5</v>
      </c>
      <c r="U123" s="40" t="s">
        <v>39</v>
      </c>
      <c r="V123" s="139">
        <v>0.023</v>
      </c>
      <c r="W123" s="139">
        <f>V123*K123</f>
        <v>14.5015</v>
      </c>
      <c r="X123" s="139">
        <v>0</v>
      </c>
      <c r="Y123" s="139">
        <f>X123*K123</f>
        <v>0</v>
      </c>
      <c r="Z123" s="139">
        <v>0</v>
      </c>
      <c r="AA123" s="140">
        <f>Z123*K123</f>
        <v>0</v>
      </c>
      <c r="AR123" s="17" t="s">
        <v>126</v>
      </c>
      <c r="AT123" s="17" t="s">
        <v>122</v>
      </c>
      <c r="AU123" s="17" t="s">
        <v>90</v>
      </c>
      <c r="AY123" s="17" t="s">
        <v>121</v>
      </c>
      <c r="BE123" s="141">
        <f>IF(U123="základní",N123,0)</f>
        <v>0</v>
      </c>
      <c r="BF123" s="141">
        <f>IF(U123="snížená",N123,0)</f>
        <v>0</v>
      </c>
      <c r="BG123" s="141">
        <f>IF(U123="zákl. přenesená",N123,0)</f>
        <v>0</v>
      </c>
      <c r="BH123" s="141">
        <f>IF(U123="sníž. přenesená",N123,0)</f>
        <v>0</v>
      </c>
      <c r="BI123" s="141">
        <f>IF(U123="nulová",N123,0)</f>
        <v>0</v>
      </c>
      <c r="BJ123" s="17" t="s">
        <v>79</v>
      </c>
      <c r="BK123" s="141">
        <f>ROUND(L123*K123,2)</f>
        <v>0</v>
      </c>
      <c r="BL123" s="17" t="s">
        <v>126</v>
      </c>
      <c r="BM123" s="17" t="s">
        <v>147</v>
      </c>
    </row>
    <row r="124" spans="2:65" s="1" customFormat="1" ht="22.5" customHeight="1">
      <c r="B124" s="132"/>
      <c r="C124" s="133" t="s">
        <v>126</v>
      </c>
      <c r="D124" s="133" t="s">
        <v>122</v>
      </c>
      <c r="E124" s="134" t="s">
        <v>148</v>
      </c>
      <c r="F124" s="203" t="s">
        <v>149</v>
      </c>
      <c r="G124" s="203"/>
      <c r="H124" s="203"/>
      <c r="I124" s="203"/>
      <c r="J124" s="135" t="s">
        <v>125</v>
      </c>
      <c r="K124" s="136">
        <v>511.2</v>
      </c>
      <c r="L124" s="204"/>
      <c r="M124" s="204"/>
      <c r="N124" s="204">
        <f>ROUND(L124*K124,2)</f>
        <v>0</v>
      </c>
      <c r="O124" s="204"/>
      <c r="P124" s="204"/>
      <c r="Q124" s="204"/>
      <c r="R124" s="137"/>
      <c r="T124" s="138" t="s">
        <v>5</v>
      </c>
      <c r="U124" s="40" t="s">
        <v>39</v>
      </c>
      <c r="V124" s="139">
        <v>0.026</v>
      </c>
      <c r="W124" s="139">
        <f>V124*K124</f>
        <v>13.2912</v>
      </c>
      <c r="X124" s="139">
        <v>0</v>
      </c>
      <c r="Y124" s="139">
        <f>X124*K124</f>
        <v>0</v>
      </c>
      <c r="Z124" s="139">
        <v>0</v>
      </c>
      <c r="AA124" s="140">
        <f>Z124*K124</f>
        <v>0</v>
      </c>
      <c r="AR124" s="17" t="s">
        <v>126</v>
      </c>
      <c r="AT124" s="17" t="s">
        <v>122</v>
      </c>
      <c r="AU124" s="17" t="s">
        <v>90</v>
      </c>
      <c r="AY124" s="17" t="s">
        <v>121</v>
      </c>
      <c r="BE124" s="141">
        <f>IF(U124="základní",N124,0)</f>
        <v>0</v>
      </c>
      <c r="BF124" s="141">
        <f>IF(U124="snížená",N124,0)</f>
        <v>0</v>
      </c>
      <c r="BG124" s="141">
        <f>IF(U124="zákl. přenesená",N124,0)</f>
        <v>0</v>
      </c>
      <c r="BH124" s="141">
        <f>IF(U124="sníž. přenesená",N124,0)</f>
        <v>0</v>
      </c>
      <c r="BI124" s="141">
        <f>IF(U124="nulová",N124,0)</f>
        <v>0</v>
      </c>
      <c r="BJ124" s="17" t="s">
        <v>79</v>
      </c>
      <c r="BK124" s="141">
        <f>ROUND(L124*K124,2)</f>
        <v>0</v>
      </c>
      <c r="BL124" s="17" t="s">
        <v>126</v>
      </c>
      <c r="BM124" s="17" t="s">
        <v>150</v>
      </c>
    </row>
    <row r="125" spans="2:65" s="1" customFormat="1" ht="31.5" customHeight="1">
      <c r="B125" s="132"/>
      <c r="C125" s="133" t="s">
        <v>151</v>
      </c>
      <c r="D125" s="133" t="s">
        <v>122</v>
      </c>
      <c r="E125" s="134" t="s">
        <v>152</v>
      </c>
      <c r="F125" s="203" t="s">
        <v>153</v>
      </c>
      <c r="G125" s="203"/>
      <c r="H125" s="203"/>
      <c r="I125" s="203"/>
      <c r="J125" s="135" t="s">
        <v>125</v>
      </c>
      <c r="K125" s="136">
        <v>511.2</v>
      </c>
      <c r="L125" s="204"/>
      <c r="M125" s="204"/>
      <c r="N125" s="204">
        <f>ROUND(L125*K125,2)</f>
        <v>0</v>
      </c>
      <c r="O125" s="204"/>
      <c r="P125" s="204"/>
      <c r="Q125" s="204"/>
      <c r="R125" s="137"/>
      <c r="T125" s="138" t="s">
        <v>5</v>
      </c>
      <c r="U125" s="40" t="s">
        <v>39</v>
      </c>
      <c r="V125" s="139">
        <v>0.5</v>
      </c>
      <c r="W125" s="139">
        <f>V125*K125</f>
        <v>255.6</v>
      </c>
      <c r="X125" s="139">
        <v>0.08425</v>
      </c>
      <c r="Y125" s="139">
        <f>X125*K125</f>
        <v>43.0686</v>
      </c>
      <c r="Z125" s="139">
        <v>0</v>
      </c>
      <c r="AA125" s="140">
        <f>Z125*K125</f>
        <v>0</v>
      </c>
      <c r="AR125" s="17" t="s">
        <v>126</v>
      </c>
      <c r="AT125" s="17" t="s">
        <v>122</v>
      </c>
      <c r="AU125" s="17" t="s">
        <v>90</v>
      </c>
      <c r="AY125" s="17" t="s">
        <v>121</v>
      </c>
      <c r="BE125" s="141">
        <f>IF(U125="základní",N125,0)</f>
        <v>0</v>
      </c>
      <c r="BF125" s="141">
        <f>IF(U125="snížená",N125,0)</f>
        <v>0</v>
      </c>
      <c r="BG125" s="141">
        <f>IF(U125="zákl. přenesená",N125,0)</f>
        <v>0</v>
      </c>
      <c r="BH125" s="141">
        <f>IF(U125="sníž. přenesená",N125,0)</f>
        <v>0</v>
      </c>
      <c r="BI125" s="141">
        <f>IF(U125="nulová",N125,0)</f>
        <v>0</v>
      </c>
      <c r="BJ125" s="17" t="s">
        <v>79</v>
      </c>
      <c r="BK125" s="141">
        <f>ROUND(L125*K125,2)</f>
        <v>0</v>
      </c>
      <c r="BL125" s="17" t="s">
        <v>126</v>
      </c>
      <c r="BM125" s="17" t="s">
        <v>154</v>
      </c>
    </row>
    <row r="126" spans="2:65" s="1" customFormat="1" ht="31.5" customHeight="1">
      <c r="B126" s="132"/>
      <c r="C126" s="142" t="s">
        <v>155</v>
      </c>
      <c r="D126" s="142" t="s">
        <v>156</v>
      </c>
      <c r="E126" s="143" t="s">
        <v>157</v>
      </c>
      <c r="F126" s="206" t="s">
        <v>158</v>
      </c>
      <c r="G126" s="206"/>
      <c r="H126" s="206"/>
      <c r="I126" s="206"/>
      <c r="J126" s="144" t="s">
        <v>125</v>
      </c>
      <c r="K126" s="145">
        <v>537</v>
      </c>
      <c r="L126" s="205"/>
      <c r="M126" s="205"/>
      <c r="N126" s="205">
        <f>ROUND(L126*K126,2)</f>
        <v>0</v>
      </c>
      <c r="O126" s="204"/>
      <c r="P126" s="204"/>
      <c r="Q126" s="204"/>
      <c r="R126" s="137"/>
      <c r="T126" s="138" t="s">
        <v>5</v>
      </c>
      <c r="U126" s="40" t="s">
        <v>39</v>
      </c>
      <c r="V126" s="139">
        <v>0</v>
      </c>
      <c r="W126" s="139">
        <f>V126*K126</f>
        <v>0</v>
      </c>
      <c r="X126" s="139">
        <v>0.14</v>
      </c>
      <c r="Y126" s="139">
        <f>X126*K126</f>
        <v>75.18</v>
      </c>
      <c r="Z126" s="139">
        <v>0</v>
      </c>
      <c r="AA126" s="140">
        <f>Z126*K126</f>
        <v>0</v>
      </c>
      <c r="AR126" s="17" t="s">
        <v>159</v>
      </c>
      <c r="AT126" s="17" t="s">
        <v>156</v>
      </c>
      <c r="AU126" s="17" t="s">
        <v>90</v>
      </c>
      <c r="AY126" s="17" t="s">
        <v>121</v>
      </c>
      <c r="BE126" s="141">
        <f>IF(U126="základní",N126,0)</f>
        <v>0</v>
      </c>
      <c r="BF126" s="141">
        <f>IF(U126="snížená",N126,0)</f>
        <v>0</v>
      </c>
      <c r="BG126" s="141">
        <f>IF(U126="zákl. přenesená",N126,0)</f>
        <v>0</v>
      </c>
      <c r="BH126" s="141">
        <f>IF(U126="sníž. přenesená",N126,0)</f>
        <v>0</v>
      </c>
      <c r="BI126" s="141">
        <f>IF(U126="nulová",N126,0)</f>
        <v>0</v>
      </c>
      <c r="BJ126" s="17" t="s">
        <v>79</v>
      </c>
      <c r="BK126" s="141">
        <f>ROUND(L126*K126,2)</f>
        <v>0</v>
      </c>
      <c r="BL126" s="17" t="s">
        <v>126</v>
      </c>
      <c r="BM126" s="17" t="s">
        <v>160</v>
      </c>
    </row>
    <row r="127" spans="2:63" s="9" customFormat="1" ht="29.85" customHeight="1">
      <c r="B127" s="121"/>
      <c r="C127" s="122"/>
      <c r="D127" s="131" t="s">
        <v>102</v>
      </c>
      <c r="E127" s="131"/>
      <c r="F127" s="131"/>
      <c r="G127" s="131"/>
      <c r="H127" s="131"/>
      <c r="I127" s="131"/>
      <c r="J127" s="131"/>
      <c r="K127" s="131"/>
      <c r="L127" s="131"/>
      <c r="M127" s="131"/>
      <c r="N127" s="213">
        <f>BK127</f>
        <v>0</v>
      </c>
      <c r="O127" s="214"/>
      <c r="P127" s="214"/>
      <c r="Q127" s="214"/>
      <c r="R127" s="124"/>
      <c r="T127" s="125"/>
      <c r="U127" s="122"/>
      <c r="V127" s="122"/>
      <c r="W127" s="126">
        <f>SUM(W128:W129)</f>
        <v>129.267</v>
      </c>
      <c r="X127" s="122"/>
      <c r="Y127" s="126">
        <f>SUM(Y128:Y129)</f>
        <v>98.40573</v>
      </c>
      <c r="Z127" s="122"/>
      <c r="AA127" s="127">
        <f>SUM(AA128:AA129)</f>
        <v>0</v>
      </c>
      <c r="AR127" s="128" t="s">
        <v>79</v>
      </c>
      <c r="AT127" s="129" t="s">
        <v>73</v>
      </c>
      <c r="AU127" s="129" t="s">
        <v>79</v>
      </c>
      <c r="AY127" s="128" t="s">
        <v>121</v>
      </c>
      <c r="BK127" s="130">
        <f>SUM(BK128:BK129)</f>
        <v>0</v>
      </c>
    </row>
    <row r="128" spans="2:65" s="1" customFormat="1" ht="44.25" customHeight="1">
      <c r="B128" s="132"/>
      <c r="C128" s="133" t="s">
        <v>159</v>
      </c>
      <c r="D128" s="133" t="s">
        <v>122</v>
      </c>
      <c r="E128" s="134" t="s">
        <v>161</v>
      </c>
      <c r="F128" s="203" t="s">
        <v>162</v>
      </c>
      <c r="G128" s="203"/>
      <c r="H128" s="203"/>
      <c r="I128" s="203"/>
      <c r="J128" s="135" t="s">
        <v>138</v>
      </c>
      <c r="K128" s="136">
        <v>477</v>
      </c>
      <c r="L128" s="204"/>
      <c r="M128" s="204"/>
      <c r="N128" s="204">
        <f>ROUND(L128*K128,2)</f>
        <v>0</v>
      </c>
      <c r="O128" s="204"/>
      <c r="P128" s="204"/>
      <c r="Q128" s="204"/>
      <c r="R128" s="137"/>
      <c r="T128" s="138" t="s">
        <v>5</v>
      </c>
      <c r="U128" s="40" t="s">
        <v>39</v>
      </c>
      <c r="V128" s="139">
        <v>0.271</v>
      </c>
      <c r="W128" s="139">
        <f>V128*K128</f>
        <v>129.267</v>
      </c>
      <c r="X128" s="139">
        <v>0.16849</v>
      </c>
      <c r="Y128" s="139">
        <f>X128*K128</f>
        <v>80.36973</v>
      </c>
      <c r="Z128" s="139">
        <v>0</v>
      </c>
      <c r="AA128" s="140">
        <f>Z128*K128</f>
        <v>0</v>
      </c>
      <c r="AR128" s="17" t="s">
        <v>126</v>
      </c>
      <c r="AT128" s="17" t="s">
        <v>122</v>
      </c>
      <c r="AU128" s="17" t="s">
        <v>90</v>
      </c>
      <c r="AY128" s="17" t="s">
        <v>121</v>
      </c>
      <c r="BE128" s="141">
        <f>IF(U128="základní",N128,0)</f>
        <v>0</v>
      </c>
      <c r="BF128" s="141">
        <f>IF(U128="snížená",N128,0)</f>
        <v>0</v>
      </c>
      <c r="BG128" s="141">
        <f>IF(U128="zákl. přenesená",N128,0)</f>
        <v>0</v>
      </c>
      <c r="BH128" s="141">
        <f>IF(U128="sníž. přenesená",N128,0)</f>
        <v>0</v>
      </c>
      <c r="BI128" s="141">
        <f>IF(U128="nulová",N128,0)</f>
        <v>0</v>
      </c>
      <c r="BJ128" s="17" t="s">
        <v>79</v>
      </c>
      <c r="BK128" s="141">
        <f>ROUND(L128*K128,2)</f>
        <v>0</v>
      </c>
      <c r="BL128" s="17" t="s">
        <v>126</v>
      </c>
      <c r="BM128" s="17" t="s">
        <v>163</v>
      </c>
    </row>
    <row r="129" spans="2:65" s="1" customFormat="1" ht="31.5" customHeight="1">
      <c r="B129" s="132"/>
      <c r="C129" s="142" t="s">
        <v>164</v>
      </c>
      <c r="D129" s="142" t="s">
        <v>156</v>
      </c>
      <c r="E129" s="143" t="s">
        <v>165</v>
      </c>
      <c r="F129" s="206" t="s">
        <v>166</v>
      </c>
      <c r="G129" s="206"/>
      <c r="H129" s="206"/>
      <c r="I129" s="206"/>
      <c r="J129" s="144" t="s">
        <v>167</v>
      </c>
      <c r="K129" s="145">
        <v>501</v>
      </c>
      <c r="L129" s="205"/>
      <c r="M129" s="205"/>
      <c r="N129" s="205">
        <f>ROUND(L129*K129,2)</f>
        <v>0</v>
      </c>
      <c r="O129" s="204"/>
      <c r="P129" s="204"/>
      <c r="Q129" s="204"/>
      <c r="R129" s="137"/>
      <c r="T129" s="138" t="s">
        <v>5</v>
      </c>
      <c r="U129" s="40" t="s">
        <v>39</v>
      </c>
      <c r="V129" s="139">
        <v>0</v>
      </c>
      <c r="W129" s="139">
        <f>V129*K129</f>
        <v>0</v>
      </c>
      <c r="X129" s="139">
        <v>0.036</v>
      </c>
      <c r="Y129" s="139">
        <f>X129*K129</f>
        <v>18.035999999999998</v>
      </c>
      <c r="Z129" s="139">
        <v>0</v>
      </c>
      <c r="AA129" s="140">
        <f>Z129*K129</f>
        <v>0</v>
      </c>
      <c r="AR129" s="17" t="s">
        <v>159</v>
      </c>
      <c r="AT129" s="17" t="s">
        <v>156</v>
      </c>
      <c r="AU129" s="17" t="s">
        <v>90</v>
      </c>
      <c r="AY129" s="17" t="s">
        <v>121</v>
      </c>
      <c r="BE129" s="141">
        <f>IF(U129="základní",N129,0)</f>
        <v>0</v>
      </c>
      <c r="BF129" s="141">
        <f>IF(U129="snížená",N129,0)</f>
        <v>0</v>
      </c>
      <c r="BG129" s="141">
        <f>IF(U129="zákl. přenesená",N129,0)</f>
        <v>0</v>
      </c>
      <c r="BH129" s="141">
        <f>IF(U129="sníž. přenesená",N129,0)</f>
        <v>0</v>
      </c>
      <c r="BI129" s="141">
        <f>IF(U129="nulová",N129,0)</f>
        <v>0</v>
      </c>
      <c r="BJ129" s="17" t="s">
        <v>79</v>
      </c>
      <c r="BK129" s="141">
        <f>ROUND(L129*K129,2)</f>
        <v>0</v>
      </c>
      <c r="BL129" s="17" t="s">
        <v>126</v>
      </c>
      <c r="BM129" s="17" t="s">
        <v>168</v>
      </c>
    </row>
    <row r="130" spans="2:63" s="9" customFormat="1" ht="29.85" customHeight="1">
      <c r="B130" s="121"/>
      <c r="C130" s="122"/>
      <c r="D130" s="131" t="s">
        <v>103</v>
      </c>
      <c r="E130" s="131"/>
      <c r="F130" s="131"/>
      <c r="G130" s="131"/>
      <c r="H130" s="131"/>
      <c r="I130" s="131"/>
      <c r="J130" s="131"/>
      <c r="K130" s="131"/>
      <c r="L130" s="131"/>
      <c r="M130" s="131"/>
      <c r="N130" s="213">
        <f>BK130</f>
        <v>0</v>
      </c>
      <c r="O130" s="214"/>
      <c r="P130" s="214"/>
      <c r="Q130" s="214"/>
      <c r="R130" s="124"/>
      <c r="T130" s="125"/>
      <c r="U130" s="122"/>
      <c r="V130" s="122"/>
      <c r="W130" s="126">
        <f>SUM(W131:W135)</f>
        <v>17.784</v>
      </c>
      <c r="X130" s="122"/>
      <c r="Y130" s="126">
        <f>SUM(Y131:Y135)</f>
        <v>0</v>
      </c>
      <c r="Z130" s="122"/>
      <c r="AA130" s="127">
        <f>SUM(AA131:AA135)</f>
        <v>0</v>
      </c>
      <c r="AR130" s="128" t="s">
        <v>79</v>
      </c>
      <c r="AT130" s="129" t="s">
        <v>73</v>
      </c>
      <c r="AU130" s="129" t="s">
        <v>79</v>
      </c>
      <c r="AY130" s="128" t="s">
        <v>121</v>
      </c>
      <c r="BK130" s="130">
        <f>SUM(BK131:BK135)</f>
        <v>0</v>
      </c>
    </row>
    <row r="131" spans="2:65" s="1" customFormat="1" ht="31.5" customHeight="1">
      <c r="B131" s="132"/>
      <c r="C131" s="133" t="s">
        <v>169</v>
      </c>
      <c r="D131" s="133" t="s">
        <v>122</v>
      </c>
      <c r="E131" s="134" t="s">
        <v>170</v>
      </c>
      <c r="F131" s="203" t="s">
        <v>171</v>
      </c>
      <c r="G131" s="203"/>
      <c r="H131" s="203"/>
      <c r="I131" s="203"/>
      <c r="J131" s="135" t="s">
        <v>172</v>
      </c>
      <c r="K131" s="136">
        <v>370.5</v>
      </c>
      <c r="L131" s="204"/>
      <c r="M131" s="204"/>
      <c r="N131" s="204">
        <f>ROUND(L131*K131,2)</f>
        <v>0</v>
      </c>
      <c r="O131" s="204"/>
      <c r="P131" s="204"/>
      <c r="Q131" s="204"/>
      <c r="R131" s="137"/>
      <c r="T131" s="138" t="s">
        <v>5</v>
      </c>
      <c r="U131" s="40" t="s">
        <v>39</v>
      </c>
      <c r="V131" s="139">
        <v>0.03</v>
      </c>
      <c r="W131" s="139">
        <f>V131*K131</f>
        <v>11.115</v>
      </c>
      <c r="X131" s="139">
        <v>0</v>
      </c>
      <c r="Y131" s="139">
        <f>X131*K131</f>
        <v>0</v>
      </c>
      <c r="Z131" s="139">
        <v>0</v>
      </c>
      <c r="AA131" s="140">
        <f>Z131*K131</f>
        <v>0</v>
      </c>
      <c r="AR131" s="17" t="s">
        <v>126</v>
      </c>
      <c r="AT131" s="17" t="s">
        <v>122</v>
      </c>
      <c r="AU131" s="17" t="s">
        <v>90</v>
      </c>
      <c r="AY131" s="17" t="s">
        <v>121</v>
      </c>
      <c r="BE131" s="141">
        <f>IF(U131="základní",N131,0)</f>
        <v>0</v>
      </c>
      <c r="BF131" s="141">
        <f>IF(U131="snížená",N131,0)</f>
        <v>0</v>
      </c>
      <c r="BG131" s="141">
        <f>IF(U131="zákl. přenesená",N131,0)</f>
        <v>0</v>
      </c>
      <c r="BH131" s="141">
        <f>IF(U131="sníž. přenesená",N131,0)</f>
        <v>0</v>
      </c>
      <c r="BI131" s="141">
        <f>IF(U131="nulová",N131,0)</f>
        <v>0</v>
      </c>
      <c r="BJ131" s="17" t="s">
        <v>79</v>
      </c>
      <c r="BK131" s="141">
        <f>ROUND(L131*K131,2)</f>
        <v>0</v>
      </c>
      <c r="BL131" s="17" t="s">
        <v>126</v>
      </c>
      <c r="BM131" s="17" t="s">
        <v>173</v>
      </c>
    </row>
    <row r="132" spans="2:65" s="1" customFormat="1" ht="31.5" customHeight="1">
      <c r="B132" s="132"/>
      <c r="C132" s="133" t="s">
        <v>174</v>
      </c>
      <c r="D132" s="133" t="s">
        <v>122</v>
      </c>
      <c r="E132" s="134" t="s">
        <v>175</v>
      </c>
      <c r="F132" s="203" t="s">
        <v>176</v>
      </c>
      <c r="G132" s="203"/>
      <c r="H132" s="203"/>
      <c r="I132" s="203"/>
      <c r="J132" s="135" t="s">
        <v>172</v>
      </c>
      <c r="K132" s="136">
        <v>3334.5</v>
      </c>
      <c r="L132" s="204"/>
      <c r="M132" s="204"/>
      <c r="N132" s="204">
        <f>ROUND(L132*K132,2)</f>
        <v>0</v>
      </c>
      <c r="O132" s="204"/>
      <c r="P132" s="204"/>
      <c r="Q132" s="204"/>
      <c r="R132" s="137"/>
      <c r="T132" s="138" t="s">
        <v>5</v>
      </c>
      <c r="U132" s="40" t="s">
        <v>39</v>
      </c>
      <c r="V132" s="139">
        <v>0.002</v>
      </c>
      <c r="W132" s="139">
        <f>V132*K132</f>
        <v>6.6690000000000005</v>
      </c>
      <c r="X132" s="139">
        <v>0</v>
      </c>
      <c r="Y132" s="139">
        <f>X132*K132</f>
        <v>0</v>
      </c>
      <c r="Z132" s="139">
        <v>0</v>
      </c>
      <c r="AA132" s="140">
        <f>Z132*K132</f>
        <v>0</v>
      </c>
      <c r="AR132" s="17" t="s">
        <v>126</v>
      </c>
      <c r="AT132" s="17" t="s">
        <v>122</v>
      </c>
      <c r="AU132" s="17" t="s">
        <v>90</v>
      </c>
      <c r="AY132" s="17" t="s">
        <v>121</v>
      </c>
      <c r="BE132" s="141">
        <f>IF(U132="základní",N132,0)</f>
        <v>0</v>
      </c>
      <c r="BF132" s="141">
        <f>IF(U132="snížená",N132,0)</f>
        <v>0</v>
      </c>
      <c r="BG132" s="141">
        <f>IF(U132="zákl. přenesená",N132,0)</f>
        <v>0</v>
      </c>
      <c r="BH132" s="141">
        <f>IF(U132="sníž. přenesená",N132,0)</f>
        <v>0</v>
      </c>
      <c r="BI132" s="141">
        <f>IF(U132="nulová",N132,0)</f>
        <v>0</v>
      </c>
      <c r="BJ132" s="17" t="s">
        <v>79</v>
      </c>
      <c r="BK132" s="141">
        <f>ROUND(L132*K132,2)</f>
        <v>0</v>
      </c>
      <c r="BL132" s="17" t="s">
        <v>126</v>
      </c>
      <c r="BM132" s="17" t="s">
        <v>177</v>
      </c>
    </row>
    <row r="133" spans="2:65" s="1" customFormat="1" ht="31.5" customHeight="1">
      <c r="B133" s="132"/>
      <c r="C133" s="133" t="s">
        <v>178</v>
      </c>
      <c r="D133" s="133" t="s">
        <v>122</v>
      </c>
      <c r="E133" s="134" t="s">
        <v>179</v>
      </c>
      <c r="F133" s="203" t="s">
        <v>180</v>
      </c>
      <c r="G133" s="203"/>
      <c r="H133" s="203"/>
      <c r="I133" s="203"/>
      <c r="J133" s="135" t="s">
        <v>172</v>
      </c>
      <c r="K133" s="136">
        <v>141.4</v>
      </c>
      <c r="L133" s="204"/>
      <c r="M133" s="204"/>
      <c r="N133" s="204">
        <f>ROUND(L133*K133,2)</f>
        <v>0</v>
      </c>
      <c r="O133" s="204"/>
      <c r="P133" s="204"/>
      <c r="Q133" s="204"/>
      <c r="R133" s="137"/>
      <c r="T133" s="138" t="s">
        <v>5</v>
      </c>
      <c r="U133" s="40" t="s">
        <v>39</v>
      </c>
      <c r="V133" s="139">
        <v>0</v>
      </c>
      <c r="W133" s="139">
        <f>V133*K133</f>
        <v>0</v>
      </c>
      <c r="X133" s="139">
        <v>0</v>
      </c>
      <c r="Y133" s="139">
        <f>X133*K133</f>
        <v>0</v>
      </c>
      <c r="Z133" s="139">
        <v>0</v>
      </c>
      <c r="AA133" s="140">
        <f>Z133*K133</f>
        <v>0</v>
      </c>
      <c r="AR133" s="17" t="s">
        <v>126</v>
      </c>
      <c r="AT133" s="17" t="s">
        <v>122</v>
      </c>
      <c r="AU133" s="17" t="s">
        <v>90</v>
      </c>
      <c r="AY133" s="17" t="s">
        <v>121</v>
      </c>
      <c r="BE133" s="141">
        <f>IF(U133="základní",N133,0)</f>
        <v>0</v>
      </c>
      <c r="BF133" s="141">
        <f>IF(U133="snížená",N133,0)</f>
        <v>0</v>
      </c>
      <c r="BG133" s="141">
        <f>IF(U133="zákl. přenesená",N133,0)</f>
        <v>0</v>
      </c>
      <c r="BH133" s="141">
        <f>IF(U133="sníž. přenesená",N133,0)</f>
        <v>0</v>
      </c>
      <c r="BI133" s="141">
        <f>IF(U133="nulová",N133,0)</f>
        <v>0</v>
      </c>
      <c r="BJ133" s="17" t="s">
        <v>79</v>
      </c>
      <c r="BK133" s="141">
        <f>ROUND(L133*K133,2)</f>
        <v>0</v>
      </c>
      <c r="BL133" s="17" t="s">
        <v>126</v>
      </c>
      <c r="BM133" s="17" t="s">
        <v>181</v>
      </c>
    </row>
    <row r="134" spans="2:65" s="1" customFormat="1" ht="31.5" customHeight="1">
      <c r="B134" s="132"/>
      <c r="C134" s="133" t="s">
        <v>11</v>
      </c>
      <c r="D134" s="133" t="s">
        <v>122</v>
      </c>
      <c r="E134" s="134" t="s">
        <v>182</v>
      </c>
      <c r="F134" s="203" t="s">
        <v>183</v>
      </c>
      <c r="G134" s="203"/>
      <c r="H134" s="203"/>
      <c r="I134" s="203"/>
      <c r="J134" s="135" t="s">
        <v>172</v>
      </c>
      <c r="K134" s="136">
        <v>27.3</v>
      </c>
      <c r="L134" s="204"/>
      <c r="M134" s="204"/>
      <c r="N134" s="204">
        <f>ROUND(L134*K134,2)</f>
        <v>0</v>
      </c>
      <c r="O134" s="204"/>
      <c r="P134" s="204"/>
      <c r="Q134" s="204"/>
      <c r="R134" s="137"/>
      <c r="T134" s="138" t="s">
        <v>5</v>
      </c>
      <c r="U134" s="40" t="s">
        <v>39</v>
      </c>
      <c r="V134" s="139">
        <v>0</v>
      </c>
      <c r="W134" s="139">
        <f>V134*K134</f>
        <v>0</v>
      </c>
      <c r="X134" s="139">
        <v>0</v>
      </c>
      <c r="Y134" s="139">
        <f>X134*K134</f>
        <v>0</v>
      </c>
      <c r="Z134" s="139">
        <v>0</v>
      </c>
      <c r="AA134" s="140">
        <f>Z134*K134</f>
        <v>0</v>
      </c>
      <c r="AR134" s="17" t="s">
        <v>126</v>
      </c>
      <c r="AT134" s="17" t="s">
        <v>122</v>
      </c>
      <c r="AU134" s="17" t="s">
        <v>90</v>
      </c>
      <c r="AY134" s="17" t="s">
        <v>121</v>
      </c>
      <c r="BE134" s="141">
        <f>IF(U134="základní",N134,0)</f>
        <v>0</v>
      </c>
      <c r="BF134" s="141">
        <f>IF(U134="snížená",N134,0)</f>
        <v>0</v>
      </c>
      <c r="BG134" s="141">
        <f>IF(U134="zákl. přenesená",N134,0)</f>
        <v>0</v>
      </c>
      <c r="BH134" s="141">
        <f>IF(U134="sníž. přenesená",N134,0)</f>
        <v>0</v>
      </c>
      <c r="BI134" s="141">
        <f>IF(U134="nulová",N134,0)</f>
        <v>0</v>
      </c>
      <c r="BJ134" s="17" t="s">
        <v>79</v>
      </c>
      <c r="BK134" s="141">
        <f>ROUND(L134*K134,2)</f>
        <v>0</v>
      </c>
      <c r="BL134" s="17" t="s">
        <v>126</v>
      </c>
      <c r="BM134" s="17" t="s">
        <v>184</v>
      </c>
    </row>
    <row r="135" spans="2:65" s="1" customFormat="1" ht="31.5" customHeight="1">
      <c r="B135" s="132"/>
      <c r="C135" s="133" t="s">
        <v>185</v>
      </c>
      <c r="D135" s="133" t="s">
        <v>122</v>
      </c>
      <c r="E135" s="134" t="s">
        <v>186</v>
      </c>
      <c r="F135" s="203" t="s">
        <v>187</v>
      </c>
      <c r="G135" s="203"/>
      <c r="H135" s="203"/>
      <c r="I135" s="203"/>
      <c r="J135" s="135" t="s">
        <v>172</v>
      </c>
      <c r="K135" s="136">
        <v>201.8</v>
      </c>
      <c r="L135" s="204"/>
      <c r="M135" s="204"/>
      <c r="N135" s="204">
        <f>ROUND(L135*K135,2)</f>
        <v>0</v>
      </c>
      <c r="O135" s="204"/>
      <c r="P135" s="204"/>
      <c r="Q135" s="204"/>
      <c r="R135" s="137"/>
      <c r="T135" s="138" t="s">
        <v>5</v>
      </c>
      <c r="U135" s="40" t="s">
        <v>39</v>
      </c>
      <c r="V135" s="139">
        <v>0</v>
      </c>
      <c r="W135" s="139">
        <f>V135*K135</f>
        <v>0</v>
      </c>
      <c r="X135" s="139">
        <v>0</v>
      </c>
      <c r="Y135" s="139">
        <f>X135*K135</f>
        <v>0</v>
      </c>
      <c r="Z135" s="139">
        <v>0</v>
      </c>
      <c r="AA135" s="140">
        <f>Z135*K135</f>
        <v>0</v>
      </c>
      <c r="AR135" s="17" t="s">
        <v>126</v>
      </c>
      <c r="AT135" s="17" t="s">
        <v>122</v>
      </c>
      <c r="AU135" s="17" t="s">
        <v>90</v>
      </c>
      <c r="AY135" s="17" t="s">
        <v>121</v>
      </c>
      <c r="BE135" s="141">
        <f>IF(U135="základní",N135,0)</f>
        <v>0</v>
      </c>
      <c r="BF135" s="141">
        <f>IF(U135="snížená",N135,0)</f>
        <v>0</v>
      </c>
      <c r="BG135" s="141">
        <f>IF(U135="zákl. přenesená",N135,0)</f>
        <v>0</v>
      </c>
      <c r="BH135" s="141">
        <f>IF(U135="sníž. přenesená",N135,0)</f>
        <v>0</v>
      </c>
      <c r="BI135" s="141">
        <f>IF(U135="nulová",N135,0)</f>
        <v>0</v>
      </c>
      <c r="BJ135" s="17" t="s">
        <v>79</v>
      </c>
      <c r="BK135" s="141">
        <f>ROUND(L135*K135,2)</f>
        <v>0</v>
      </c>
      <c r="BL135" s="17" t="s">
        <v>126</v>
      </c>
      <c r="BM135" s="17" t="s">
        <v>188</v>
      </c>
    </row>
    <row r="136" spans="2:63" s="9" customFormat="1" ht="37.35" customHeight="1">
      <c r="B136" s="121"/>
      <c r="C136" s="122"/>
      <c r="D136" s="123" t="s">
        <v>104</v>
      </c>
      <c r="E136" s="123"/>
      <c r="F136" s="123"/>
      <c r="G136" s="123"/>
      <c r="H136" s="123"/>
      <c r="I136" s="123"/>
      <c r="J136" s="123"/>
      <c r="K136" s="123"/>
      <c r="L136" s="123"/>
      <c r="M136" s="123"/>
      <c r="N136" s="215">
        <f>BK136</f>
        <v>0</v>
      </c>
      <c r="O136" s="216"/>
      <c r="P136" s="216"/>
      <c r="Q136" s="216"/>
      <c r="R136" s="124"/>
      <c r="T136" s="125"/>
      <c r="U136" s="122"/>
      <c r="V136" s="122"/>
      <c r="W136" s="126">
        <f>W137</f>
        <v>0</v>
      </c>
      <c r="X136" s="122"/>
      <c r="Y136" s="126">
        <f>Y137</f>
        <v>0</v>
      </c>
      <c r="Z136" s="122"/>
      <c r="AA136" s="127">
        <f>AA137</f>
        <v>0</v>
      </c>
      <c r="AR136" s="128" t="s">
        <v>144</v>
      </c>
      <c r="AT136" s="129" t="s">
        <v>73</v>
      </c>
      <c r="AU136" s="129" t="s">
        <v>74</v>
      </c>
      <c r="AY136" s="128" t="s">
        <v>121</v>
      </c>
      <c r="BK136" s="130">
        <f>BK137</f>
        <v>0</v>
      </c>
    </row>
    <row r="137" spans="2:63" s="9" customFormat="1" ht="19.9" customHeight="1">
      <c r="B137" s="121"/>
      <c r="C137" s="122"/>
      <c r="D137" s="131" t="s">
        <v>105</v>
      </c>
      <c r="E137" s="131"/>
      <c r="F137" s="131"/>
      <c r="G137" s="131"/>
      <c r="H137" s="131"/>
      <c r="I137" s="131"/>
      <c r="J137" s="131"/>
      <c r="K137" s="131"/>
      <c r="L137" s="131"/>
      <c r="M137" s="131"/>
      <c r="N137" s="211">
        <f>BK137</f>
        <v>0</v>
      </c>
      <c r="O137" s="212"/>
      <c r="P137" s="212"/>
      <c r="Q137" s="212"/>
      <c r="R137" s="124"/>
      <c r="T137" s="125"/>
      <c r="U137" s="122"/>
      <c r="V137" s="122"/>
      <c r="W137" s="126">
        <f>W138</f>
        <v>0</v>
      </c>
      <c r="X137" s="122"/>
      <c r="Y137" s="126">
        <f>Y138</f>
        <v>0</v>
      </c>
      <c r="Z137" s="122"/>
      <c r="AA137" s="127">
        <f>AA138</f>
        <v>0</v>
      </c>
      <c r="AR137" s="128" t="s">
        <v>144</v>
      </c>
      <c r="AT137" s="129" t="s">
        <v>73</v>
      </c>
      <c r="AU137" s="129" t="s">
        <v>79</v>
      </c>
      <c r="AY137" s="128" t="s">
        <v>121</v>
      </c>
      <c r="BK137" s="130">
        <f>BK138</f>
        <v>0</v>
      </c>
    </row>
    <row r="138" spans="2:65" s="1" customFormat="1" ht="22.5" customHeight="1">
      <c r="B138" s="132"/>
      <c r="C138" s="133" t="s">
        <v>189</v>
      </c>
      <c r="D138" s="133" t="s">
        <v>122</v>
      </c>
      <c r="E138" s="134" t="s">
        <v>190</v>
      </c>
      <c r="F138" s="203" t="s">
        <v>191</v>
      </c>
      <c r="G138" s="203"/>
      <c r="H138" s="203"/>
      <c r="I138" s="203"/>
      <c r="J138" s="135" t="s">
        <v>192</v>
      </c>
      <c r="K138" s="136">
        <v>1</v>
      </c>
      <c r="L138" s="204"/>
      <c r="M138" s="204"/>
      <c r="N138" s="204">
        <f>ROUND(L138*K138,2)</f>
        <v>0</v>
      </c>
      <c r="O138" s="204"/>
      <c r="P138" s="204"/>
      <c r="Q138" s="204"/>
      <c r="R138" s="137"/>
      <c r="T138" s="138" t="s">
        <v>5</v>
      </c>
      <c r="U138" s="146" t="s">
        <v>39</v>
      </c>
      <c r="V138" s="147">
        <v>0</v>
      </c>
      <c r="W138" s="147">
        <f>V138*K138</f>
        <v>0</v>
      </c>
      <c r="X138" s="147">
        <v>0</v>
      </c>
      <c r="Y138" s="147">
        <f>X138*K138</f>
        <v>0</v>
      </c>
      <c r="Z138" s="147">
        <v>0</v>
      </c>
      <c r="AA138" s="148">
        <f>Z138*K138</f>
        <v>0</v>
      </c>
      <c r="AR138" s="17" t="s">
        <v>193</v>
      </c>
      <c r="AT138" s="17" t="s">
        <v>122</v>
      </c>
      <c r="AU138" s="17" t="s">
        <v>90</v>
      </c>
      <c r="AY138" s="17" t="s">
        <v>121</v>
      </c>
      <c r="BE138" s="141">
        <f>IF(U138="základní",N138,0)</f>
        <v>0</v>
      </c>
      <c r="BF138" s="141">
        <f>IF(U138="snížená",N138,0)</f>
        <v>0</v>
      </c>
      <c r="BG138" s="141">
        <f>IF(U138="zákl. přenesená",N138,0)</f>
        <v>0</v>
      </c>
      <c r="BH138" s="141">
        <f>IF(U138="sníž. přenesená",N138,0)</f>
        <v>0</v>
      </c>
      <c r="BI138" s="141">
        <f>IF(U138="nulová",N138,0)</f>
        <v>0</v>
      </c>
      <c r="BJ138" s="17" t="s">
        <v>79</v>
      </c>
      <c r="BK138" s="141">
        <f>ROUND(L138*K138,2)</f>
        <v>0</v>
      </c>
      <c r="BL138" s="17" t="s">
        <v>193</v>
      </c>
      <c r="BM138" s="17" t="s">
        <v>194</v>
      </c>
    </row>
    <row r="139" spans="2:18" s="1" customFormat="1" ht="6.95" customHeight="1">
      <c r="B139" s="55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7"/>
    </row>
  </sheetData>
  <mergeCells count="113">
    <mergeCell ref="H1:K1"/>
    <mergeCell ref="S2:AC2"/>
    <mergeCell ref="F138:I138"/>
    <mergeCell ref="L138:M138"/>
    <mergeCell ref="N138:Q138"/>
    <mergeCell ref="N114:Q114"/>
    <mergeCell ref="N115:Q115"/>
    <mergeCell ref="N116:Q116"/>
    <mergeCell ref="N122:Q122"/>
    <mergeCell ref="N127:Q127"/>
    <mergeCell ref="N130:Q130"/>
    <mergeCell ref="N136:Q136"/>
    <mergeCell ref="N137:Q137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F125:I125"/>
    <mergeCell ref="L125:M125"/>
    <mergeCell ref="N125:Q125"/>
    <mergeCell ref="F126:I126"/>
    <mergeCell ref="L126:M126"/>
    <mergeCell ref="N126:Q126"/>
    <mergeCell ref="F128:I128"/>
    <mergeCell ref="L128:M128"/>
    <mergeCell ref="N128:Q128"/>
    <mergeCell ref="F121:I121"/>
    <mergeCell ref="L121:M121"/>
    <mergeCell ref="N121:Q121"/>
    <mergeCell ref="F123:I123"/>
    <mergeCell ref="L123:M123"/>
    <mergeCell ref="N123:Q123"/>
    <mergeCell ref="F124:I124"/>
    <mergeCell ref="L124:M124"/>
    <mergeCell ref="N124:Q124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O14:P14"/>
    <mergeCell ref="O16:P16"/>
  </mergeCells>
  <hyperlinks>
    <hyperlink ref="F1:G1" location="C2" display="1) Krycí list rozpočtu"/>
    <hyperlink ref="H1:K1" location="C85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Heczko</dc:creator>
  <cp:keywords/>
  <dc:description/>
  <cp:lastModifiedBy>User</cp:lastModifiedBy>
  <dcterms:created xsi:type="dcterms:W3CDTF">2017-05-04T12:42:47Z</dcterms:created>
  <dcterms:modified xsi:type="dcterms:W3CDTF">2017-05-04T12:44:50Z</dcterms:modified>
  <cp:category/>
  <cp:version/>
  <cp:contentType/>
  <cp:contentStatus/>
</cp:coreProperties>
</file>