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Rekapitulace stavby" sheetId="1" r:id="rId1"/>
    <sheet name="1-2016 - Urnové hroby II...." sheetId="2" r:id="rId2"/>
  </sheets>
  <definedNames>
    <definedName name="_xlnm.Print_Titles" localSheetId="1">'1-2016 - Urnové hroby II....'!$113:$113</definedName>
    <definedName name="_xlnm.Print_Titles" localSheetId="0">'Rekapitulace stavby'!$85:$85</definedName>
    <definedName name="_xlnm.Print_Area" localSheetId="1">'1-2016 - Urnové hroby II....'!$C$4:$Q$70,'1-2016 - Urnové hroby II....'!$C$76:$Q$98,'1-2016 - Urnové hroby II....'!$C$104:$Q$135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<sst xmlns="http://schemas.openxmlformats.org/spreadsheetml/2006/main" count="491" uniqueCount="187">
  <si>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</si>
  <si>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</si>
  <si>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</si>
  <si>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</si>
  <si>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</si>
  <si>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</si>
  <si>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</si>
  <si>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</si>
  <si>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</si>
  <si>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</si>
  <si>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</si>
  <si>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</si>
  <si>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</si>
  <si>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</si>
  <si>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1/2016</t>
  </si>
  <si>
    <t>Stavba:</t>
  </si>
  <si>
    <t>Urnové hroby II.etapa</t>
  </si>
  <si>
    <t>0,1</t>
  </si>
  <si>
    <t>JKSO:</t>
  </si>
  <si>
    <t>CC-CZ:</t>
  </si>
  <si>
    <t>1</t>
  </si>
  <si>
    <t>Místo:</t>
  </si>
  <si>
    <t>Třinec, místní část Folwark</t>
  </si>
  <si>
    <t>Datum:</t>
  </si>
  <si>
    <t>16.5.2016</t>
  </si>
  <si>
    <t>10</t>
  </si>
  <si>
    <t>100</t>
  </si>
  <si>
    <t>Objednatel:</t>
  </si>
  <si>
    <t>IČ:</t>
  </si>
  <si>
    <t>00297313</t>
  </si>
  <si>
    <t>Město Třinec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</si>
  <si>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</si>
  <si>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</si>
  <si>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</si>
  <si>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</si>
  <si>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</si>
  <si>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</si>
  <si>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</si>
  <si>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</si>
  <si>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</si>
  <si>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</si>
  <si>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</si>
  <si>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</si>
  <si>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</si>
  <si>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</si>
  <si>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</si>
  <si>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</si>
  <si>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</si>
  <si>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</si>
  <si>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</si>
  <si>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</si>
  <si>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</si>
  <si>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</si>
  <si>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</si>
  <si>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</si>
  <si>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</si>
  <si>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</si>
  <si>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</si>
  <si>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</si>
  <si>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</si>
  <si>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</si>
  <si>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</si>
  <si>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</si>
  <si>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</si>
  <si>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</si>
  <si>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</si>
  <si>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</si>
  <si>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</si>
  <si>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</si>
  <si>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</si>
  <si>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</si>
  <si>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</si>
  <si>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</si>
  <si>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</si>
  <si>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</si>
  <si>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</si>
  <si>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</si>
  <si>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</si>
  <si>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</si>
  <si>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{b5feac99-dbcb-4632-8d49-bb578c4dd8f1}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</si>
  <si>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</si>
  <si>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</si>
  <si>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</si>
  <si>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</si>
  <si>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</si>
  <si>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</si>
  <si>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</si>
  <si>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</si>
  <si>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</si>
  <si>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</si>
  <si>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</si>
  <si>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</si>
  <si>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</si>
  <si>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</si>
  <si>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</si>
  <si>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</si>
  <si>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</si>
  <si>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</si>
  <si>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</si>
  <si>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</si>
  <si>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</si>
  <si>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>M - Práce a dodávky M</t>
  </si>
  <si>
    <t xml:space="preserve">    46-M - Zemní práce při extr.mont.pracích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</si>
  <si>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</si>
  <si>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</si>
  <si>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</si>
  <si>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</si>
  <si>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</si>
  <si>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</si>
  <si>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</si>
  <si>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</si>
  <si>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</si>
  <si>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</si>
  <si>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</si>
  <si>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</si>
  <si>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</si>
  <si>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</si>
  <si>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</si>
  <si>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</si>
  <si>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</si>
  <si>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131201101</t>
  </si>
  <si>
    <t>Hloubení jam nezapažených v hornině tř. 3 objemu do 100 m3</t>
  </si>
  <si>
    <t>m3</t>
  </si>
  <si>
    <t>4</t>
  </si>
  <si>
    <t>348800279</t>
  </si>
  <si>
    <t>162201102</t>
  </si>
  <si>
    <t>Vodorovné přemístění do 50 m výkopku/sypaniny z horniny tř. 1 až 4</t>
  </si>
  <si>
    <t>130296977</t>
  </si>
  <si>
    <t>3</t>
  </si>
  <si>
    <t>162701105</t>
  </si>
  <si>
    <t>Vodorovné přemístění do 10000 m výkopku/sypaniny z horniny tř. 1 až 4</t>
  </si>
  <si>
    <t>-1500056000</t>
  </si>
  <si>
    <t>171201201</t>
  </si>
  <si>
    <t>Uložení sypaniny na skládky</t>
  </si>
  <si>
    <t>-1601881980</t>
  </si>
  <si>
    <t>5</t>
  </si>
  <si>
    <t>171201211</t>
  </si>
  <si>
    <t>Poplatek za uložení odpadu ze sypaniny na skládce (skládkovné)</t>
  </si>
  <si>
    <t>t</t>
  </si>
  <si>
    <t>1008933581</t>
  </si>
  <si>
    <t>6</t>
  </si>
  <si>
    <t>181111111</t>
  </si>
  <si>
    <t>Plošná úprava terénu do 500 m2 zemina tř 1 až 4 nerovnosti do +/- 100 mm v rovinně a svahu do 1:5</t>
  </si>
  <si>
    <t>m2</t>
  </si>
  <si>
    <t>-208471463</t>
  </si>
  <si>
    <t>7</t>
  </si>
  <si>
    <t>275261111</t>
  </si>
  <si>
    <t>Osazování bloků základových patek z betonu prostého nebo ŽB do objemu 0,10 m3</t>
  </si>
  <si>
    <t>kus</t>
  </si>
  <si>
    <t>409719536</t>
  </si>
  <si>
    <t>8</t>
  </si>
  <si>
    <t>451315114</t>
  </si>
  <si>
    <t>Podkladní nebo výplňová vrstva z betonu C 12/15 tl do 100 mm</t>
  </si>
  <si>
    <t>-1035686809</t>
  </si>
  <si>
    <t>9</t>
  </si>
  <si>
    <t>M</t>
  </si>
  <si>
    <t>583801200</t>
  </si>
  <si>
    <t>kostka dlažební drobná, žula velikost 8/10 cm</t>
  </si>
  <si>
    <t>-1387457704</t>
  </si>
  <si>
    <t>564851111</t>
  </si>
  <si>
    <t>Podklad ze štěrkodrtě ŠD tl 150 mm</t>
  </si>
  <si>
    <t>510099652</t>
  </si>
  <si>
    <t>11</t>
  </si>
  <si>
    <t>591111111</t>
  </si>
  <si>
    <t>Kladení dlažby z kostek velkých z kamene do lože z kameniva těženého tl 50 mm</t>
  </si>
  <si>
    <t>1811309158</t>
  </si>
  <si>
    <t>12</t>
  </si>
  <si>
    <t>460620008</t>
  </si>
  <si>
    <t>Zatravnění včetně zalití vodou ve svahu</t>
  </si>
  <si>
    <t>64</t>
  </si>
  <si>
    <t>2102056418</t>
  </si>
  <si>
    <t>13</t>
  </si>
  <si>
    <t>R01</t>
  </si>
  <si>
    <t>Základ pro urnové hroby s pomníkem 800x800</t>
  </si>
  <si>
    <t>550314045</t>
  </si>
  <si>
    <t>14</t>
  </si>
  <si>
    <t>R02</t>
  </si>
  <si>
    <t>Základ pro urnové hroby s epitafní deskou 500x500</t>
  </si>
  <si>
    <t>254591130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</si>
  <si>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</si>
  <si>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</si>
  <si>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</si>
  <si>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</si>
  <si>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</si>
  <si>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</si>
  <si>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</si>
  <si>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ks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</si>
</sst>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i/>
      <sz val="8"/>
      <color indexed="12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7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7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79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172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1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1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78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4" fontId="83" fillId="0" borderId="22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74" fontId="83" fillId="0" borderId="0" xfId="0" applyNumberFormat="1" applyFont="1" applyBorder="1" applyAlignment="1">
      <alignment vertical="center"/>
    </xf>
    <xf numFmtId="4" fontId="83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6" fillId="0" borderId="24" xfId="0" applyNumberFormat="1" applyFont="1" applyBorder="1" applyAlignment="1">
      <alignment vertical="center"/>
    </xf>
    <xf numFmtId="4" fontId="86" fillId="0" borderId="25" xfId="0" applyNumberFormat="1" applyFont="1" applyBorder="1" applyAlignment="1">
      <alignment vertical="center"/>
    </xf>
    <xf numFmtId="174" fontId="86" fillId="0" borderId="25" xfId="0" applyNumberFormat="1" applyFont="1" applyBorder="1" applyAlignment="1">
      <alignment vertical="center"/>
    </xf>
    <xf numFmtId="4" fontId="86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82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73" fillId="0" borderId="14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8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88" fillId="0" borderId="20" xfId="0" applyNumberFormat="1" applyFont="1" applyBorder="1" applyAlignment="1">
      <alignment/>
    </xf>
    <xf numFmtId="174" fontId="88" fillId="0" borderId="21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5" fillId="0" borderId="13" xfId="0" applyFont="1" applyBorder="1" applyAlignment="1">
      <alignment/>
    </xf>
    <xf numFmtId="0" fontId="75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5" fillId="0" borderId="14" xfId="0" applyFont="1" applyBorder="1" applyAlignment="1">
      <alignment/>
    </xf>
    <xf numFmtId="0" fontId="75" fillId="0" borderId="22" xfId="0" applyFont="1" applyBorder="1" applyAlignment="1">
      <alignment/>
    </xf>
    <xf numFmtId="174" fontId="75" fillId="0" borderId="0" xfId="0" applyNumberFormat="1" applyFont="1" applyBorder="1" applyAlignment="1">
      <alignment/>
    </xf>
    <xf numFmtId="174" fontId="75" fillId="0" borderId="23" xfId="0" applyNumberFormat="1" applyFont="1" applyBorder="1" applyAlignment="1">
      <alignment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vertical="center"/>
    </xf>
    <xf numFmtId="0" fontId="74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72" fillId="0" borderId="33" xfId="0" applyFont="1" applyBorder="1" applyAlignment="1">
      <alignment horizontal="left" vertical="center"/>
    </xf>
    <xf numFmtId="174" fontId="72" fillId="0" borderId="0" xfId="0" applyNumberFormat="1" applyFont="1" applyBorder="1" applyAlignment="1">
      <alignment vertical="center"/>
    </xf>
    <xf numFmtId="174" fontId="72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2" fillId="0" borderId="25" xfId="0" applyFont="1" applyBorder="1" applyAlignment="1">
      <alignment horizontal="center" vertical="center"/>
    </xf>
    <xf numFmtId="174" fontId="72" fillId="0" borderId="25" xfId="0" applyNumberFormat="1" applyFont="1" applyBorder="1" applyAlignment="1">
      <alignment vertical="center"/>
    </xf>
    <xf numFmtId="174" fontId="72" fillId="0" borderId="26" xfId="0" applyNumberFormat="1" applyFont="1" applyBorder="1" applyAlignment="1">
      <alignment vertical="center"/>
    </xf>
    <xf numFmtId="0" fontId="89" fillId="0" borderId="0" xfId="36" applyFont="1" applyAlignment="1">
      <alignment horizontal="center" vertical="center"/>
    </xf>
    <xf numFmtId="0" fontId="76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5" fontId="0" fillId="0" borderId="33" xfId="0" applyNumberFormat="1" applyFont="1" applyBorder="1" applyAlignment="1" applyProtection="1">
      <alignment vertical="center"/>
      <protection/>
    </xf>
    <xf numFmtId="0" fontId="92" fillId="0" borderId="33" xfId="0" applyFont="1" applyBorder="1" applyAlignment="1" applyProtection="1">
      <alignment horizontal="center" vertical="center"/>
      <protection/>
    </xf>
    <xf numFmtId="49" fontId="92" fillId="0" borderId="33" xfId="0" applyNumberFormat="1" applyFont="1" applyBorder="1" applyAlignment="1" applyProtection="1">
      <alignment horizontal="left" vertical="center" wrapText="1"/>
      <protection/>
    </xf>
    <xf numFmtId="0" fontId="92" fillId="0" borderId="33" xfId="0" applyFont="1" applyBorder="1" applyAlignment="1" applyProtection="1">
      <alignment horizontal="center" vertical="center" wrapText="1"/>
      <protection/>
    </xf>
    <xf numFmtId="175" fontId="92" fillId="0" borderId="33" xfId="0" applyNumberFormat="1" applyFont="1" applyBorder="1" applyAlignment="1" applyProtection="1">
      <alignment vertical="center"/>
      <protection/>
    </xf>
    <xf numFmtId="0" fontId="7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0" fontId="4" fillId="36" borderId="0" xfId="0" applyFont="1" applyFill="1" applyBorder="1" applyAlignment="1" applyProtection="1">
      <alignment horizontal="left" vertical="center"/>
      <protection locked="0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vertical="center"/>
    </xf>
    <xf numFmtId="4" fontId="82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4" fontId="82" fillId="35" borderId="0" xfId="0" applyNumberFormat="1" applyFont="1" applyFill="1" applyBorder="1" applyAlignment="1">
      <alignment vertical="center"/>
    </xf>
    <xf numFmtId="0" fontId="77" fillId="37" borderId="0" xfId="0" applyFont="1" applyFill="1" applyAlignment="1">
      <alignment horizontal="center" vertical="center"/>
    </xf>
    <xf numFmtId="4" fontId="85" fillId="0" borderId="0" xfId="0" applyNumberFormat="1" applyFont="1" applyBorder="1" applyAlignment="1">
      <alignment vertical="center"/>
    </xf>
    <xf numFmtId="0" fontId="8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4" fontId="72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4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" fontId="0" fillId="0" borderId="33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4" fontId="92" fillId="0" borderId="33" xfId="0" applyNumberFormat="1" applyFont="1" applyBorder="1" applyAlignment="1" applyProtection="1">
      <alignment vertical="center"/>
      <protection locked="0"/>
    </xf>
    <xf numFmtId="0" fontId="92" fillId="0" borderId="33" xfId="0" applyFont="1" applyBorder="1" applyAlignment="1" applyProtection="1">
      <alignment vertical="center"/>
      <protection locked="0"/>
    </xf>
    <xf numFmtId="4" fontId="92" fillId="0" borderId="33" xfId="0" applyNumberFormat="1" applyFont="1" applyBorder="1" applyAlignment="1" applyProtection="1">
      <alignment vertical="center"/>
      <protection/>
    </xf>
    <xf numFmtId="4" fontId="74" fillId="0" borderId="31" xfId="0" applyNumberFormat="1" applyFont="1" applyBorder="1" applyAlignment="1">
      <alignment/>
    </xf>
    <xf numFmtId="4" fontId="74" fillId="0" borderId="31" xfId="0" applyNumberFormat="1" applyFont="1" applyBorder="1" applyAlignment="1">
      <alignment vertical="center"/>
    </xf>
    <xf numFmtId="4" fontId="73" fillId="0" borderId="20" xfId="0" applyNumberFormat="1" applyFont="1" applyBorder="1" applyAlignment="1">
      <alignment/>
    </xf>
    <xf numFmtId="4" fontId="73" fillId="0" borderId="20" xfId="0" applyNumberFormat="1" applyFont="1" applyBorder="1" applyAlignment="1">
      <alignment vertical="center"/>
    </xf>
    <xf numFmtId="0" fontId="92" fillId="0" borderId="33" xfId="0" applyFont="1" applyBorder="1" applyAlignment="1" applyProtection="1">
      <alignment horizontal="left" vertical="center" wrapText="1"/>
      <protection/>
    </xf>
    <xf numFmtId="0" fontId="92" fillId="0" borderId="33" xfId="0" applyFont="1" applyBorder="1" applyAlignment="1" applyProtection="1">
      <alignment vertical="center"/>
      <protection/>
    </xf>
    <xf numFmtId="4" fontId="74" fillId="0" borderId="25" xfId="0" applyNumberFormat="1" applyFont="1" applyBorder="1" applyAlignment="1">
      <alignment/>
    </xf>
    <xf numFmtId="4" fontId="74" fillId="0" borderId="25" xfId="0" applyNumberFormat="1" applyFont="1" applyBorder="1" applyAlignment="1">
      <alignment vertical="center"/>
    </xf>
    <xf numFmtId="0" fontId="91" fillId="33" borderId="0" xfId="36" applyFont="1" applyFill="1" applyAlignment="1" applyProtection="1">
      <alignment horizontal="center" vertical="center"/>
      <protection/>
    </xf>
    <xf numFmtId="4" fontId="82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3" fillId="0" borderId="0" xfId="0" applyNumberFormat="1" applyFont="1" applyBorder="1" applyAlignment="1">
      <alignment/>
    </xf>
    <xf numFmtId="0" fontId="0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\System\Temp\radB451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\System\Temp\rad1407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\System\Temp\radB451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\System\Temp\rad1407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zoomScalePageLayoutView="0" workbookViewId="0" topLeftCell="A1">
      <pane ySplit="1" topLeftCell="A132" activePane="bottomLeft" state="frozen"/>
      <selection pane="topLeft" activeCell="A1" sqref="A1"/>
      <selection pane="bottomLeft" activeCell="AN13" sqref="AN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36" t="s">
        <v>0</v>
      </c>
      <c r="B1" s="137"/>
      <c r="C1" s="137"/>
      <c r="D1" s="138" t="s">
        <v>1</v>
      </c>
      <c r="E1" s="137"/>
      <c r="F1" s="137"/>
      <c r="G1" s="137"/>
      <c r="H1" s="137"/>
      <c r="I1" s="137"/>
      <c r="J1" s="137"/>
      <c r="K1" s="139" t="s">
        <v>179</v>
      </c>
      <c r="L1" s="139"/>
      <c r="M1" s="139"/>
      <c r="N1" s="139"/>
      <c r="O1" s="139"/>
      <c r="P1" s="139"/>
      <c r="Q1" s="139"/>
      <c r="R1" s="139"/>
      <c r="S1" s="139"/>
      <c r="T1" s="137"/>
      <c r="U1" s="137"/>
      <c r="V1" s="137"/>
      <c r="W1" s="139" t="s">
        <v>180</v>
      </c>
      <c r="X1" s="139"/>
      <c r="Y1" s="139"/>
      <c r="Z1" s="139"/>
      <c r="AA1" s="139"/>
      <c r="AB1" s="139"/>
      <c r="AC1" s="139"/>
      <c r="AD1" s="139"/>
      <c r="AE1" s="139"/>
      <c r="AF1" s="139"/>
      <c r="AG1" s="137"/>
      <c r="AH1" s="137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53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R2" s="183" t="s">
        <v>6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155" t="s">
        <v>10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9"/>
      <c r="AS4" s="20" t="s">
        <v>11</v>
      </c>
      <c r="BS4" s="13" t="s">
        <v>12</v>
      </c>
    </row>
    <row r="5" spans="2:71" ht="14.25" customHeight="1">
      <c r="B5" s="17"/>
      <c r="C5" s="18"/>
      <c r="D5" s="21" t="s">
        <v>13</v>
      </c>
      <c r="E5" s="18"/>
      <c r="F5" s="18"/>
      <c r="G5" s="18"/>
      <c r="H5" s="18"/>
      <c r="I5" s="18"/>
      <c r="J5" s="18"/>
      <c r="K5" s="157" t="s">
        <v>14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8"/>
      <c r="AQ5" s="19"/>
      <c r="BS5" s="13" t="s">
        <v>7</v>
      </c>
    </row>
    <row r="6" spans="2:71" ht="36.75" customHeight="1">
      <c r="B6" s="17"/>
      <c r="C6" s="18"/>
      <c r="D6" s="23" t="s">
        <v>15</v>
      </c>
      <c r="E6" s="18"/>
      <c r="F6" s="18"/>
      <c r="G6" s="18"/>
      <c r="H6" s="18"/>
      <c r="I6" s="18"/>
      <c r="J6" s="18"/>
      <c r="K6" s="158" t="s">
        <v>16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8"/>
      <c r="AQ6" s="19"/>
      <c r="BS6" s="13" t="s">
        <v>17</v>
      </c>
    </row>
    <row r="7" spans="2:71" ht="14.25" customHeight="1">
      <c r="B7" s="17"/>
      <c r="C7" s="18"/>
      <c r="D7" s="24" t="s">
        <v>18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19</v>
      </c>
      <c r="AL7" s="18"/>
      <c r="AM7" s="18"/>
      <c r="AN7" s="22" t="s">
        <v>3</v>
      </c>
      <c r="AO7" s="18"/>
      <c r="AP7" s="18"/>
      <c r="AQ7" s="19"/>
      <c r="BS7" s="13" t="s">
        <v>20</v>
      </c>
    </row>
    <row r="8" spans="2:71" ht="14.25" customHeight="1">
      <c r="B8" s="17"/>
      <c r="C8" s="18"/>
      <c r="D8" s="24" t="s">
        <v>21</v>
      </c>
      <c r="E8" s="18"/>
      <c r="F8" s="18"/>
      <c r="G8" s="18"/>
      <c r="H8" s="18"/>
      <c r="I8" s="18"/>
      <c r="J8" s="18"/>
      <c r="K8" s="22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23</v>
      </c>
      <c r="AL8" s="18"/>
      <c r="AM8" s="18"/>
      <c r="AN8" s="22" t="s">
        <v>24</v>
      </c>
      <c r="AO8" s="18"/>
      <c r="AP8" s="18"/>
      <c r="AQ8" s="19"/>
      <c r="BS8" s="13" t="s">
        <v>25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26</v>
      </c>
    </row>
    <row r="10" spans="2:71" ht="14.25" customHeight="1">
      <c r="B10" s="17"/>
      <c r="C10" s="18"/>
      <c r="D10" s="24" t="s">
        <v>27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28</v>
      </c>
      <c r="AL10" s="18"/>
      <c r="AM10" s="18"/>
      <c r="AN10" s="22" t="s">
        <v>29</v>
      </c>
      <c r="AO10" s="18"/>
      <c r="AP10" s="18"/>
      <c r="AQ10" s="19"/>
      <c r="BS10" s="13" t="s">
        <v>17</v>
      </c>
    </row>
    <row r="11" spans="2:71" ht="18" customHeight="1">
      <c r="B11" s="17"/>
      <c r="C11" s="18"/>
      <c r="D11" s="18"/>
      <c r="E11" s="22" t="s">
        <v>30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31</v>
      </c>
      <c r="AL11" s="18"/>
      <c r="AM11" s="18"/>
      <c r="AN11" s="22" t="s">
        <v>3</v>
      </c>
      <c r="AO11" s="18"/>
      <c r="AP11" s="18"/>
      <c r="AQ11" s="19"/>
      <c r="BS11" s="13" t="s">
        <v>17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17</v>
      </c>
    </row>
    <row r="13" spans="2:71" ht="14.25" customHeight="1">
      <c r="B13" s="17"/>
      <c r="C13" s="18"/>
      <c r="D13" s="24" t="s">
        <v>32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28</v>
      </c>
      <c r="AL13" s="18"/>
      <c r="AM13" s="18"/>
      <c r="AN13" s="144"/>
      <c r="AO13" s="18"/>
      <c r="AP13" s="18"/>
      <c r="AQ13" s="19"/>
      <c r="BS13" s="13" t="s">
        <v>17</v>
      </c>
    </row>
    <row r="14" spans="2:71" ht="15">
      <c r="B14" s="17"/>
      <c r="C14" s="18"/>
      <c r="D14" s="18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43"/>
      <c r="P14" s="143"/>
      <c r="Q14" s="143"/>
      <c r="R14" s="143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31</v>
      </c>
      <c r="AL14" s="18"/>
      <c r="AM14" s="18"/>
      <c r="AN14" s="22" t="s">
        <v>3</v>
      </c>
      <c r="AO14" s="18"/>
      <c r="AP14" s="18"/>
      <c r="AQ14" s="19"/>
      <c r="BS14" s="13" t="s">
        <v>17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2:71" ht="14.25" customHeight="1">
      <c r="B16" s="17"/>
      <c r="C16" s="18"/>
      <c r="D16" s="24" t="s">
        <v>34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28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" customHeight="1">
      <c r="B17" s="17"/>
      <c r="C17" s="18"/>
      <c r="D17" s="18"/>
      <c r="E17" s="22" t="s">
        <v>33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31</v>
      </c>
      <c r="AL17" s="18"/>
      <c r="AM17" s="18"/>
      <c r="AN17" s="22" t="s">
        <v>3</v>
      </c>
      <c r="AO17" s="18"/>
      <c r="AP17" s="18"/>
      <c r="AQ17" s="19"/>
      <c r="BS17" s="13" t="s">
        <v>35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25" customHeight="1">
      <c r="B19" s="17"/>
      <c r="C19" s="18"/>
      <c r="D19" s="24" t="s">
        <v>36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28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43" ht="18" customHeight="1">
      <c r="B20" s="17"/>
      <c r="C20" s="18"/>
      <c r="D20" s="18"/>
      <c r="E20" s="22" t="s">
        <v>33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31</v>
      </c>
      <c r="AL20" s="18"/>
      <c r="AM20" s="18"/>
      <c r="AN20" s="22" t="s">
        <v>3</v>
      </c>
      <c r="AO20" s="18"/>
      <c r="AP20" s="18"/>
      <c r="AQ20" s="19"/>
    </row>
    <row r="21" spans="2:43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43" ht="15">
      <c r="B22" s="17"/>
      <c r="C22" s="18"/>
      <c r="D22" s="24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43" ht="22.5" customHeight="1">
      <c r="B23" s="17"/>
      <c r="C23" s="18"/>
      <c r="D23" s="18"/>
      <c r="E23" s="159" t="s">
        <v>3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8"/>
      <c r="AP23" s="18"/>
      <c r="AQ23" s="19"/>
    </row>
    <row r="24" spans="2:43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43" ht="6.75" customHeight="1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43" ht="14.25" customHeight="1">
      <c r="B26" s="17"/>
      <c r="C26" s="18"/>
      <c r="D26" s="26" t="s">
        <v>38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60">
        <f>ROUND(AG87,2)</f>
        <v>0</v>
      </c>
      <c r="AL26" s="156"/>
      <c r="AM26" s="156"/>
      <c r="AN26" s="156"/>
      <c r="AO26" s="156"/>
      <c r="AP26" s="18"/>
      <c r="AQ26" s="19"/>
    </row>
    <row r="27" spans="2:43" ht="14.25" customHeight="1">
      <c r="B27" s="17"/>
      <c r="C27" s="18"/>
      <c r="D27" s="26" t="s">
        <v>39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60">
        <f>ROUND(AG90,2)</f>
        <v>0</v>
      </c>
      <c r="AL27" s="156"/>
      <c r="AM27" s="156"/>
      <c r="AN27" s="156"/>
      <c r="AO27" s="156"/>
      <c r="AP27" s="18"/>
      <c r="AQ27" s="19"/>
    </row>
    <row r="28" spans="2:43" s="1" customFormat="1" ht="6.7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43" s="1" customFormat="1" ht="25.5" customHeight="1">
      <c r="B29" s="27"/>
      <c r="C29" s="28"/>
      <c r="D29" s="30" t="s">
        <v>40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62">
        <f>ROUND(AK26+AK27,2)</f>
        <v>0</v>
      </c>
      <c r="AL29" s="163"/>
      <c r="AM29" s="163"/>
      <c r="AN29" s="163"/>
      <c r="AO29" s="163"/>
      <c r="AP29" s="28"/>
      <c r="AQ29" s="29"/>
    </row>
    <row r="30" spans="2:43" s="1" customFormat="1" ht="6.7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43" s="2" customFormat="1" ht="14.25" customHeight="1">
      <c r="B31" s="32"/>
      <c r="C31" s="33"/>
      <c r="D31" s="34" t="s">
        <v>41</v>
      </c>
      <c r="E31" s="33"/>
      <c r="F31" s="34" t="s">
        <v>42</v>
      </c>
      <c r="G31" s="33"/>
      <c r="H31" s="33"/>
      <c r="I31" s="33"/>
      <c r="J31" s="33"/>
      <c r="K31" s="33"/>
      <c r="L31" s="164">
        <v>0.21</v>
      </c>
      <c r="M31" s="165"/>
      <c r="N31" s="165"/>
      <c r="O31" s="165"/>
      <c r="P31" s="33"/>
      <c r="Q31" s="33"/>
      <c r="R31" s="33"/>
      <c r="S31" s="33"/>
      <c r="T31" s="36" t="s">
        <v>43</v>
      </c>
      <c r="U31" s="33"/>
      <c r="V31" s="33"/>
      <c r="W31" s="166">
        <f>ROUND(AZ87+SUM(CD91:CD91),2)</f>
        <v>0</v>
      </c>
      <c r="X31" s="165"/>
      <c r="Y31" s="165"/>
      <c r="Z31" s="165"/>
      <c r="AA31" s="165"/>
      <c r="AB31" s="165"/>
      <c r="AC31" s="165"/>
      <c r="AD31" s="165"/>
      <c r="AE31" s="165"/>
      <c r="AF31" s="33"/>
      <c r="AG31" s="33"/>
      <c r="AH31" s="33"/>
      <c r="AI31" s="33"/>
      <c r="AJ31" s="33"/>
      <c r="AK31" s="166">
        <f>ROUND(AV87+SUM(BY91:BY91),2)</f>
        <v>0</v>
      </c>
      <c r="AL31" s="165"/>
      <c r="AM31" s="165"/>
      <c r="AN31" s="165"/>
      <c r="AO31" s="165"/>
      <c r="AP31" s="33"/>
      <c r="AQ31" s="37"/>
    </row>
    <row r="32" spans="2:43" s="2" customFormat="1" ht="14.25" customHeight="1">
      <c r="B32" s="32"/>
      <c r="C32" s="33"/>
      <c r="D32" s="33"/>
      <c r="E32" s="33"/>
      <c r="F32" s="34" t="s">
        <v>44</v>
      </c>
      <c r="G32" s="33"/>
      <c r="H32" s="33"/>
      <c r="I32" s="33"/>
      <c r="J32" s="33"/>
      <c r="K32" s="33"/>
      <c r="L32" s="164">
        <v>0.15</v>
      </c>
      <c r="M32" s="165"/>
      <c r="N32" s="165"/>
      <c r="O32" s="165"/>
      <c r="P32" s="33"/>
      <c r="Q32" s="33"/>
      <c r="R32" s="33"/>
      <c r="S32" s="33"/>
      <c r="T32" s="36" t="s">
        <v>43</v>
      </c>
      <c r="U32" s="33"/>
      <c r="V32" s="33"/>
      <c r="W32" s="166">
        <f>ROUND(BA87+SUM(CE91:CE91),2)</f>
        <v>0</v>
      </c>
      <c r="X32" s="165"/>
      <c r="Y32" s="165"/>
      <c r="Z32" s="165"/>
      <c r="AA32" s="165"/>
      <c r="AB32" s="165"/>
      <c r="AC32" s="165"/>
      <c r="AD32" s="165"/>
      <c r="AE32" s="165"/>
      <c r="AF32" s="33"/>
      <c r="AG32" s="33"/>
      <c r="AH32" s="33"/>
      <c r="AI32" s="33"/>
      <c r="AJ32" s="33"/>
      <c r="AK32" s="166">
        <f>ROUND(AW87+SUM(BZ91:BZ91),2)</f>
        <v>0</v>
      </c>
      <c r="AL32" s="165"/>
      <c r="AM32" s="165"/>
      <c r="AN32" s="165"/>
      <c r="AO32" s="165"/>
      <c r="AP32" s="33"/>
      <c r="AQ32" s="37"/>
    </row>
    <row r="33" spans="2:43" s="2" customFormat="1" ht="14.25" customHeight="1" hidden="1">
      <c r="B33" s="32"/>
      <c r="C33" s="33"/>
      <c r="D33" s="33"/>
      <c r="E33" s="33"/>
      <c r="F33" s="34" t="s">
        <v>45</v>
      </c>
      <c r="G33" s="33"/>
      <c r="H33" s="33"/>
      <c r="I33" s="33"/>
      <c r="J33" s="33"/>
      <c r="K33" s="33"/>
      <c r="L33" s="164">
        <v>0.21</v>
      </c>
      <c r="M33" s="165"/>
      <c r="N33" s="165"/>
      <c r="O33" s="165"/>
      <c r="P33" s="33"/>
      <c r="Q33" s="33"/>
      <c r="R33" s="33"/>
      <c r="S33" s="33"/>
      <c r="T33" s="36" t="s">
        <v>43</v>
      </c>
      <c r="U33" s="33"/>
      <c r="V33" s="33"/>
      <c r="W33" s="166">
        <f>ROUND(BB87+SUM(CF91:CF91),2)</f>
        <v>0</v>
      </c>
      <c r="X33" s="165"/>
      <c r="Y33" s="165"/>
      <c r="Z33" s="165"/>
      <c r="AA33" s="165"/>
      <c r="AB33" s="165"/>
      <c r="AC33" s="165"/>
      <c r="AD33" s="165"/>
      <c r="AE33" s="165"/>
      <c r="AF33" s="33"/>
      <c r="AG33" s="33"/>
      <c r="AH33" s="33"/>
      <c r="AI33" s="33"/>
      <c r="AJ33" s="33"/>
      <c r="AK33" s="166">
        <v>0</v>
      </c>
      <c r="AL33" s="165"/>
      <c r="AM33" s="165"/>
      <c r="AN33" s="165"/>
      <c r="AO33" s="165"/>
      <c r="AP33" s="33"/>
      <c r="AQ33" s="37"/>
    </row>
    <row r="34" spans="2:43" s="2" customFormat="1" ht="14.25" customHeight="1" hidden="1">
      <c r="B34" s="32"/>
      <c r="C34" s="33"/>
      <c r="D34" s="33"/>
      <c r="E34" s="33"/>
      <c r="F34" s="34" t="s">
        <v>46</v>
      </c>
      <c r="G34" s="33"/>
      <c r="H34" s="33"/>
      <c r="I34" s="33"/>
      <c r="J34" s="33"/>
      <c r="K34" s="33"/>
      <c r="L34" s="164">
        <v>0.15</v>
      </c>
      <c r="M34" s="165"/>
      <c r="N34" s="165"/>
      <c r="O34" s="165"/>
      <c r="P34" s="33"/>
      <c r="Q34" s="33"/>
      <c r="R34" s="33"/>
      <c r="S34" s="33"/>
      <c r="T34" s="36" t="s">
        <v>43</v>
      </c>
      <c r="U34" s="33"/>
      <c r="V34" s="33"/>
      <c r="W34" s="166">
        <f>ROUND(BC87+SUM(CG91:CG91),2)</f>
        <v>0</v>
      </c>
      <c r="X34" s="165"/>
      <c r="Y34" s="165"/>
      <c r="Z34" s="165"/>
      <c r="AA34" s="165"/>
      <c r="AB34" s="165"/>
      <c r="AC34" s="165"/>
      <c r="AD34" s="165"/>
      <c r="AE34" s="165"/>
      <c r="AF34" s="33"/>
      <c r="AG34" s="33"/>
      <c r="AH34" s="33"/>
      <c r="AI34" s="33"/>
      <c r="AJ34" s="33"/>
      <c r="AK34" s="166">
        <v>0</v>
      </c>
      <c r="AL34" s="165"/>
      <c r="AM34" s="165"/>
      <c r="AN34" s="165"/>
      <c r="AO34" s="165"/>
      <c r="AP34" s="33"/>
      <c r="AQ34" s="37"/>
    </row>
    <row r="35" spans="2:43" s="2" customFormat="1" ht="14.25" customHeight="1" hidden="1">
      <c r="B35" s="32"/>
      <c r="C35" s="33"/>
      <c r="D35" s="33"/>
      <c r="E35" s="33"/>
      <c r="F35" s="34" t="s">
        <v>47</v>
      </c>
      <c r="G35" s="33"/>
      <c r="H35" s="33"/>
      <c r="I35" s="33"/>
      <c r="J35" s="33"/>
      <c r="K35" s="33"/>
      <c r="L35" s="164">
        <v>0</v>
      </c>
      <c r="M35" s="165"/>
      <c r="N35" s="165"/>
      <c r="O35" s="165"/>
      <c r="P35" s="33"/>
      <c r="Q35" s="33"/>
      <c r="R35" s="33"/>
      <c r="S35" s="33"/>
      <c r="T35" s="36" t="s">
        <v>43</v>
      </c>
      <c r="U35" s="33"/>
      <c r="V35" s="33"/>
      <c r="W35" s="166">
        <f>ROUND(BD87+SUM(CH91:CH91),2)</f>
        <v>0</v>
      </c>
      <c r="X35" s="165"/>
      <c r="Y35" s="165"/>
      <c r="Z35" s="165"/>
      <c r="AA35" s="165"/>
      <c r="AB35" s="165"/>
      <c r="AC35" s="165"/>
      <c r="AD35" s="165"/>
      <c r="AE35" s="165"/>
      <c r="AF35" s="33"/>
      <c r="AG35" s="33"/>
      <c r="AH35" s="33"/>
      <c r="AI35" s="33"/>
      <c r="AJ35" s="33"/>
      <c r="AK35" s="166">
        <v>0</v>
      </c>
      <c r="AL35" s="165"/>
      <c r="AM35" s="165"/>
      <c r="AN35" s="165"/>
      <c r="AO35" s="165"/>
      <c r="AP35" s="33"/>
      <c r="AQ35" s="37"/>
    </row>
    <row r="36" spans="2:43" s="1" customFormat="1" ht="6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5" customHeight="1">
      <c r="B37" s="27"/>
      <c r="C37" s="38"/>
      <c r="D37" s="39" t="s">
        <v>48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49</v>
      </c>
      <c r="U37" s="40"/>
      <c r="V37" s="40"/>
      <c r="W37" s="40"/>
      <c r="X37" s="167" t="s">
        <v>50</v>
      </c>
      <c r="Y37" s="168"/>
      <c r="Z37" s="168"/>
      <c r="AA37" s="168"/>
      <c r="AB37" s="168"/>
      <c r="AC37" s="40"/>
      <c r="AD37" s="40"/>
      <c r="AE37" s="40"/>
      <c r="AF37" s="40"/>
      <c r="AG37" s="40"/>
      <c r="AH37" s="40"/>
      <c r="AI37" s="40"/>
      <c r="AJ37" s="40"/>
      <c r="AK37" s="169">
        <f>SUM(AK29:AK35)</f>
        <v>0</v>
      </c>
      <c r="AL37" s="168"/>
      <c r="AM37" s="168"/>
      <c r="AN37" s="168"/>
      <c r="AO37" s="170"/>
      <c r="AP37" s="38"/>
      <c r="AQ37" s="29"/>
    </row>
    <row r="38" spans="2:43" s="1" customFormat="1" ht="14.2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27"/>
      <c r="C49" s="28"/>
      <c r="D49" s="42" t="s">
        <v>51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52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8"/>
      <c r="AQ49" s="29"/>
    </row>
    <row r="50" spans="2:43" ht="13.5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ht="13.5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ht="13.5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ht="13.5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ht="13.5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ht="13.5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ht="13.5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ht="13.5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5">
      <c r="B58" s="27"/>
      <c r="C58" s="28"/>
      <c r="D58" s="47" t="s">
        <v>53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54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53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54</v>
      </c>
      <c r="AN58" s="48"/>
      <c r="AO58" s="50"/>
      <c r="AP58" s="28"/>
      <c r="AQ58" s="29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27"/>
      <c r="C60" s="28"/>
      <c r="D60" s="42" t="s">
        <v>55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56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 ht="13.5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ht="13.5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ht="13.5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ht="13.5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ht="13.5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ht="13.5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ht="13.5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ht="13.5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5">
      <c r="B69" s="27"/>
      <c r="C69" s="28"/>
      <c r="D69" s="47" t="s">
        <v>53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54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53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54</v>
      </c>
      <c r="AN69" s="48"/>
      <c r="AO69" s="50"/>
      <c r="AP69" s="28"/>
      <c r="AQ69" s="29"/>
    </row>
    <row r="70" spans="2:43" s="1" customFormat="1" ht="6.75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7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75" customHeight="1">
      <c r="B76" s="27"/>
      <c r="C76" s="155" t="s">
        <v>57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29"/>
    </row>
    <row r="77" spans="2:43" s="3" customFormat="1" ht="14.25" customHeight="1">
      <c r="B77" s="57"/>
      <c r="C77" s="24" t="s">
        <v>13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1/2016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75" customHeight="1">
      <c r="B78" s="60"/>
      <c r="C78" s="61" t="s">
        <v>15</v>
      </c>
      <c r="D78" s="62"/>
      <c r="E78" s="62"/>
      <c r="F78" s="62"/>
      <c r="G78" s="62"/>
      <c r="H78" s="62"/>
      <c r="I78" s="62"/>
      <c r="J78" s="62"/>
      <c r="K78" s="62"/>
      <c r="L78" s="176" t="str">
        <f>K6</f>
        <v>Urnové hroby II.etapa</v>
      </c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62"/>
      <c r="AQ78" s="63"/>
    </row>
    <row r="79" spans="2:43" s="1" customFormat="1" ht="6.7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>
      <c r="B80" s="27"/>
      <c r="C80" s="24" t="s">
        <v>21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>Třinec, místní část Folwark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23</v>
      </c>
      <c r="AJ80" s="28"/>
      <c r="AK80" s="28"/>
      <c r="AL80" s="28"/>
      <c r="AM80" s="65" t="str">
        <f>IF(AN8="","",AN8)</f>
        <v>16.5.2016</v>
      </c>
      <c r="AN80" s="28"/>
      <c r="AO80" s="28"/>
      <c r="AP80" s="28"/>
      <c r="AQ80" s="29"/>
    </row>
    <row r="81" spans="2:43" s="1" customFormat="1" ht="6.7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2:56" s="1" customFormat="1" ht="15">
      <c r="B82" s="27"/>
      <c r="C82" s="24" t="s">
        <v>27</v>
      </c>
      <c r="D82" s="28"/>
      <c r="E82" s="28"/>
      <c r="F82" s="28"/>
      <c r="G82" s="28"/>
      <c r="H82" s="28"/>
      <c r="I82" s="28"/>
      <c r="J82" s="28"/>
      <c r="K82" s="28"/>
      <c r="L82" s="58" t="str">
        <f>IF(E11="","",E11)</f>
        <v>Město Třinec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34</v>
      </c>
      <c r="AJ82" s="28"/>
      <c r="AK82" s="28"/>
      <c r="AL82" s="28"/>
      <c r="AM82" s="178" t="str">
        <f>IF(E17="","",E17)</f>
        <v> </v>
      </c>
      <c r="AN82" s="171"/>
      <c r="AO82" s="171"/>
      <c r="AP82" s="171"/>
      <c r="AQ82" s="29"/>
      <c r="AS82" s="185" t="s">
        <v>58</v>
      </c>
      <c r="AT82" s="186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1" customFormat="1" ht="15">
      <c r="B83" s="27"/>
      <c r="C83" s="24" t="s">
        <v>32</v>
      </c>
      <c r="D83" s="28"/>
      <c r="E83" s="28"/>
      <c r="F83" s="28"/>
      <c r="G83" s="28"/>
      <c r="H83" s="28"/>
      <c r="I83" s="28"/>
      <c r="J83" s="28"/>
      <c r="K83" s="28"/>
      <c r="L83" s="58">
        <f>IF(E14="","",E14)</f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36</v>
      </c>
      <c r="AJ83" s="28"/>
      <c r="AK83" s="28"/>
      <c r="AL83" s="28"/>
      <c r="AM83" s="178" t="str">
        <f>IF(E20="","",E20)</f>
        <v> </v>
      </c>
      <c r="AN83" s="171"/>
      <c r="AO83" s="171"/>
      <c r="AP83" s="171"/>
      <c r="AQ83" s="29"/>
      <c r="AS83" s="187"/>
      <c r="AT83" s="171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2:56" s="1" customFormat="1" ht="10.5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87"/>
      <c r="AT84" s="171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2:56" s="1" customFormat="1" ht="29.25" customHeight="1">
      <c r="B85" s="27"/>
      <c r="C85" s="179" t="s">
        <v>59</v>
      </c>
      <c r="D85" s="180"/>
      <c r="E85" s="180"/>
      <c r="F85" s="180"/>
      <c r="G85" s="180"/>
      <c r="H85" s="67"/>
      <c r="I85" s="181" t="s">
        <v>60</v>
      </c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1" t="s">
        <v>61</v>
      </c>
      <c r="AH85" s="180"/>
      <c r="AI85" s="180"/>
      <c r="AJ85" s="180"/>
      <c r="AK85" s="180"/>
      <c r="AL85" s="180"/>
      <c r="AM85" s="180"/>
      <c r="AN85" s="181" t="s">
        <v>62</v>
      </c>
      <c r="AO85" s="180"/>
      <c r="AP85" s="188"/>
      <c r="AQ85" s="29"/>
      <c r="AS85" s="68" t="s">
        <v>63</v>
      </c>
      <c r="AT85" s="69" t="s">
        <v>64</v>
      </c>
      <c r="AU85" s="69" t="s">
        <v>65</v>
      </c>
      <c r="AV85" s="69" t="s">
        <v>66</v>
      </c>
      <c r="AW85" s="69" t="s">
        <v>67</v>
      </c>
      <c r="AX85" s="69" t="s">
        <v>68</v>
      </c>
      <c r="AY85" s="69" t="s">
        <v>69</v>
      </c>
      <c r="AZ85" s="69" t="s">
        <v>70</v>
      </c>
      <c r="BA85" s="69" t="s">
        <v>71</v>
      </c>
      <c r="BB85" s="69" t="s">
        <v>72</v>
      </c>
      <c r="BC85" s="69" t="s">
        <v>73</v>
      </c>
      <c r="BD85" s="70" t="s">
        <v>74</v>
      </c>
    </row>
    <row r="86" spans="2:56" s="1" customFormat="1" ht="10.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4" customFormat="1" ht="32.25" customHeight="1">
      <c r="B87" s="60"/>
      <c r="C87" s="72" t="s">
        <v>75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74">
        <f>ROUND(AG88,2)</f>
        <v>0</v>
      </c>
      <c r="AH87" s="174"/>
      <c r="AI87" s="174"/>
      <c r="AJ87" s="174"/>
      <c r="AK87" s="174"/>
      <c r="AL87" s="174"/>
      <c r="AM87" s="174"/>
      <c r="AN87" s="175">
        <f>SUM(AG87,AT87)</f>
        <v>0</v>
      </c>
      <c r="AO87" s="175"/>
      <c r="AP87" s="175"/>
      <c r="AQ87" s="63"/>
      <c r="AS87" s="74">
        <f>ROUND(AS88,2)</f>
        <v>0</v>
      </c>
      <c r="AT87" s="75">
        <f>ROUND(SUM(AV87:AW87),2)</f>
        <v>0</v>
      </c>
      <c r="AU87" s="76">
        <f>ROUND(AU88,5)</f>
        <v>90.89183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ROUND(AZ88,2)</f>
        <v>0</v>
      </c>
      <c r="BA87" s="75">
        <f>ROUND(BA88,2)</f>
        <v>0</v>
      </c>
      <c r="BB87" s="75">
        <f>ROUND(BB88,2)</f>
        <v>0</v>
      </c>
      <c r="BC87" s="75">
        <f>ROUND(BC88,2)</f>
        <v>0</v>
      </c>
      <c r="BD87" s="77">
        <f>ROUND(BD88,2)</f>
        <v>0</v>
      </c>
      <c r="BS87" s="78" t="s">
        <v>76</v>
      </c>
      <c r="BT87" s="78" t="s">
        <v>77</v>
      </c>
      <c r="BV87" s="78" t="s">
        <v>78</v>
      </c>
      <c r="BW87" s="78" t="s">
        <v>79</v>
      </c>
      <c r="BX87" s="78" t="s">
        <v>80</v>
      </c>
    </row>
    <row r="88" spans="1:76" s="5" customFormat="1" ht="27" customHeight="1">
      <c r="A88" s="135" t="s">
        <v>181</v>
      </c>
      <c r="B88" s="79"/>
      <c r="C88" s="80"/>
      <c r="D88" s="172" t="s">
        <v>14</v>
      </c>
      <c r="E88" s="173"/>
      <c r="F88" s="173"/>
      <c r="G88" s="173"/>
      <c r="H88" s="173"/>
      <c r="I88" s="81"/>
      <c r="J88" s="172" t="s">
        <v>16</v>
      </c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84">
        <f>'1-2016 - Urnové hroby II....'!M29</f>
        <v>0</v>
      </c>
      <c r="AH88" s="173"/>
      <c r="AI88" s="173"/>
      <c r="AJ88" s="173"/>
      <c r="AK88" s="173"/>
      <c r="AL88" s="173"/>
      <c r="AM88" s="173"/>
      <c r="AN88" s="184">
        <f>SUM(AG88,AT88)</f>
        <v>0</v>
      </c>
      <c r="AO88" s="173"/>
      <c r="AP88" s="173"/>
      <c r="AQ88" s="82"/>
      <c r="AS88" s="83">
        <f>'1-2016 - Urnové hroby II....'!M27</f>
        <v>0</v>
      </c>
      <c r="AT88" s="84">
        <f>ROUND(SUM(AV88:AW88),2)</f>
        <v>0</v>
      </c>
      <c r="AU88" s="85">
        <f>'1-2016 - Urnové hroby II....'!W114</f>
        <v>90.89183099999998</v>
      </c>
      <c r="AV88" s="84">
        <f>'1-2016 - Urnové hroby II....'!M31</f>
        <v>0</v>
      </c>
      <c r="AW88" s="84">
        <f>'1-2016 - Urnové hroby II....'!M32</f>
        <v>0</v>
      </c>
      <c r="AX88" s="84">
        <f>'1-2016 - Urnové hroby II....'!M33</f>
        <v>0</v>
      </c>
      <c r="AY88" s="84">
        <f>'1-2016 - Urnové hroby II....'!M34</f>
        <v>0</v>
      </c>
      <c r="AZ88" s="84">
        <f>'1-2016 - Urnové hroby II....'!H31</f>
        <v>0</v>
      </c>
      <c r="BA88" s="84">
        <f>'1-2016 - Urnové hroby II....'!H32</f>
        <v>0</v>
      </c>
      <c r="BB88" s="84">
        <f>'1-2016 - Urnové hroby II....'!H33</f>
        <v>0</v>
      </c>
      <c r="BC88" s="84">
        <f>'1-2016 - Urnové hroby II....'!H34</f>
        <v>0</v>
      </c>
      <c r="BD88" s="86">
        <f>'1-2016 - Urnové hroby II....'!H35</f>
        <v>0</v>
      </c>
      <c r="BT88" s="87" t="s">
        <v>20</v>
      </c>
      <c r="BU88" s="87" t="s">
        <v>81</v>
      </c>
      <c r="BV88" s="87" t="s">
        <v>78</v>
      </c>
      <c r="BW88" s="87" t="s">
        <v>79</v>
      </c>
      <c r="BX88" s="87" t="s">
        <v>80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27"/>
      <c r="C90" s="72" t="s">
        <v>82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75">
        <v>0</v>
      </c>
      <c r="AH90" s="171"/>
      <c r="AI90" s="171"/>
      <c r="AJ90" s="171"/>
      <c r="AK90" s="171"/>
      <c r="AL90" s="171"/>
      <c r="AM90" s="171"/>
      <c r="AN90" s="175">
        <v>0</v>
      </c>
      <c r="AO90" s="171"/>
      <c r="AP90" s="171"/>
      <c r="AQ90" s="29"/>
      <c r="AS90" s="68" t="s">
        <v>83</v>
      </c>
      <c r="AT90" s="69" t="s">
        <v>84</v>
      </c>
      <c r="AU90" s="69" t="s">
        <v>41</v>
      </c>
      <c r="AV90" s="70" t="s">
        <v>64</v>
      </c>
    </row>
    <row r="91" spans="2:48" s="1" customFormat="1" ht="10.5" customHeight="1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9"/>
      <c r="AS91" s="88"/>
      <c r="AT91" s="48"/>
      <c r="AU91" s="48"/>
      <c r="AV91" s="50"/>
    </row>
    <row r="92" spans="2:43" s="1" customFormat="1" ht="30" customHeight="1">
      <c r="B92" s="27"/>
      <c r="C92" s="89" t="s">
        <v>85</v>
      </c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182">
        <f>ROUND(AG87+AG90,2)</f>
        <v>0</v>
      </c>
      <c r="AH92" s="182"/>
      <c r="AI92" s="182"/>
      <c r="AJ92" s="182"/>
      <c r="AK92" s="182"/>
      <c r="AL92" s="182"/>
      <c r="AM92" s="182"/>
      <c r="AN92" s="182">
        <f>AN87+AN90</f>
        <v>0</v>
      </c>
      <c r="AO92" s="182"/>
      <c r="AP92" s="182"/>
      <c r="AQ92" s="29"/>
    </row>
    <row r="93" spans="2:43" s="1" customFormat="1" ht="6.75" customHeight="1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3"/>
    </row>
  </sheetData>
  <sheetProtection password="CC59" sheet="1"/>
  <mergeCells count="46">
    <mergeCell ref="AG90:AM90"/>
    <mergeCell ref="AN90:AP90"/>
    <mergeCell ref="AG92:AM92"/>
    <mergeCell ref="AN92:AP92"/>
    <mergeCell ref="AR2:BE2"/>
    <mergeCell ref="AN88:AP88"/>
    <mergeCell ref="AG88:AM88"/>
    <mergeCell ref="AS82:AT84"/>
    <mergeCell ref="AN85:AP85"/>
    <mergeCell ref="AK27:AO27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  <mergeCell ref="E14:N14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-2016 - Urnové hroby II....'!C2" tooltip="1-2016 - Urnové hroby II.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6"/>
  <sheetViews>
    <sheetView showGridLines="0" tabSelected="1" zoomScalePageLayoutView="0" workbookViewId="0" topLeftCell="A1">
      <pane ySplit="1" topLeftCell="A125" activePane="bottomLeft" state="frozen"/>
      <selection pane="topLeft" activeCell="A1" sqref="A1"/>
      <selection pane="bottomLeft" activeCell="K117" sqref="K1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40"/>
      <c r="B1" s="137"/>
      <c r="C1" s="137"/>
      <c r="D1" s="138" t="s">
        <v>1</v>
      </c>
      <c r="E1" s="137"/>
      <c r="F1" s="139" t="s">
        <v>182</v>
      </c>
      <c r="G1" s="139"/>
      <c r="H1" s="220" t="s">
        <v>183</v>
      </c>
      <c r="I1" s="220"/>
      <c r="J1" s="220"/>
      <c r="K1" s="220"/>
      <c r="L1" s="139" t="s">
        <v>184</v>
      </c>
      <c r="M1" s="137"/>
      <c r="N1" s="137"/>
      <c r="O1" s="138" t="s">
        <v>86</v>
      </c>
      <c r="P1" s="137"/>
      <c r="Q1" s="137"/>
      <c r="R1" s="137"/>
      <c r="S1" s="139" t="s">
        <v>185</v>
      </c>
      <c r="T1" s="139"/>
      <c r="U1" s="140"/>
      <c r="V1" s="140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53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83" t="s">
        <v>6</v>
      </c>
      <c r="T2" s="154"/>
      <c r="U2" s="154"/>
      <c r="V2" s="154"/>
      <c r="W2" s="154"/>
      <c r="X2" s="154"/>
      <c r="Y2" s="154"/>
      <c r="Z2" s="154"/>
      <c r="AA2" s="154"/>
      <c r="AB2" s="154"/>
      <c r="AC2" s="154"/>
      <c r="AT2" s="13" t="s">
        <v>79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87</v>
      </c>
    </row>
    <row r="4" spans="2:46" ht="36.75" customHeight="1">
      <c r="B4" s="17"/>
      <c r="C4" s="155" t="s">
        <v>88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s="1" customFormat="1" ht="32.25" customHeight="1">
      <c r="B6" s="27"/>
      <c r="C6" s="28"/>
      <c r="D6" s="23" t="s">
        <v>15</v>
      </c>
      <c r="E6" s="28"/>
      <c r="F6" s="158" t="s">
        <v>16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28"/>
      <c r="R6" s="29"/>
    </row>
    <row r="7" spans="2:18" s="1" customFormat="1" ht="14.25" customHeight="1">
      <c r="B7" s="27"/>
      <c r="C7" s="28"/>
      <c r="D7" s="24" t="s">
        <v>18</v>
      </c>
      <c r="E7" s="28"/>
      <c r="F7" s="22" t="s">
        <v>3</v>
      </c>
      <c r="G7" s="28"/>
      <c r="H7" s="28"/>
      <c r="I7" s="28"/>
      <c r="J7" s="28"/>
      <c r="K7" s="28"/>
      <c r="L7" s="28"/>
      <c r="M7" s="24" t="s">
        <v>19</v>
      </c>
      <c r="N7" s="28"/>
      <c r="O7" s="22" t="s">
        <v>3</v>
      </c>
      <c r="P7" s="28"/>
      <c r="Q7" s="28"/>
      <c r="R7" s="29"/>
    </row>
    <row r="8" spans="2:18" s="1" customFormat="1" ht="14.25" customHeight="1">
      <c r="B8" s="27"/>
      <c r="C8" s="28"/>
      <c r="D8" s="24" t="s">
        <v>21</v>
      </c>
      <c r="E8" s="28"/>
      <c r="F8" s="22" t="s">
        <v>22</v>
      </c>
      <c r="G8" s="28"/>
      <c r="H8" s="28"/>
      <c r="I8" s="28"/>
      <c r="J8" s="28"/>
      <c r="K8" s="28"/>
      <c r="L8" s="28"/>
      <c r="M8" s="24" t="s">
        <v>23</v>
      </c>
      <c r="N8" s="28"/>
      <c r="O8" s="189" t="str">
        <f>'Rekapitulace stavby'!AN8</f>
        <v>16.5.2016</v>
      </c>
      <c r="P8" s="171"/>
      <c r="Q8" s="28"/>
      <c r="R8" s="29"/>
    </row>
    <row r="9" spans="2:18" s="1" customFormat="1" ht="10.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2:18" s="1" customFormat="1" ht="14.25" customHeight="1">
      <c r="B10" s="27"/>
      <c r="C10" s="28"/>
      <c r="D10" s="24" t="s">
        <v>27</v>
      </c>
      <c r="E10" s="28"/>
      <c r="F10" s="28"/>
      <c r="G10" s="28"/>
      <c r="H10" s="28"/>
      <c r="I10" s="28"/>
      <c r="J10" s="28"/>
      <c r="K10" s="28"/>
      <c r="L10" s="28"/>
      <c r="M10" s="24" t="s">
        <v>28</v>
      </c>
      <c r="N10" s="28"/>
      <c r="O10" s="157" t="s">
        <v>29</v>
      </c>
      <c r="P10" s="171"/>
      <c r="Q10" s="28"/>
      <c r="R10" s="29"/>
    </row>
    <row r="11" spans="2:18" s="1" customFormat="1" ht="18" customHeight="1">
      <c r="B11" s="27"/>
      <c r="C11" s="28"/>
      <c r="D11" s="28"/>
      <c r="E11" s="22" t="s">
        <v>30</v>
      </c>
      <c r="F11" s="28"/>
      <c r="G11" s="28"/>
      <c r="H11" s="28"/>
      <c r="I11" s="28"/>
      <c r="J11" s="28"/>
      <c r="K11" s="28"/>
      <c r="L11" s="28"/>
      <c r="M11" s="24" t="s">
        <v>31</v>
      </c>
      <c r="N11" s="28"/>
      <c r="O11" s="157" t="s">
        <v>3</v>
      </c>
      <c r="P11" s="171"/>
      <c r="Q11" s="28"/>
      <c r="R11" s="29"/>
    </row>
    <row r="12" spans="2:18" s="1" customFormat="1" ht="6.7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2:18" s="1" customFormat="1" ht="14.25" customHeight="1">
      <c r="B13" s="27"/>
      <c r="C13" s="28"/>
      <c r="D13" s="24" t="s">
        <v>32</v>
      </c>
      <c r="E13" s="28"/>
      <c r="F13" s="28"/>
      <c r="G13" s="28"/>
      <c r="H13" s="28"/>
      <c r="I13" s="28"/>
      <c r="J13" s="28"/>
      <c r="K13" s="28"/>
      <c r="L13" s="28"/>
      <c r="M13" s="24" t="s">
        <v>28</v>
      </c>
      <c r="N13" s="142"/>
      <c r="O13" s="157">
        <f>IF('Rekapitulace stavby'!AN13="","",'Rekapitulace stavby'!AN13)</f>
      </c>
      <c r="P13" s="171"/>
      <c r="Q13" s="28"/>
      <c r="R13" s="29"/>
    </row>
    <row r="14" spans="2:18" s="1" customFormat="1" ht="18" customHeight="1">
      <c r="B14" s="27"/>
      <c r="C14" s="28"/>
      <c r="D14" s="28"/>
      <c r="E14" s="141">
        <f>IF('Rekapitulace stavby'!E14="","",'Rekapitulace stavby'!E14)</f>
      </c>
      <c r="F14" s="28"/>
      <c r="G14" s="28"/>
      <c r="H14" s="28"/>
      <c r="I14" s="28"/>
      <c r="J14" s="28"/>
      <c r="K14" s="28"/>
      <c r="L14" s="28"/>
      <c r="M14" s="24" t="s">
        <v>31</v>
      </c>
      <c r="N14" s="28"/>
      <c r="O14" s="157">
        <f>IF('Rekapitulace stavby'!AN14="","",'Rekapitulace stavby'!AN14)</f>
      </c>
      <c r="P14" s="171"/>
      <c r="Q14" s="28"/>
      <c r="R14" s="29"/>
    </row>
    <row r="15" spans="2:18" s="1" customFormat="1" ht="6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</row>
    <row r="16" spans="2:18" s="1" customFormat="1" ht="14.25" customHeight="1">
      <c r="B16" s="27"/>
      <c r="C16" s="28"/>
      <c r="D16" s="24" t="s">
        <v>34</v>
      </c>
      <c r="E16" s="28"/>
      <c r="F16" s="28"/>
      <c r="G16" s="28"/>
      <c r="H16" s="28"/>
      <c r="I16" s="28"/>
      <c r="J16" s="28"/>
      <c r="K16" s="28"/>
      <c r="L16" s="28"/>
      <c r="M16" s="24" t="s">
        <v>28</v>
      </c>
      <c r="N16" s="28"/>
      <c r="O16" s="157">
        <f>IF('Rekapitulace stavby'!AN16="","",'Rekapitulace stavby'!AN16)</f>
      </c>
      <c r="P16" s="171"/>
      <c r="Q16" s="28"/>
      <c r="R16" s="29"/>
    </row>
    <row r="17" spans="2:18" s="1" customFormat="1" ht="18" customHeight="1">
      <c r="B17" s="27"/>
      <c r="C17" s="28"/>
      <c r="D17" s="28"/>
      <c r="E17" s="22" t="str">
        <f>IF('Rekapitulace stavby'!E17="","",'Rekapitulace stavby'!E17)</f>
        <v> </v>
      </c>
      <c r="F17" s="28"/>
      <c r="G17" s="28"/>
      <c r="H17" s="28"/>
      <c r="I17" s="28"/>
      <c r="J17" s="28"/>
      <c r="K17" s="28"/>
      <c r="L17" s="28"/>
      <c r="M17" s="24" t="s">
        <v>31</v>
      </c>
      <c r="N17" s="28"/>
      <c r="O17" s="157">
        <f>IF('Rekapitulace stavby'!AN17="","",'Rekapitulace stavby'!AN17)</f>
      </c>
      <c r="P17" s="171"/>
      <c r="Q17" s="28"/>
      <c r="R17" s="29"/>
    </row>
    <row r="18" spans="2:18" s="1" customFormat="1" ht="6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2:18" s="1" customFormat="1" ht="14.25" customHeight="1">
      <c r="B19" s="27"/>
      <c r="C19" s="28"/>
      <c r="D19" s="24" t="s">
        <v>36</v>
      </c>
      <c r="E19" s="28"/>
      <c r="F19" s="28"/>
      <c r="G19" s="28"/>
      <c r="H19" s="28"/>
      <c r="I19" s="28"/>
      <c r="J19" s="28"/>
      <c r="K19" s="28"/>
      <c r="L19" s="28"/>
      <c r="M19" s="24" t="s">
        <v>28</v>
      </c>
      <c r="N19" s="28"/>
      <c r="O19" s="157">
        <f>IF('Rekapitulace stavby'!AN19="","",'Rekapitulace stavby'!AN19)</f>
      </c>
      <c r="P19" s="171"/>
      <c r="Q19" s="28"/>
      <c r="R19" s="29"/>
    </row>
    <row r="20" spans="2:18" s="1" customFormat="1" ht="18" customHeight="1">
      <c r="B20" s="27"/>
      <c r="C20" s="28"/>
      <c r="D20" s="28"/>
      <c r="E20" s="22" t="str">
        <f>IF('Rekapitulace stavby'!E20="","",'Rekapitulace stavby'!E20)</f>
        <v> </v>
      </c>
      <c r="F20" s="28"/>
      <c r="G20" s="28"/>
      <c r="H20" s="28"/>
      <c r="I20" s="28"/>
      <c r="J20" s="28"/>
      <c r="K20" s="28"/>
      <c r="L20" s="28"/>
      <c r="M20" s="24" t="s">
        <v>31</v>
      </c>
      <c r="N20" s="28"/>
      <c r="O20" s="157">
        <f>IF('Rekapitulace stavby'!AN20="","",'Rekapitulace stavby'!AN20)</f>
      </c>
      <c r="P20" s="171"/>
      <c r="Q20" s="28"/>
      <c r="R20" s="29"/>
    </row>
    <row r="21" spans="2:18" s="1" customFormat="1" ht="6.7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2:18" s="1" customFormat="1" ht="14.25" customHeight="1">
      <c r="B22" s="27"/>
      <c r="C22" s="28"/>
      <c r="D22" s="24" t="s">
        <v>37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22.5" customHeight="1">
      <c r="B23" s="27"/>
      <c r="C23" s="28"/>
      <c r="D23" s="28"/>
      <c r="E23" s="159" t="s">
        <v>3</v>
      </c>
      <c r="F23" s="171"/>
      <c r="G23" s="171"/>
      <c r="H23" s="171"/>
      <c r="I23" s="171"/>
      <c r="J23" s="171"/>
      <c r="K23" s="171"/>
      <c r="L23" s="171"/>
      <c r="M23" s="28"/>
      <c r="N23" s="28"/>
      <c r="O23" s="28"/>
      <c r="P23" s="28"/>
      <c r="Q23" s="28"/>
      <c r="R23" s="29"/>
    </row>
    <row r="24" spans="2:18" s="1" customFormat="1" ht="6.75" customHeight="1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</row>
    <row r="25" spans="2:18" s="1" customFormat="1" ht="6.75" customHeight="1">
      <c r="B25" s="27"/>
      <c r="C25" s="28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28"/>
      <c r="R25" s="29"/>
    </row>
    <row r="26" spans="2:18" s="1" customFormat="1" ht="14.25" customHeight="1">
      <c r="B26" s="27"/>
      <c r="C26" s="28"/>
      <c r="D26" s="91" t="s">
        <v>89</v>
      </c>
      <c r="E26" s="28"/>
      <c r="F26" s="28"/>
      <c r="G26" s="28"/>
      <c r="H26" s="28"/>
      <c r="I26" s="28"/>
      <c r="J26" s="28"/>
      <c r="K26" s="28"/>
      <c r="L26" s="28"/>
      <c r="M26" s="160">
        <f>N87</f>
        <v>0</v>
      </c>
      <c r="N26" s="171"/>
      <c r="O26" s="171"/>
      <c r="P26" s="171"/>
      <c r="Q26" s="28"/>
      <c r="R26" s="29"/>
    </row>
    <row r="27" spans="2:18" s="1" customFormat="1" ht="14.25" customHeight="1">
      <c r="B27" s="27"/>
      <c r="C27" s="28"/>
      <c r="D27" s="26" t="s">
        <v>90</v>
      </c>
      <c r="E27" s="28"/>
      <c r="F27" s="28"/>
      <c r="G27" s="28"/>
      <c r="H27" s="28"/>
      <c r="I27" s="28"/>
      <c r="J27" s="28"/>
      <c r="K27" s="28"/>
      <c r="L27" s="28"/>
      <c r="M27" s="160">
        <f>N96</f>
        <v>0</v>
      </c>
      <c r="N27" s="171"/>
      <c r="O27" s="171"/>
      <c r="P27" s="171"/>
      <c r="Q27" s="28"/>
      <c r="R27" s="29"/>
    </row>
    <row r="28" spans="2:18" s="1" customFormat="1" ht="6.7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</row>
    <row r="29" spans="2:18" s="1" customFormat="1" ht="24.75" customHeight="1">
      <c r="B29" s="27"/>
      <c r="C29" s="28"/>
      <c r="D29" s="92" t="s">
        <v>40</v>
      </c>
      <c r="E29" s="28"/>
      <c r="F29" s="28"/>
      <c r="G29" s="28"/>
      <c r="H29" s="28"/>
      <c r="I29" s="28"/>
      <c r="J29" s="28"/>
      <c r="K29" s="28"/>
      <c r="L29" s="28"/>
      <c r="M29" s="190">
        <f>ROUND(M26+M27,2)</f>
        <v>0</v>
      </c>
      <c r="N29" s="171"/>
      <c r="O29" s="171"/>
      <c r="P29" s="171"/>
      <c r="Q29" s="28"/>
      <c r="R29" s="29"/>
    </row>
    <row r="30" spans="2:18" s="1" customFormat="1" ht="6.75" customHeight="1">
      <c r="B30" s="27"/>
      <c r="C30" s="28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28"/>
      <c r="R30" s="29"/>
    </row>
    <row r="31" spans="2:18" s="1" customFormat="1" ht="14.25" customHeight="1">
      <c r="B31" s="27"/>
      <c r="C31" s="28"/>
      <c r="D31" s="34" t="s">
        <v>41</v>
      </c>
      <c r="E31" s="34" t="s">
        <v>42</v>
      </c>
      <c r="F31" s="35">
        <v>0.21</v>
      </c>
      <c r="G31" s="93" t="s">
        <v>43</v>
      </c>
      <c r="H31" s="191">
        <f>ROUND((SUM(BE96:BE97)+SUM(BE114:BE135)),2)</f>
        <v>0</v>
      </c>
      <c r="I31" s="171"/>
      <c r="J31" s="171"/>
      <c r="K31" s="28"/>
      <c r="L31" s="28"/>
      <c r="M31" s="191">
        <f>ROUND(ROUND((SUM(BE96:BE97)+SUM(BE114:BE135)),2)*F31,2)</f>
        <v>0</v>
      </c>
      <c r="N31" s="171"/>
      <c r="O31" s="171"/>
      <c r="P31" s="171"/>
      <c r="Q31" s="28"/>
      <c r="R31" s="29"/>
    </row>
    <row r="32" spans="2:18" s="1" customFormat="1" ht="14.25" customHeight="1">
      <c r="B32" s="27"/>
      <c r="C32" s="28"/>
      <c r="D32" s="28"/>
      <c r="E32" s="34" t="s">
        <v>44</v>
      </c>
      <c r="F32" s="35">
        <v>0.15</v>
      </c>
      <c r="G32" s="93" t="s">
        <v>43</v>
      </c>
      <c r="H32" s="191">
        <f>ROUND((SUM(BF96:BF97)+SUM(BF114:BF135)),2)</f>
        <v>0</v>
      </c>
      <c r="I32" s="171"/>
      <c r="J32" s="171"/>
      <c r="K32" s="28"/>
      <c r="L32" s="28"/>
      <c r="M32" s="191">
        <f>ROUND(ROUND((SUM(BF96:BF97)+SUM(BF114:BF135)),2)*F32,2)</f>
        <v>0</v>
      </c>
      <c r="N32" s="171"/>
      <c r="O32" s="171"/>
      <c r="P32" s="171"/>
      <c r="Q32" s="28"/>
      <c r="R32" s="29"/>
    </row>
    <row r="33" spans="2:18" s="1" customFormat="1" ht="14.25" customHeight="1" hidden="1">
      <c r="B33" s="27"/>
      <c r="C33" s="28"/>
      <c r="D33" s="28"/>
      <c r="E33" s="34" t="s">
        <v>45</v>
      </c>
      <c r="F33" s="35">
        <v>0.21</v>
      </c>
      <c r="G33" s="93" t="s">
        <v>43</v>
      </c>
      <c r="H33" s="191">
        <f>ROUND((SUM(BG96:BG97)+SUM(BG114:BG135)),2)</f>
        <v>0</v>
      </c>
      <c r="I33" s="171"/>
      <c r="J33" s="171"/>
      <c r="K33" s="28"/>
      <c r="L33" s="28"/>
      <c r="M33" s="191">
        <v>0</v>
      </c>
      <c r="N33" s="171"/>
      <c r="O33" s="171"/>
      <c r="P33" s="171"/>
      <c r="Q33" s="28"/>
      <c r="R33" s="29"/>
    </row>
    <row r="34" spans="2:18" s="1" customFormat="1" ht="14.25" customHeight="1" hidden="1">
      <c r="B34" s="27"/>
      <c r="C34" s="28"/>
      <c r="D34" s="28"/>
      <c r="E34" s="34" t="s">
        <v>46</v>
      </c>
      <c r="F34" s="35">
        <v>0.15</v>
      </c>
      <c r="G34" s="93" t="s">
        <v>43</v>
      </c>
      <c r="H34" s="191">
        <f>ROUND((SUM(BH96:BH97)+SUM(BH114:BH135)),2)</f>
        <v>0</v>
      </c>
      <c r="I34" s="171"/>
      <c r="J34" s="171"/>
      <c r="K34" s="28"/>
      <c r="L34" s="28"/>
      <c r="M34" s="191">
        <v>0</v>
      </c>
      <c r="N34" s="171"/>
      <c r="O34" s="171"/>
      <c r="P34" s="171"/>
      <c r="Q34" s="28"/>
      <c r="R34" s="29"/>
    </row>
    <row r="35" spans="2:18" s="1" customFormat="1" ht="14.25" customHeight="1" hidden="1">
      <c r="B35" s="27"/>
      <c r="C35" s="28"/>
      <c r="D35" s="28"/>
      <c r="E35" s="34" t="s">
        <v>47</v>
      </c>
      <c r="F35" s="35">
        <v>0</v>
      </c>
      <c r="G35" s="93" t="s">
        <v>43</v>
      </c>
      <c r="H35" s="191">
        <f>ROUND((SUM(BI96:BI97)+SUM(BI114:BI135)),2)</f>
        <v>0</v>
      </c>
      <c r="I35" s="171"/>
      <c r="J35" s="171"/>
      <c r="K35" s="28"/>
      <c r="L35" s="28"/>
      <c r="M35" s="191">
        <v>0</v>
      </c>
      <c r="N35" s="171"/>
      <c r="O35" s="171"/>
      <c r="P35" s="171"/>
      <c r="Q35" s="28"/>
      <c r="R35" s="29"/>
    </row>
    <row r="36" spans="2:18" s="1" customFormat="1" ht="6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</row>
    <row r="37" spans="2:18" s="1" customFormat="1" ht="24.75" customHeight="1">
      <c r="B37" s="27"/>
      <c r="C37" s="90"/>
      <c r="D37" s="94" t="s">
        <v>48</v>
      </c>
      <c r="E37" s="67"/>
      <c r="F37" s="67"/>
      <c r="G37" s="95" t="s">
        <v>49</v>
      </c>
      <c r="H37" s="96" t="s">
        <v>50</v>
      </c>
      <c r="I37" s="67"/>
      <c r="J37" s="67"/>
      <c r="K37" s="67"/>
      <c r="L37" s="192">
        <f>SUM(M29:M35)</f>
        <v>0</v>
      </c>
      <c r="M37" s="180"/>
      <c r="N37" s="180"/>
      <c r="O37" s="180"/>
      <c r="P37" s="188"/>
      <c r="Q37" s="90"/>
      <c r="R37" s="29"/>
    </row>
    <row r="38" spans="2:18" s="1" customFormat="1" ht="14.2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</row>
    <row r="39" spans="2:18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 t="s">
        <v>51</v>
      </c>
      <c r="E50" s="43"/>
      <c r="F50" s="43"/>
      <c r="G50" s="43"/>
      <c r="H50" s="44"/>
      <c r="I50" s="28"/>
      <c r="J50" s="42" t="s">
        <v>52</v>
      </c>
      <c r="K50" s="43"/>
      <c r="L50" s="43"/>
      <c r="M50" s="43"/>
      <c r="N50" s="43"/>
      <c r="O50" s="43"/>
      <c r="P50" s="44"/>
      <c r="Q50" s="28"/>
      <c r="R50" s="29"/>
    </row>
    <row r="51" spans="2:18" ht="13.5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 t="s">
        <v>53</v>
      </c>
      <c r="E59" s="48"/>
      <c r="F59" s="48"/>
      <c r="G59" s="49" t="s">
        <v>54</v>
      </c>
      <c r="H59" s="50"/>
      <c r="I59" s="28"/>
      <c r="J59" s="47" t="s">
        <v>53</v>
      </c>
      <c r="K59" s="48"/>
      <c r="L59" s="48"/>
      <c r="M59" s="48"/>
      <c r="N59" s="49" t="s">
        <v>54</v>
      </c>
      <c r="O59" s="48"/>
      <c r="P59" s="50"/>
      <c r="Q59" s="28"/>
      <c r="R59" s="29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55</v>
      </c>
      <c r="E61" s="43"/>
      <c r="F61" s="43"/>
      <c r="G61" s="43"/>
      <c r="H61" s="44"/>
      <c r="I61" s="28"/>
      <c r="J61" s="42" t="s">
        <v>56</v>
      </c>
      <c r="K61" s="43"/>
      <c r="L61" s="43"/>
      <c r="M61" s="43"/>
      <c r="N61" s="43"/>
      <c r="O61" s="43"/>
      <c r="P61" s="44"/>
      <c r="Q61" s="28"/>
      <c r="R61" s="29"/>
    </row>
    <row r="62" spans="2:18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53</v>
      </c>
      <c r="E70" s="48"/>
      <c r="F70" s="48"/>
      <c r="G70" s="49" t="s">
        <v>54</v>
      </c>
      <c r="H70" s="50"/>
      <c r="I70" s="28"/>
      <c r="J70" s="47" t="s">
        <v>53</v>
      </c>
      <c r="K70" s="48"/>
      <c r="L70" s="48"/>
      <c r="M70" s="48"/>
      <c r="N70" s="49" t="s">
        <v>54</v>
      </c>
      <c r="O70" s="48"/>
      <c r="P70" s="50"/>
      <c r="Q70" s="28"/>
      <c r="R70" s="29"/>
    </row>
    <row r="71" spans="2:18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75" customHeight="1">
      <c r="B76" s="27"/>
      <c r="C76" s="155" t="s">
        <v>91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29"/>
    </row>
    <row r="77" spans="2:18" s="1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6.75" customHeight="1">
      <c r="B78" s="27"/>
      <c r="C78" s="61" t="s">
        <v>15</v>
      </c>
      <c r="D78" s="28"/>
      <c r="E78" s="28"/>
      <c r="F78" s="176" t="str">
        <f>F6</f>
        <v>Urnové hroby II.etapa</v>
      </c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28"/>
      <c r="R78" s="29"/>
    </row>
    <row r="79" spans="2:18" s="1" customFormat="1" ht="6.7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9"/>
    </row>
    <row r="80" spans="2:18" s="1" customFormat="1" ht="18" customHeight="1">
      <c r="B80" s="27"/>
      <c r="C80" s="24" t="s">
        <v>21</v>
      </c>
      <c r="D80" s="28"/>
      <c r="E80" s="28"/>
      <c r="F80" s="22" t="str">
        <f>F8</f>
        <v>Třinec, místní část Folwark</v>
      </c>
      <c r="G80" s="28"/>
      <c r="H80" s="28"/>
      <c r="I80" s="28"/>
      <c r="J80" s="28"/>
      <c r="K80" s="24" t="s">
        <v>23</v>
      </c>
      <c r="L80" s="28"/>
      <c r="M80" s="189" t="str">
        <f>IF(O8="","",O8)</f>
        <v>16.5.2016</v>
      </c>
      <c r="N80" s="171"/>
      <c r="O80" s="171"/>
      <c r="P80" s="171"/>
      <c r="Q80" s="28"/>
      <c r="R80" s="29"/>
    </row>
    <row r="81" spans="2:18" s="1" customFormat="1" ht="6.7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9"/>
    </row>
    <row r="82" spans="2:18" s="1" customFormat="1" ht="15">
      <c r="B82" s="27"/>
      <c r="C82" s="24" t="s">
        <v>27</v>
      </c>
      <c r="D82" s="28"/>
      <c r="E82" s="28"/>
      <c r="F82" s="22" t="str">
        <f>E11</f>
        <v>Město Třinec</v>
      </c>
      <c r="G82" s="28"/>
      <c r="H82" s="28"/>
      <c r="I82" s="28"/>
      <c r="J82" s="28"/>
      <c r="K82" s="24" t="s">
        <v>34</v>
      </c>
      <c r="L82" s="28"/>
      <c r="M82" s="157" t="str">
        <f>E17</f>
        <v> </v>
      </c>
      <c r="N82" s="171"/>
      <c r="O82" s="171"/>
      <c r="P82" s="171"/>
      <c r="Q82" s="171"/>
      <c r="R82" s="29"/>
    </row>
    <row r="83" spans="2:18" s="1" customFormat="1" ht="14.25" customHeight="1">
      <c r="B83" s="27"/>
      <c r="C83" s="24" t="s">
        <v>32</v>
      </c>
      <c r="D83" s="28"/>
      <c r="E83" s="28"/>
      <c r="F83" s="22">
        <f>IF(E14="","",E14)</f>
      </c>
      <c r="G83" s="28"/>
      <c r="H83" s="28"/>
      <c r="I83" s="28"/>
      <c r="J83" s="28"/>
      <c r="K83" s="24" t="s">
        <v>36</v>
      </c>
      <c r="L83" s="28"/>
      <c r="M83" s="157" t="str">
        <f>E20</f>
        <v> </v>
      </c>
      <c r="N83" s="171"/>
      <c r="O83" s="171"/>
      <c r="P83" s="171"/>
      <c r="Q83" s="171"/>
      <c r="R83" s="29"/>
    </row>
    <row r="84" spans="2:18" s="1" customFormat="1" ht="9.75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/>
    </row>
    <row r="85" spans="2:18" s="1" customFormat="1" ht="29.25" customHeight="1">
      <c r="B85" s="27"/>
      <c r="C85" s="193" t="s">
        <v>92</v>
      </c>
      <c r="D85" s="194"/>
      <c r="E85" s="194"/>
      <c r="F85" s="194"/>
      <c r="G85" s="194"/>
      <c r="H85" s="90"/>
      <c r="I85" s="90"/>
      <c r="J85" s="90"/>
      <c r="K85" s="90"/>
      <c r="L85" s="90"/>
      <c r="M85" s="90"/>
      <c r="N85" s="193" t="s">
        <v>93</v>
      </c>
      <c r="O85" s="171"/>
      <c r="P85" s="171"/>
      <c r="Q85" s="171"/>
      <c r="R85" s="29"/>
    </row>
    <row r="86" spans="2:18" s="1" customFormat="1" ht="9.7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9"/>
    </row>
    <row r="87" spans="2:47" s="1" customFormat="1" ht="29.25" customHeight="1">
      <c r="B87" s="27"/>
      <c r="C87" s="97" t="s">
        <v>94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75">
        <f>N114</f>
        <v>0</v>
      </c>
      <c r="O87" s="171"/>
      <c r="P87" s="171"/>
      <c r="Q87" s="171"/>
      <c r="R87" s="29"/>
      <c r="AU87" s="13" t="s">
        <v>95</v>
      </c>
    </row>
    <row r="88" spans="2:18" s="6" customFormat="1" ht="24.75" customHeight="1">
      <c r="B88" s="98"/>
      <c r="C88" s="99"/>
      <c r="D88" s="100" t="s">
        <v>96</v>
      </c>
      <c r="E88" s="99"/>
      <c r="F88" s="99"/>
      <c r="G88" s="99"/>
      <c r="H88" s="99"/>
      <c r="I88" s="99"/>
      <c r="J88" s="99"/>
      <c r="K88" s="99"/>
      <c r="L88" s="99"/>
      <c r="M88" s="99"/>
      <c r="N88" s="195">
        <f>N115</f>
        <v>0</v>
      </c>
      <c r="O88" s="196"/>
      <c r="P88" s="196"/>
      <c r="Q88" s="196"/>
      <c r="R88" s="101"/>
    </row>
    <row r="89" spans="2:18" s="7" customFormat="1" ht="19.5" customHeight="1">
      <c r="B89" s="102"/>
      <c r="C89" s="103"/>
      <c r="D89" s="104" t="s">
        <v>97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97">
        <f>N116</f>
        <v>0</v>
      </c>
      <c r="O89" s="198"/>
      <c r="P89" s="198"/>
      <c r="Q89" s="198"/>
      <c r="R89" s="105"/>
    </row>
    <row r="90" spans="2:18" s="7" customFormat="1" ht="19.5" customHeight="1">
      <c r="B90" s="102"/>
      <c r="C90" s="103"/>
      <c r="D90" s="104" t="s">
        <v>98</v>
      </c>
      <c r="E90" s="103"/>
      <c r="F90" s="103"/>
      <c r="G90" s="103"/>
      <c r="H90" s="103"/>
      <c r="I90" s="103"/>
      <c r="J90" s="103"/>
      <c r="K90" s="103"/>
      <c r="L90" s="103"/>
      <c r="M90" s="103"/>
      <c r="N90" s="197">
        <f>N123</f>
        <v>0</v>
      </c>
      <c r="O90" s="198"/>
      <c r="P90" s="198"/>
      <c r="Q90" s="198"/>
      <c r="R90" s="105"/>
    </row>
    <row r="91" spans="2:18" s="7" customFormat="1" ht="19.5" customHeight="1">
      <c r="B91" s="102"/>
      <c r="C91" s="103"/>
      <c r="D91" s="104" t="s">
        <v>99</v>
      </c>
      <c r="E91" s="103"/>
      <c r="F91" s="103"/>
      <c r="G91" s="103"/>
      <c r="H91" s="103"/>
      <c r="I91" s="103"/>
      <c r="J91" s="103"/>
      <c r="K91" s="103"/>
      <c r="L91" s="103"/>
      <c r="M91" s="103"/>
      <c r="N91" s="197">
        <f>N125</f>
        <v>0</v>
      </c>
      <c r="O91" s="198"/>
      <c r="P91" s="198"/>
      <c r="Q91" s="198"/>
      <c r="R91" s="105"/>
    </row>
    <row r="92" spans="2:18" s="7" customFormat="1" ht="19.5" customHeight="1">
      <c r="B92" s="102"/>
      <c r="C92" s="103"/>
      <c r="D92" s="104" t="s">
        <v>100</v>
      </c>
      <c r="E92" s="103"/>
      <c r="F92" s="103"/>
      <c r="G92" s="103"/>
      <c r="H92" s="103"/>
      <c r="I92" s="103"/>
      <c r="J92" s="103"/>
      <c r="K92" s="103"/>
      <c r="L92" s="103"/>
      <c r="M92" s="103"/>
      <c r="N92" s="197">
        <f>N128</f>
        <v>0</v>
      </c>
      <c r="O92" s="198"/>
      <c r="P92" s="198"/>
      <c r="Q92" s="198"/>
      <c r="R92" s="105"/>
    </row>
    <row r="93" spans="2:18" s="6" customFormat="1" ht="24.75" customHeight="1">
      <c r="B93" s="98"/>
      <c r="C93" s="99"/>
      <c r="D93" s="100" t="s">
        <v>101</v>
      </c>
      <c r="E93" s="99"/>
      <c r="F93" s="99"/>
      <c r="G93" s="99"/>
      <c r="H93" s="99"/>
      <c r="I93" s="99"/>
      <c r="J93" s="99"/>
      <c r="K93" s="99"/>
      <c r="L93" s="99"/>
      <c r="M93" s="99"/>
      <c r="N93" s="195">
        <f>N131</f>
        <v>0</v>
      </c>
      <c r="O93" s="196"/>
      <c r="P93" s="196"/>
      <c r="Q93" s="196"/>
      <c r="R93" s="101"/>
    </row>
    <row r="94" spans="2:18" s="7" customFormat="1" ht="19.5" customHeight="1">
      <c r="B94" s="102"/>
      <c r="C94" s="103"/>
      <c r="D94" s="104" t="s">
        <v>102</v>
      </c>
      <c r="E94" s="103"/>
      <c r="F94" s="103"/>
      <c r="G94" s="103"/>
      <c r="H94" s="103"/>
      <c r="I94" s="103"/>
      <c r="J94" s="103"/>
      <c r="K94" s="103"/>
      <c r="L94" s="103"/>
      <c r="M94" s="103"/>
      <c r="N94" s="197">
        <f>N132</f>
        <v>0</v>
      </c>
      <c r="O94" s="198"/>
      <c r="P94" s="198"/>
      <c r="Q94" s="198"/>
      <c r="R94" s="105"/>
    </row>
    <row r="95" spans="2:18" s="1" customFormat="1" ht="21.75" customHeight="1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</row>
    <row r="96" spans="2:21" s="1" customFormat="1" ht="29.25" customHeight="1">
      <c r="B96" s="27"/>
      <c r="C96" s="97" t="s">
        <v>103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99">
        <v>0</v>
      </c>
      <c r="O96" s="171"/>
      <c r="P96" s="171"/>
      <c r="Q96" s="171"/>
      <c r="R96" s="29"/>
      <c r="T96" s="106"/>
      <c r="U96" s="107" t="s">
        <v>41</v>
      </c>
    </row>
    <row r="97" spans="2:18" s="1" customFormat="1" ht="18" customHeight="1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9"/>
    </row>
    <row r="98" spans="2:18" s="1" customFormat="1" ht="29.25" customHeight="1">
      <c r="B98" s="27"/>
      <c r="C98" s="89" t="s">
        <v>85</v>
      </c>
      <c r="D98" s="90"/>
      <c r="E98" s="90"/>
      <c r="F98" s="90"/>
      <c r="G98" s="90"/>
      <c r="H98" s="90"/>
      <c r="I98" s="90"/>
      <c r="J98" s="90"/>
      <c r="K98" s="90"/>
      <c r="L98" s="182">
        <f>ROUND(SUM(N87+N96),2)</f>
        <v>0</v>
      </c>
      <c r="M98" s="194"/>
      <c r="N98" s="194"/>
      <c r="O98" s="194"/>
      <c r="P98" s="194"/>
      <c r="Q98" s="194"/>
      <c r="R98" s="29"/>
    </row>
    <row r="99" spans="2:18" s="1" customFormat="1" ht="6.75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3"/>
    </row>
    <row r="103" spans="2:18" s="1" customFormat="1" ht="6.75" customHeight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</row>
    <row r="104" spans="2:18" s="1" customFormat="1" ht="36.75" customHeight="1">
      <c r="B104" s="27"/>
      <c r="C104" s="155" t="s">
        <v>104</v>
      </c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29"/>
    </row>
    <row r="105" spans="2:18" s="1" customFormat="1" ht="6.7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18" s="1" customFormat="1" ht="36.75" customHeight="1">
      <c r="B106" s="27"/>
      <c r="C106" s="61" t="s">
        <v>15</v>
      </c>
      <c r="D106" s="28"/>
      <c r="E106" s="28"/>
      <c r="F106" s="176" t="str">
        <f>F6</f>
        <v>Urnové hroby II.etapa</v>
      </c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28"/>
      <c r="R106" s="29"/>
    </row>
    <row r="107" spans="2:18" s="1" customFormat="1" ht="6.75" customHeight="1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</row>
    <row r="108" spans="2:18" s="1" customFormat="1" ht="18" customHeight="1">
      <c r="B108" s="27"/>
      <c r="C108" s="24" t="s">
        <v>21</v>
      </c>
      <c r="D108" s="28"/>
      <c r="E108" s="28"/>
      <c r="F108" s="22" t="str">
        <f>F8</f>
        <v>Třinec, místní část Folwark</v>
      </c>
      <c r="G108" s="28"/>
      <c r="H108" s="28"/>
      <c r="I108" s="28"/>
      <c r="J108" s="28"/>
      <c r="K108" s="24" t="s">
        <v>23</v>
      </c>
      <c r="L108" s="28"/>
      <c r="M108" s="189" t="str">
        <f>IF(O8="","",O8)</f>
        <v>16.5.2016</v>
      </c>
      <c r="N108" s="171"/>
      <c r="O108" s="171"/>
      <c r="P108" s="171"/>
      <c r="Q108" s="28"/>
      <c r="R108" s="29"/>
    </row>
    <row r="109" spans="2:18" s="1" customFormat="1" ht="6.75" customHeight="1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spans="2:18" s="1" customFormat="1" ht="15">
      <c r="B110" s="27"/>
      <c r="C110" s="24" t="s">
        <v>27</v>
      </c>
      <c r="D110" s="28"/>
      <c r="E110" s="28"/>
      <c r="F110" s="22" t="str">
        <f>E11</f>
        <v>Město Třinec</v>
      </c>
      <c r="G110" s="28"/>
      <c r="H110" s="28"/>
      <c r="I110" s="28"/>
      <c r="J110" s="28"/>
      <c r="K110" s="24" t="s">
        <v>34</v>
      </c>
      <c r="L110" s="28"/>
      <c r="M110" s="157" t="str">
        <f>E17</f>
        <v> </v>
      </c>
      <c r="N110" s="171"/>
      <c r="O110" s="171"/>
      <c r="P110" s="171"/>
      <c r="Q110" s="171"/>
      <c r="R110" s="29"/>
    </row>
    <row r="111" spans="2:18" s="1" customFormat="1" ht="14.25" customHeight="1">
      <c r="B111" s="27"/>
      <c r="C111" s="24" t="s">
        <v>32</v>
      </c>
      <c r="D111" s="28"/>
      <c r="E111" s="28"/>
      <c r="F111" s="22">
        <f>IF(E14="","",E14)</f>
      </c>
      <c r="G111" s="28"/>
      <c r="H111" s="28"/>
      <c r="I111" s="28"/>
      <c r="J111" s="28"/>
      <c r="K111" s="24" t="s">
        <v>36</v>
      </c>
      <c r="L111" s="28"/>
      <c r="M111" s="157" t="str">
        <f>E20</f>
        <v> </v>
      </c>
      <c r="N111" s="171"/>
      <c r="O111" s="171"/>
      <c r="P111" s="171"/>
      <c r="Q111" s="171"/>
      <c r="R111" s="29"/>
    </row>
    <row r="112" spans="2:18" s="1" customFormat="1" ht="9.75" customHeight="1">
      <c r="B112" s="2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9"/>
    </row>
    <row r="113" spans="2:27" s="8" customFormat="1" ht="29.25" customHeight="1">
      <c r="B113" s="108"/>
      <c r="C113" s="109" t="s">
        <v>105</v>
      </c>
      <c r="D113" s="110" t="s">
        <v>106</v>
      </c>
      <c r="E113" s="110" t="s">
        <v>59</v>
      </c>
      <c r="F113" s="200" t="s">
        <v>107</v>
      </c>
      <c r="G113" s="201"/>
      <c r="H113" s="201"/>
      <c r="I113" s="201"/>
      <c r="J113" s="110" t="s">
        <v>108</v>
      </c>
      <c r="K113" s="110" t="s">
        <v>109</v>
      </c>
      <c r="L113" s="202" t="s">
        <v>110</v>
      </c>
      <c r="M113" s="201"/>
      <c r="N113" s="200" t="s">
        <v>93</v>
      </c>
      <c r="O113" s="201"/>
      <c r="P113" s="201"/>
      <c r="Q113" s="203"/>
      <c r="R113" s="111"/>
      <c r="T113" s="68" t="s">
        <v>111</v>
      </c>
      <c r="U113" s="69" t="s">
        <v>41</v>
      </c>
      <c r="V113" s="69" t="s">
        <v>112</v>
      </c>
      <c r="W113" s="69" t="s">
        <v>113</v>
      </c>
      <c r="X113" s="69" t="s">
        <v>114</v>
      </c>
      <c r="Y113" s="69" t="s">
        <v>115</v>
      </c>
      <c r="Z113" s="69" t="s">
        <v>116</v>
      </c>
      <c r="AA113" s="70" t="s">
        <v>117</v>
      </c>
    </row>
    <row r="114" spans="2:63" s="1" customFormat="1" ht="29.25" customHeight="1">
      <c r="B114" s="27"/>
      <c r="C114" s="72" t="s">
        <v>89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21">
        <f>BK114</f>
        <v>0</v>
      </c>
      <c r="O114" s="222"/>
      <c r="P114" s="222"/>
      <c r="Q114" s="222"/>
      <c r="R114" s="29"/>
      <c r="T114" s="71"/>
      <c r="U114" s="43"/>
      <c r="V114" s="43"/>
      <c r="W114" s="112">
        <f>W115+W131</f>
        <v>90.89183099999998</v>
      </c>
      <c r="X114" s="43"/>
      <c r="Y114" s="112">
        <f>Y115+Y131</f>
        <v>20.10656964</v>
      </c>
      <c r="Z114" s="43"/>
      <c r="AA114" s="113">
        <f>AA115+AA131</f>
        <v>0</v>
      </c>
      <c r="AT114" s="13" t="s">
        <v>76</v>
      </c>
      <c r="AU114" s="13" t="s">
        <v>95</v>
      </c>
      <c r="BK114" s="114">
        <f>BK115+BK131</f>
        <v>0</v>
      </c>
    </row>
    <row r="115" spans="2:63" s="9" customFormat="1" ht="36.75" customHeight="1">
      <c r="B115" s="115"/>
      <c r="C115" s="116"/>
      <c r="D115" s="117" t="s">
        <v>96</v>
      </c>
      <c r="E115" s="117"/>
      <c r="F115" s="117"/>
      <c r="G115" s="117"/>
      <c r="H115" s="117"/>
      <c r="I115" s="117"/>
      <c r="J115" s="117"/>
      <c r="K115" s="117"/>
      <c r="L115" s="117"/>
      <c r="M115" s="117"/>
      <c r="N115" s="223">
        <f>BK115</f>
        <v>0</v>
      </c>
      <c r="O115" s="195"/>
      <c r="P115" s="195"/>
      <c r="Q115" s="195"/>
      <c r="R115" s="118"/>
      <c r="T115" s="119"/>
      <c r="U115" s="116"/>
      <c r="V115" s="116"/>
      <c r="W115" s="120">
        <f>W116+W123+W125+W128</f>
        <v>88.06338299999999</v>
      </c>
      <c r="X115" s="116"/>
      <c r="Y115" s="120">
        <f>Y116+Y123+Y125+Y128</f>
        <v>20.104725</v>
      </c>
      <c r="Z115" s="116"/>
      <c r="AA115" s="121">
        <f>AA116+AA123+AA125+AA128</f>
        <v>0</v>
      </c>
      <c r="AR115" s="122" t="s">
        <v>20</v>
      </c>
      <c r="AT115" s="123" t="s">
        <v>76</v>
      </c>
      <c r="AU115" s="123" t="s">
        <v>77</v>
      </c>
      <c r="AY115" s="122" t="s">
        <v>118</v>
      </c>
      <c r="BK115" s="124">
        <f>BK116+BK123+BK125+BK128</f>
        <v>0</v>
      </c>
    </row>
    <row r="116" spans="2:63" s="9" customFormat="1" ht="19.5" customHeight="1">
      <c r="B116" s="115"/>
      <c r="C116" s="116"/>
      <c r="D116" s="125" t="s">
        <v>97</v>
      </c>
      <c r="E116" s="125"/>
      <c r="F116" s="125"/>
      <c r="G116" s="125"/>
      <c r="H116" s="125"/>
      <c r="I116" s="125"/>
      <c r="J116" s="125"/>
      <c r="K116" s="125"/>
      <c r="L116" s="125"/>
      <c r="M116" s="125"/>
      <c r="N116" s="218">
        <f>BK116</f>
        <v>0</v>
      </c>
      <c r="O116" s="219"/>
      <c r="P116" s="219"/>
      <c r="Q116" s="219"/>
      <c r="R116" s="118"/>
      <c r="T116" s="119"/>
      <c r="U116" s="116"/>
      <c r="V116" s="116"/>
      <c r="W116" s="120">
        <f>SUM(W117:W122)</f>
        <v>22.593607</v>
      </c>
      <c r="X116" s="116"/>
      <c r="Y116" s="120">
        <f>SUM(Y117:Y122)</f>
        <v>0</v>
      </c>
      <c r="Z116" s="116"/>
      <c r="AA116" s="121">
        <f>SUM(AA117:AA122)</f>
        <v>0</v>
      </c>
      <c r="AR116" s="122" t="s">
        <v>20</v>
      </c>
      <c r="AT116" s="123" t="s">
        <v>76</v>
      </c>
      <c r="AU116" s="123" t="s">
        <v>20</v>
      </c>
      <c r="AY116" s="122" t="s">
        <v>118</v>
      </c>
      <c r="BK116" s="124">
        <f>SUM(BK117:BK122)</f>
        <v>0</v>
      </c>
    </row>
    <row r="117" spans="2:65" s="1" customFormat="1" ht="31.5" customHeight="1">
      <c r="B117" s="126"/>
      <c r="C117" s="145" t="s">
        <v>20</v>
      </c>
      <c r="D117" s="145" t="s">
        <v>119</v>
      </c>
      <c r="E117" s="146" t="s">
        <v>120</v>
      </c>
      <c r="F117" s="204" t="s">
        <v>121</v>
      </c>
      <c r="G117" s="205"/>
      <c r="H117" s="205"/>
      <c r="I117" s="205"/>
      <c r="J117" s="147" t="s">
        <v>122</v>
      </c>
      <c r="K117" s="148">
        <v>16.451</v>
      </c>
      <c r="L117" s="206">
        <v>0</v>
      </c>
      <c r="M117" s="207"/>
      <c r="N117" s="208">
        <f aca="true" t="shared" si="0" ref="N117:N122">ROUND(L117*K117,2)</f>
        <v>0</v>
      </c>
      <c r="O117" s="205"/>
      <c r="P117" s="205"/>
      <c r="Q117" s="205"/>
      <c r="R117" s="127"/>
      <c r="T117" s="128" t="s">
        <v>3</v>
      </c>
      <c r="U117" s="36" t="s">
        <v>42</v>
      </c>
      <c r="V117" s="129">
        <v>0.871</v>
      </c>
      <c r="W117" s="129">
        <f aca="true" t="shared" si="1" ref="W117:W122">V117*K117</f>
        <v>14.328821</v>
      </c>
      <c r="X117" s="129">
        <v>0</v>
      </c>
      <c r="Y117" s="129">
        <f aca="true" t="shared" si="2" ref="Y117:Y122">X117*K117</f>
        <v>0</v>
      </c>
      <c r="Z117" s="129">
        <v>0</v>
      </c>
      <c r="AA117" s="130">
        <f aca="true" t="shared" si="3" ref="AA117:AA122">Z117*K117</f>
        <v>0</v>
      </c>
      <c r="AR117" s="13" t="s">
        <v>123</v>
      </c>
      <c r="AT117" s="13" t="s">
        <v>119</v>
      </c>
      <c r="AU117" s="13" t="s">
        <v>87</v>
      </c>
      <c r="AY117" s="13" t="s">
        <v>118</v>
      </c>
      <c r="BE117" s="131">
        <f aca="true" t="shared" si="4" ref="BE117:BE122">IF(U117="základní",N117,0)</f>
        <v>0</v>
      </c>
      <c r="BF117" s="131">
        <f aca="true" t="shared" si="5" ref="BF117:BF122">IF(U117="snížená",N117,0)</f>
        <v>0</v>
      </c>
      <c r="BG117" s="131">
        <f aca="true" t="shared" si="6" ref="BG117:BG122">IF(U117="zákl. přenesená",N117,0)</f>
        <v>0</v>
      </c>
      <c r="BH117" s="131">
        <f aca="true" t="shared" si="7" ref="BH117:BH122">IF(U117="sníž. přenesená",N117,0)</f>
        <v>0</v>
      </c>
      <c r="BI117" s="131">
        <f aca="true" t="shared" si="8" ref="BI117:BI122">IF(U117="nulová",N117,0)</f>
        <v>0</v>
      </c>
      <c r="BJ117" s="13" t="s">
        <v>20</v>
      </c>
      <c r="BK117" s="131">
        <f aca="true" t="shared" si="9" ref="BK117:BK122">ROUND(L117*K117,2)</f>
        <v>0</v>
      </c>
      <c r="BL117" s="13" t="s">
        <v>123</v>
      </c>
      <c r="BM117" s="13" t="s">
        <v>124</v>
      </c>
    </row>
    <row r="118" spans="2:65" s="1" customFormat="1" ht="31.5" customHeight="1">
      <c r="B118" s="126"/>
      <c r="C118" s="145" t="s">
        <v>87</v>
      </c>
      <c r="D118" s="145" t="s">
        <v>119</v>
      </c>
      <c r="E118" s="146" t="s">
        <v>125</v>
      </c>
      <c r="F118" s="204" t="s">
        <v>126</v>
      </c>
      <c r="G118" s="205"/>
      <c r="H118" s="205"/>
      <c r="I118" s="205"/>
      <c r="J118" s="147" t="s">
        <v>122</v>
      </c>
      <c r="K118" s="148">
        <v>16.451</v>
      </c>
      <c r="L118" s="206">
        <v>0</v>
      </c>
      <c r="M118" s="207"/>
      <c r="N118" s="208">
        <f t="shared" si="0"/>
        <v>0</v>
      </c>
      <c r="O118" s="205"/>
      <c r="P118" s="205"/>
      <c r="Q118" s="205"/>
      <c r="R118" s="127"/>
      <c r="T118" s="128" t="s">
        <v>3</v>
      </c>
      <c r="U118" s="36" t="s">
        <v>42</v>
      </c>
      <c r="V118" s="129">
        <v>0.074</v>
      </c>
      <c r="W118" s="129">
        <f t="shared" si="1"/>
        <v>1.217374</v>
      </c>
      <c r="X118" s="129">
        <v>0</v>
      </c>
      <c r="Y118" s="129">
        <f t="shared" si="2"/>
        <v>0</v>
      </c>
      <c r="Z118" s="129">
        <v>0</v>
      </c>
      <c r="AA118" s="130">
        <f t="shared" si="3"/>
        <v>0</v>
      </c>
      <c r="AR118" s="13" t="s">
        <v>123</v>
      </c>
      <c r="AT118" s="13" t="s">
        <v>119</v>
      </c>
      <c r="AU118" s="13" t="s">
        <v>87</v>
      </c>
      <c r="AY118" s="13" t="s">
        <v>118</v>
      </c>
      <c r="BE118" s="131">
        <f t="shared" si="4"/>
        <v>0</v>
      </c>
      <c r="BF118" s="131">
        <f t="shared" si="5"/>
        <v>0</v>
      </c>
      <c r="BG118" s="131">
        <f t="shared" si="6"/>
        <v>0</v>
      </c>
      <c r="BH118" s="131">
        <f t="shared" si="7"/>
        <v>0</v>
      </c>
      <c r="BI118" s="131">
        <f t="shared" si="8"/>
        <v>0</v>
      </c>
      <c r="BJ118" s="13" t="s">
        <v>20</v>
      </c>
      <c r="BK118" s="131">
        <f t="shared" si="9"/>
        <v>0</v>
      </c>
      <c r="BL118" s="13" t="s">
        <v>123</v>
      </c>
      <c r="BM118" s="13" t="s">
        <v>127</v>
      </c>
    </row>
    <row r="119" spans="2:65" s="1" customFormat="1" ht="31.5" customHeight="1">
      <c r="B119" s="126"/>
      <c r="C119" s="145" t="s">
        <v>128</v>
      </c>
      <c r="D119" s="145" t="s">
        <v>119</v>
      </c>
      <c r="E119" s="146" t="s">
        <v>129</v>
      </c>
      <c r="F119" s="204" t="s">
        <v>130</v>
      </c>
      <c r="G119" s="205"/>
      <c r="H119" s="205"/>
      <c r="I119" s="205"/>
      <c r="J119" s="147" t="s">
        <v>122</v>
      </c>
      <c r="K119" s="148">
        <v>16.451</v>
      </c>
      <c r="L119" s="206">
        <v>0</v>
      </c>
      <c r="M119" s="207"/>
      <c r="N119" s="208">
        <f t="shared" si="0"/>
        <v>0</v>
      </c>
      <c r="O119" s="205"/>
      <c r="P119" s="205"/>
      <c r="Q119" s="205"/>
      <c r="R119" s="127"/>
      <c r="T119" s="128" t="s">
        <v>3</v>
      </c>
      <c r="U119" s="36" t="s">
        <v>42</v>
      </c>
      <c r="V119" s="129">
        <v>0.083</v>
      </c>
      <c r="W119" s="129">
        <f t="shared" si="1"/>
        <v>1.3654330000000001</v>
      </c>
      <c r="X119" s="129">
        <v>0</v>
      </c>
      <c r="Y119" s="129">
        <f t="shared" si="2"/>
        <v>0</v>
      </c>
      <c r="Z119" s="129">
        <v>0</v>
      </c>
      <c r="AA119" s="130">
        <f t="shared" si="3"/>
        <v>0</v>
      </c>
      <c r="AR119" s="13" t="s">
        <v>123</v>
      </c>
      <c r="AT119" s="13" t="s">
        <v>119</v>
      </c>
      <c r="AU119" s="13" t="s">
        <v>87</v>
      </c>
      <c r="AY119" s="13" t="s">
        <v>118</v>
      </c>
      <c r="BE119" s="131">
        <f t="shared" si="4"/>
        <v>0</v>
      </c>
      <c r="BF119" s="131">
        <f t="shared" si="5"/>
        <v>0</v>
      </c>
      <c r="BG119" s="131">
        <f t="shared" si="6"/>
        <v>0</v>
      </c>
      <c r="BH119" s="131">
        <f t="shared" si="7"/>
        <v>0</v>
      </c>
      <c r="BI119" s="131">
        <f t="shared" si="8"/>
        <v>0</v>
      </c>
      <c r="BJ119" s="13" t="s">
        <v>20</v>
      </c>
      <c r="BK119" s="131">
        <f t="shared" si="9"/>
        <v>0</v>
      </c>
      <c r="BL119" s="13" t="s">
        <v>123</v>
      </c>
      <c r="BM119" s="13" t="s">
        <v>131</v>
      </c>
    </row>
    <row r="120" spans="2:65" s="1" customFormat="1" ht="22.5" customHeight="1">
      <c r="B120" s="126"/>
      <c r="C120" s="145" t="s">
        <v>123</v>
      </c>
      <c r="D120" s="145" t="s">
        <v>119</v>
      </c>
      <c r="E120" s="146" t="s">
        <v>132</v>
      </c>
      <c r="F120" s="204" t="s">
        <v>133</v>
      </c>
      <c r="G120" s="205"/>
      <c r="H120" s="205"/>
      <c r="I120" s="205"/>
      <c r="J120" s="147" t="s">
        <v>122</v>
      </c>
      <c r="K120" s="148">
        <v>16.451</v>
      </c>
      <c r="L120" s="206">
        <v>0</v>
      </c>
      <c r="M120" s="207"/>
      <c r="N120" s="208">
        <f t="shared" si="0"/>
        <v>0</v>
      </c>
      <c r="O120" s="205"/>
      <c r="P120" s="205"/>
      <c r="Q120" s="205"/>
      <c r="R120" s="127"/>
      <c r="T120" s="128" t="s">
        <v>3</v>
      </c>
      <c r="U120" s="36" t="s">
        <v>42</v>
      </c>
      <c r="V120" s="129">
        <v>0.009</v>
      </c>
      <c r="W120" s="129">
        <f t="shared" si="1"/>
        <v>0.148059</v>
      </c>
      <c r="X120" s="129">
        <v>0</v>
      </c>
      <c r="Y120" s="129">
        <f t="shared" si="2"/>
        <v>0</v>
      </c>
      <c r="Z120" s="129">
        <v>0</v>
      </c>
      <c r="AA120" s="130">
        <f t="shared" si="3"/>
        <v>0</v>
      </c>
      <c r="AR120" s="13" t="s">
        <v>123</v>
      </c>
      <c r="AT120" s="13" t="s">
        <v>119</v>
      </c>
      <c r="AU120" s="13" t="s">
        <v>87</v>
      </c>
      <c r="AY120" s="13" t="s">
        <v>118</v>
      </c>
      <c r="BE120" s="131">
        <f t="shared" si="4"/>
        <v>0</v>
      </c>
      <c r="BF120" s="131">
        <f t="shared" si="5"/>
        <v>0</v>
      </c>
      <c r="BG120" s="131">
        <f t="shared" si="6"/>
        <v>0</v>
      </c>
      <c r="BH120" s="131">
        <f t="shared" si="7"/>
        <v>0</v>
      </c>
      <c r="BI120" s="131">
        <f t="shared" si="8"/>
        <v>0</v>
      </c>
      <c r="BJ120" s="13" t="s">
        <v>20</v>
      </c>
      <c r="BK120" s="131">
        <f t="shared" si="9"/>
        <v>0</v>
      </c>
      <c r="BL120" s="13" t="s">
        <v>123</v>
      </c>
      <c r="BM120" s="13" t="s">
        <v>134</v>
      </c>
    </row>
    <row r="121" spans="2:65" s="1" customFormat="1" ht="31.5" customHeight="1">
      <c r="B121" s="126"/>
      <c r="C121" s="145" t="s">
        <v>135</v>
      </c>
      <c r="D121" s="145" t="s">
        <v>119</v>
      </c>
      <c r="E121" s="146" t="s">
        <v>136</v>
      </c>
      <c r="F121" s="204" t="s">
        <v>137</v>
      </c>
      <c r="G121" s="205"/>
      <c r="H121" s="205"/>
      <c r="I121" s="205"/>
      <c r="J121" s="147" t="s">
        <v>138</v>
      </c>
      <c r="K121" s="148">
        <v>32.902</v>
      </c>
      <c r="L121" s="206">
        <v>0</v>
      </c>
      <c r="M121" s="207"/>
      <c r="N121" s="208">
        <f t="shared" si="0"/>
        <v>0</v>
      </c>
      <c r="O121" s="205"/>
      <c r="P121" s="205"/>
      <c r="Q121" s="205"/>
      <c r="R121" s="127"/>
      <c r="T121" s="128" t="s">
        <v>3</v>
      </c>
      <c r="U121" s="36" t="s">
        <v>42</v>
      </c>
      <c r="V121" s="129">
        <v>0</v>
      </c>
      <c r="W121" s="129">
        <f t="shared" si="1"/>
        <v>0</v>
      </c>
      <c r="X121" s="129">
        <v>0</v>
      </c>
      <c r="Y121" s="129">
        <f t="shared" si="2"/>
        <v>0</v>
      </c>
      <c r="Z121" s="129">
        <v>0</v>
      </c>
      <c r="AA121" s="130">
        <f t="shared" si="3"/>
        <v>0</v>
      </c>
      <c r="AR121" s="13" t="s">
        <v>123</v>
      </c>
      <c r="AT121" s="13" t="s">
        <v>119</v>
      </c>
      <c r="AU121" s="13" t="s">
        <v>87</v>
      </c>
      <c r="AY121" s="13" t="s">
        <v>118</v>
      </c>
      <c r="BE121" s="131">
        <f t="shared" si="4"/>
        <v>0</v>
      </c>
      <c r="BF121" s="131">
        <f t="shared" si="5"/>
        <v>0</v>
      </c>
      <c r="BG121" s="131">
        <f t="shared" si="6"/>
        <v>0</v>
      </c>
      <c r="BH121" s="131">
        <f t="shared" si="7"/>
        <v>0</v>
      </c>
      <c r="BI121" s="131">
        <f t="shared" si="8"/>
        <v>0</v>
      </c>
      <c r="BJ121" s="13" t="s">
        <v>20</v>
      </c>
      <c r="BK121" s="131">
        <f t="shared" si="9"/>
        <v>0</v>
      </c>
      <c r="BL121" s="13" t="s">
        <v>123</v>
      </c>
      <c r="BM121" s="13" t="s">
        <v>139</v>
      </c>
    </row>
    <row r="122" spans="2:65" s="1" customFormat="1" ht="44.25" customHeight="1">
      <c r="B122" s="126"/>
      <c r="C122" s="145" t="s">
        <v>140</v>
      </c>
      <c r="D122" s="145" t="s">
        <v>119</v>
      </c>
      <c r="E122" s="146" t="s">
        <v>141</v>
      </c>
      <c r="F122" s="204" t="s">
        <v>142</v>
      </c>
      <c r="G122" s="205"/>
      <c r="H122" s="205"/>
      <c r="I122" s="205"/>
      <c r="J122" s="147" t="s">
        <v>143</v>
      </c>
      <c r="K122" s="148">
        <v>61.488</v>
      </c>
      <c r="L122" s="206">
        <v>0</v>
      </c>
      <c r="M122" s="207"/>
      <c r="N122" s="208">
        <f t="shared" si="0"/>
        <v>0</v>
      </c>
      <c r="O122" s="205"/>
      <c r="P122" s="205"/>
      <c r="Q122" s="205"/>
      <c r="R122" s="127"/>
      <c r="T122" s="128" t="s">
        <v>3</v>
      </c>
      <c r="U122" s="36" t="s">
        <v>42</v>
      </c>
      <c r="V122" s="129">
        <v>0.09</v>
      </c>
      <c r="W122" s="129">
        <f t="shared" si="1"/>
        <v>5.53392</v>
      </c>
      <c r="X122" s="129">
        <v>0</v>
      </c>
      <c r="Y122" s="129">
        <f t="shared" si="2"/>
        <v>0</v>
      </c>
      <c r="Z122" s="129">
        <v>0</v>
      </c>
      <c r="AA122" s="130">
        <f t="shared" si="3"/>
        <v>0</v>
      </c>
      <c r="AR122" s="13" t="s">
        <v>123</v>
      </c>
      <c r="AT122" s="13" t="s">
        <v>119</v>
      </c>
      <c r="AU122" s="13" t="s">
        <v>87</v>
      </c>
      <c r="AY122" s="13" t="s">
        <v>118</v>
      </c>
      <c r="BE122" s="131">
        <f t="shared" si="4"/>
        <v>0</v>
      </c>
      <c r="BF122" s="131">
        <f t="shared" si="5"/>
        <v>0</v>
      </c>
      <c r="BG122" s="131">
        <f t="shared" si="6"/>
        <v>0</v>
      </c>
      <c r="BH122" s="131">
        <f t="shared" si="7"/>
        <v>0</v>
      </c>
      <c r="BI122" s="131">
        <f t="shared" si="8"/>
        <v>0</v>
      </c>
      <c r="BJ122" s="13" t="s">
        <v>20</v>
      </c>
      <c r="BK122" s="131">
        <f t="shared" si="9"/>
        <v>0</v>
      </c>
      <c r="BL122" s="13" t="s">
        <v>123</v>
      </c>
      <c r="BM122" s="13" t="s">
        <v>144</v>
      </c>
    </row>
    <row r="123" spans="2:63" s="9" customFormat="1" ht="29.25" customHeight="1">
      <c r="B123" s="115"/>
      <c r="C123" s="116"/>
      <c r="D123" s="125" t="s">
        <v>98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212">
        <f>BK123</f>
        <v>0</v>
      </c>
      <c r="O123" s="213"/>
      <c r="P123" s="213"/>
      <c r="Q123" s="213"/>
      <c r="R123" s="118"/>
      <c r="T123" s="119"/>
      <c r="U123" s="116"/>
      <c r="V123" s="116"/>
      <c r="W123" s="120">
        <f>W124</f>
        <v>16.953999999999997</v>
      </c>
      <c r="X123" s="116"/>
      <c r="Y123" s="120">
        <f>Y124</f>
        <v>6.29454</v>
      </c>
      <c r="Z123" s="116"/>
      <c r="AA123" s="121">
        <f>AA124</f>
        <v>0</v>
      </c>
      <c r="AR123" s="122" t="s">
        <v>20</v>
      </c>
      <c r="AT123" s="123" t="s">
        <v>76</v>
      </c>
      <c r="AU123" s="123" t="s">
        <v>20</v>
      </c>
      <c r="AY123" s="122" t="s">
        <v>118</v>
      </c>
      <c r="BK123" s="124">
        <f>BK124</f>
        <v>0</v>
      </c>
    </row>
    <row r="124" spans="2:65" s="1" customFormat="1" ht="31.5" customHeight="1">
      <c r="B124" s="126"/>
      <c r="C124" s="145" t="s">
        <v>145</v>
      </c>
      <c r="D124" s="145" t="s">
        <v>119</v>
      </c>
      <c r="E124" s="146" t="s">
        <v>146</v>
      </c>
      <c r="F124" s="204" t="s">
        <v>147</v>
      </c>
      <c r="G124" s="205"/>
      <c r="H124" s="205"/>
      <c r="I124" s="205"/>
      <c r="J124" s="147" t="s">
        <v>148</v>
      </c>
      <c r="K124" s="148">
        <v>49</v>
      </c>
      <c r="L124" s="206">
        <v>0</v>
      </c>
      <c r="M124" s="207"/>
      <c r="N124" s="208">
        <f>ROUND(L124*K124,2)</f>
        <v>0</v>
      </c>
      <c r="O124" s="205"/>
      <c r="P124" s="205"/>
      <c r="Q124" s="205"/>
      <c r="R124" s="127"/>
      <c r="T124" s="128" t="s">
        <v>3</v>
      </c>
      <c r="U124" s="36" t="s">
        <v>42</v>
      </c>
      <c r="V124" s="129">
        <v>0.346</v>
      </c>
      <c r="W124" s="129">
        <f>V124*K124</f>
        <v>16.953999999999997</v>
      </c>
      <c r="X124" s="129">
        <v>0.12846</v>
      </c>
      <c r="Y124" s="129">
        <f>X124*K124</f>
        <v>6.29454</v>
      </c>
      <c r="Z124" s="129">
        <v>0</v>
      </c>
      <c r="AA124" s="130">
        <f>Z124*K124</f>
        <v>0</v>
      </c>
      <c r="AR124" s="13" t="s">
        <v>123</v>
      </c>
      <c r="AT124" s="13" t="s">
        <v>119</v>
      </c>
      <c r="AU124" s="13" t="s">
        <v>87</v>
      </c>
      <c r="AY124" s="13" t="s">
        <v>118</v>
      </c>
      <c r="BE124" s="131">
        <f>IF(U124="základní",N124,0)</f>
        <v>0</v>
      </c>
      <c r="BF124" s="131">
        <f>IF(U124="snížená",N124,0)</f>
        <v>0</v>
      </c>
      <c r="BG124" s="131">
        <f>IF(U124="zákl. přenesená",N124,0)</f>
        <v>0</v>
      </c>
      <c r="BH124" s="131">
        <f>IF(U124="sníž. přenesená",N124,0)</f>
        <v>0</v>
      </c>
      <c r="BI124" s="131">
        <f>IF(U124="nulová",N124,0)</f>
        <v>0</v>
      </c>
      <c r="BJ124" s="13" t="s">
        <v>20</v>
      </c>
      <c r="BK124" s="131">
        <f>ROUND(L124*K124,2)</f>
        <v>0</v>
      </c>
      <c r="BL124" s="13" t="s">
        <v>123</v>
      </c>
      <c r="BM124" s="13" t="s">
        <v>149</v>
      </c>
    </row>
    <row r="125" spans="2:63" s="9" customFormat="1" ht="29.25" customHeight="1">
      <c r="B125" s="115"/>
      <c r="C125" s="116"/>
      <c r="D125" s="125" t="s">
        <v>99</v>
      </c>
      <c r="E125" s="125"/>
      <c r="F125" s="125"/>
      <c r="G125" s="125"/>
      <c r="H125" s="125"/>
      <c r="I125" s="125"/>
      <c r="J125" s="125"/>
      <c r="K125" s="125"/>
      <c r="L125" s="125"/>
      <c r="M125" s="125"/>
      <c r="N125" s="212">
        <f>BK125</f>
        <v>0</v>
      </c>
      <c r="O125" s="213"/>
      <c r="P125" s="213"/>
      <c r="Q125" s="213"/>
      <c r="R125" s="118"/>
      <c r="T125" s="119"/>
      <c r="U125" s="116"/>
      <c r="V125" s="116"/>
      <c r="W125" s="120">
        <f>SUM(W126:W127)</f>
        <v>5.169074</v>
      </c>
      <c r="X125" s="116"/>
      <c r="Y125" s="120">
        <f>SUM(Y126:Y127)</f>
        <v>8.29</v>
      </c>
      <c r="Z125" s="116"/>
      <c r="AA125" s="121">
        <f>SUM(AA126:AA127)</f>
        <v>0</v>
      </c>
      <c r="AR125" s="122" t="s">
        <v>20</v>
      </c>
      <c r="AT125" s="123" t="s">
        <v>76</v>
      </c>
      <c r="AU125" s="123" t="s">
        <v>20</v>
      </c>
      <c r="AY125" s="122" t="s">
        <v>118</v>
      </c>
      <c r="BK125" s="124">
        <f>SUM(BK126:BK127)</f>
        <v>0</v>
      </c>
    </row>
    <row r="126" spans="2:65" s="1" customFormat="1" ht="31.5" customHeight="1">
      <c r="B126" s="126"/>
      <c r="C126" s="145" t="s">
        <v>150</v>
      </c>
      <c r="D126" s="145" t="s">
        <v>119</v>
      </c>
      <c r="E126" s="146" t="s">
        <v>151</v>
      </c>
      <c r="F126" s="204" t="s">
        <v>152</v>
      </c>
      <c r="G126" s="205"/>
      <c r="H126" s="205"/>
      <c r="I126" s="205"/>
      <c r="J126" s="147" t="s">
        <v>143</v>
      </c>
      <c r="K126" s="148">
        <v>31.139</v>
      </c>
      <c r="L126" s="206">
        <v>0</v>
      </c>
      <c r="M126" s="207"/>
      <c r="N126" s="208">
        <f>ROUND(L126*K126,2)</f>
        <v>0</v>
      </c>
      <c r="O126" s="205"/>
      <c r="P126" s="205"/>
      <c r="Q126" s="205"/>
      <c r="R126" s="127"/>
      <c r="T126" s="128" t="s">
        <v>3</v>
      </c>
      <c r="U126" s="36" t="s">
        <v>42</v>
      </c>
      <c r="V126" s="129">
        <v>0.166</v>
      </c>
      <c r="W126" s="129">
        <f>V126*K126</f>
        <v>5.169074</v>
      </c>
      <c r="X126" s="129">
        <v>0</v>
      </c>
      <c r="Y126" s="129">
        <f>X126*K126</f>
        <v>0</v>
      </c>
      <c r="Z126" s="129">
        <v>0</v>
      </c>
      <c r="AA126" s="130">
        <f>Z126*K126</f>
        <v>0</v>
      </c>
      <c r="AR126" s="13" t="s">
        <v>123</v>
      </c>
      <c r="AT126" s="13" t="s">
        <v>119</v>
      </c>
      <c r="AU126" s="13" t="s">
        <v>87</v>
      </c>
      <c r="AY126" s="13" t="s">
        <v>118</v>
      </c>
      <c r="BE126" s="131">
        <f>IF(U126="základní",N126,0)</f>
        <v>0</v>
      </c>
      <c r="BF126" s="131">
        <f>IF(U126="snížená",N126,0)</f>
        <v>0</v>
      </c>
      <c r="BG126" s="131">
        <f>IF(U126="zákl. přenesená",N126,0)</f>
        <v>0</v>
      </c>
      <c r="BH126" s="131">
        <f>IF(U126="sníž. přenesená",N126,0)</f>
        <v>0</v>
      </c>
      <c r="BI126" s="131">
        <f>IF(U126="nulová",N126,0)</f>
        <v>0</v>
      </c>
      <c r="BJ126" s="13" t="s">
        <v>20</v>
      </c>
      <c r="BK126" s="131">
        <f>ROUND(L126*K126,2)</f>
        <v>0</v>
      </c>
      <c r="BL126" s="13" t="s">
        <v>123</v>
      </c>
      <c r="BM126" s="13" t="s">
        <v>153</v>
      </c>
    </row>
    <row r="127" spans="2:65" s="1" customFormat="1" ht="22.5" customHeight="1">
      <c r="B127" s="126"/>
      <c r="C127" s="149" t="s">
        <v>154</v>
      </c>
      <c r="D127" s="149" t="s">
        <v>155</v>
      </c>
      <c r="E127" s="150" t="s">
        <v>156</v>
      </c>
      <c r="F127" s="216" t="s">
        <v>157</v>
      </c>
      <c r="G127" s="217"/>
      <c r="H127" s="217"/>
      <c r="I127" s="217"/>
      <c r="J127" s="151" t="s">
        <v>138</v>
      </c>
      <c r="K127" s="152">
        <v>8.29</v>
      </c>
      <c r="L127" s="209">
        <v>0</v>
      </c>
      <c r="M127" s="210"/>
      <c r="N127" s="211">
        <f>ROUND(L127*K127,2)</f>
        <v>0</v>
      </c>
      <c r="O127" s="205"/>
      <c r="P127" s="205"/>
      <c r="Q127" s="205"/>
      <c r="R127" s="127"/>
      <c r="T127" s="128" t="s">
        <v>3</v>
      </c>
      <c r="U127" s="36" t="s">
        <v>42</v>
      </c>
      <c r="V127" s="129">
        <v>0</v>
      </c>
      <c r="W127" s="129">
        <f>V127*K127</f>
        <v>0</v>
      </c>
      <c r="X127" s="129">
        <v>1</v>
      </c>
      <c r="Y127" s="129">
        <f>X127*K127</f>
        <v>8.29</v>
      </c>
      <c r="Z127" s="129">
        <v>0</v>
      </c>
      <c r="AA127" s="130">
        <f>Z127*K127</f>
        <v>0</v>
      </c>
      <c r="AR127" s="13" t="s">
        <v>150</v>
      </c>
      <c r="AT127" s="13" t="s">
        <v>155</v>
      </c>
      <c r="AU127" s="13" t="s">
        <v>87</v>
      </c>
      <c r="AY127" s="13" t="s">
        <v>118</v>
      </c>
      <c r="BE127" s="131">
        <f>IF(U127="základní",N127,0)</f>
        <v>0</v>
      </c>
      <c r="BF127" s="131">
        <f>IF(U127="snížená",N127,0)</f>
        <v>0</v>
      </c>
      <c r="BG127" s="131">
        <f>IF(U127="zákl. přenesená",N127,0)</f>
        <v>0</v>
      </c>
      <c r="BH127" s="131">
        <f>IF(U127="sníž. přenesená",N127,0)</f>
        <v>0</v>
      </c>
      <c r="BI127" s="131">
        <f>IF(U127="nulová",N127,0)</f>
        <v>0</v>
      </c>
      <c r="BJ127" s="13" t="s">
        <v>20</v>
      </c>
      <c r="BK127" s="131">
        <f>ROUND(L127*K127,2)</f>
        <v>0</v>
      </c>
      <c r="BL127" s="13" t="s">
        <v>123</v>
      </c>
      <c r="BM127" s="13" t="s">
        <v>158</v>
      </c>
    </row>
    <row r="128" spans="2:63" s="9" customFormat="1" ht="29.25" customHeight="1">
      <c r="B128" s="115"/>
      <c r="C128" s="116"/>
      <c r="D128" s="125" t="s">
        <v>100</v>
      </c>
      <c r="E128" s="125"/>
      <c r="F128" s="125"/>
      <c r="G128" s="125"/>
      <c r="H128" s="125"/>
      <c r="I128" s="125"/>
      <c r="J128" s="125"/>
      <c r="K128" s="125"/>
      <c r="L128" s="125"/>
      <c r="M128" s="125"/>
      <c r="N128" s="212">
        <f>BK128</f>
        <v>0</v>
      </c>
      <c r="O128" s="213"/>
      <c r="P128" s="213"/>
      <c r="Q128" s="213"/>
      <c r="R128" s="118"/>
      <c r="T128" s="119"/>
      <c r="U128" s="116"/>
      <c r="V128" s="116"/>
      <c r="W128" s="120">
        <f>SUM(W129:W130)</f>
        <v>43.34670199999999</v>
      </c>
      <c r="X128" s="116"/>
      <c r="Y128" s="120">
        <f>SUM(Y129:Y130)</f>
        <v>5.520185000000001</v>
      </c>
      <c r="Z128" s="116"/>
      <c r="AA128" s="121">
        <f>SUM(AA129:AA130)</f>
        <v>0</v>
      </c>
      <c r="AR128" s="122" t="s">
        <v>20</v>
      </c>
      <c r="AT128" s="123" t="s">
        <v>76</v>
      </c>
      <c r="AU128" s="123" t="s">
        <v>20</v>
      </c>
      <c r="AY128" s="122" t="s">
        <v>118</v>
      </c>
      <c r="BK128" s="124">
        <f>SUM(BK129:BK130)</f>
        <v>0</v>
      </c>
    </row>
    <row r="129" spans="2:65" s="1" customFormat="1" ht="22.5" customHeight="1">
      <c r="B129" s="126"/>
      <c r="C129" s="145" t="s">
        <v>25</v>
      </c>
      <c r="D129" s="145" t="s">
        <v>119</v>
      </c>
      <c r="E129" s="146" t="s">
        <v>159</v>
      </c>
      <c r="F129" s="204" t="s">
        <v>160</v>
      </c>
      <c r="G129" s="205"/>
      <c r="H129" s="205"/>
      <c r="I129" s="205"/>
      <c r="J129" s="147" t="s">
        <v>143</v>
      </c>
      <c r="K129" s="148">
        <v>53.727</v>
      </c>
      <c r="L129" s="206">
        <v>0</v>
      </c>
      <c r="M129" s="207"/>
      <c r="N129" s="208">
        <f>ROUND(L129*K129,2)</f>
        <v>0</v>
      </c>
      <c r="O129" s="205"/>
      <c r="P129" s="205"/>
      <c r="Q129" s="205"/>
      <c r="R129" s="127"/>
      <c r="T129" s="128" t="s">
        <v>3</v>
      </c>
      <c r="U129" s="36" t="s">
        <v>42</v>
      </c>
      <c r="V129" s="129">
        <v>0.026</v>
      </c>
      <c r="W129" s="129">
        <f>V129*K129</f>
        <v>1.3969019999999999</v>
      </c>
      <c r="X129" s="129">
        <v>0</v>
      </c>
      <c r="Y129" s="129">
        <f>X129*K129</f>
        <v>0</v>
      </c>
      <c r="Z129" s="129">
        <v>0</v>
      </c>
      <c r="AA129" s="130">
        <f>Z129*K129</f>
        <v>0</v>
      </c>
      <c r="AR129" s="13" t="s">
        <v>123</v>
      </c>
      <c r="AT129" s="13" t="s">
        <v>119</v>
      </c>
      <c r="AU129" s="13" t="s">
        <v>87</v>
      </c>
      <c r="AY129" s="13" t="s">
        <v>118</v>
      </c>
      <c r="BE129" s="131">
        <f>IF(U129="základní",N129,0)</f>
        <v>0</v>
      </c>
      <c r="BF129" s="131">
        <f>IF(U129="snížená",N129,0)</f>
        <v>0</v>
      </c>
      <c r="BG129" s="131">
        <f>IF(U129="zákl. přenesená",N129,0)</f>
        <v>0</v>
      </c>
      <c r="BH129" s="131">
        <f>IF(U129="sníž. přenesená",N129,0)</f>
        <v>0</v>
      </c>
      <c r="BI129" s="131">
        <f>IF(U129="nulová",N129,0)</f>
        <v>0</v>
      </c>
      <c r="BJ129" s="13" t="s">
        <v>20</v>
      </c>
      <c r="BK129" s="131">
        <f>ROUND(L129*K129,2)</f>
        <v>0</v>
      </c>
      <c r="BL129" s="13" t="s">
        <v>123</v>
      </c>
      <c r="BM129" s="13" t="s">
        <v>161</v>
      </c>
    </row>
    <row r="130" spans="2:65" s="1" customFormat="1" ht="31.5" customHeight="1">
      <c r="B130" s="126"/>
      <c r="C130" s="145" t="s">
        <v>162</v>
      </c>
      <c r="D130" s="145" t="s">
        <v>119</v>
      </c>
      <c r="E130" s="146" t="s">
        <v>163</v>
      </c>
      <c r="F130" s="204" t="s">
        <v>164</v>
      </c>
      <c r="G130" s="205"/>
      <c r="H130" s="205"/>
      <c r="I130" s="205"/>
      <c r="J130" s="147" t="s">
        <v>143</v>
      </c>
      <c r="K130" s="148">
        <v>30.05</v>
      </c>
      <c r="L130" s="206">
        <v>0</v>
      </c>
      <c r="M130" s="207"/>
      <c r="N130" s="208">
        <f>ROUND(L130*K130,2)</f>
        <v>0</v>
      </c>
      <c r="O130" s="205"/>
      <c r="P130" s="205"/>
      <c r="Q130" s="205"/>
      <c r="R130" s="127"/>
      <c r="T130" s="128" t="s">
        <v>3</v>
      </c>
      <c r="U130" s="36" t="s">
        <v>42</v>
      </c>
      <c r="V130" s="129">
        <v>1.396</v>
      </c>
      <c r="W130" s="129">
        <f>V130*K130</f>
        <v>41.949799999999996</v>
      </c>
      <c r="X130" s="129">
        <v>0.1837</v>
      </c>
      <c r="Y130" s="129">
        <f>X130*K130</f>
        <v>5.520185000000001</v>
      </c>
      <c r="Z130" s="129">
        <v>0</v>
      </c>
      <c r="AA130" s="130">
        <f>Z130*K130</f>
        <v>0</v>
      </c>
      <c r="AR130" s="13" t="s">
        <v>123</v>
      </c>
      <c r="AT130" s="13" t="s">
        <v>119</v>
      </c>
      <c r="AU130" s="13" t="s">
        <v>87</v>
      </c>
      <c r="AY130" s="13" t="s">
        <v>118</v>
      </c>
      <c r="BE130" s="131">
        <f>IF(U130="základní",N130,0)</f>
        <v>0</v>
      </c>
      <c r="BF130" s="131">
        <f>IF(U130="snížená",N130,0)</f>
        <v>0</v>
      </c>
      <c r="BG130" s="131">
        <f>IF(U130="zákl. přenesená",N130,0)</f>
        <v>0</v>
      </c>
      <c r="BH130" s="131">
        <f>IF(U130="sníž. přenesená",N130,0)</f>
        <v>0</v>
      </c>
      <c r="BI130" s="131">
        <f>IF(U130="nulová",N130,0)</f>
        <v>0</v>
      </c>
      <c r="BJ130" s="13" t="s">
        <v>20</v>
      </c>
      <c r="BK130" s="131">
        <f>ROUND(L130*K130,2)</f>
        <v>0</v>
      </c>
      <c r="BL130" s="13" t="s">
        <v>123</v>
      </c>
      <c r="BM130" s="13" t="s">
        <v>165</v>
      </c>
    </row>
    <row r="131" spans="2:63" s="9" customFormat="1" ht="36.75" customHeight="1">
      <c r="B131" s="115"/>
      <c r="C131" s="116"/>
      <c r="D131" s="117" t="s">
        <v>101</v>
      </c>
      <c r="E131" s="117"/>
      <c r="F131" s="117"/>
      <c r="G131" s="117"/>
      <c r="H131" s="117"/>
      <c r="I131" s="117"/>
      <c r="J131" s="117"/>
      <c r="K131" s="117"/>
      <c r="L131" s="117"/>
      <c r="M131" s="117"/>
      <c r="N131" s="214">
        <f>BK131</f>
        <v>0</v>
      </c>
      <c r="O131" s="215"/>
      <c r="P131" s="215"/>
      <c r="Q131" s="215"/>
      <c r="R131" s="118"/>
      <c r="T131" s="119"/>
      <c r="U131" s="116"/>
      <c r="V131" s="116"/>
      <c r="W131" s="120">
        <f>W132</f>
        <v>2.828448</v>
      </c>
      <c r="X131" s="116"/>
      <c r="Y131" s="120">
        <f>Y132</f>
        <v>0.00184464</v>
      </c>
      <c r="Z131" s="116"/>
      <c r="AA131" s="121">
        <f>AA132</f>
        <v>0</v>
      </c>
      <c r="AR131" s="122" t="s">
        <v>128</v>
      </c>
      <c r="AT131" s="123" t="s">
        <v>76</v>
      </c>
      <c r="AU131" s="123" t="s">
        <v>77</v>
      </c>
      <c r="AY131" s="122" t="s">
        <v>118</v>
      </c>
      <c r="BK131" s="124">
        <f>BK132</f>
        <v>0</v>
      </c>
    </row>
    <row r="132" spans="2:63" s="9" customFormat="1" ht="19.5" customHeight="1">
      <c r="B132" s="115"/>
      <c r="C132" s="116"/>
      <c r="D132" s="125" t="s">
        <v>102</v>
      </c>
      <c r="E132" s="125"/>
      <c r="F132" s="125"/>
      <c r="G132" s="125"/>
      <c r="H132" s="125"/>
      <c r="I132" s="125"/>
      <c r="J132" s="125"/>
      <c r="K132" s="125"/>
      <c r="L132" s="125"/>
      <c r="M132" s="125"/>
      <c r="N132" s="218">
        <f>BK132</f>
        <v>0</v>
      </c>
      <c r="O132" s="219"/>
      <c r="P132" s="219"/>
      <c r="Q132" s="219"/>
      <c r="R132" s="118"/>
      <c r="T132" s="119"/>
      <c r="U132" s="116"/>
      <c r="V132" s="116"/>
      <c r="W132" s="120">
        <f>SUM(W133:W135)</f>
        <v>2.828448</v>
      </c>
      <c r="X132" s="116"/>
      <c r="Y132" s="120">
        <f>SUM(Y133:Y135)</f>
        <v>0.00184464</v>
      </c>
      <c r="Z132" s="116"/>
      <c r="AA132" s="121">
        <f>SUM(AA133:AA135)</f>
        <v>0</v>
      </c>
      <c r="AR132" s="122" t="s">
        <v>128</v>
      </c>
      <c r="AT132" s="123" t="s">
        <v>76</v>
      </c>
      <c r="AU132" s="123" t="s">
        <v>20</v>
      </c>
      <c r="AY132" s="122" t="s">
        <v>118</v>
      </c>
      <c r="BK132" s="124">
        <f>SUM(BK133:BK135)</f>
        <v>0</v>
      </c>
    </row>
    <row r="133" spans="2:65" s="1" customFormat="1" ht="22.5" customHeight="1">
      <c r="B133" s="126"/>
      <c r="C133" s="145" t="s">
        <v>166</v>
      </c>
      <c r="D133" s="145" t="s">
        <v>119</v>
      </c>
      <c r="E133" s="146" t="s">
        <v>167</v>
      </c>
      <c r="F133" s="204" t="s">
        <v>168</v>
      </c>
      <c r="G133" s="205"/>
      <c r="H133" s="205"/>
      <c r="I133" s="205"/>
      <c r="J133" s="147" t="s">
        <v>143</v>
      </c>
      <c r="K133" s="148">
        <v>61.488</v>
      </c>
      <c r="L133" s="206">
        <v>0</v>
      </c>
      <c r="M133" s="207"/>
      <c r="N133" s="208">
        <f>ROUND(L133*K133,2)</f>
        <v>0</v>
      </c>
      <c r="O133" s="205"/>
      <c r="P133" s="205"/>
      <c r="Q133" s="205"/>
      <c r="R133" s="127"/>
      <c r="T133" s="128" t="s">
        <v>3</v>
      </c>
      <c r="U133" s="36" t="s">
        <v>42</v>
      </c>
      <c r="V133" s="129">
        <v>0.046</v>
      </c>
      <c r="W133" s="129">
        <f>V133*K133</f>
        <v>2.828448</v>
      </c>
      <c r="X133" s="129">
        <v>3E-05</v>
      </c>
      <c r="Y133" s="129">
        <f>X133*K133</f>
        <v>0.00184464</v>
      </c>
      <c r="Z133" s="129">
        <v>0</v>
      </c>
      <c r="AA133" s="130">
        <f>Z133*K133</f>
        <v>0</v>
      </c>
      <c r="AR133" s="13" t="s">
        <v>169</v>
      </c>
      <c r="AT133" s="13" t="s">
        <v>119</v>
      </c>
      <c r="AU133" s="13" t="s">
        <v>87</v>
      </c>
      <c r="AY133" s="13" t="s">
        <v>118</v>
      </c>
      <c r="BE133" s="131">
        <f>IF(U133="základní",N133,0)</f>
        <v>0</v>
      </c>
      <c r="BF133" s="131">
        <f>IF(U133="snížená",N133,0)</f>
        <v>0</v>
      </c>
      <c r="BG133" s="131">
        <f>IF(U133="zákl. přenesená",N133,0)</f>
        <v>0</v>
      </c>
      <c r="BH133" s="131">
        <f>IF(U133="sníž. přenesená",N133,0)</f>
        <v>0</v>
      </c>
      <c r="BI133" s="131">
        <f>IF(U133="nulová",N133,0)</f>
        <v>0</v>
      </c>
      <c r="BJ133" s="13" t="s">
        <v>20</v>
      </c>
      <c r="BK133" s="131">
        <f>ROUND(L133*K133,2)</f>
        <v>0</v>
      </c>
      <c r="BL133" s="13" t="s">
        <v>169</v>
      </c>
      <c r="BM133" s="13" t="s">
        <v>170</v>
      </c>
    </row>
    <row r="134" spans="2:65" s="1" customFormat="1" ht="22.5" customHeight="1">
      <c r="B134" s="126"/>
      <c r="C134" s="145" t="s">
        <v>171</v>
      </c>
      <c r="D134" s="145" t="s">
        <v>119</v>
      </c>
      <c r="E134" s="146" t="s">
        <v>172</v>
      </c>
      <c r="F134" s="204" t="s">
        <v>173</v>
      </c>
      <c r="G134" s="205"/>
      <c r="H134" s="205"/>
      <c r="I134" s="205"/>
      <c r="J134" s="224" t="s">
        <v>186</v>
      </c>
      <c r="K134" s="148">
        <v>32</v>
      </c>
      <c r="L134" s="206">
        <v>0</v>
      </c>
      <c r="M134" s="207"/>
      <c r="N134" s="208">
        <f>ROUND(L134*K134,2)</f>
        <v>0</v>
      </c>
      <c r="O134" s="205"/>
      <c r="P134" s="205"/>
      <c r="Q134" s="205"/>
      <c r="R134" s="127"/>
      <c r="T134" s="128" t="s">
        <v>3</v>
      </c>
      <c r="U134" s="36" t="s">
        <v>42</v>
      </c>
      <c r="V134" s="129">
        <v>0</v>
      </c>
      <c r="W134" s="129">
        <f>V134*K134</f>
        <v>0</v>
      </c>
      <c r="X134" s="129">
        <v>0</v>
      </c>
      <c r="Y134" s="129">
        <f>X134*K134</f>
        <v>0</v>
      </c>
      <c r="Z134" s="129">
        <v>0</v>
      </c>
      <c r="AA134" s="130">
        <f>Z134*K134</f>
        <v>0</v>
      </c>
      <c r="AR134" s="13" t="s">
        <v>169</v>
      </c>
      <c r="AT134" s="13" t="s">
        <v>119</v>
      </c>
      <c r="AU134" s="13" t="s">
        <v>87</v>
      </c>
      <c r="AY134" s="13" t="s">
        <v>118</v>
      </c>
      <c r="BE134" s="131">
        <f>IF(U134="základní",N134,0)</f>
        <v>0</v>
      </c>
      <c r="BF134" s="131">
        <f>IF(U134="snížená",N134,0)</f>
        <v>0</v>
      </c>
      <c r="BG134" s="131">
        <f>IF(U134="zákl. přenesená",N134,0)</f>
        <v>0</v>
      </c>
      <c r="BH134" s="131">
        <f>IF(U134="sníž. přenesená",N134,0)</f>
        <v>0</v>
      </c>
      <c r="BI134" s="131">
        <f>IF(U134="nulová",N134,0)</f>
        <v>0</v>
      </c>
      <c r="BJ134" s="13" t="s">
        <v>20</v>
      </c>
      <c r="BK134" s="131">
        <f>ROUND(L134*K134,2)</f>
        <v>0</v>
      </c>
      <c r="BL134" s="13" t="s">
        <v>169</v>
      </c>
      <c r="BM134" s="13" t="s">
        <v>174</v>
      </c>
    </row>
    <row r="135" spans="2:65" s="1" customFormat="1" ht="31.5" customHeight="1">
      <c r="B135" s="126"/>
      <c r="C135" s="145" t="s">
        <v>175</v>
      </c>
      <c r="D135" s="145" t="s">
        <v>119</v>
      </c>
      <c r="E135" s="146" t="s">
        <v>176</v>
      </c>
      <c r="F135" s="204" t="s">
        <v>177</v>
      </c>
      <c r="G135" s="205"/>
      <c r="H135" s="205"/>
      <c r="I135" s="205"/>
      <c r="J135" s="224" t="s">
        <v>186</v>
      </c>
      <c r="K135" s="148">
        <v>17</v>
      </c>
      <c r="L135" s="206">
        <v>0</v>
      </c>
      <c r="M135" s="207"/>
      <c r="N135" s="208">
        <f>ROUND(L135*K135,2)</f>
        <v>0</v>
      </c>
      <c r="O135" s="205"/>
      <c r="P135" s="205"/>
      <c r="Q135" s="205"/>
      <c r="R135" s="127"/>
      <c r="T135" s="128" t="s">
        <v>3</v>
      </c>
      <c r="U135" s="132" t="s">
        <v>42</v>
      </c>
      <c r="V135" s="133">
        <v>0</v>
      </c>
      <c r="W135" s="133">
        <f>V135*K135</f>
        <v>0</v>
      </c>
      <c r="X135" s="133">
        <v>0</v>
      </c>
      <c r="Y135" s="133">
        <f>X135*K135</f>
        <v>0</v>
      </c>
      <c r="Z135" s="133">
        <v>0</v>
      </c>
      <c r="AA135" s="134">
        <f>Z135*K135</f>
        <v>0</v>
      </c>
      <c r="AR135" s="13" t="s">
        <v>169</v>
      </c>
      <c r="AT135" s="13" t="s">
        <v>119</v>
      </c>
      <c r="AU135" s="13" t="s">
        <v>87</v>
      </c>
      <c r="AY135" s="13" t="s">
        <v>118</v>
      </c>
      <c r="BE135" s="131">
        <f>IF(U135="základní",N135,0)</f>
        <v>0</v>
      </c>
      <c r="BF135" s="131">
        <f>IF(U135="snížená",N135,0)</f>
        <v>0</v>
      </c>
      <c r="BG135" s="131">
        <f>IF(U135="zákl. přenesená",N135,0)</f>
        <v>0</v>
      </c>
      <c r="BH135" s="131">
        <f>IF(U135="sníž. přenesená",N135,0)</f>
        <v>0</v>
      </c>
      <c r="BI135" s="131">
        <f>IF(U135="nulová",N135,0)</f>
        <v>0</v>
      </c>
      <c r="BJ135" s="13" t="s">
        <v>20</v>
      </c>
      <c r="BK135" s="131">
        <f>ROUND(L135*K135,2)</f>
        <v>0</v>
      </c>
      <c r="BL135" s="13" t="s">
        <v>169</v>
      </c>
      <c r="BM135" s="13" t="s">
        <v>178</v>
      </c>
    </row>
    <row r="136" spans="2:18" s="1" customFormat="1" ht="6.75" customHeight="1"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3"/>
    </row>
  </sheetData>
  <sheetProtection password="CC59" sheet="1"/>
  <mergeCells count="104">
    <mergeCell ref="H1:K1"/>
    <mergeCell ref="S2:AC2"/>
    <mergeCell ref="F135:I135"/>
    <mergeCell ref="L135:M135"/>
    <mergeCell ref="N135:Q135"/>
    <mergeCell ref="N114:Q114"/>
    <mergeCell ref="N115:Q115"/>
    <mergeCell ref="N116:Q116"/>
    <mergeCell ref="N123:Q123"/>
    <mergeCell ref="N128:Q128"/>
    <mergeCell ref="N131:Q131"/>
    <mergeCell ref="F133:I133"/>
    <mergeCell ref="L133:M133"/>
    <mergeCell ref="N133:Q133"/>
    <mergeCell ref="F126:I126"/>
    <mergeCell ref="L126:M126"/>
    <mergeCell ref="N126:Q126"/>
    <mergeCell ref="F127:I127"/>
    <mergeCell ref="N132:Q132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L127:M127"/>
    <mergeCell ref="N127:Q127"/>
    <mergeCell ref="F122:I122"/>
    <mergeCell ref="L122:M122"/>
    <mergeCell ref="N122:Q122"/>
    <mergeCell ref="F124:I124"/>
    <mergeCell ref="L124:M124"/>
    <mergeCell ref="N124:Q124"/>
    <mergeCell ref="N125:Q125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M111:Q111"/>
    <mergeCell ref="F113:I113"/>
    <mergeCell ref="L113:M113"/>
    <mergeCell ref="N113:Q113"/>
    <mergeCell ref="F117:I117"/>
    <mergeCell ref="L117:M117"/>
    <mergeCell ref="N117:Q117"/>
    <mergeCell ref="N96:Q96"/>
    <mergeCell ref="L98:Q98"/>
    <mergeCell ref="C104:Q104"/>
    <mergeCell ref="F106:P106"/>
    <mergeCell ref="M108:P108"/>
    <mergeCell ref="M110:Q11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E23:L23"/>
    <mergeCell ref="M26:P26"/>
    <mergeCell ref="M27:P27"/>
    <mergeCell ref="M29:P29"/>
    <mergeCell ref="H31:J31"/>
    <mergeCell ref="M31:P31"/>
    <mergeCell ref="O13:P13"/>
    <mergeCell ref="O14:P14"/>
    <mergeCell ref="O16:P16"/>
    <mergeCell ref="O17:P17"/>
    <mergeCell ref="O19:P19"/>
    <mergeCell ref="O20:P20"/>
    <mergeCell ref="C2:Q2"/>
    <mergeCell ref="C4:Q4"/>
    <mergeCell ref="F6:P6"/>
    <mergeCell ref="O8:P8"/>
    <mergeCell ref="O10:P10"/>
    <mergeCell ref="O11:P1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3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Heczko</dc:creator>
  <cp:keywords/>
  <dc:description/>
  <cp:lastModifiedBy>User</cp:lastModifiedBy>
  <dcterms:created xsi:type="dcterms:W3CDTF">2016-05-16T09:03:08Z</dcterms:created>
  <dcterms:modified xsi:type="dcterms:W3CDTF">2016-06-08T10:57:22Z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