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VEŘEJNÉ ZAKÁZKY\Veřejné zakázky SSMT rok 2025\09 Ko - Rekonstrukce boční rampy v Domově Sosna\"/>
    </mc:Choice>
  </mc:AlternateContent>
  <xr:revisionPtr revIDLastSave="0" documentId="13_ncr:1_{048D33CE-43F5-4D95-9592-AE11F6558961}" xr6:coauthVersionLast="47" xr6:coauthVersionMax="47" xr10:uidLastSave="{00000000-0000-0000-0000-000000000000}"/>
  <bookViews>
    <workbookView xWindow="-120" yWindow="-120" windowWidth="29040" windowHeight="15720" firstSheet="1" activeTab="3" xr2:uid="{27A20D5C-EC6B-4DAE-AE2B-E4D3CD5C1578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Pol'!$A$1:$U$59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2" l="1"/>
  <c r="G34" i="12"/>
  <c r="G36" i="12"/>
  <c r="G37" i="12"/>
  <c r="G39" i="12"/>
  <c r="G40" i="12"/>
  <c r="G41" i="12"/>
  <c r="G43" i="12"/>
  <c r="G44" i="12"/>
  <c r="G45" i="12"/>
  <c r="G47" i="12"/>
  <c r="G48" i="12"/>
  <c r="M37" i="12" l="1"/>
  <c r="G35" i="12"/>
  <c r="I55" i="1" s="1"/>
  <c r="G24" i="12"/>
  <c r="M24" i="12" s="1"/>
  <c r="G23" i="12"/>
  <c r="M23" i="12" s="1"/>
  <c r="G22" i="12"/>
  <c r="M22" i="12" s="1"/>
  <c r="G9" i="12"/>
  <c r="G8" i="12" s="1"/>
  <c r="I47" i="1" s="1"/>
  <c r="G17" i="12"/>
  <c r="M17" i="12" s="1"/>
  <c r="G18" i="12"/>
  <c r="M18" i="12" s="1"/>
  <c r="G19" i="12"/>
  <c r="M19" i="12" s="1"/>
  <c r="G20" i="12"/>
  <c r="M20" i="12" s="1"/>
  <c r="G16" i="12"/>
  <c r="M16" i="12" s="1"/>
  <c r="G27" i="12"/>
  <c r="M27" i="12" s="1"/>
  <c r="G28" i="12"/>
  <c r="M28" i="12" s="1"/>
  <c r="G29" i="12"/>
  <c r="M29" i="12" s="1"/>
  <c r="G30" i="12"/>
  <c r="M30" i="12" s="1"/>
  <c r="G26" i="12"/>
  <c r="M26" i="12" s="1"/>
  <c r="G31" i="12"/>
  <c r="I53" i="1" s="1"/>
  <c r="G33" i="12"/>
  <c r="I54" i="1" s="1"/>
  <c r="M40" i="12"/>
  <c r="M41" i="12"/>
  <c r="M39" i="12"/>
  <c r="M44" i="12"/>
  <c r="M45" i="12"/>
  <c r="M43" i="12"/>
  <c r="G57" i="12"/>
  <c r="M57" i="12" s="1"/>
  <c r="G56" i="12"/>
  <c r="M56" i="12" s="1"/>
  <c r="M48" i="12"/>
  <c r="G49" i="12"/>
  <c r="M49" i="12" s="1"/>
  <c r="G50" i="12"/>
  <c r="M50" i="12" s="1"/>
  <c r="G51" i="12"/>
  <c r="M51" i="12" s="1"/>
  <c r="G52" i="12"/>
  <c r="M52" i="12" s="1"/>
  <c r="G53" i="12"/>
  <c r="M53" i="12" s="1"/>
  <c r="G54" i="12"/>
  <c r="M54" i="12" s="1"/>
  <c r="M47" i="12"/>
  <c r="G14" i="12"/>
  <c r="G13" i="12" s="1"/>
  <c r="I49" i="1" s="1"/>
  <c r="G12" i="12"/>
  <c r="M12" i="12" s="1"/>
  <c r="G11" i="12"/>
  <c r="M11" i="12" s="1"/>
  <c r="I9" i="12"/>
  <c r="I8" i="12" s="1"/>
  <c r="K9" i="12"/>
  <c r="K8" i="12" s="1"/>
  <c r="O9" i="12"/>
  <c r="O8" i="12" s="1"/>
  <c r="Q9" i="12"/>
  <c r="Q8" i="12" s="1"/>
  <c r="U9" i="12"/>
  <c r="U8" i="12" s="1"/>
  <c r="I11" i="12"/>
  <c r="I10" i="12" s="1"/>
  <c r="K11" i="12"/>
  <c r="O11" i="12"/>
  <c r="O10" i="12" s="1"/>
  <c r="Q11" i="12"/>
  <c r="Q10" i="12" s="1"/>
  <c r="U11" i="12"/>
  <c r="I12" i="12"/>
  <c r="K12" i="12"/>
  <c r="O12" i="12"/>
  <c r="Q12" i="12"/>
  <c r="U12" i="12"/>
  <c r="K13" i="12"/>
  <c r="O13" i="12"/>
  <c r="I14" i="12"/>
  <c r="I13" i="12" s="1"/>
  <c r="K14" i="12"/>
  <c r="O14" i="12"/>
  <c r="Q14" i="12"/>
  <c r="Q13" i="12" s="1"/>
  <c r="U14" i="12"/>
  <c r="U13" i="12" s="1"/>
  <c r="I16" i="12"/>
  <c r="K16" i="12"/>
  <c r="O16" i="12"/>
  <c r="O15" i="12" s="1"/>
  <c r="Q16" i="12"/>
  <c r="U16" i="12"/>
  <c r="I17" i="12"/>
  <c r="K17" i="12"/>
  <c r="O17" i="12"/>
  <c r="Q17" i="12"/>
  <c r="U17" i="12"/>
  <c r="I18" i="12"/>
  <c r="K18" i="12"/>
  <c r="O18" i="12"/>
  <c r="Q18" i="12"/>
  <c r="U18" i="12"/>
  <c r="I19" i="12"/>
  <c r="K19" i="12"/>
  <c r="O19" i="12"/>
  <c r="Q19" i="12"/>
  <c r="U19" i="12"/>
  <c r="I20" i="12"/>
  <c r="K20" i="12"/>
  <c r="O20" i="12"/>
  <c r="Q20" i="12"/>
  <c r="U20" i="12"/>
  <c r="I22" i="12"/>
  <c r="K22" i="12"/>
  <c r="O22" i="12"/>
  <c r="Q22" i="12"/>
  <c r="U22" i="12"/>
  <c r="I23" i="12"/>
  <c r="K23" i="12"/>
  <c r="K21" i="12" s="1"/>
  <c r="O23" i="12"/>
  <c r="Q23" i="12"/>
  <c r="U23" i="12"/>
  <c r="I24" i="12"/>
  <c r="K24" i="12"/>
  <c r="O24" i="12"/>
  <c r="Q24" i="12"/>
  <c r="U24" i="12"/>
  <c r="I26" i="12"/>
  <c r="K26" i="12"/>
  <c r="O26" i="12"/>
  <c r="Q26" i="12"/>
  <c r="U26" i="12"/>
  <c r="I27" i="12"/>
  <c r="K27" i="12"/>
  <c r="O27" i="12"/>
  <c r="Q27" i="12"/>
  <c r="U27" i="12"/>
  <c r="I28" i="12"/>
  <c r="K28" i="12"/>
  <c r="O28" i="12"/>
  <c r="Q28" i="12"/>
  <c r="U28" i="12"/>
  <c r="I29" i="12"/>
  <c r="K29" i="12"/>
  <c r="O29" i="12"/>
  <c r="Q29" i="12"/>
  <c r="U29" i="12"/>
  <c r="I30" i="12"/>
  <c r="K30" i="12"/>
  <c r="O30" i="12"/>
  <c r="Q30" i="12"/>
  <c r="U30" i="12"/>
  <c r="I32" i="12"/>
  <c r="I31" i="12" s="1"/>
  <c r="K32" i="12"/>
  <c r="K31" i="12" s="1"/>
  <c r="O32" i="12"/>
  <c r="O31" i="12" s="1"/>
  <c r="Q32" i="12"/>
  <c r="Q31" i="12" s="1"/>
  <c r="U32" i="12"/>
  <c r="U31" i="12" s="1"/>
  <c r="I34" i="12"/>
  <c r="I33" i="12" s="1"/>
  <c r="K34" i="12"/>
  <c r="K33" i="12" s="1"/>
  <c r="O34" i="12"/>
  <c r="O33" i="12" s="1"/>
  <c r="Q34" i="12"/>
  <c r="Q33" i="12" s="1"/>
  <c r="U34" i="12"/>
  <c r="U33" i="12" s="1"/>
  <c r="I36" i="12"/>
  <c r="K36" i="12"/>
  <c r="K35" i="12" s="1"/>
  <c r="M36" i="12"/>
  <c r="O36" i="12"/>
  <c r="O35" i="12" s="1"/>
  <c r="Q36" i="12"/>
  <c r="Q35" i="12" s="1"/>
  <c r="U36" i="12"/>
  <c r="I37" i="12"/>
  <c r="K37" i="12"/>
  <c r="O37" i="12"/>
  <c r="Q37" i="12"/>
  <c r="U37" i="12"/>
  <c r="I39" i="12"/>
  <c r="K39" i="12"/>
  <c r="O39" i="12"/>
  <c r="Q39" i="12"/>
  <c r="Q38" i="12" s="1"/>
  <c r="U39" i="12"/>
  <c r="I40" i="12"/>
  <c r="K40" i="12"/>
  <c r="O40" i="12"/>
  <c r="Q40" i="12"/>
  <c r="U40" i="12"/>
  <c r="I41" i="12"/>
  <c r="K41" i="12"/>
  <c r="O41" i="12"/>
  <c r="Q41" i="12"/>
  <c r="U41" i="12"/>
  <c r="I43" i="12"/>
  <c r="K43" i="12"/>
  <c r="O43" i="12"/>
  <c r="Q43" i="12"/>
  <c r="U43" i="12"/>
  <c r="U42" i="12" s="1"/>
  <c r="I44" i="12"/>
  <c r="I42" i="12" s="1"/>
  <c r="K44" i="12"/>
  <c r="K42" i="12" s="1"/>
  <c r="O44" i="12"/>
  <c r="Q44" i="12"/>
  <c r="U44" i="12"/>
  <c r="I45" i="12"/>
  <c r="K45" i="12"/>
  <c r="O45" i="12"/>
  <c r="Q45" i="12"/>
  <c r="U45" i="12"/>
  <c r="I47" i="12"/>
  <c r="K47" i="12"/>
  <c r="O47" i="12"/>
  <c r="Q47" i="12"/>
  <c r="U47" i="12"/>
  <c r="I48" i="12"/>
  <c r="K48" i="12"/>
  <c r="O48" i="12"/>
  <c r="Q48" i="12"/>
  <c r="U48" i="12"/>
  <c r="I49" i="12"/>
  <c r="K49" i="12"/>
  <c r="O49" i="12"/>
  <c r="Q49" i="12"/>
  <c r="U49" i="12"/>
  <c r="I50" i="12"/>
  <c r="K50" i="12"/>
  <c r="O50" i="12"/>
  <c r="Q50" i="12"/>
  <c r="U50" i="12"/>
  <c r="I51" i="12"/>
  <c r="K51" i="12"/>
  <c r="O51" i="12"/>
  <c r="Q51" i="12"/>
  <c r="U51" i="12"/>
  <c r="I52" i="12"/>
  <c r="K52" i="12"/>
  <c r="O52" i="12"/>
  <c r="Q52" i="12"/>
  <c r="U52" i="12"/>
  <c r="I53" i="12"/>
  <c r="K53" i="12"/>
  <c r="O53" i="12"/>
  <c r="Q53" i="12"/>
  <c r="U53" i="12"/>
  <c r="I54" i="12"/>
  <c r="K54" i="12"/>
  <c r="O54" i="12"/>
  <c r="Q54" i="12"/>
  <c r="U54" i="12"/>
  <c r="I56" i="12"/>
  <c r="I55" i="12" s="1"/>
  <c r="K56" i="12"/>
  <c r="O56" i="12"/>
  <c r="Q56" i="12"/>
  <c r="U56" i="12"/>
  <c r="I57" i="12"/>
  <c r="K57" i="12"/>
  <c r="O57" i="12"/>
  <c r="O55" i="12" s="1"/>
  <c r="Q57" i="12"/>
  <c r="Q55" i="12" s="1"/>
  <c r="U57" i="12"/>
  <c r="U55" i="12" s="1"/>
  <c r="F40" i="1"/>
  <c r="G40" i="1"/>
  <c r="H40" i="1"/>
  <c r="I40" i="1"/>
  <c r="J39" i="1"/>
  <c r="J40" i="1" s="1"/>
  <c r="J28" i="1"/>
  <c r="J26" i="1"/>
  <c r="G38" i="1"/>
  <c r="F38" i="1"/>
  <c r="H32" i="1"/>
  <c r="J23" i="1"/>
  <c r="J24" i="1"/>
  <c r="J25" i="1"/>
  <c r="J27" i="1"/>
  <c r="E24" i="1"/>
  <c r="E26" i="1"/>
  <c r="G42" i="12" l="1"/>
  <c r="I57" i="1" s="1"/>
  <c r="G38" i="12"/>
  <c r="I56" i="1" s="1"/>
  <c r="M34" i="12"/>
  <c r="M33" i="12" s="1"/>
  <c r="G25" i="12"/>
  <c r="I52" i="1" s="1"/>
  <c r="G15" i="12"/>
  <c r="I50" i="1" s="1"/>
  <c r="M14" i="12"/>
  <c r="M13" i="12" s="1"/>
  <c r="M9" i="12"/>
  <c r="M8" i="12" s="1"/>
  <c r="G55" i="12"/>
  <c r="I59" i="1" s="1"/>
  <c r="G46" i="12"/>
  <c r="I58" i="1" s="1"/>
  <c r="M35" i="12"/>
  <c r="G21" i="12"/>
  <c r="I51" i="1" s="1"/>
  <c r="M32" i="12"/>
  <c r="M31" i="12" s="1"/>
  <c r="G10" i="12"/>
  <c r="I48" i="1" s="1"/>
  <c r="M42" i="12"/>
  <c r="M10" i="12"/>
  <c r="M25" i="12"/>
  <c r="Q15" i="12"/>
  <c r="I21" i="12"/>
  <c r="K10" i="12"/>
  <c r="O46" i="12"/>
  <c r="O25" i="12"/>
  <c r="K25" i="12"/>
  <c r="U21" i="12"/>
  <c r="O21" i="12"/>
  <c r="M55" i="12"/>
  <c r="Q42" i="12"/>
  <c r="I35" i="12"/>
  <c r="Q21" i="12"/>
  <c r="U10" i="12"/>
  <c r="K55" i="12"/>
  <c r="O42" i="12"/>
  <c r="U35" i="12"/>
  <c r="K46" i="12"/>
  <c r="O38" i="12"/>
  <c r="M21" i="12"/>
  <c r="I46" i="12"/>
  <c r="M38" i="12"/>
  <c r="I25" i="12"/>
  <c r="M15" i="12"/>
  <c r="U38" i="12"/>
  <c r="U46" i="12"/>
  <c r="K38" i="12"/>
  <c r="U25" i="12"/>
  <c r="K15" i="12"/>
  <c r="U15" i="12"/>
  <c r="M46" i="12"/>
  <c r="Q46" i="12"/>
  <c r="I38" i="12"/>
  <c r="Q25" i="12"/>
  <c r="I15" i="12"/>
  <c r="I17" i="1" l="1"/>
  <c r="I16" i="1"/>
  <c r="I60" i="1"/>
  <c r="I21" i="1" l="1"/>
  <c r="G23" i="1" s="1"/>
  <c r="G24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DDDFF198-C4EE-43DE-911C-6E93DBF868D4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FC8EC74-3E2B-495A-8C17-4FF2ED9C8EB1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8A3EA9EF-F856-4439-8485-6E813922CF2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B928C84A-D236-457F-9864-EC4D480B754E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5BAC9B14-7876-4F57-9967-B0F43D109987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755BF73B-CE77-4DE2-89E6-4B8E1E56D3A1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<sst xmlns="http://schemas.openxmlformats.org/spreadsheetml/2006/main" count="347" uniqueCount="197">
  <si>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</si>
  <si>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</si>
  <si>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</si>
  <si>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</si>
  <si>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</si>
  <si>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</si>
  <si>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</si>
  <si>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</si>
  <si>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</si>
  <si>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</si>
  <si>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</si>
  <si>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</si>
  <si>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</si>
  <si>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</si>
  <si>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</si>
  <si>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</si>
  <si>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</si>
  <si>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</si>
  <si>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</si>
  <si>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</si>
  <si>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</si>
  <si>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</si>
  <si>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</si>
  <si>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</si>
  <si>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</si>
  <si>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</si>
  <si>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</si>
  <si>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</si>
  <si>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</si>
  <si>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</si>
  <si>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</si>
  <si>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</si>
  <si>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</si>
  <si>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</si>
  <si>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</si>
  <si>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</si>
  <si>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</si>
  <si>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</si>
  <si>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</si>
  <si>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</si>
  <si>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</si>
  <si>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</si>
  <si>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</si>
  <si>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</si>
  <si>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</si>
  <si>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Dlažba na terče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</si>
  <si>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</si>
  <si>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</si>
  <si>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</si>
  <si>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</si>
  <si>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</si>
  <si>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</si>
  <si>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</si>
  <si>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</si>
  <si>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</si>
  <si>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</si>
  <si>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</si>
  <si>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5</t>
  </si>
  <si>
    <t>Komunikace</t>
  </si>
  <si>
    <t>62</t>
  </si>
  <si>
    <t>Upravy povrchů vnější</t>
  </si>
  <si>
    <t>63</t>
  </si>
  <si>
    <t>Podlahy a podlahové konstrukce</t>
  </si>
  <si>
    <t>93</t>
  </si>
  <si>
    <t>Dokončovací práce inž.staveb</t>
  </si>
  <si>
    <t>95</t>
  </si>
  <si>
    <t>Dokončovací kce na pozem.stav.</t>
  </si>
  <si>
    <t>96</t>
  </si>
  <si>
    <t>Bourání konstrukcí</t>
  </si>
  <si>
    <t>711</t>
  </si>
  <si>
    <t>Izolace proti vodě</t>
  </si>
  <si>
    <t>764</t>
  </si>
  <si>
    <t>Konstrukce klempířské</t>
  </si>
  <si>
    <t>771</t>
  </si>
  <si>
    <t>Podlahy z dlaždic keramických</t>
  </si>
  <si>
    <t>776</t>
  </si>
  <si>
    <t>Podlahy povlakové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</si>
  <si>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</si>
  <si>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</si>
  <si>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</si>
  <si>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</si>
  <si>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</si>
  <si>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</si>
  <si>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</si>
  <si>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</si>
  <si>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</si>
  <si>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</si>
  <si>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</si>
  <si>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</si>
  <si>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</si>
  <si>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</si>
  <si>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</si>
  <si>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</si>
  <si>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</si>
  <si>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</si>
  <si>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</si>
  <si>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</si>
  <si>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</si>
  <si>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</si>
  <si>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</si>
  <si>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</si>
  <si>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</si>
  <si>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</si>
  <si>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</si>
  <si>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</si>
  <si>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</si>
  <si>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113106002RA0</t>
  </si>
  <si>
    <t>Odstranění zámkové dlažby tl. 60 mm včetně podkladu, plocha přes 50 m2</t>
  </si>
  <si>
    <t>m2</t>
  </si>
  <si>
    <t>POL1_0</t>
  </si>
  <si>
    <t>279350001RA0</t>
  </si>
  <si>
    <t>Bednění a odbednění základových konstrukcí</t>
  </si>
  <si>
    <t>272362021R00</t>
  </si>
  <si>
    <t>Výztuž  ze svařovaných sítí KARI, 8/10/10</t>
  </si>
  <si>
    <t>345143901T00</t>
  </si>
  <si>
    <t>Demontáž zabradlí</t>
  </si>
  <si>
    <t>591100020RAA</t>
  </si>
  <si>
    <t>Chodník z dlažby zámkové, podklad štěrkodrť, dlažba přírodní tloušťka 6 cm</t>
  </si>
  <si>
    <t>182001113R00</t>
  </si>
  <si>
    <t>Plošná úprava terénu, nerovnosti do 10 cm svah 1:1, svahování osetí ttravní směsi</t>
  </si>
  <si>
    <t>979081111R00</t>
  </si>
  <si>
    <t>Odvoz suti a vybour. hmot na skládku do 1 km</t>
  </si>
  <si>
    <t>t</t>
  </si>
  <si>
    <t>639561111T00</t>
  </si>
  <si>
    <t>Osazení zahradního betonového obrubníku</t>
  </si>
  <si>
    <t>m</t>
  </si>
  <si>
    <t>59228395R</t>
  </si>
  <si>
    <t>Tvarovka svahová  300 x 570 x 385 mm</t>
  </si>
  <si>
    <t>kus</t>
  </si>
  <si>
    <t>POL3_0</t>
  </si>
  <si>
    <t>622300032RAF</t>
  </si>
  <si>
    <t>KZS s polystyrenem, plocha s otvory, budovy nad 6 m, desky fasádní polystyren XPS,vč. marmolitu</t>
  </si>
  <si>
    <t>978041103R00</t>
  </si>
  <si>
    <t>Odstranění zateplovacího systému ostění, EPS F tl. 30 mm s omítkou</t>
  </si>
  <si>
    <t>978300020RA0</t>
  </si>
  <si>
    <t>Otlučení vnějších omítek stěn 20 x 1,  vč.zřízení nové omítky,perlinky,tmele,marmolitu</t>
  </si>
  <si>
    <t>631312121R00</t>
  </si>
  <si>
    <t>Doplnění mazanin betonem do 4 m2, do tl.5 cm, po vysekáné podestě pod tekutou izolaci</t>
  </si>
  <si>
    <t>m3</t>
  </si>
  <si>
    <t>631313811RN6</t>
  </si>
  <si>
    <t>Mazanina betonová tl. 8 - 12 cm C 30/37, z betonu prostého XF4 d max16mm</t>
  </si>
  <si>
    <t>632451911R00</t>
  </si>
  <si>
    <t>Uložení betonu nasledné zahlazení vč začesání , řezaní dilatačních spar</t>
  </si>
  <si>
    <t>632451211R00</t>
  </si>
  <si>
    <t>Zřízení čisticí zony zapuštěné v bet.povrchu, 1,5/1,5m</t>
  </si>
  <si>
    <t>998011001R00</t>
  </si>
  <si>
    <t>Přesun hmot</t>
  </si>
  <si>
    <t>soubor</t>
  </si>
  <si>
    <t>938902122R00</t>
  </si>
  <si>
    <t>Čištění ploch betonových konstrukcí tlakovou vodou</t>
  </si>
  <si>
    <t>956901111R00</t>
  </si>
  <si>
    <t>Dodávka nerezového zabradlí a madel, vč .osazení</t>
  </si>
  <si>
    <t>965042241RT1</t>
  </si>
  <si>
    <t>Bourání mazanin betonových tl. nad 10 cm, nad 4 m2, ručně tl. mazaniny 10 - 15 cm</t>
  </si>
  <si>
    <t>965048150R00</t>
  </si>
  <si>
    <t>Dočištění povrchu po vybourání dlažeb, tmel do 50%</t>
  </si>
  <si>
    <t>711212000R00</t>
  </si>
  <si>
    <t>Penetrace podkladu pod hydroizolační hmoty</t>
  </si>
  <si>
    <t>711212001RT3</t>
  </si>
  <si>
    <t>711212601RU1</t>
  </si>
  <si>
    <t>764430840R00</t>
  </si>
  <si>
    <t>Demontáž oplechování zdí,rš od 330 do 500 mm</t>
  </si>
  <si>
    <t>764817138R00</t>
  </si>
  <si>
    <t>Oplechování zdí (atik) z lak.Pz plechu, rš 380 mm</t>
  </si>
  <si>
    <t>764816110RT2</t>
  </si>
  <si>
    <t>771990010RA0</t>
  </si>
  <si>
    <t>Vybourání keramické nebo teracové dlažby</t>
  </si>
  <si>
    <t>965081702R00</t>
  </si>
  <si>
    <t xml:space="preserve">Bourání soklíků z dlažeb keramických </t>
  </si>
  <si>
    <t>979081111RT2</t>
  </si>
  <si>
    <t>Odvoz suti a vybour. hmot na skládku do 1 km, kontejnerem 4 t</t>
  </si>
  <si>
    <t>100003100R00</t>
  </si>
  <si>
    <t>Naložení vybouraných hmot na dopravní prostředek</t>
  </si>
  <si>
    <t>979081121R00</t>
  </si>
  <si>
    <t>Příplatek k odvozu za každý další 1 km</t>
  </si>
  <si>
    <t>979990111R00</t>
  </si>
  <si>
    <t>Poplatek za uložení suti - stavební keramika, skupina odpadu 170103</t>
  </si>
  <si>
    <t>979082111R00</t>
  </si>
  <si>
    <t>Vnitrostaveništní doprava suti do 10 m</t>
  </si>
  <si>
    <t>998771101R00</t>
  </si>
  <si>
    <t>Přesun hmot pro podlahy z dlaždic, výšky do 6 m</t>
  </si>
  <si>
    <t>776976101T00</t>
  </si>
  <si>
    <t xml:space="preserve">Montáž rámu pro zapuštění z hliníkových profilů L k čisticím rohožím </t>
  </si>
  <si>
    <t xml:space="preserve">m     </t>
  </si>
  <si>
    <t>776973123T00</t>
  </si>
  <si>
    <t>Montáž čisticí rohože z pryže, 1,5/1,5</t>
  </si>
  <si>
    <t/>
  </si>
  <si>
    <t>END</t>
  </si>
  <si>
    <t>Sociální služby města Třince, příspěvková organizace</t>
  </si>
  <si>
    <t>00600954</t>
  </si>
  <si>
    <t>Habrová 302</t>
  </si>
  <si>
    <t>Třinec-Dolní Líštná</t>
  </si>
  <si>
    <t>73961</t>
  </si>
  <si>
    <t>Rekonstrukce boční rampy v Domově Sosna</t>
  </si>
  <si>
    <t xml:space="preserve">Utěsnění detailů při stěrkových hydroizolacích, těsnicí pás do spoje podlaha - stěna, SE 6 šířka 120 mm </t>
  </si>
  <si>
    <t>Oplechování okapového, lakovaný Pz , rš 100 mm</t>
  </si>
  <si>
    <t>Nátěr hydroizolační, včetně dodávky, 2 vrstvy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</si>
</sst>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7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" fontId="7" fillId="4" borderId="38" xfId="0" applyNumberFormat="1" applyFont="1" applyFill="1" applyBorder="1"/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4" borderId="38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6" fillId="5" borderId="33" xfId="0" applyNumberFormat="1" applyFont="1" applyFill="1" applyBorder="1" applyAlignment="1">
      <alignment vertical="top" shrinkToFit="1"/>
    </xf>
    <xf numFmtId="4" fontId="16" fillId="5" borderId="38" xfId="0" applyNumberFormat="1" applyFont="1" applyFill="1" applyBorder="1" applyAlignment="1">
      <alignment vertical="top" shrinkToFit="1"/>
    </xf>
    <xf numFmtId="49" fontId="8" fillId="5" borderId="0" xfId="0" applyNumberFormat="1" applyFont="1" applyFill="1" applyAlignment="1">
      <alignment horizontal="left" vertical="center"/>
    </xf>
    <xf numFmtId="49" fontId="8" fillId="5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5" borderId="0" xfId="0" applyNumberFormat="1" applyFont="1" applyFill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5" borderId="18" xfId="0" applyNumberFormat="1" applyFont="1" applyFill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8" fillId="5" borderId="6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12" fillId="3" borderId="7" xfId="0" applyNumberFormat="1" applyFont="1" applyFill="1" applyBorder="1" applyAlignment="1">
      <alignment horizontal="right" vertic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4" borderId="38" xfId="0" applyNumberFormat="1" applyFont="1" applyFill="1" applyBorder="1"/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8" fillId="0" borderId="39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 xr:uid="{B12AA68A-F565-483E-8218-8E703A79B7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6A30-FA3A-4BFA-B129-FAF164E3294A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77" t="s">
        <v>39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0404-48F2-46D2-B966-3D588F0C583C}">
  <sheetPr codeName="List5112">
    <tabColor rgb="FF66FF66"/>
  </sheetPr>
  <dimension ref="A1:O63"/>
  <sheetViews>
    <sheetView showGridLines="0" topLeftCell="B35" zoomScaleNormal="100" zoomScaleSheetLayoutView="75" workbookViewId="0">
      <selection activeCell="M23" sqref="M2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191" t="s">
        <v>42</v>
      </c>
      <c r="C1" s="192"/>
      <c r="D1" s="192"/>
      <c r="E1" s="192"/>
      <c r="F1" s="192"/>
      <c r="G1" s="192"/>
      <c r="H1" s="192"/>
      <c r="I1" s="192"/>
      <c r="J1" s="193"/>
    </row>
    <row r="2" spans="1:15" ht="23.25" customHeight="1" x14ac:dyDescent="0.2">
      <c r="A2" s="3"/>
      <c r="B2" s="70" t="s">
        <v>40</v>
      </c>
      <c r="C2" s="71"/>
      <c r="D2" s="178" t="s">
        <v>193</v>
      </c>
      <c r="E2" s="179"/>
      <c r="F2" s="179"/>
      <c r="G2" s="179"/>
      <c r="H2" s="179"/>
      <c r="I2" s="179"/>
      <c r="J2" s="180"/>
      <c r="O2" s="1"/>
    </row>
    <row r="3" spans="1:15" ht="23.25" hidden="1" customHeight="1" x14ac:dyDescent="0.2">
      <c r="A3" s="3"/>
      <c r="B3" s="72" t="s">
        <v>43</v>
      </c>
      <c r="C3" s="73"/>
      <c r="D3" s="185"/>
      <c r="E3" s="186"/>
      <c r="F3" s="186"/>
      <c r="G3" s="186"/>
      <c r="H3" s="186"/>
      <c r="I3" s="186"/>
      <c r="J3" s="187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188</v>
      </c>
      <c r="E5" s="22"/>
      <c r="F5" s="22"/>
      <c r="G5" s="22"/>
      <c r="H5" s="24" t="s">
        <v>33</v>
      </c>
      <c r="I5" s="79" t="s">
        <v>189</v>
      </c>
      <c r="J5" s="9"/>
    </row>
    <row r="6" spans="1:15" ht="15.75" customHeight="1" x14ac:dyDescent="0.2">
      <c r="A6" s="3"/>
      <c r="B6" s="34"/>
      <c r="C6" s="22"/>
      <c r="D6" s="79" t="s">
        <v>190</v>
      </c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 t="s">
        <v>192</v>
      </c>
      <c r="D7" s="69" t="s">
        <v>191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02"/>
      <c r="E11" s="202"/>
      <c r="F11" s="202"/>
      <c r="G11" s="202"/>
      <c r="H11" s="24" t="s">
        <v>33</v>
      </c>
      <c r="I11" s="175"/>
      <c r="J11" s="9"/>
    </row>
    <row r="12" spans="1:15" ht="15.75" customHeight="1" x14ac:dyDescent="0.2">
      <c r="A12" s="3"/>
      <c r="B12" s="34"/>
      <c r="C12" s="22"/>
      <c r="D12" s="190"/>
      <c r="E12" s="190"/>
      <c r="F12" s="190"/>
      <c r="G12" s="190"/>
      <c r="H12" s="24" t="s">
        <v>34</v>
      </c>
      <c r="I12" s="175"/>
      <c r="J12" s="9"/>
    </row>
    <row r="13" spans="1:15" ht="15.75" customHeight="1" x14ac:dyDescent="0.2">
      <c r="A13" s="3"/>
      <c r="B13" s="35"/>
      <c r="C13" s="176"/>
      <c r="D13" s="215"/>
      <c r="E13" s="215"/>
      <c r="F13" s="215"/>
      <c r="G13" s="215"/>
      <c r="H13" s="25"/>
      <c r="I13" s="29"/>
      <c r="J13" s="42"/>
    </row>
    <row r="14" spans="1:15" ht="24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184"/>
      <c r="F15" s="184"/>
      <c r="G15" s="188"/>
      <c r="H15" s="188"/>
      <c r="I15" s="188" t="s">
        <v>28</v>
      </c>
      <c r="J15" s="189"/>
    </row>
    <row r="16" spans="1:15" ht="23.25" customHeight="1" x14ac:dyDescent="0.2">
      <c r="A16" s="126" t="s">
        <v>23</v>
      </c>
      <c r="B16" s="127" t="s">
        <v>23</v>
      </c>
      <c r="C16" s="47"/>
      <c r="D16" s="48"/>
      <c r="E16" s="181"/>
      <c r="F16" s="182"/>
      <c r="G16" s="181"/>
      <c r="H16" s="182"/>
      <c r="I16" s="181">
        <f>SUM(I47:J55)</f>
        <v>0</v>
      </c>
      <c r="J16" s="183"/>
    </row>
    <row r="17" spans="1:10" ht="23.25" customHeight="1" x14ac:dyDescent="0.2">
      <c r="A17" s="126" t="s">
        <v>24</v>
      </c>
      <c r="B17" s="127" t="s">
        <v>24</v>
      </c>
      <c r="C17" s="47"/>
      <c r="D17" s="48"/>
      <c r="E17" s="181"/>
      <c r="F17" s="182"/>
      <c r="G17" s="181"/>
      <c r="H17" s="182"/>
      <c r="I17" s="181">
        <f>SUM(I56:J59)</f>
        <v>0</v>
      </c>
      <c r="J17" s="183"/>
    </row>
    <row r="18" spans="1:10" ht="23.25" customHeight="1" x14ac:dyDescent="0.2">
      <c r="A18" s="126" t="s">
        <v>25</v>
      </c>
      <c r="B18" s="127" t="s">
        <v>25</v>
      </c>
      <c r="C18" s="47"/>
      <c r="D18" s="48"/>
      <c r="E18" s="181"/>
      <c r="F18" s="182"/>
      <c r="G18" s="181"/>
      <c r="H18" s="182"/>
      <c r="I18" s="181">
        <v>0</v>
      </c>
      <c r="J18" s="183"/>
    </row>
    <row r="19" spans="1:10" ht="23.25" customHeight="1" x14ac:dyDescent="0.2">
      <c r="A19" s="126" t="s">
        <v>77</v>
      </c>
      <c r="B19" s="127" t="s">
        <v>26</v>
      </c>
      <c r="C19" s="47"/>
      <c r="D19" s="48"/>
      <c r="E19" s="181"/>
      <c r="F19" s="182"/>
      <c r="G19" s="181"/>
      <c r="H19" s="182"/>
      <c r="I19" s="181">
        <v>0</v>
      </c>
      <c r="J19" s="183"/>
    </row>
    <row r="20" spans="1:10" ht="23.25" customHeight="1" x14ac:dyDescent="0.2">
      <c r="A20" s="126" t="s">
        <v>78</v>
      </c>
      <c r="B20" s="127" t="s">
        <v>27</v>
      </c>
      <c r="C20" s="47"/>
      <c r="D20" s="48"/>
      <c r="E20" s="181"/>
      <c r="F20" s="182"/>
      <c r="G20" s="181"/>
      <c r="H20" s="182"/>
      <c r="I20" s="181">
        <v>0</v>
      </c>
      <c r="J20" s="183"/>
    </row>
    <row r="21" spans="1:10" ht="23.25" customHeight="1" x14ac:dyDescent="0.2">
      <c r="A21" s="3"/>
      <c r="B21" s="63" t="s">
        <v>28</v>
      </c>
      <c r="C21" s="64"/>
      <c r="D21" s="65"/>
      <c r="E21" s="200"/>
      <c r="F21" s="201"/>
      <c r="G21" s="200"/>
      <c r="H21" s="201"/>
      <c r="I21" s="200">
        <f>SUM(I16:J20)</f>
        <v>0</v>
      </c>
      <c r="J21" s="205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198">
        <f>I21</f>
        <v>0</v>
      </c>
      <c r="H23" s="199"/>
      <c r="I23" s="199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03">
        <f>ZakladDPHSni*0.12</f>
        <v>0</v>
      </c>
      <c r="H24" s="204"/>
      <c r="I24" s="204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198">
        <v>0</v>
      </c>
      <c r="H25" s="199"/>
      <c r="I25" s="199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4">
        <v>0</v>
      </c>
      <c r="H26" s="195"/>
      <c r="I26" s="195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196">
        <v>0</v>
      </c>
      <c r="H27" s="196"/>
      <c r="I27" s="196"/>
      <c r="J27" s="52" t="str">
        <f t="shared" si="0"/>
        <v>CZK</v>
      </c>
    </row>
    <row r="28" spans="1:10" ht="27.75" hidden="1" customHeight="1" thickBot="1" x14ac:dyDescent="0.25">
      <c r="A28" s="3"/>
      <c r="B28" s="99" t="s">
        <v>22</v>
      </c>
      <c r="C28" s="100"/>
      <c r="D28" s="100"/>
      <c r="E28" s="101"/>
      <c r="F28" s="102"/>
      <c r="G28" s="197">
        <v>422203.65</v>
      </c>
      <c r="H28" s="218"/>
      <c r="I28" s="218"/>
      <c r="J28" s="103" t="str">
        <f t="shared" si="0"/>
        <v>CZK</v>
      </c>
    </row>
    <row r="29" spans="1:10" ht="27.75" customHeight="1" thickBot="1" x14ac:dyDescent="0.25">
      <c r="A29" s="3"/>
      <c r="B29" s="99" t="s">
        <v>35</v>
      </c>
      <c r="C29" s="104"/>
      <c r="D29" s="104"/>
      <c r="E29" s="104"/>
      <c r="F29" s="104"/>
      <c r="G29" s="197">
        <f>ZakladDPHSni+DPHSni</f>
        <v>0</v>
      </c>
      <c r="H29" s="197"/>
      <c r="I29" s="197"/>
      <c r="J29" s="105" t="s">
        <v>48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45821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6"/>
      <c r="E34" s="216"/>
      <c r="G34" s="216"/>
      <c r="H34" s="216"/>
      <c r="I34" s="216"/>
      <c r="J34" s="31"/>
    </row>
    <row r="35" spans="1:10" ht="12.75" customHeight="1" x14ac:dyDescent="0.2">
      <c r="A35" s="3"/>
      <c r="B35" s="3"/>
      <c r="D35" s="217" t="s">
        <v>2</v>
      </c>
      <c r="E35" s="217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1"/>
      <c r="G37" s="91"/>
      <c r="H37" s="91"/>
      <c r="I37" s="91"/>
      <c r="J37" s="2"/>
    </row>
    <row r="38" spans="1:10" ht="25.5" hidden="1" customHeight="1" x14ac:dyDescent="0.2">
      <c r="A38" s="83" t="s">
        <v>37</v>
      </c>
      <c r="B38" s="85" t="s">
        <v>16</v>
      </c>
      <c r="C38" s="86" t="s">
        <v>5</v>
      </c>
      <c r="D38" s="87"/>
      <c r="E38" s="87"/>
      <c r="F38" s="92" t="str">
        <f>B23</f>
        <v>Základ pro sníženou DPH</v>
      </c>
      <c r="G38" s="92" t="str">
        <f>B25</f>
        <v>Základ pro základní DPH</v>
      </c>
      <c r="H38" s="93" t="s">
        <v>17</v>
      </c>
      <c r="I38" s="93" t="s">
        <v>1</v>
      </c>
      <c r="J38" s="88" t="s">
        <v>0</v>
      </c>
    </row>
    <row r="39" spans="1:10" ht="25.5" hidden="1" customHeight="1" x14ac:dyDescent="0.2">
      <c r="A39" s="83">
        <v>1</v>
      </c>
      <c r="B39" s="89" t="s">
        <v>46</v>
      </c>
      <c r="C39" s="206" t="s">
        <v>45</v>
      </c>
      <c r="D39" s="207"/>
      <c r="E39" s="207"/>
      <c r="F39" s="94">
        <v>0</v>
      </c>
      <c r="G39" s="95">
        <v>422203.65</v>
      </c>
      <c r="H39" s="96">
        <v>88663</v>
      </c>
      <c r="I39" s="96">
        <v>510866.65</v>
      </c>
      <c r="J39" s="90">
        <f>IF(_xlfn.SINGLE(CenaCelkemVypocet)=0,"",I39/_xlfn.SINGLE(CenaCelkemVypocet)*100)</f>
        <v>100</v>
      </c>
    </row>
    <row r="40" spans="1:10" ht="25.5" hidden="1" customHeight="1" x14ac:dyDescent="0.2">
      <c r="A40" s="83"/>
      <c r="B40" s="208" t="s">
        <v>47</v>
      </c>
      <c r="C40" s="209"/>
      <c r="D40" s="209"/>
      <c r="E40" s="210"/>
      <c r="F40" s="97">
        <f>SUMIF(A39:A39,"=1",F39:F39)</f>
        <v>0</v>
      </c>
      <c r="G40" s="98">
        <f>SUMIF(A39:A39,"=1",G39:G39)</f>
        <v>422203.65</v>
      </c>
      <c r="H40" s="98">
        <f>SUMIF(A39:A39,"=1",H39:H39)</f>
        <v>88663</v>
      </c>
      <c r="I40" s="98">
        <f>SUMIF(A39:A39,"=1",I39:I39)</f>
        <v>510866.65</v>
      </c>
      <c r="J40" s="84">
        <f>SUMIF(A39:A39,"=1",J39:J39)</f>
        <v>100</v>
      </c>
    </row>
    <row r="44" spans="1:10" ht="15.75" x14ac:dyDescent="0.25">
      <c r="B44" s="106" t="s">
        <v>49</v>
      </c>
    </row>
    <row r="46" spans="1:10" ht="25.5" customHeight="1" x14ac:dyDescent="0.2">
      <c r="A46" s="107"/>
      <c r="B46" s="111" t="s">
        <v>16</v>
      </c>
      <c r="C46" s="111" t="s">
        <v>5</v>
      </c>
      <c r="D46" s="112"/>
      <c r="E46" s="112"/>
      <c r="F46" s="115" t="s">
        <v>50</v>
      </c>
      <c r="G46" s="115"/>
      <c r="H46" s="115"/>
      <c r="I46" s="211" t="s">
        <v>28</v>
      </c>
      <c r="J46" s="211"/>
    </row>
    <row r="47" spans="1:10" ht="25.5" customHeight="1" x14ac:dyDescent="0.2">
      <c r="A47" s="108"/>
      <c r="B47" s="118" t="s">
        <v>51</v>
      </c>
      <c r="C47" s="213" t="s">
        <v>52</v>
      </c>
      <c r="D47" s="214"/>
      <c r="E47" s="214"/>
      <c r="F47" s="122" t="s">
        <v>23</v>
      </c>
      <c r="G47" s="119"/>
      <c r="H47" s="119"/>
      <c r="I47" s="212">
        <f>'Rozpočet Pol'!G8</f>
        <v>0</v>
      </c>
      <c r="J47" s="212"/>
    </row>
    <row r="48" spans="1:10" ht="25.5" customHeight="1" x14ac:dyDescent="0.2">
      <c r="A48" s="108"/>
      <c r="B48" s="110" t="s">
        <v>53</v>
      </c>
      <c r="C48" s="220" t="s">
        <v>54</v>
      </c>
      <c r="D48" s="221"/>
      <c r="E48" s="221"/>
      <c r="F48" s="123" t="s">
        <v>23</v>
      </c>
      <c r="G48" s="116"/>
      <c r="H48" s="116"/>
      <c r="I48" s="219">
        <f>'Rozpočet Pol'!G10</f>
        <v>0</v>
      </c>
      <c r="J48" s="219"/>
    </row>
    <row r="49" spans="1:10" ht="25.5" customHeight="1" x14ac:dyDescent="0.2">
      <c r="A49" s="108"/>
      <c r="B49" s="110" t="s">
        <v>55</v>
      </c>
      <c r="C49" s="220" t="s">
        <v>56</v>
      </c>
      <c r="D49" s="221"/>
      <c r="E49" s="221"/>
      <c r="F49" s="123" t="s">
        <v>23</v>
      </c>
      <c r="G49" s="116"/>
      <c r="H49" s="116"/>
      <c r="I49" s="219">
        <f>'Rozpočet Pol'!G13</f>
        <v>0</v>
      </c>
      <c r="J49" s="219"/>
    </row>
    <row r="50" spans="1:10" ht="25.5" customHeight="1" x14ac:dyDescent="0.2">
      <c r="A50" s="108"/>
      <c r="B50" s="110" t="s">
        <v>57</v>
      </c>
      <c r="C50" s="220" t="s">
        <v>58</v>
      </c>
      <c r="D50" s="221"/>
      <c r="E50" s="221"/>
      <c r="F50" s="123" t="s">
        <v>23</v>
      </c>
      <c r="G50" s="116"/>
      <c r="H50" s="116"/>
      <c r="I50" s="219">
        <f>'Rozpočet Pol'!G15</f>
        <v>0</v>
      </c>
      <c r="J50" s="219"/>
    </row>
    <row r="51" spans="1:10" ht="25.5" customHeight="1" x14ac:dyDescent="0.2">
      <c r="A51" s="108"/>
      <c r="B51" s="110" t="s">
        <v>59</v>
      </c>
      <c r="C51" s="220" t="s">
        <v>60</v>
      </c>
      <c r="D51" s="221"/>
      <c r="E51" s="221"/>
      <c r="F51" s="123" t="s">
        <v>23</v>
      </c>
      <c r="G51" s="116"/>
      <c r="H51" s="116"/>
      <c r="I51" s="219">
        <f>'Rozpočet Pol'!G21</f>
        <v>0</v>
      </c>
      <c r="J51" s="219"/>
    </row>
    <row r="52" spans="1:10" ht="25.5" customHeight="1" x14ac:dyDescent="0.2">
      <c r="A52" s="108"/>
      <c r="B52" s="110" t="s">
        <v>61</v>
      </c>
      <c r="C52" s="220" t="s">
        <v>62</v>
      </c>
      <c r="D52" s="221"/>
      <c r="E52" s="221"/>
      <c r="F52" s="123" t="s">
        <v>23</v>
      </c>
      <c r="G52" s="116"/>
      <c r="H52" s="116"/>
      <c r="I52" s="219">
        <f>'Rozpočet Pol'!G25</f>
        <v>0</v>
      </c>
      <c r="J52" s="219"/>
    </row>
    <row r="53" spans="1:10" ht="25.5" customHeight="1" x14ac:dyDescent="0.2">
      <c r="A53" s="108"/>
      <c r="B53" s="110" t="s">
        <v>63</v>
      </c>
      <c r="C53" s="220" t="s">
        <v>64</v>
      </c>
      <c r="D53" s="221"/>
      <c r="E53" s="221"/>
      <c r="F53" s="123" t="s">
        <v>23</v>
      </c>
      <c r="G53" s="116"/>
      <c r="H53" s="116"/>
      <c r="I53" s="219">
        <f>'Rozpočet Pol'!G31</f>
        <v>0</v>
      </c>
      <c r="J53" s="219"/>
    </row>
    <row r="54" spans="1:10" ht="25.5" customHeight="1" x14ac:dyDescent="0.2">
      <c r="A54" s="108"/>
      <c r="B54" s="110" t="s">
        <v>65</v>
      </c>
      <c r="C54" s="220" t="s">
        <v>66</v>
      </c>
      <c r="D54" s="221"/>
      <c r="E54" s="221"/>
      <c r="F54" s="123" t="s">
        <v>23</v>
      </c>
      <c r="G54" s="116"/>
      <c r="H54" s="116"/>
      <c r="I54" s="219">
        <f>'Rozpočet Pol'!G33</f>
        <v>0</v>
      </c>
      <c r="J54" s="219"/>
    </row>
    <row r="55" spans="1:10" ht="25.5" customHeight="1" x14ac:dyDescent="0.2">
      <c r="A55" s="108"/>
      <c r="B55" s="110" t="s">
        <v>67</v>
      </c>
      <c r="C55" s="220" t="s">
        <v>68</v>
      </c>
      <c r="D55" s="221"/>
      <c r="E55" s="221"/>
      <c r="F55" s="123" t="s">
        <v>23</v>
      </c>
      <c r="G55" s="116"/>
      <c r="H55" s="116"/>
      <c r="I55" s="219">
        <f>'Rozpočet Pol'!G35</f>
        <v>0</v>
      </c>
      <c r="J55" s="219"/>
    </row>
    <row r="56" spans="1:10" ht="25.5" customHeight="1" x14ac:dyDescent="0.2">
      <c r="A56" s="108"/>
      <c r="B56" s="110" t="s">
        <v>69</v>
      </c>
      <c r="C56" s="220" t="s">
        <v>70</v>
      </c>
      <c r="D56" s="221"/>
      <c r="E56" s="221"/>
      <c r="F56" s="123" t="s">
        <v>24</v>
      </c>
      <c r="G56" s="116"/>
      <c r="H56" s="116"/>
      <c r="I56" s="219">
        <f>'Rozpočet Pol'!G38</f>
        <v>0</v>
      </c>
      <c r="J56" s="219"/>
    </row>
    <row r="57" spans="1:10" ht="25.5" customHeight="1" x14ac:dyDescent="0.2">
      <c r="A57" s="108"/>
      <c r="B57" s="110" t="s">
        <v>71</v>
      </c>
      <c r="C57" s="220" t="s">
        <v>72</v>
      </c>
      <c r="D57" s="221"/>
      <c r="E57" s="221"/>
      <c r="F57" s="123" t="s">
        <v>24</v>
      </c>
      <c r="G57" s="116"/>
      <c r="H57" s="116"/>
      <c r="I57" s="219">
        <f>'Rozpočet Pol'!G42</f>
        <v>0</v>
      </c>
      <c r="J57" s="219"/>
    </row>
    <row r="58" spans="1:10" ht="25.5" customHeight="1" x14ac:dyDescent="0.2">
      <c r="A58" s="108"/>
      <c r="B58" s="110" t="s">
        <v>73</v>
      </c>
      <c r="C58" s="220" t="s">
        <v>74</v>
      </c>
      <c r="D58" s="221"/>
      <c r="E58" s="221"/>
      <c r="F58" s="123" t="s">
        <v>24</v>
      </c>
      <c r="G58" s="116"/>
      <c r="H58" s="116"/>
      <c r="I58" s="219">
        <f>'Rozpočet Pol'!G46</f>
        <v>0</v>
      </c>
      <c r="J58" s="219"/>
    </row>
    <row r="59" spans="1:10" ht="25.5" customHeight="1" x14ac:dyDescent="0.2">
      <c r="A59" s="108"/>
      <c r="B59" s="120" t="s">
        <v>75</v>
      </c>
      <c r="C59" s="224" t="s">
        <v>76</v>
      </c>
      <c r="D59" s="225"/>
      <c r="E59" s="225"/>
      <c r="F59" s="124" t="s">
        <v>24</v>
      </c>
      <c r="G59" s="121"/>
      <c r="H59" s="121"/>
      <c r="I59" s="223">
        <f>'Rozpočet Pol'!G55</f>
        <v>0</v>
      </c>
      <c r="J59" s="223"/>
    </row>
    <row r="60" spans="1:10" ht="25.5" customHeight="1" x14ac:dyDescent="0.2">
      <c r="A60" s="109"/>
      <c r="B60" s="113" t="s">
        <v>1</v>
      </c>
      <c r="C60" s="113"/>
      <c r="D60" s="114"/>
      <c r="E60" s="114"/>
      <c r="F60" s="125"/>
      <c r="G60" s="117"/>
      <c r="H60" s="117"/>
      <c r="I60" s="222">
        <f>SUM(I47:I59)</f>
        <v>0</v>
      </c>
      <c r="J60" s="222"/>
    </row>
    <row r="61" spans="1:10" x14ac:dyDescent="0.2">
      <c r="F61" s="82"/>
      <c r="G61" s="82"/>
      <c r="H61" s="82"/>
      <c r="I61" s="82"/>
      <c r="J61" s="82"/>
    </row>
    <row r="62" spans="1:10" x14ac:dyDescent="0.2">
      <c r="F62" s="82"/>
      <c r="G62" s="82"/>
      <c r="H62" s="82"/>
      <c r="I62" s="82"/>
      <c r="J62" s="82"/>
    </row>
    <row r="63" spans="1:10" x14ac:dyDescent="0.2">
      <c r="F63" s="82"/>
      <c r="G63" s="82"/>
      <c r="H63" s="82"/>
      <c r="I63" s="82"/>
      <c r="J63" s="8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I60:J60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4:E34"/>
    <mergeCell ref="D35:E35"/>
    <mergeCell ref="G19:H19"/>
    <mergeCell ref="G20:H20"/>
    <mergeCell ref="G34:I34"/>
    <mergeCell ref="G28:I28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AADF-5485-4FE6-AE6D-C726B4DF015C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26" t="s">
        <v>6</v>
      </c>
      <c r="B1" s="226"/>
      <c r="C1" s="227"/>
      <c r="D1" s="226"/>
      <c r="E1" s="226"/>
      <c r="F1" s="226"/>
      <c r="G1" s="226"/>
    </row>
    <row r="2" spans="1:7" ht="24.95" customHeight="1" x14ac:dyDescent="0.2">
      <c r="A2" s="68" t="s">
        <v>41</v>
      </c>
      <c r="B2" s="67"/>
      <c r="C2" s="228"/>
      <c r="D2" s="228"/>
      <c r="E2" s="228"/>
      <c r="F2" s="228"/>
      <c r="G2" s="229"/>
    </row>
    <row r="3" spans="1:7" ht="24.95" hidden="1" customHeight="1" x14ac:dyDescent="0.2">
      <c r="A3" s="68" t="s">
        <v>7</v>
      </c>
      <c r="B3" s="67"/>
      <c r="C3" s="228"/>
      <c r="D3" s="228"/>
      <c r="E3" s="228"/>
      <c r="F3" s="228"/>
      <c r="G3" s="229"/>
    </row>
    <row r="4" spans="1:7" ht="24.95" hidden="1" customHeight="1" x14ac:dyDescent="0.2">
      <c r="A4" s="68" t="s">
        <v>8</v>
      </c>
      <c r="B4" s="67"/>
      <c r="C4" s="228"/>
      <c r="D4" s="228"/>
      <c r="E4" s="228"/>
      <c r="F4" s="228"/>
      <c r="G4" s="229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4607-E033-4C52-840D-59BD07C9C34C}">
  <sheetPr>
    <outlinePr summaryBelow="0"/>
  </sheetPr>
  <dimension ref="A1:BH59"/>
  <sheetViews>
    <sheetView tabSelected="1" zoomScale="115" zoomScaleNormal="115" workbookViewId="0">
      <selection activeCell="E52" sqref="E52"/>
    </sheetView>
  </sheetViews>
  <sheetFormatPr defaultRowHeight="12.75" outlineLevelRow="1" x14ac:dyDescent="0.2"/>
  <cols>
    <col min="1" max="1" width="4.28515625" customWidth="1"/>
    <col min="2" max="2" width="14.42578125" style="81" customWidth="1"/>
    <col min="3" max="3" width="38.28515625" style="8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30" t="s">
        <v>6</v>
      </c>
      <c r="B1" s="230"/>
      <c r="C1" s="230"/>
      <c r="D1" s="230"/>
      <c r="E1" s="230"/>
      <c r="F1" s="230"/>
      <c r="G1" s="230"/>
      <c r="AE1" t="s">
        <v>80</v>
      </c>
    </row>
    <row r="2" spans="1:60" ht="24.95" customHeight="1" x14ac:dyDescent="0.2">
      <c r="A2" s="130" t="s">
        <v>79</v>
      </c>
      <c r="B2" s="128"/>
      <c r="C2" s="231" t="s">
        <v>193</v>
      </c>
      <c r="D2" s="232"/>
      <c r="E2" s="232"/>
      <c r="F2" s="232"/>
      <c r="G2" s="233"/>
      <c r="AE2" t="s">
        <v>81</v>
      </c>
    </row>
    <row r="3" spans="1:60" ht="24.95" hidden="1" customHeight="1" x14ac:dyDescent="0.2">
      <c r="A3" s="131" t="s">
        <v>7</v>
      </c>
      <c r="B3" s="129"/>
      <c r="C3" s="234"/>
      <c r="D3" s="235"/>
      <c r="E3" s="235"/>
      <c r="F3" s="235"/>
      <c r="G3" s="236"/>
      <c r="AE3" t="s">
        <v>82</v>
      </c>
    </row>
    <row r="4" spans="1:60" ht="24.95" hidden="1" customHeight="1" x14ac:dyDescent="0.2">
      <c r="A4" s="131" t="s">
        <v>8</v>
      </c>
      <c r="B4" s="129"/>
      <c r="C4" s="234"/>
      <c r="D4" s="235"/>
      <c r="E4" s="235"/>
      <c r="F4" s="235"/>
      <c r="G4" s="236"/>
      <c r="AE4" t="s">
        <v>83</v>
      </c>
    </row>
    <row r="5" spans="1:60" hidden="1" x14ac:dyDescent="0.2">
      <c r="A5" s="132" t="s">
        <v>84</v>
      </c>
      <c r="B5" s="133"/>
      <c r="C5" s="133"/>
      <c r="D5" s="134"/>
      <c r="E5" s="134"/>
      <c r="F5" s="134"/>
      <c r="G5" s="135"/>
      <c r="AE5" t="s">
        <v>85</v>
      </c>
    </row>
    <row r="7" spans="1:60" ht="38.25" x14ac:dyDescent="0.2">
      <c r="A7" s="140" t="s">
        <v>86</v>
      </c>
      <c r="B7" s="141" t="s">
        <v>87</v>
      </c>
      <c r="C7" s="141" t="s">
        <v>88</v>
      </c>
      <c r="D7" s="140" t="s">
        <v>89</v>
      </c>
      <c r="E7" s="140" t="s">
        <v>90</v>
      </c>
      <c r="F7" s="136" t="s">
        <v>91</v>
      </c>
      <c r="G7" s="154" t="s">
        <v>28</v>
      </c>
      <c r="H7" s="155" t="s">
        <v>29</v>
      </c>
      <c r="I7" s="155" t="s">
        <v>92</v>
      </c>
      <c r="J7" s="155" t="s">
        <v>30</v>
      </c>
      <c r="K7" s="155" t="s">
        <v>93</v>
      </c>
      <c r="L7" s="155" t="s">
        <v>94</v>
      </c>
      <c r="M7" s="155" t="s">
        <v>95</v>
      </c>
      <c r="N7" s="155" t="s">
        <v>96</v>
      </c>
      <c r="O7" s="155" t="s">
        <v>97</v>
      </c>
      <c r="P7" s="155" t="s">
        <v>98</v>
      </c>
      <c r="Q7" s="155" t="s">
        <v>99</v>
      </c>
      <c r="R7" s="155" t="s">
        <v>100</v>
      </c>
      <c r="S7" s="155" t="s">
        <v>101</v>
      </c>
      <c r="T7" s="155" t="s">
        <v>102</v>
      </c>
      <c r="U7" s="143" t="s">
        <v>103</v>
      </c>
    </row>
    <row r="8" spans="1:60" x14ac:dyDescent="0.2">
      <c r="A8" s="156" t="s">
        <v>104</v>
      </c>
      <c r="B8" s="157" t="s">
        <v>51</v>
      </c>
      <c r="C8" s="158" t="s">
        <v>52</v>
      </c>
      <c r="D8" s="159"/>
      <c r="E8" s="160"/>
      <c r="F8" s="161"/>
      <c r="G8" s="161">
        <f>G9</f>
        <v>0</v>
      </c>
      <c r="H8" s="161"/>
      <c r="I8" s="161">
        <f>SUM(I9:I9)</f>
        <v>0</v>
      </c>
      <c r="J8" s="161"/>
      <c r="K8" s="161">
        <f>SUM(K9:K9)</f>
        <v>3716.8</v>
      </c>
      <c r="L8" s="161"/>
      <c r="M8" s="161">
        <f>SUM(M9:M9)</f>
        <v>0</v>
      </c>
      <c r="N8" s="142"/>
      <c r="O8" s="142">
        <f>SUM(O9:O9)</f>
        <v>0</v>
      </c>
      <c r="P8" s="142"/>
      <c r="Q8" s="142">
        <f>SUM(Q9:Q9)</f>
        <v>8.1880000000000006</v>
      </c>
      <c r="R8" s="142"/>
      <c r="S8" s="142"/>
      <c r="T8" s="156"/>
      <c r="U8" s="142">
        <f>SUM(U9:U9)</f>
        <v>4.41</v>
      </c>
      <c r="AE8" t="s">
        <v>105</v>
      </c>
    </row>
    <row r="9" spans="1:60" ht="22.5" outlineLevel="1" x14ac:dyDescent="0.2">
      <c r="A9" s="138">
        <v>1</v>
      </c>
      <c r="B9" s="138" t="s">
        <v>106</v>
      </c>
      <c r="C9" s="168" t="s">
        <v>107</v>
      </c>
      <c r="D9" s="144" t="s">
        <v>108</v>
      </c>
      <c r="E9" s="150">
        <v>18.399999999999999</v>
      </c>
      <c r="F9" s="173">
        <v>0</v>
      </c>
      <c r="G9" s="152">
        <f>E9*F9</f>
        <v>0</v>
      </c>
      <c r="H9" s="152">
        <v>0</v>
      </c>
      <c r="I9" s="152">
        <f>ROUND(E9*H9,2)</f>
        <v>0</v>
      </c>
      <c r="J9" s="152">
        <v>202</v>
      </c>
      <c r="K9" s="152">
        <f>ROUND(E9*J9,2)</f>
        <v>3716.8</v>
      </c>
      <c r="L9" s="152">
        <v>21</v>
      </c>
      <c r="M9" s="152">
        <f>G9*(1+L9/100)</f>
        <v>0</v>
      </c>
      <c r="N9" s="145">
        <v>0</v>
      </c>
      <c r="O9" s="145">
        <f>ROUND(E9*N9,5)</f>
        <v>0</v>
      </c>
      <c r="P9" s="145">
        <v>0.44500000000000001</v>
      </c>
      <c r="Q9" s="145">
        <f>ROUND(E9*P9,5)</f>
        <v>8.1880000000000006</v>
      </c>
      <c r="R9" s="145"/>
      <c r="S9" s="145"/>
      <c r="T9" s="146">
        <v>0.23951</v>
      </c>
      <c r="U9" s="145">
        <f>ROUND(E9*T9,2)</f>
        <v>4.41</v>
      </c>
      <c r="V9" s="137"/>
      <c r="W9" s="137"/>
      <c r="X9" s="137"/>
      <c r="Y9" s="137"/>
      <c r="Z9" s="137"/>
      <c r="AA9" s="137"/>
      <c r="AB9" s="137"/>
      <c r="AC9" s="137"/>
      <c r="AD9" s="137"/>
      <c r="AE9" s="137" t="s">
        <v>109</v>
      </c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x14ac:dyDescent="0.2">
      <c r="A10" s="139" t="s">
        <v>104</v>
      </c>
      <c r="B10" s="139" t="s">
        <v>53</v>
      </c>
      <c r="C10" s="169" t="s">
        <v>54</v>
      </c>
      <c r="D10" s="147"/>
      <c r="E10" s="151"/>
      <c r="F10" s="153"/>
      <c r="G10" s="153">
        <f>SUM(G11:G12)</f>
        <v>0</v>
      </c>
      <c r="H10" s="153"/>
      <c r="I10" s="153">
        <f>SUM(I11:I12)</f>
        <v>17790.600000000002</v>
      </c>
      <c r="J10" s="153"/>
      <c r="K10" s="153">
        <f>SUM(K11:K12)</f>
        <v>7326.9000000000005</v>
      </c>
      <c r="L10" s="153"/>
      <c r="M10" s="153">
        <f>SUM(M11:M12)</f>
        <v>0</v>
      </c>
      <c r="N10" s="148"/>
      <c r="O10" s="148">
        <f>SUM(O11:O12)</f>
        <v>70.287649999999999</v>
      </c>
      <c r="P10" s="148"/>
      <c r="Q10" s="148">
        <f>SUM(Q11:Q12)</f>
        <v>0</v>
      </c>
      <c r="R10" s="148"/>
      <c r="S10" s="148"/>
      <c r="T10" s="149"/>
      <c r="U10" s="148">
        <f>SUM(U11:U12)</f>
        <v>1010.43</v>
      </c>
      <c r="AE10" t="s">
        <v>105</v>
      </c>
    </row>
    <row r="11" spans="1:60" outlineLevel="1" x14ac:dyDescent="0.2">
      <c r="A11" s="138">
        <v>2</v>
      </c>
      <c r="B11" s="138" t="s">
        <v>110</v>
      </c>
      <c r="C11" s="168" t="s">
        <v>111</v>
      </c>
      <c r="D11" s="144" t="s">
        <v>108</v>
      </c>
      <c r="E11" s="150">
        <v>3.75</v>
      </c>
      <c r="F11" s="173">
        <v>0</v>
      </c>
      <c r="G11" s="152">
        <f>E11*F11</f>
        <v>0</v>
      </c>
      <c r="H11" s="152">
        <v>240.32</v>
      </c>
      <c r="I11" s="152">
        <f>ROUND(E11*H11,2)</f>
        <v>901.2</v>
      </c>
      <c r="J11" s="152">
        <v>737.68000000000006</v>
      </c>
      <c r="K11" s="152">
        <f>ROUND(E11*J11,2)</f>
        <v>2766.3</v>
      </c>
      <c r="L11" s="152">
        <v>21</v>
      </c>
      <c r="M11" s="152">
        <f>G11*(1+L11/100)</f>
        <v>0</v>
      </c>
      <c r="N11" s="145">
        <v>3.9149999999999997E-2</v>
      </c>
      <c r="O11" s="145">
        <f>ROUND(E11*N11,5)</f>
        <v>0.14681</v>
      </c>
      <c r="P11" s="145">
        <v>0</v>
      </c>
      <c r="Q11" s="145">
        <f>ROUND(E11*P11,5)</f>
        <v>0</v>
      </c>
      <c r="R11" s="145"/>
      <c r="S11" s="145"/>
      <c r="T11" s="146">
        <v>1.3820300000000001</v>
      </c>
      <c r="U11" s="145">
        <f>ROUND(E11*T11,2)</f>
        <v>5.18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 t="s">
        <v>109</v>
      </c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outlineLevel="1" x14ac:dyDescent="0.2">
      <c r="A12" s="138">
        <v>3</v>
      </c>
      <c r="B12" s="138" t="s">
        <v>112</v>
      </c>
      <c r="C12" s="168" t="s">
        <v>113</v>
      </c>
      <c r="D12" s="144" t="s">
        <v>108</v>
      </c>
      <c r="E12" s="150">
        <v>66</v>
      </c>
      <c r="F12" s="173">
        <v>0</v>
      </c>
      <c r="G12" s="152">
        <f>E12*F12</f>
        <v>0</v>
      </c>
      <c r="H12" s="152">
        <v>255.9</v>
      </c>
      <c r="I12" s="152">
        <f>ROUND(E12*H12,2)</f>
        <v>16889.400000000001</v>
      </c>
      <c r="J12" s="152">
        <v>69.099999999999994</v>
      </c>
      <c r="K12" s="152">
        <f>ROUND(E12*J12,2)</f>
        <v>4560.6000000000004</v>
      </c>
      <c r="L12" s="152">
        <v>21</v>
      </c>
      <c r="M12" s="152">
        <f>G12*(1+L12/100)</f>
        <v>0</v>
      </c>
      <c r="N12" s="145">
        <v>1.06274</v>
      </c>
      <c r="O12" s="145">
        <f>ROUND(E12*N12,5)</f>
        <v>70.140839999999997</v>
      </c>
      <c r="P12" s="145">
        <v>0</v>
      </c>
      <c r="Q12" s="145">
        <f>ROUND(E12*P12,5)</f>
        <v>0</v>
      </c>
      <c r="R12" s="145"/>
      <c r="S12" s="145"/>
      <c r="T12" s="146">
        <v>15.231</v>
      </c>
      <c r="U12" s="145">
        <f>ROUND(E12*T12,2)</f>
        <v>1005.25</v>
      </c>
      <c r="V12" s="137"/>
      <c r="W12" s="137"/>
      <c r="X12" s="137"/>
      <c r="Y12" s="137"/>
      <c r="Z12" s="137"/>
      <c r="AA12" s="137"/>
      <c r="AB12" s="137"/>
      <c r="AC12" s="137"/>
      <c r="AD12" s="137"/>
      <c r="AE12" s="137" t="s">
        <v>109</v>
      </c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x14ac:dyDescent="0.2">
      <c r="A13" s="139" t="s">
        <v>104</v>
      </c>
      <c r="B13" s="139" t="s">
        <v>55</v>
      </c>
      <c r="C13" s="169" t="s">
        <v>56</v>
      </c>
      <c r="D13" s="147"/>
      <c r="E13" s="151"/>
      <c r="F13" s="153"/>
      <c r="G13" s="153">
        <f>G14</f>
        <v>0</v>
      </c>
      <c r="H13" s="153"/>
      <c r="I13" s="153">
        <f>SUM(I14:I14)</f>
        <v>74.12</v>
      </c>
      <c r="J13" s="153"/>
      <c r="K13" s="153">
        <f>SUM(K14:K14)</f>
        <v>946.68</v>
      </c>
      <c r="L13" s="153"/>
      <c r="M13" s="153">
        <f>SUM(M14:M14)</f>
        <v>0</v>
      </c>
      <c r="N13" s="148"/>
      <c r="O13" s="148">
        <f>SUM(O14:O14)</f>
        <v>0.72233000000000003</v>
      </c>
      <c r="P13" s="148"/>
      <c r="Q13" s="148">
        <f>SUM(Q14:Q14)</f>
        <v>0</v>
      </c>
      <c r="R13" s="148"/>
      <c r="S13" s="148"/>
      <c r="T13" s="149"/>
      <c r="U13" s="148">
        <f>SUM(U14:U14)</f>
        <v>17.850000000000001</v>
      </c>
      <c r="AE13" t="s">
        <v>105</v>
      </c>
    </row>
    <row r="14" spans="1:60" outlineLevel="1" x14ac:dyDescent="0.2">
      <c r="A14" s="138">
        <v>4</v>
      </c>
      <c r="B14" s="138" t="s">
        <v>114</v>
      </c>
      <c r="C14" s="168" t="s">
        <v>115</v>
      </c>
      <c r="D14" s="144" t="s">
        <v>108</v>
      </c>
      <c r="E14" s="150">
        <v>11.6</v>
      </c>
      <c r="F14" s="173">
        <v>0</v>
      </c>
      <c r="G14" s="152">
        <f>E14*F14</f>
        <v>0</v>
      </c>
      <c r="H14" s="152">
        <v>6.39</v>
      </c>
      <c r="I14" s="152">
        <f>ROUND(E14*H14,2)</f>
        <v>74.12</v>
      </c>
      <c r="J14" s="152">
        <v>81.61</v>
      </c>
      <c r="K14" s="152">
        <f>ROUND(E14*J14,2)</f>
        <v>946.68</v>
      </c>
      <c r="L14" s="152">
        <v>21</v>
      </c>
      <c r="M14" s="152">
        <f>G14*(1+L14/100)</f>
        <v>0</v>
      </c>
      <c r="N14" s="145">
        <v>6.2269999999999999E-2</v>
      </c>
      <c r="O14" s="145">
        <f>ROUND(E14*N14,5)</f>
        <v>0.72233000000000003</v>
      </c>
      <c r="P14" s="145">
        <v>0</v>
      </c>
      <c r="Q14" s="145">
        <f>ROUND(E14*P14,5)</f>
        <v>0</v>
      </c>
      <c r="R14" s="145"/>
      <c r="S14" s="145"/>
      <c r="T14" s="146">
        <v>1.5389999999999999</v>
      </c>
      <c r="U14" s="145">
        <f>ROUND(E14*T14,2)</f>
        <v>17.850000000000001</v>
      </c>
      <c r="V14" s="137"/>
      <c r="W14" s="137"/>
      <c r="X14" s="137"/>
      <c r="Y14" s="137"/>
      <c r="Z14" s="137"/>
      <c r="AA14" s="137"/>
      <c r="AB14" s="137"/>
      <c r="AC14" s="137"/>
      <c r="AD14" s="137"/>
      <c r="AE14" s="137" t="s">
        <v>109</v>
      </c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x14ac:dyDescent="0.2">
      <c r="A15" s="139" t="s">
        <v>104</v>
      </c>
      <c r="B15" s="139" t="s">
        <v>57</v>
      </c>
      <c r="C15" s="169" t="s">
        <v>58</v>
      </c>
      <c r="D15" s="147"/>
      <c r="E15" s="151"/>
      <c r="F15" s="153"/>
      <c r="G15" s="153">
        <f>SUM(G16:G20)</f>
        <v>0</v>
      </c>
      <c r="H15" s="153"/>
      <c r="I15" s="153">
        <f>SUM(I16:I20)</f>
        <v>8963.93</v>
      </c>
      <c r="J15" s="153"/>
      <c r="K15" s="153">
        <f>SUM(K16:K20)</f>
        <v>10526.57</v>
      </c>
      <c r="L15" s="153"/>
      <c r="M15" s="153">
        <f>SUM(M16:M20)</f>
        <v>0</v>
      </c>
      <c r="N15" s="148"/>
      <c r="O15" s="148">
        <f>SUM(O16:O20)</f>
        <v>6.2212100000000001</v>
      </c>
      <c r="P15" s="148"/>
      <c r="Q15" s="148">
        <f>SUM(Q16:Q20)</f>
        <v>0</v>
      </c>
      <c r="R15" s="148"/>
      <c r="S15" s="148"/>
      <c r="T15" s="149"/>
      <c r="U15" s="148">
        <f>SUM(U16:U20)</f>
        <v>13.93</v>
      </c>
      <c r="AE15" t="s">
        <v>105</v>
      </c>
    </row>
    <row r="16" spans="1:60" ht="22.5" outlineLevel="1" x14ac:dyDescent="0.2">
      <c r="A16" s="138">
        <v>5</v>
      </c>
      <c r="B16" s="138" t="s">
        <v>116</v>
      </c>
      <c r="C16" s="168" t="s">
        <v>117</v>
      </c>
      <c r="D16" s="144" t="s">
        <v>108</v>
      </c>
      <c r="E16" s="150">
        <v>7</v>
      </c>
      <c r="F16" s="173">
        <v>0</v>
      </c>
      <c r="G16" s="152">
        <f>E16*F16</f>
        <v>0</v>
      </c>
      <c r="H16" s="152">
        <v>799.05</v>
      </c>
      <c r="I16" s="152">
        <f>ROUND(E16*H16,2)</f>
        <v>5593.35</v>
      </c>
      <c r="J16" s="152">
        <v>845.95</v>
      </c>
      <c r="K16" s="152">
        <f>ROUND(E16*J16,2)</f>
        <v>5921.65</v>
      </c>
      <c r="L16" s="152">
        <v>21</v>
      </c>
      <c r="M16" s="152">
        <f>G16*(1+L16/100)</f>
        <v>0</v>
      </c>
      <c r="N16" s="145">
        <v>0.63654999999999995</v>
      </c>
      <c r="O16" s="145">
        <f>ROUND(E16*N16,5)</f>
        <v>4.4558499999999999</v>
      </c>
      <c r="P16" s="145">
        <v>0</v>
      </c>
      <c r="Q16" s="145">
        <f>ROUND(E16*P16,5)</f>
        <v>0</v>
      </c>
      <c r="R16" s="145"/>
      <c r="S16" s="145"/>
      <c r="T16" s="146">
        <v>1.1719900000000001</v>
      </c>
      <c r="U16" s="145">
        <f>ROUND(E16*T16,2)</f>
        <v>8.1999999999999993</v>
      </c>
      <c r="V16" s="137"/>
      <c r="W16" s="137"/>
      <c r="X16" s="137"/>
      <c r="Y16" s="137"/>
      <c r="Z16" s="137"/>
      <c r="AA16" s="137"/>
      <c r="AB16" s="137"/>
      <c r="AC16" s="137"/>
      <c r="AD16" s="137"/>
      <c r="AE16" s="137" t="s">
        <v>109</v>
      </c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ht="22.5" outlineLevel="1" x14ac:dyDescent="0.2">
      <c r="A17" s="138">
        <v>6</v>
      </c>
      <c r="B17" s="138" t="s">
        <v>118</v>
      </c>
      <c r="C17" s="168" t="s">
        <v>119</v>
      </c>
      <c r="D17" s="144" t="s">
        <v>108</v>
      </c>
      <c r="E17" s="150">
        <v>8</v>
      </c>
      <c r="F17" s="173">
        <v>0</v>
      </c>
      <c r="G17" s="152">
        <f t="shared" ref="G17:G20" si="0">E17*F17</f>
        <v>0</v>
      </c>
      <c r="H17" s="152">
        <v>0</v>
      </c>
      <c r="I17" s="152">
        <f>ROUND(E17*H17,2)</f>
        <v>0</v>
      </c>
      <c r="J17" s="152">
        <v>250</v>
      </c>
      <c r="K17" s="152">
        <f>ROUND(E17*J17,2)</f>
        <v>2000</v>
      </c>
      <c r="L17" s="152">
        <v>21</v>
      </c>
      <c r="M17" s="152">
        <f>G17*(1+L17/100)</f>
        <v>0</v>
      </c>
      <c r="N17" s="145">
        <v>0</v>
      </c>
      <c r="O17" s="145">
        <f>ROUND(E17*N17,5)</f>
        <v>0</v>
      </c>
      <c r="P17" s="145">
        <v>0</v>
      </c>
      <c r="Q17" s="145">
        <f>ROUND(E17*P17,5)</f>
        <v>0</v>
      </c>
      <c r="R17" s="145"/>
      <c r="S17" s="145"/>
      <c r="T17" s="146">
        <v>0.252</v>
      </c>
      <c r="U17" s="145">
        <f>ROUND(E17*T17,2)</f>
        <v>2.02</v>
      </c>
      <c r="V17" s="137"/>
      <c r="W17" s="137"/>
      <c r="X17" s="137"/>
      <c r="Y17" s="137"/>
      <c r="Z17" s="137"/>
      <c r="AA17" s="137"/>
      <c r="AB17" s="137"/>
      <c r="AC17" s="137"/>
      <c r="AD17" s="137"/>
      <c r="AE17" s="137" t="s">
        <v>109</v>
      </c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38">
        <v>7</v>
      </c>
      <c r="B18" s="138" t="s">
        <v>120</v>
      </c>
      <c r="C18" s="168" t="s">
        <v>121</v>
      </c>
      <c r="D18" s="144" t="s">
        <v>122</v>
      </c>
      <c r="E18" s="150">
        <v>3</v>
      </c>
      <c r="F18" s="173">
        <v>0</v>
      </c>
      <c r="G18" s="152">
        <f t="shared" si="0"/>
        <v>0</v>
      </c>
      <c r="H18" s="152">
        <v>0</v>
      </c>
      <c r="I18" s="152">
        <f>ROUND(E18*H18,2)</f>
        <v>0</v>
      </c>
      <c r="J18" s="152">
        <v>301</v>
      </c>
      <c r="K18" s="152">
        <f>ROUND(E18*J18,2)</f>
        <v>903</v>
      </c>
      <c r="L18" s="152">
        <v>21</v>
      </c>
      <c r="M18" s="152">
        <f>G18*(1+L18/100)</f>
        <v>0</v>
      </c>
      <c r="N18" s="145">
        <v>0</v>
      </c>
      <c r="O18" s="145">
        <f>ROUND(E18*N18,5)</f>
        <v>0</v>
      </c>
      <c r="P18" s="145">
        <v>0</v>
      </c>
      <c r="Q18" s="145">
        <f>ROUND(E18*P18,5)</f>
        <v>0</v>
      </c>
      <c r="R18" s="145"/>
      <c r="S18" s="145"/>
      <c r="T18" s="146">
        <v>0.49</v>
      </c>
      <c r="U18" s="145">
        <f>ROUND(E18*T18,2)</f>
        <v>1.47</v>
      </c>
      <c r="V18" s="137"/>
      <c r="W18" s="137"/>
      <c r="X18" s="137"/>
      <c r="Y18" s="137"/>
      <c r="Z18" s="137"/>
      <c r="AA18" s="137"/>
      <c r="AB18" s="137"/>
      <c r="AC18" s="137"/>
      <c r="AD18" s="137"/>
      <c r="AE18" s="137" t="s">
        <v>109</v>
      </c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 x14ac:dyDescent="0.2">
      <c r="A19" s="138">
        <v>8</v>
      </c>
      <c r="B19" s="138" t="s">
        <v>123</v>
      </c>
      <c r="C19" s="168" t="s">
        <v>124</v>
      </c>
      <c r="D19" s="144" t="s">
        <v>125</v>
      </c>
      <c r="E19" s="150">
        <v>16</v>
      </c>
      <c r="F19" s="173">
        <v>0</v>
      </c>
      <c r="G19" s="152">
        <f t="shared" si="0"/>
        <v>0</v>
      </c>
      <c r="H19" s="152">
        <v>113.63</v>
      </c>
      <c r="I19" s="152">
        <f>ROUND(E19*H19,2)</f>
        <v>1818.08</v>
      </c>
      <c r="J19" s="152">
        <v>106.37</v>
      </c>
      <c r="K19" s="152">
        <f>ROUND(E19*J19,2)</f>
        <v>1701.92</v>
      </c>
      <c r="L19" s="152">
        <v>21</v>
      </c>
      <c r="M19" s="152">
        <f>G19*(1+L19/100)</f>
        <v>0</v>
      </c>
      <c r="N19" s="145">
        <v>9.4710000000000003E-2</v>
      </c>
      <c r="O19" s="145">
        <f>ROUND(E19*N19,5)</f>
        <v>1.51536</v>
      </c>
      <c r="P19" s="145">
        <v>0</v>
      </c>
      <c r="Q19" s="145">
        <f>ROUND(E19*P19,5)</f>
        <v>0</v>
      </c>
      <c r="R19" s="145"/>
      <c r="S19" s="145"/>
      <c r="T19" s="146">
        <v>0.14000000000000001</v>
      </c>
      <c r="U19" s="145">
        <f>ROUND(E19*T19,2)</f>
        <v>2.2400000000000002</v>
      </c>
      <c r="V19" s="137"/>
      <c r="W19" s="137"/>
      <c r="X19" s="137"/>
      <c r="Y19" s="137"/>
      <c r="Z19" s="137"/>
      <c r="AA19" s="137"/>
      <c r="AB19" s="137"/>
      <c r="AC19" s="137"/>
      <c r="AD19" s="137"/>
      <c r="AE19" s="137" t="s">
        <v>109</v>
      </c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 x14ac:dyDescent="0.2">
      <c r="A20" s="138">
        <v>9</v>
      </c>
      <c r="B20" s="138" t="s">
        <v>126</v>
      </c>
      <c r="C20" s="168" t="s">
        <v>127</v>
      </c>
      <c r="D20" s="144" t="s">
        <v>128</v>
      </c>
      <c r="E20" s="150">
        <v>5</v>
      </c>
      <c r="F20" s="173">
        <v>0</v>
      </c>
      <c r="G20" s="152">
        <f t="shared" si="0"/>
        <v>0</v>
      </c>
      <c r="H20" s="152">
        <v>310.5</v>
      </c>
      <c r="I20" s="152">
        <f>ROUND(E20*H20,2)</f>
        <v>1552.5</v>
      </c>
      <c r="J20" s="152">
        <v>0</v>
      </c>
      <c r="K20" s="152">
        <f>ROUND(E20*J20,2)</f>
        <v>0</v>
      </c>
      <c r="L20" s="152">
        <v>21</v>
      </c>
      <c r="M20" s="152">
        <f>G20*(1+L20/100)</f>
        <v>0</v>
      </c>
      <c r="N20" s="145">
        <v>0.05</v>
      </c>
      <c r="O20" s="145">
        <f>ROUND(E20*N20,5)</f>
        <v>0.25</v>
      </c>
      <c r="P20" s="145">
        <v>0</v>
      </c>
      <c r="Q20" s="145">
        <f>ROUND(E20*P20,5)</f>
        <v>0</v>
      </c>
      <c r="R20" s="145"/>
      <c r="S20" s="145"/>
      <c r="T20" s="146">
        <v>0</v>
      </c>
      <c r="U20" s="145">
        <f>ROUND(E20*T20,2)</f>
        <v>0</v>
      </c>
      <c r="V20" s="137"/>
      <c r="W20" s="137"/>
      <c r="X20" s="137"/>
      <c r="Y20" s="137"/>
      <c r="Z20" s="137"/>
      <c r="AA20" s="137"/>
      <c r="AB20" s="137"/>
      <c r="AC20" s="137"/>
      <c r="AD20" s="137"/>
      <c r="AE20" s="137" t="s">
        <v>129</v>
      </c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x14ac:dyDescent="0.2">
      <c r="A21" s="139" t="s">
        <v>104</v>
      </c>
      <c r="B21" s="139" t="s">
        <v>59</v>
      </c>
      <c r="C21" s="169" t="s">
        <v>60</v>
      </c>
      <c r="D21" s="147"/>
      <c r="E21" s="151"/>
      <c r="F21" s="153"/>
      <c r="G21" s="153">
        <f>SUM(G22:G24)</f>
        <v>0</v>
      </c>
      <c r="H21" s="153"/>
      <c r="I21" s="153">
        <f>SUM(I22:I24)</f>
        <v>4592.5200000000004</v>
      </c>
      <c r="J21" s="153"/>
      <c r="K21" s="153">
        <f>SUM(K22:K24)</f>
        <v>68379.48</v>
      </c>
      <c r="L21" s="153"/>
      <c r="M21" s="153">
        <f>SUM(M22:M24)</f>
        <v>0</v>
      </c>
      <c r="N21" s="148"/>
      <c r="O21" s="148">
        <f>SUM(O22:O24)</f>
        <v>0.17568</v>
      </c>
      <c r="P21" s="148"/>
      <c r="Q21" s="148">
        <f>SUM(Q22:Q24)</f>
        <v>3.2991400000000004</v>
      </c>
      <c r="R21" s="148"/>
      <c r="S21" s="148"/>
      <c r="T21" s="149"/>
      <c r="U21" s="148">
        <f>SUM(U22:U24)</f>
        <v>33.67</v>
      </c>
      <c r="AE21" t="s">
        <v>105</v>
      </c>
    </row>
    <row r="22" spans="1:60" ht="22.5" outlineLevel="1" x14ac:dyDescent="0.2">
      <c r="A22" s="138">
        <v>10</v>
      </c>
      <c r="B22" s="138" t="s">
        <v>130</v>
      </c>
      <c r="C22" s="168" t="s">
        <v>131</v>
      </c>
      <c r="D22" s="144" t="s">
        <v>108</v>
      </c>
      <c r="E22" s="150">
        <v>6</v>
      </c>
      <c r="F22" s="173">
        <v>0</v>
      </c>
      <c r="G22" s="152">
        <f>E22*F22</f>
        <v>0</v>
      </c>
      <c r="H22" s="152">
        <v>765.42</v>
      </c>
      <c r="I22" s="152">
        <f>ROUND(E22*H22,2)</f>
        <v>4592.5200000000004</v>
      </c>
      <c r="J22" s="152">
        <v>1834.58</v>
      </c>
      <c r="K22" s="152">
        <f>ROUND(E22*J22,2)</f>
        <v>11007.48</v>
      </c>
      <c r="L22" s="152">
        <v>21</v>
      </c>
      <c r="M22" s="152">
        <f>G22*(1+L22/100)</f>
        <v>0</v>
      </c>
      <c r="N22" s="145">
        <v>2.928E-2</v>
      </c>
      <c r="O22" s="145">
        <f>ROUND(E22*N22,5)</f>
        <v>0.17568</v>
      </c>
      <c r="P22" s="145">
        <v>0</v>
      </c>
      <c r="Q22" s="145">
        <f>ROUND(E22*P22,5)</f>
        <v>0</v>
      </c>
      <c r="R22" s="145"/>
      <c r="S22" s="145"/>
      <c r="T22" s="146">
        <v>1.60043</v>
      </c>
      <c r="U22" s="145">
        <f>ROUND(E22*T22,2)</f>
        <v>9.6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7" t="s">
        <v>109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ht="22.5" outlineLevel="1" x14ac:dyDescent="0.2">
      <c r="A23" s="138">
        <v>11</v>
      </c>
      <c r="B23" s="138" t="s">
        <v>132</v>
      </c>
      <c r="C23" s="168" t="s">
        <v>133</v>
      </c>
      <c r="D23" s="144" t="s">
        <v>108</v>
      </c>
      <c r="E23" s="150">
        <v>6</v>
      </c>
      <c r="F23" s="173">
        <v>0</v>
      </c>
      <c r="G23" s="152">
        <f>E23*F23</f>
        <v>0</v>
      </c>
      <c r="H23" s="152">
        <v>0</v>
      </c>
      <c r="I23" s="152">
        <f>ROUND(E23*H23,2)</f>
        <v>0</v>
      </c>
      <c r="J23" s="152">
        <v>112</v>
      </c>
      <c r="K23" s="152">
        <f>ROUND(E23*J23,2)</f>
        <v>672</v>
      </c>
      <c r="L23" s="152">
        <v>21</v>
      </c>
      <c r="M23" s="152">
        <f>G23*(1+L23/100)</f>
        <v>0</v>
      </c>
      <c r="N23" s="145">
        <v>0</v>
      </c>
      <c r="O23" s="145">
        <f>ROUND(E23*N23,5)</f>
        <v>0</v>
      </c>
      <c r="P23" s="145">
        <v>1.319E-2</v>
      </c>
      <c r="Q23" s="145">
        <f>ROUND(E23*P23,5)</f>
        <v>7.9140000000000002E-2</v>
      </c>
      <c r="R23" s="145"/>
      <c r="S23" s="145"/>
      <c r="T23" s="146">
        <v>0.24099999999999999</v>
      </c>
      <c r="U23" s="145">
        <f>ROUND(E23*T23,2)</f>
        <v>1.45</v>
      </c>
      <c r="V23" s="137"/>
      <c r="W23" s="137"/>
      <c r="X23" s="137"/>
      <c r="Y23" s="137"/>
      <c r="Z23" s="137"/>
      <c r="AA23" s="137"/>
      <c r="AB23" s="137"/>
      <c r="AC23" s="137"/>
      <c r="AD23" s="137"/>
      <c r="AE23" s="137" t="s">
        <v>109</v>
      </c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ht="22.5" outlineLevel="1" x14ac:dyDescent="0.2">
      <c r="A24" s="138">
        <v>12</v>
      </c>
      <c r="B24" s="138" t="s">
        <v>134</v>
      </c>
      <c r="C24" s="168" t="s">
        <v>135</v>
      </c>
      <c r="D24" s="144" t="s">
        <v>108</v>
      </c>
      <c r="E24" s="150">
        <v>35</v>
      </c>
      <c r="F24" s="173">
        <v>0</v>
      </c>
      <c r="G24" s="152">
        <f>E24*F24</f>
        <v>0</v>
      </c>
      <c r="H24" s="152">
        <v>0</v>
      </c>
      <c r="I24" s="152">
        <f>ROUND(E24*H24,2)</f>
        <v>0</v>
      </c>
      <c r="J24" s="152">
        <v>1620</v>
      </c>
      <c r="K24" s="152">
        <f>ROUND(E24*J24,2)</f>
        <v>56700</v>
      </c>
      <c r="L24" s="152">
        <v>21</v>
      </c>
      <c r="M24" s="152">
        <f>G24*(1+L24/100)</f>
        <v>0</v>
      </c>
      <c r="N24" s="145">
        <v>0</v>
      </c>
      <c r="O24" s="145">
        <f>ROUND(E24*N24,5)</f>
        <v>0</v>
      </c>
      <c r="P24" s="145">
        <v>9.1999999999999998E-2</v>
      </c>
      <c r="Q24" s="145">
        <f>ROUND(E24*P24,5)</f>
        <v>3.22</v>
      </c>
      <c r="R24" s="145"/>
      <c r="S24" s="145"/>
      <c r="T24" s="146">
        <v>0.64622000000000002</v>
      </c>
      <c r="U24" s="145">
        <f>ROUND(E24*T24,2)</f>
        <v>22.62</v>
      </c>
      <c r="V24" s="137"/>
      <c r="W24" s="137"/>
      <c r="X24" s="137"/>
      <c r="Y24" s="137"/>
      <c r="Z24" s="137"/>
      <c r="AA24" s="137"/>
      <c r="AB24" s="137"/>
      <c r="AC24" s="137"/>
      <c r="AD24" s="137"/>
      <c r="AE24" s="137" t="s">
        <v>109</v>
      </c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</row>
    <row r="25" spans="1:60" x14ac:dyDescent="0.2">
      <c r="A25" s="139" t="s">
        <v>104</v>
      </c>
      <c r="B25" s="139" t="s">
        <v>61</v>
      </c>
      <c r="C25" s="169" t="s">
        <v>62</v>
      </c>
      <c r="D25" s="147"/>
      <c r="E25" s="151"/>
      <c r="F25" s="153"/>
      <c r="G25" s="153">
        <f>SUM(G26:G30)</f>
        <v>0</v>
      </c>
      <c r="H25" s="153"/>
      <c r="I25" s="153">
        <f>SUM(I26:I30)</f>
        <v>28436.91</v>
      </c>
      <c r="J25" s="153"/>
      <c r="K25" s="153">
        <f>SUM(K26:K30)</f>
        <v>70158.09</v>
      </c>
      <c r="L25" s="153"/>
      <c r="M25" s="153">
        <f>SUM(M26:M30)</f>
        <v>0</v>
      </c>
      <c r="N25" s="148"/>
      <c r="O25" s="148">
        <f>SUM(O26:O30)</f>
        <v>16.188000000000002</v>
      </c>
      <c r="P25" s="148"/>
      <c r="Q25" s="148">
        <f>SUM(Q26:Q30)</f>
        <v>0</v>
      </c>
      <c r="R25" s="148"/>
      <c r="S25" s="148"/>
      <c r="T25" s="149"/>
      <c r="U25" s="148">
        <f>SUM(U26:U30)</f>
        <v>21.14</v>
      </c>
      <c r="AE25" t="s">
        <v>105</v>
      </c>
    </row>
    <row r="26" spans="1:60" ht="22.5" outlineLevel="1" x14ac:dyDescent="0.2">
      <c r="A26" s="138">
        <v>13</v>
      </c>
      <c r="B26" s="138" t="s">
        <v>136</v>
      </c>
      <c r="C26" s="168" t="s">
        <v>137</v>
      </c>
      <c r="D26" s="144" t="s">
        <v>138</v>
      </c>
      <c r="E26" s="150">
        <v>0.9</v>
      </c>
      <c r="F26" s="173">
        <v>0</v>
      </c>
      <c r="G26" s="152">
        <f>E26*F26</f>
        <v>0</v>
      </c>
      <c r="H26" s="152">
        <v>1941.37</v>
      </c>
      <c r="I26" s="152">
        <f>ROUND(E26*H26,2)</f>
        <v>1747.23</v>
      </c>
      <c r="J26" s="152">
        <v>1258.6300000000001</v>
      </c>
      <c r="K26" s="152">
        <f>ROUND(E26*J26,2)</f>
        <v>1132.77</v>
      </c>
      <c r="L26" s="152">
        <v>21</v>
      </c>
      <c r="M26" s="152">
        <f>G26*(1+L26/100)</f>
        <v>0</v>
      </c>
      <c r="N26" s="145">
        <v>2.5</v>
      </c>
      <c r="O26" s="145">
        <f>ROUND(E26*N26,5)</f>
        <v>2.25</v>
      </c>
      <c r="P26" s="145">
        <v>0</v>
      </c>
      <c r="Q26" s="145">
        <f>ROUND(E26*P26,5)</f>
        <v>0</v>
      </c>
      <c r="R26" s="145"/>
      <c r="S26" s="145"/>
      <c r="T26" s="146">
        <v>3.6</v>
      </c>
      <c r="U26" s="145">
        <f>ROUND(E26*T26,2)</f>
        <v>3.24</v>
      </c>
      <c r="V26" s="137"/>
      <c r="W26" s="137"/>
      <c r="X26" s="137"/>
      <c r="Y26" s="137"/>
      <c r="Z26" s="137"/>
      <c r="AA26" s="137"/>
      <c r="AB26" s="137"/>
      <c r="AC26" s="137"/>
      <c r="AD26" s="137"/>
      <c r="AE26" s="137" t="s">
        <v>109</v>
      </c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</row>
    <row r="27" spans="1:60" ht="22.5" outlineLevel="1" x14ac:dyDescent="0.2">
      <c r="A27" s="138">
        <v>14</v>
      </c>
      <c r="B27" s="138" t="s">
        <v>139</v>
      </c>
      <c r="C27" s="168" t="s">
        <v>140</v>
      </c>
      <c r="D27" s="144" t="s">
        <v>138</v>
      </c>
      <c r="E27" s="150">
        <v>6</v>
      </c>
      <c r="F27" s="173">
        <v>0</v>
      </c>
      <c r="G27" s="152">
        <f t="shared" ref="G27:G30" si="1">E27*F27</f>
        <v>0</v>
      </c>
      <c r="H27" s="152">
        <v>4448.28</v>
      </c>
      <c r="I27" s="152">
        <f>ROUND(E27*H27,2)</f>
        <v>26689.68</v>
      </c>
      <c r="J27" s="152">
        <v>1351.7200000000003</v>
      </c>
      <c r="K27" s="152">
        <f>ROUND(E27*J27,2)</f>
        <v>8110.32</v>
      </c>
      <c r="L27" s="152">
        <v>21</v>
      </c>
      <c r="M27" s="152">
        <f>G27*(1+L27/100)</f>
        <v>0</v>
      </c>
      <c r="N27" s="145">
        <v>2.323</v>
      </c>
      <c r="O27" s="145">
        <f>ROUND(E27*N27,5)</f>
        <v>13.938000000000001</v>
      </c>
      <c r="P27" s="145">
        <v>0</v>
      </c>
      <c r="Q27" s="145">
        <f>ROUND(E27*P27,5)</f>
        <v>0</v>
      </c>
      <c r="R27" s="145"/>
      <c r="S27" s="145"/>
      <c r="T27" s="146">
        <v>2.58</v>
      </c>
      <c r="U27" s="145">
        <f>ROUND(E27*T27,2)</f>
        <v>15.48</v>
      </c>
      <c r="V27" s="137"/>
      <c r="W27" s="137"/>
      <c r="X27" s="137"/>
      <c r="Y27" s="137"/>
      <c r="Z27" s="137"/>
      <c r="AA27" s="137"/>
      <c r="AB27" s="137"/>
      <c r="AC27" s="137"/>
      <c r="AD27" s="137"/>
      <c r="AE27" s="137" t="s">
        <v>109</v>
      </c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ht="22.5" outlineLevel="1" x14ac:dyDescent="0.2">
      <c r="A28" s="138">
        <v>15</v>
      </c>
      <c r="B28" s="138" t="s">
        <v>141</v>
      </c>
      <c r="C28" s="168" t="s">
        <v>142</v>
      </c>
      <c r="D28" s="144" t="s">
        <v>108</v>
      </c>
      <c r="E28" s="150">
        <v>58</v>
      </c>
      <c r="F28" s="173">
        <v>0</v>
      </c>
      <c r="G28" s="152">
        <f t="shared" si="1"/>
        <v>0</v>
      </c>
      <c r="H28" s="152">
        <v>0</v>
      </c>
      <c r="I28" s="152">
        <f>ROUND(E28*H28,2)</f>
        <v>0</v>
      </c>
      <c r="J28" s="152">
        <v>990</v>
      </c>
      <c r="K28" s="152">
        <f>ROUND(E28*J28,2)</f>
        <v>57420</v>
      </c>
      <c r="L28" s="152">
        <v>21</v>
      </c>
      <c r="M28" s="152">
        <f>G28*(1+L28/100)</f>
        <v>0</v>
      </c>
      <c r="N28" s="145">
        <v>0</v>
      </c>
      <c r="O28" s="145">
        <f>ROUND(E28*N28,5)</f>
        <v>0</v>
      </c>
      <c r="P28" s="145">
        <v>0</v>
      </c>
      <c r="Q28" s="145">
        <f>ROUND(E28*P28,5)</f>
        <v>0</v>
      </c>
      <c r="R28" s="145"/>
      <c r="S28" s="145"/>
      <c r="T28" s="146">
        <v>2.5999999999999999E-2</v>
      </c>
      <c r="U28" s="145">
        <f>ROUND(E28*T28,2)</f>
        <v>1.51</v>
      </c>
      <c r="V28" s="137"/>
      <c r="W28" s="137"/>
      <c r="X28" s="137"/>
      <c r="Y28" s="137"/>
      <c r="Z28" s="137"/>
      <c r="AA28" s="137"/>
      <c r="AB28" s="137"/>
      <c r="AC28" s="137"/>
      <c r="AD28" s="137"/>
      <c r="AE28" s="137" t="s">
        <v>109</v>
      </c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ht="22.5" outlineLevel="1" x14ac:dyDescent="0.2">
      <c r="A29" s="138">
        <v>16</v>
      </c>
      <c r="B29" s="138" t="s">
        <v>143</v>
      </c>
      <c r="C29" s="168" t="s">
        <v>144</v>
      </c>
      <c r="D29" s="144" t="s">
        <v>108</v>
      </c>
      <c r="E29" s="150">
        <v>2.25</v>
      </c>
      <c r="F29" s="173">
        <v>0</v>
      </c>
      <c r="G29" s="152">
        <f t="shared" si="1"/>
        <v>0</v>
      </c>
      <c r="H29" s="152">
        <v>0</v>
      </c>
      <c r="I29" s="152">
        <f>ROUND(E29*H29,2)</f>
        <v>0</v>
      </c>
      <c r="J29" s="152">
        <v>620</v>
      </c>
      <c r="K29" s="152">
        <f>ROUND(E29*J29,2)</f>
        <v>1395</v>
      </c>
      <c r="L29" s="152">
        <v>21</v>
      </c>
      <c r="M29" s="152">
        <f>G29*(1+L29/100)</f>
        <v>0</v>
      </c>
      <c r="N29" s="145">
        <v>0</v>
      </c>
      <c r="O29" s="145">
        <f>ROUND(E29*N29,5)</f>
        <v>0</v>
      </c>
      <c r="P29" s="145">
        <v>0</v>
      </c>
      <c r="Q29" s="145">
        <f>ROUND(E29*P29,5)</f>
        <v>0</v>
      </c>
      <c r="R29" s="145"/>
      <c r="S29" s="145"/>
      <c r="T29" s="146">
        <v>2.5999999999999999E-2</v>
      </c>
      <c r="U29" s="145">
        <f>ROUND(E29*T29,2)</f>
        <v>0.06</v>
      </c>
      <c r="V29" s="137"/>
      <c r="W29" s="137"/>
      <c r="X29" s="137"/>
      <c r="Y29" s="137"/>
      <c r="Z29" s="137"/>
      <c r="AA29" s="137"/>
      <c r="AB29" s="137"/>
      <c r="AC29" s="137"/>
      <c r="AD29" s="137"/>
      <c r="AE29" s="137" t="s">
        <v>109</v>
      </c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 x14ac:dyDescent="0.2">
      <c r="A30" s="138">
        <v>17</v>
      </c>
      <c r="B30" s="138" t="s">
        <v>145</v>
      </c>
      <c r="C30" s="168" t="s">
        <v>146</v>
      </c>
      <c r="D30" s="144" t="s">
        <v>147</v>
      </c>
      <c r="E30" s="150">
        <v>1</v>
      </c>
      <c r="F30" s="173">
        <v>0</v>
      </c>
      <c r="G30" s="152">
        <f t="shared" si="1"/>
        <v>0</v>
      </c>
      <c r="H30" s="152">
        <v>0</v>
      </c>
      <c r="I30" s="152">
        <f>ROUND(E30*H30,2)</f>
        <v>0</v>
      </c>
      <c r="J30" s="152">
        <v>2100</v>
      </c>
      <c r="K30" s="152">
        <f>ROUND(E30*J30,2)</f>
        <v>2100</v>
      </c>
      <c r="L30" s="152">
        <v>21</v>
      </c>
      <c r="M30" s="152">
        <f>G30*(1+L30/100)</f>
        <v>0</v>
      </c>
      <c r="N30" s="145">
        <v>0</v>
      </c>
      <c r="O30" s="145">
        <f>ROUND(E30*N30,5)</f>
        <v>0</v>
      </c>
      <c r="P30" s="145">
        <v>0</v>
      </c>
      <c r="Q30" s="145">
        <f>ROUND(E30*P30,5)</f>
        <v>0</v>
      </c>
      <c r="R30" s="145"/>
      <c r="S30" s="145"/>
      <c r="T30" s="146">
        <v>0.85199999999999998</v>
      </c>
      <c r="U30" s="145">
        <f>ROUND(E30*T30,2)</f>
        <v>0.85</v>
      </c>
      <c r="V30" s="137"/>
      <c r="W30" s="137"/>
      <c r="X30" s="137"/>
      <c r="Y30" s="137"/>
      <c r="Z30" s="137"/>
      <c r="AA30" s="137"/>
      <c r="AB30" s="137"/>
      <c r="AC30" s="137"/>
      <c r="AD30" s="137"/>
      <c r="AE30" s="137" t="s">
        <v>109</v>
      </c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x14ac:dyDescent="0.2">
      <c r="A31" s="139" t="s">
        <v>104</v>
      </c>
      <c r="B31" s="139" t="s">
        <v>63</v>
      </c>
      <c r="C31" s="169" t="s">
        <v>64</v>
      </c>
      <c r="D31" s="147"/>
      <c r="E31" s="151"/>
      <c r="F31" s="153"/>
      <c r="G31" s="153">
        <f>SUM(G32)</f>
        <v>0</v>
      </c>
      <c r="H31" s="153"/>
      <c r="I31" s="153">
        <f>SUM(I32:I32)</f>
        <v>3821.04</v>
      </c>
      <c r="J31" s="153"/>
      <c r="K31" s="153">
        <f>SUM(K32:K32)</f>
        <v>7024.96</v>
      </c>
      <c r="L31" s="153"/>
      <c r="M31" s="153">
        <f>SUM(M32:M32)</f>
        <v>0</v>
      </c>
      <c r="N31" s="148"/>
      <c r="O31" s="148">
        <f>SUM(O32:O32)</f>
        <v>0</v>
      </c>
      <c r="P31" s="148"/>
      <c r="Q31" s="148">
        <f>SUM(Q32:Q32)</f>
        <v>0</v>
      </c>
      <c r="R31" s="148"/>
      <c r="S31" s="148"/>
      <c r="T31" s="149"/>
      <c r="U31" s="148">
        <f>SUM(U32:U32)</f>
        <v>12.01</v>
      </c>
      <c r="AE31" t="s">
        <v>105</v>
      </c>
    </row>
    <row r="32" spans="1:60" outlineLevel="1" x14ac:dyDescent="0.2">
      <c r="A32" s="138">
        <v>18</v>
      </c>
      <c r="B32" s="138" t="s">
        <v>148</v>
      </c>
      <c r="C32" s="168" t="s">
        <v>149</v>
      </c>
      <c r="D32" s="144" t="s">
        <v>108</v>
      </c>
      <c r="E32" s="150">
        <v>58</v>
      </c>
      <c r="F32" s="173">
        <v>0</v>
      </c>
      <c r="G32" s="152">
        <f>E32*F32</f>
        <v>0</v>
      </c>
      <c r="H32" s="152">
        <v>65.88</v>
      </c>
      <c r="I32" s="152">
        <f>ROUND(E32*H32,2)</f>
        <v>3821.04</v>
      </c>
      <c r="J32" s="152">
        <v>121.12</v>
      </c>
      <c r="K32" s="152">
        <f>ROUND(E32*J32,2)</f>
        <v>7024.96</v>
      </c>
      <c r="L32" s="152">
        <v>21</v>
      </c>
      <c r="M32" s="152">
        <f>G32*(1+L32/100)</f>
        <v>0</v>
      </c>
      <c r="N32" s="145">
        <v>0</v>
      </c>
      <c r="O32" s="145">
        <f>ROUND(E32*N32,5)</f>
        <v>0</v>
      </c>
      <c r="P32" s="145">
        <v>0</v>
      </c>
      <c r="Q32" s="145">
        <f>ROUND(E32*P32,5)</f>
        <v>0</v>
      </c>
      <c r="R32" s="145"/>
      <c r="S32" s="145"/>
      <c r="T32" s="146">
        <v>0.20699999999999999</v>
      </c>
      <c r="U32" s="145">
        <f>ROUND(E32*T32,2)</f>
        <v>12.01</v>
      </c>
      <c r="V32" s="137"/>
      <c r="W32" s="137"/>
      <c r="X32" s="137"/>
      <c r="Y32" s="137"/>
      <c r="Z32" s="137"/>
      <c r="AA32" s="137"/>
      <c r="AB32" s="137"/>
      <c r="AC32" s="137"/>
      <c r="AD32" s="137"/>
      <c r="AE32" s="137" t="s">
        <v>109</v>
      </c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x14ac:dyDescent="0.2">
      <c r="A33" s="139" t="s">
        <v>104</v>
      </c>
      <c r="B33" s="139" t="s">
        <v>65</v>
      </c>
      <c r="C33" s="169" t="s">
        <v>66</v>
      </c>
      <c r="D33" s="147"/>
      <c r="E33" s="151"/>
      <c r="F33" s="153"/>
      <c r="G33" s="153">
        <f>SUM(G34)</f>
        <v>0</v>
      </c>
      <c r="H33" s="153"/>
      <c r="I33" s="153">
        <f>SUM(I34:I34)</f>
        <v>14.63</v>
      </c>
      <c r="J33" s="153"/>
      <c r="K33" s="153">
        <f>SUM(K34:K34)</f>
        <v>73985.37</v>
      </c>
      <c r="L33" s="153"/>
      <c r="M33" s="153">
        <f>SUM(M34:M34)</f>
        <v>0</v>
      </c>
      <c r="N33" s="148"/>
      <c r="O33" s="148">
        <f>SUM(O34:O34)</f>
        <v>1.17E-2</v>
      </c>
      <c r="P33" s="148"/>
      <c r="Q33" s="148">
        <f>SUM(Q34:Q34)</f>
        <v>0</v>
      </c>
      <c r="R33" s="148"/>
      <c r="S33" s="148"/>
      <c r="T33" s="149"/>
      <c r="U33" s="148">
        <f>SUM(U34:U34)</f>
        <v>0.28000000000000003</v>
      </c>
      <c r="AE33" t="s">
        <v>105</v>
      </c>
    </row>
    <row r="34" spans="1:60" outlineLevel="1" x14ac:dyDescent="0.2">
      <c r="A34" s="138">
        <v>19</v>
      </c>
      <c r="B34" s="138" t="s">
        <v>150</v>
      </c>
      <c r="C34" s="168" t="s">
        <v>151</v>
      </c>
      <c r="D34" s="144" t="s">
        <v>147</v>
      </c>
      <c r="E34" s="150">
        <v>1</v>
      </c>
      <c r="F34" s="173">
        <v>0</v>
      </c>
      <c r="G34" s="152">
        <f>E34*F34</f>
        <v>0</v>
      </c>
      <c r="H34" s="152">
        <v>14.63</v>
      </c>
      <c r="I34" s="152">
        <f>ROUND(E34*H34,2)</f>
        <v>14.63</v>
      </c>
      <c r="J34" s="152">
        <v>73985.37</v>
      </c>
      <c r="K34" s="152">
        <f>ROUND(E34*J34,2)</f>
        <v>73985.37</v>
      </c>
      <c r="L34" s="152">
        <v>21</v>
      </c>
      <c r="M34" s="152">
        <f>G34*(1+L34/100)</f>
        <v>0</v>
      </c>
      <c r="N34" s="145">
        <v>1.17E-2</v>
      </c>
      <c r="O34" s="145">
        <f>ROUND(E34*N34,5)</f>
        <v>1.17E-2</v>
      </c>
      <c r="P34" s="145">
        <v>0</v>
      </c>
      <c r="Q34" s="145">
        <f>ROUND(E34*P34,5)</f>
        <v>0</v>
      </c>
      <c r="R34" s="145"/>
      <c r="S34" s="145"/>
      <c r="T34" s="146">
        <v>0.28000000000000003</v>
      </c>
      <c r="U34" s="145">
        <f>ROUND(E34*T34,2)</f>
        <v>0.28000000000000003</v>
      </c>
      <c r="V34" s="137"/>
      <c r="W34" s="137"/>
      <c r="X34" s="137"/>
      <c r="Y34" s="137"/>
      <c r="Z34" s="137"/>
      <c r="AA34" s="137"/>
      <c r="AB34" s="137"/>
      <c r="AC34" s="137"/>
      <c r="AD34" s="137"/>
      <c r="AE34" s="137" t="s">
        <v>109</v>
      </c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x14ac:dyDescent="0.2">
      <c r="A35" s="139" t="s">
        <v>104</v>
      </c>
      <c r="B35" s="139" t="s">
        <v>67</v>
      </c>
      <c r="C35" s="169" t="s">
        <v>68</v>
      </c>
      <c r="D35" s="147"/>
      <c r="E35" s="151"/>
      <c r="F35" s="153"/>
      <c r="G35" s="153">
        <f>SUM(G36:G37)</f>
        <v>0</v>
      </c>
      <c r="H35" s="153"/>
      <c r="I35" s="153">
        <f>SUM(I36:I37)</f>
        <v>0</v>
      </c>
      <c r="J35" s="153"/>
      <c r="K35" s="153">
        <f>SUM(K36:K37)</f>
        <v>14995.2</v>
      </c>
      <c r="L35" s="153"/>
      <c r="M35" s="153">
        <f>SUM(M36:M37)</f>
        <v>0</v>
      </c>
      <c r="N35" s="148"/>
      <c r="O35" s="148">
        <f>SUM(O36:O37)</f>
        <v>0</v>
      </c>
      <c r="P35" s="148"/>
      <c r="Q35" s="148">
        <f>SUM(Q36:Q37)</f>
        <v>6.0205000000000002</v>
      </c>
      <c r="R35" s="148"/>
      <c r="S35" s="148"/>
      <c r="T35" s="149"/>
      <c r="U35" s="148">
        <f>SUM(U36:U37)</f>
        <v>32.46</v>
      </c>
      <c r="AE35" t="s">
        <v>105</v>
      </c>
    </row>
    <row r="36" spans="1:60" ht="22.5" outlineLevel="1" x14ac:dyDescent="0.2">
      <c r="A36" s="138">
        <v>20</v>
      </c>
      <c r="B36" s="138" t="s">
        <v>152</v>
      </c>
      <c r="C36" s="168" t="s">
        <v>153</v>
      </c>
      <c r="D36" s="144" t="s">
        <v>138</v>
      </c>
      <c r="E36" s="150">
        <v>2.7</v>
      </c>
      <c r="F36" s="173">
        <v>0</v>
      </c>
      <c r="G36" s="152">
        <f>E36*F36</f>
        <v>0</v>
      </c>
      <c r="H36" s="152">
        <v>0</v>
      </c>
      <c r="I36" s="152">
        <f>ROUND(E36*H36,2)</f>
        <v>0</v>
      </c>
      <c r="J36" s="152">
        <v>4230</v>
      </c>
      <c r="K36" s="152">
        <f>ROUND(E36*J36,2)</f>
        <v>11421</v>
      </c>
      <c r="L36" s="152">
        <v>21</v>
      </c>
      <c r="M36" s="152">
        <f>G36*(1+L36/100)</f>
        <v>0</v>
      </c>
      <c r="N36" s="145">
        <v>0</v>
      </c>
      <c r="O36" s="145">
        <f>ROUND(E36*N36,5)</f>
        <v>0</v>
      </c>
      <c r="P36" s="145">
        <v>2.2000000000000002</v>
      </c>
      <c r="Q36" s="145">
        <f>ROUND(E36*P36,5)</f>
        <v>5.94</v>
      </c>
      <c r="R36" s="145"/>
      <c r="S36" s="145"/>
      <c r="T36" s="146">
        <v>9.2100000000000009</v>
      </c>
      <c r="U36" s="145">
        <f>ROUND(E36*T36,2)</f>
        <v>24.87</v>
      </c>
      <c r="V36" s="137"/>
      <c r="W36" s="137"/>
      <c r="X36" s="137"/>
      <c r="Y36" s="137"/>
      <c r="Z36" s="137"/>
      <c r="AA36" s="137"/>
      <c r="AB36" s="137"/>
      <c r="AC36" s="137"/>
      <c r="AD36" s="137"/>
      <c r="AE36" s="137" t="s">
        <v>109</v>
      </c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outlineLevel="1" x14ac:dyDescent="0.2">
      <c r="A37" s="138">
        <v>21</v>
      </c>
      <c r="B37" s="138" t="s">
        <v>154</v>
      </c>
      <c r="C37" s="168" t="s">
        <v>155</v>
      </c>
      <c r="D37" s="144" t="s">
        <v>108</v>
      </c>
      <c r="E37" s="150">
        <v>46</v>
      </c>
      <c r="F37" s="173">
        <v>0</v>
      </c>
      <c r="G37" s="152">
        <f>E37*F37</f>
        <v>0</v>
      </c>
      <c r="H37" s="152">
        <v>0</v>
      </c>
      <c r="I37" s="152">
        <f>ROUND(E37*H37,2)</f>
        <v>0</v>
      </c>
      <c r="J37" s="152">
        <v>77.7</v>
      </c>
      <c r="K37" s="152">
        <f>ROUND(E37*J37,2)</f>
        <v>3574.2</v>
      </c>
      <c r="L37" s="152">
        <v>21</v>
      </c>
      <c r="M37" s="152">
        <f>G37*(1+L37/100)</f>
        <v>0</v>
      </c>
      <c r="N37" s="145">
        <v>0</v>
      </c>
      <c r="O37" s="145">
        <f>ROUND(E37*N37,5)</f>
        <v>0</v>
      </c>
      <c r="P37" s="145">
        <v>1.75E-3</v>
      </c>
      <c r="Q37" s="145">
        <f>ROUND(E37*P37,5)</f>
        <v>8.0500000000000002E-2</v>
      </c>
      <c r="R37" s="145"/>
      <c r="S37" s="145"/>
      <c r="T37" s="146">
        <v>0.16500000000000001</v>
      </c>
      <c r="U37" s="145">
        <f>ROUND(E37*T37,2)</f>
        <v>7.59</v>
      </c>
      <c r="V37" s="137"/>
      <c r="W37" s="137"/>
      <c r="X37" s="137"/>
      <c r="Y37" s="137"/>
      <c r="Z37" s="137"/>
      <c r="AA37" s="137"/>
      <c r="AB37" s="137"/>
      <c r="AC37" s="137"/>
      <c r="AD37" s="137"/>
      <c r="AE37" s="137" t="s">
        <v>109</v>
      </c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x14ac:dyDescent="0.2">
      <c r="A38" s="139" t="s">
        <v>104</v>
      </c>
      <c r="B38" s="139" t="s">
        <v>69</v>
      </c>
      <c r="C38" s="169" t="s">
        <v>70</v>
      </c>
      <c r="D38" s="147"/>
      <c r="E38" s="151"/>
      <c r="F38" s="153"/>
      <c r="G38" s="153">
        <f>SUM(G39:G41)</f>
        <v>0</v>
      </c>
      <c r="H38" s="153"/>
      <c r="I38" s="153">
        <f>SUM(I39:I41)</f>
        <v>27598.39</v>
      </c>
      <c r="J38" s="153"/>
      <c r="K38" s="153">
        <f>SUM(K39:K41)</f>
        <v>14618.609999999999</v>
      </c>
      <c r="L38" s="153"/>
      <c r="M38" s="153">
        <f>SUM(M39:M41)</f>
        <v>0</v>
      </c>
      <c r="N38" s="148"/>
      <c r="O38" s="148">
        <f>SUM(O39:O41)</f>
        <v>0.11932</v>
      </c>
      <c r="P38" s="148"/>
      <c r="Q38" s="148">
        <f>SUM(Q39:Q41)</f>
        <v>0</v>
      </c>
      <c r="R38" s="148"/>
      <c r="S38" s="148"/>
      <c r="T38" s="149"/>
      <c r="U38" s="148">
        <f>SUM(U39:U41)</f>
        <v>23.46</v>
      </c>
      <c r="AE38" t="s">
        <v>105</v>
      </c>
    </row>
    <row r="39" spans="1:60" outlineLevel="1" x14ac:dyDescent="0.2">
      <c r="A39" s="138">
        <v>22</v>
      </c>
      <c r="B39" s="138" t="s">
        <v>156</v>
      </c>
      <c r="C39" s="168" t="s">
        <v>157</v>
      </c>
      <c r="D39" s="144" t="s">
        <v>108</v>
      </c>
      <c r="E39" s="150">
        <v>58</v>
      </c>
      <c r="F39" s="173">
        <v>0</v>
      </c>
      <c r="G39" s="152">
        <f>E39*F39</f>
        <v>0</v>
      </c>
      <c r="H39" s="152">
        <v>25.71</v>
      </c>
      <c r="I39" s="152">
        <f>ROUND(E39*H39,2)</f>
        <v>1491.18</v>
      </c>
      <c r="J39" s="152">
        <v>55.29</v>
      </c>
      <c r="K39" s="152">
        <f>ROUND(E39*J39,2)</f>
        <v>3206.82</v>
      </c>
      <c r="L39" s="152">
        <v>21</v>
      </c>
      <c r="M39" s="152">
        <f>G39*(1+L39/100)</f>
        <v>0</v>
      </c>
      <c r="N39" s="145">
        <v>2.1000000000000001E-4</v>
      </c>
      <c r="O39" s="145">
        <f>ROUND(E39*N39,5)</f>
        <v>1.218E-2</v>
      </c>
      <c r="P39" s="145">
        <v>0</v>
      </c>
      <c r="Q39" s="145">
        <f>ROUND(E39*P39,5)</f>
        <v>0</v>
      </c>
      <c r="R39" s="145"/>
      <c r="S39" s="145"/>
      <c r="T39" s="146">
        <v>9.5000000000000001E-2</v>
      </c>
      <c r="U39" s="145">
        <f>ROUND(E39*T39,2)</f>
        <v>5.51</v>
      </c>
      <c r="V39" s="137"/>
      <c r="W39" s="137"/>
      <c r="X39" s="137"/>
      <c r="Y39" s="137"/>
      <c r="Z39" s="137"/>
      <c r="AA39" s="137"/>
      <c r="AB39" s="137"/>
      <c r="AC39" s="137"/>
      <c r="AD39" s="137"/>
      <c r="AE39" s="137" t="s">
        <v>109</v>
      </c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outlineLevel="1" x14ac:dyDescent="0.2">
      <c r="A40" s="138">
        <v>23</v>
      </c>
      <c r="B40" s="138" t="s">
        <v>158</v>
      </c>
      <c r="C40" s="168" t="s">
        <v>196</v>
      </c>
      <c r="D40" s="144" t="s">
        <v>108</v>
      </c>
      <c r="E40" s="150">
        <v>58</v>
      </c>
      <c r="F40" s="173">
        <v>0</v>
      </c>
      <c r="G40" s="152">
        <f t="shared" ref="G40:G41" si="2">E40*F40</f>
        <v>0</v>
      </c>
      <c r="H40" s="152">
        <v>364.42</v>
      </c>
      <c r="I40" s="152">
        <f>ROUND(E40*H40,2)</f>
        <v>21136.36</v>
      </c>
      <c r="J40" s="152">
        <v>152.57999999999998</v>
      </c>
      <c r="K40" s="152">
        <f>ROUND(E40*J40,2)</f>
        <v>8849.64</v>
      </c>
      <c r="L40" s="152">
        <v>21</v>
      </c>
      <c r="M40" s="152">
        <f>G40*(1+L40/100)</f>
        <v>0</v>
      </c>
      <c r="N40" s="145">
        <v>1.58E-3</v>
      </c>
      <c r="O40" s="145">
        <f>ROUND(E40*N40,5)</f>
        <v>9.1639999999999999E-2</v>
      </c>
      <c r="P40" s="145">
        <v>0</v>
      </c>
      <c r="Q40" s="145">
        <f>ROUND(E40*P40,5)</f>
        <v>0</v>
      </c>
      <c r="R40" s="145"/>
      <c r="S40" s="145"/>
      <c r="T40" s="146">
        <v>0.24</v>
      </c>
      <c r="U40" s="145">
        <f>ROUND(E40*T40,2)</f>
        <v>13.92</v>
      </c>
      <c r="V40" s="137"/>
      <c r="W40" s="137"/>
      <c r="X40" s="137"/>
      <c r="Y40" s="137"/>
      <c r="Z40" s="137"/>
      <c r="AA40" s="137"/>
      <c r="AB40" s="137"/>
      <c r="AC40" s="137"/>
      <c r="AD40" s="137"/>
      <c r="AE40" s="137" t="s">
        <v>109</v>
      </c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</row>
    <row r="41" spans="1:60" ht="33.75" outlineLevel="1" x14ac:dyDescent="0.2">
      <c r="A41" s="138">
        <v>24</v>
      </c>
      <c r="B41" s="138" t="s">
        <v>159</v>
      </c>
      <c r="C41" s="168" t="s">
        <v>194</v>
      </c>
      <c r="D41" s="144" t="s">
        <v>125</v>
      </c>
      <c r="E41" s="150">
        <v>31</v>
      </c>
      <c r="F41" s="173">
        <v>0</v>
      </c>
      <c r="G41" s="152">
        <f t="shared" si="2"/>
        <v>0</v>
      </c>
      <c r="H41" s="152">
        <v>160.35</v>
      </c>
      <c r="I41" s="152">
        <f>ROUND(E41*H41,2)</f>
        <v>4970.8500000000004</v>
      </c>
      <c r="J41" s="152">
        <v>82.65</v>
      </c>
      <c r="K41" s="152">
        <f>ROUND(E41*J41,2)</f>
        <v>2562.15</v>
      </c>
      <c r="L41" s="152">
        <v>21</v>
      </c>
      <c r="M41" s="152">
        <f>G41*(1+L41/100)</f>
        <v>0</v>
      </c>
      <c r="N41" s="145">
        <v>5.0000000000000001E-4</v>
      </c>
      <c r="O41" s="145">
        <f>ROUND(E41*N41,5)</f>
        <v>1.55E-2</v>
      </c>
      <c r="P41" s="145">
        <v>0</v>
      </c>
      <c r="Q41" s="145">
        <f>ROUND(E41*P41,5)</f>
        <v>0</v>
      </c>
      <c r="R41" s="145"/>
      <c r="S41" s="145"/>
      <c r="T41" s="146">
        <v>0.13</v>
      </c>
      <c r="U41" s="145">
        <f>ROUND(E41*T41,2)</f>
        <v>4.03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 t="s">
        <v>109</v>
      </c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x14ac:dyDescent="0.2">
      <c r="A42" s="139" t="s">
        <v>104</v>
      </c>
      <c r="B42" s="139" t="s">
        <v>71</v>
      </c>
      <c r="C42" s="169" t="s">
        <v>72</v>
      </c>
      <c r="D42" s="147"/>
      <c r="E42" s="151"/>
      <c r="F42" s="153"/>
      <c r="G42" s="153">
        <f>SUM(G43:G45)</f>
        <v>0</v>
      </c>
      <c r="H42" s="153"/>
      <c r="I42" s="153">
        <f>SUM(I43:I45)</f>
        <v>3835.3900000000003</v>
      </c>
      <c r="J42" s="153"/>
      <c r="K42" s="153">
        <f>SUM(K43:K45)</f>
        <v>6210.5599999999995</v>
      </c>
      <c r="L42" s="153"/>
      <c r="M42" s="153">
        <f>SUM(M43:M45)</f>
        <v>0</v>
      </c>
      <c r="N42" s="148"/>
      <c r="O42" s="148">
        <f>SUM(O43:O45)</f>
        <v>3.0210000000000001E-2</v>
      </c>
      <c r="P42" s="148"/>
      <c r="Q42" s="148">
        <f>SUM(Q43:Q45)</f>
        <v>3.4500000000000003E-2</v>
      </c>
      <c r="R42" s="148"/>
      <c r="S42" s="148"/>
      <c r="T42" s="149"/>
      <c r="U42" s="148">
        <f>SUM(U43:U45)</f>
        <v>9.0299999999999994</v>
      </c>
      <c r="AE42" t="s">
        <v>105</v>
      </c>
    </row>
    <row r="43" spans="1:60" outlineLevel="1" x14ac:dyDescent="0.2">
      <c r="A43" s="138">
        <v>25</v>
      </c>
      <c r="B43" s="138" t="s">
        <v>160</v>
      </c>
      <c r="C43" s="168" t="s">
        <v>161</v>
      </c>
      <c r="D43" s="144" t="s">
        <v>125</v>
      </c>
      <c r="E43" s="150">
        <v>15</v>
      </c>
      <c r="F43" s="173">
        <v>0</v>
      </c>
      <c r="G43" s="152">
        <f>E43*F43</f>
        <v>0</v>
      </c>
      <c r="H43" s="152">
        <v>0</v>
      </c>
      <c r="I43" s="152">
        <f>ROUND(E43*H43,2)</f>
        <v>0</v>
      </c>
      <c r="J43" s="152">
        <v>70.7</v>
      </c>
      <c r="K43" s="152">
        <f>ROUND(E43*J43,2)</f>
        <v>1060.5</v>
      </c>
      <c r="L43" s="152">
        <v>21</v>
      </c>
      <c r="M43" s="152">
        <f>G43*(1+L43/100)</f>
        <v>0</v>
      </c>
      <c r="N43" s="145">
        <v>0</v>
      </c>
      <c r="O43" s="145">
        <f>ROUND(E43*N43,5)</f>
        <v>0</v>
      </c>
      <c r="P43" s="145">
        <v>2.3E-3</v>
      </c>
      <c r="Q43" s="145">
        <f>ROUND(E43*P43,5)</f>
        <v>3.4500000000000003E-2</v>
      </c>
      <c r="R43" s="145"/>
      <c r="S43" s="145"/>
      <c r="T43" s="146">
        <v>0.10349999999999999</v>
      </c>
      <c r="U43" s="145">
        <f>ROUND(E43*T43,2)</f>
        <v>1.55</v>
      </c>
      <c r="V43" s="137"/>
      <c r="W43" s="137"/>
      <c r="X43" s="137"/>
      <c r="Y43" s="137"/>
      <c r="Z43" s="137"/>
      <c r="AA43" s="137"/>
      <c r="AB43" s="137"/>
      <c r="AC43" s="137"/>
      <c r="AD43" s="137"/>
      <c r="AE43" s="137" t="s">
        <v>109</v>
      </c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outlineLevel="1" x14ac:dyDescent="0.2">
      <c r="A44" s="138">
        <v>26</v>
      </c>
      <c r="B44" s="138" t="s">
        <v>162</v>
      </c>
      <c r="C44" s="168" t="s">
        <v>163</v>
      </c>
      <c r="D44" s="144" t="s">
        <v>125</v>
      </c>
      <c r="E44" s="150">
        <v>15</v>
      </c>
      <c r="F44" s="173">
        <v>0</v>
      </c>
      <c r="G44" s="152">
        <f t="shared" ref="G44:G45" si="3">E44*F44</f>
        <v>0</v>
      </c>
      <c r="H44" s="152">
        <v>220.72</v>
      </c>
      <c r="I44" s="152">
        <f>ROUND(E44*H44,2)</f>
        <v>3310.8</v>
      </c>
      <c r="J44" s="152">
        <v>266.27999999999997</v>
      </c>
      <c r="K44" s="152">
        <f>ROUND(E44*J44,2)</f>
        <v>3994.2</v>
      </c>
      <c r="L44" s="152">
        <v>21</v>
      </c>
      <c r="M44" s="152">
        <f>G44*(1+L44/100)</f>
        <v>0</v>
      </c>
      <c r="N44" s="145">
        <v>1.64E-3</v>
      </c>
      <c r="O44" s="145">
        <f>ROUND(E44*N44,5)</f>
        <v>2.46E-2</v>
      </c>
      <c r="P44" s="145">
        <v>0</v>
      </c>
      <c r="Q44" s="145">
        <f>ROUND(E44*P44,5)</f>
        <v>0</v>
      </c>
      <c r="R44" s="145"/>
      <c r="S44" s="145"/>
      <c r="T44" s="146">
        <v>0.39</v>
      </c>
      <c r="U44" s="145">
        <f>ROUND(E44*T44,2)</f>
        <v>5.85</v>
      </c>
      <c r="V44" s="137"/>
      <c r="W44" s="137"/>
      <c r="X44" s="137"/>
      <c r="Y44" s="137"/>
      <c r="Z44" s="137"/>
      <c r="AA44" s="137"/>
      <c r="AB44" s="137"/>
      <c r="AC44" s="137"/>
      <c r="AD44" s="137"/>
      <c r="AE44" s="137" t="s">
        <v>109</v>
      </c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</row>
    <row r="45" spans="1:60" outlineLevel="1" x14ac:dyDescent="0.2">
      <c r="A45" s="138">
        <v>27</v>
      </c>
      <c r="B45" s="138" t="s">
        <v>164</v>
      </c>
      <c r="C45" s="168" t="s">
        <v>195</v>
      </c>
      <c r="D45" s="144" t="s">
        <v>125</v>
      </c>
      <c r="E45" s="150">
        <v>5.0999999999999996</v>
      </c>
      <c r="F45" s="173">
        <v>0</v>
      </c>
      <c r="G45" s="152">
        <f t="shared" si="3"/>
        <v>0</v>
      </c>
      <c r="H45" s="152">
        <v>102.86</v>
      </c>
      <c r="I45" s="152">
        <f>ROUND(E45*H45,2)</f>
        <v>524.59</v>
      </c>
      <c r="J45" s="152">
        <v>226.64</v>
      </c>
      <c r="K45" s="152">
        <f>ROUND(E45*J45,2)</f>
        <v>1155.8599999999999</v>
      </c>
      <c r="L45" s="152">
        <v>21</v>
      </c>
      <c r="M45" s="152">
        <f>G45*(1+L45/100)</f>
        <v>0</v>
      </c>
      <c r="N45" s="145">
        <v>1.1000000000000001E-3</v>
      </c>
      <c r="O45" s="145">
        <f>ROUND(E45*N45,5)</f>
        <v>5.6100000000000004E-3</v>
      </c>
      <c r="P45" s="145">
        <v>0</v>
      </c>
      <c r="Q45" s="145">
        <f>ROUND(E45*P45,5)</f>
        <v>0</v>
      </c>
      <c r="R45" s="145"/>
      <c r="S45" s="145"/>
      <c r="T45" s="146">
        <v>0.31878000000000001</v>
      </c>
      <c r="U45" s="145">
        <f>ROUND(E45*T45,2)</f>
        <v>1.63</v>
      </c>
      <c r="V45" s="137"/>
      <c r="W45" s="137"/>
      <c r="X45" s="137"/>
      <c r="Y45" s="137"/>
      <c r="Z45" s="137"/>
      <c r="AA45" s="137"/>
      <c r="AB45" s="137"/>
      <c r="AC45" s="137"/>
      <c r="AD45" s="137"/>
      <c r="AE45" s="137" t="s">
        <v>109</v>
      </c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x14ac:dyDescent="0.2">
      <c r="A46" s="139" t="s">
        <v>104</v>
      </c>
      <c r="B46" s="139" t="s">
        <v>73</v>
      </c>
      <c r="C46" s="169" t="s">
        <v>74</v>
      </c>
      <c r="D46" s="147"/>
      <c r="E46" s="151"/>
      <c r="F46" s="153"/>
      <c r="G46" s="153">
        <f>SUM(G47:G54)</f>
        <v>0</v>
      </c>
      <c r="H46" s="153"/>
      <c r="I46" s="153">
        <f>SUM(I47:I54)</f>
        <v>0</v>
      </c>
      <c r="J46" s="153"/>
      <c r="K46" s="153">
        <f>SUM(K47:K54)</f>
        <v>47551.9</v>
      </c>
      <c r="L46" s="153"/>
      <c r="M46" s="153">
        <f>SUM(M47:M54)</f>
        <v>0</v>
      </c>
      <c r="N46" s="148"/>
      <c r="O46" s="148">
        <f>SUM(O47:O54)</f>
        <v>0</v>
      </c>
      <c r="P46" s="148"/>
      <c r="Q46" s="148">
        <f>SUM(Q47:Q54)</f>
        <v>5.0584000000000007</v>
      </c>
      <c r="R46" s="148"/>
      <c r="S46" s="148"/>
      <c r="T46" s="149"/>
      <c r="U46" s="148">
        <f>SUM(U47:U54)</f>
        <v>57.91</v>
      </c>
      <c r="AE46" t="s">
        <v>105</v>
      </c>
    </row>
    <row r="47" spans="1:60" outlineLevel="1" x14ac:dyDescent="0.2">
      <c r="A47" s="138">
        <v>28</v>
      </c>
      <c r="B47" s="138" t="s">
        <v>165</v>
      </c>
      <c r="C47" s="168" t="s">
        <v>166</v>
      </c>
      <c r="D47" s="144" t="s">
        <v>108</v>
      </c>
      <c r="E47" s="150">
        <v>58</v>
      </c>
      <c r="F47" s="173">
        <v>0</v>
      </c>
      <c r="G47" s="152">
        <f>E47*F47</f>
        <v>0</v>
      </c>
      <c r="H47" s="152">
        <v>0</v>
      </c>
      <c r="I47" s="152">
        <f t="shared" ref="I47:I54" si="4">ROUND(E47*H47,2)</f>
        <v>0</v>
      </c>
      <c r="J47" s="152">
        <v>295</v>
      </c>
      <c r="K47" s="152">
        <f t="shared" ref="K47:K54" si="5">ROUND(E47*J47,2)</f>
        <v>17110</v>
      </c>
      <c r="L47" s="152">
        <v>21</v>
      </c>
      <c r="M47" s="152">
        <f t="shared" ref="M47:M54" si="6">G47*(1+L47/100)</f>
        <v>0</v>
      </c>
      <c r="N47" s="145">
        <v>0</v>
      </c>
      <c r="O47" s="145">
        <f t="shared" ref="O47:O54" si="7">ROUND(E47*N47,5)</f>
        <v>0</v>
      </c>
      <c r="P47" s="145">
        <v>8.6999999999999994E-2</v>
      </c>
      <c r="Q47" s="145">
        <f t="shared" ref="Q47:Q54" si="8">ROUND(E47*P47,5)</f>
        <v>5.0460000000000003</v>
      </c>
      <c r="R47" s="145"/>
      <c r="S47" s="145"/>
      <c r="T47" s="146">
        <v>0.50129000000000001</v>
      </c>
      <c r="U47" s="145">
        <f t="shared" ref="U47:U54" si="9">ROUND(E47*T47,2)</f>
        <v>29.07</v>
      </c>
      <c r="V47" s="137"/>
      <c r="W47" s="137"/>
      <c r="X47" s="137"/>
      <c r="Y47" s="137"/>
      <c r="Z47" s="137"/>
      <c r="AA47" s="137"/>
      <c r="AB47" s="137"/>
      <c r="AC47" s="137"/>
      <c r="AD47" s="137"/>
      <c r="AE47" s="137" t="s">
        <v>109</v>
      </c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38">
        <v>29</v>
      </c>
      <c r="B48" s="138" t="s">
        <v>167</v>
      </c>
      <c r="C48" s="168" t="s">
        <v>168</v>
      </c>
      <c r="D48" s="144" t="s">
        <v>125</v>
      </c>
      <c r="E48" s="150">
        <v>31</v>
      </c>
      <c r="F48" s="173">
        <v>0</v>
      </c>
      <c r="G48" s="152">
        <f t="shared" ref="G48:G54" si="10">E48*F48</f>
        <v>0</v>
      </c>
      <c r="H48" s="152">
        <v>0</v>
      </c>
      <c r="I48" s="152">
        <f t="shared" si="4"/>
        <v>0</v>
      </c>
      <c r="J48" s="152">
        <v>35.1</v>
      </c>
      <c r="K48" s="152">
        <f t="shared" si="5"/>
        <v>1088.0999999999999</v>
      </c>
      <c r="L48" s="152">
        <v>21</v>
      </c>
      <c r="M48" s="152">
        <f t="shared" si="6"/>
        <v>0</v>
      </c>
      <c r="N48" s="145">
        <v>0</v>
      </c>
      <c r="O48" s="145">
        <f t="shared" si="7"/>
        <v>0</v>
      </c>
      <c r="P48" s="145">
        <v>4.0000000000000002E-4</v>
      </c>
      <c r="Q48" s="145">
        <f t="shared" si="8"/>
        <v>1.24E-2</v>
      </c>
      <c r="R48" s="145"/>
      <c r="S48" s="145"/>
      <c r="T48" s="146">
        <v>7.0000000000000007E-2</v>
      </c>
      <c r="U48" s="145">
        <f t="shared" si="9"/>
        <v>2.17</v>
      </c>
      <c r="V48" s="137"/>
      <c r="W48" s="137"/>
      <c r="X48" s="137"/>
      <c r="Y48" s="137"/>
      <c r="Z48" s="137"/>
      <c r="AA48" s="137"/>
      <c r="AB48" s="137"/>
      <c r="AC48" s="137"/>
      <c r="AD48" s="137"/>
      <c r="AE48" s="137" t="s">
        <v>109</v>
      </c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ht="22.5" outlineLevel="1" x14ac:dyDescent="0.2">
      <c r="A49" s="138">
        <v>30</v>
      </c>
      <c r="B49" s="138" t="s">
        <v>169</v>
      </c>
      <c r="C49" s="168" t="s">
        <v>170</v>
      </c>
      <c r="D49" s="144" t="s">
        <v>122</v>
      </c>
      <c r="E49" s="150">
        <v>7.8</v>
      </c>
      <c r="F49" s="173">
        <v>0</v>
      </c>
      <c r="G49" s="152">
        <f t="shared" si="10"/>
        <v>0</v>
      </c>
      <c r="H49" s="152">
        <v>0</v>
      </c>
      <c r="I49" s="152">
        <f t="shared" si="4"/>
        <v>0</v>
      </c>
      <c r="J49" s="152">
        <v>300</v>
      </c>
      <c r="K49" s="152">
        <f t="shared" si="5"/>
        <v>2340</v>
      </c>
      <c r="L49" s="152">
        <v>21</v>
      </c>
      <c r="M49" s="152">
        <f t="shared" si="6"/>
        <v>0</v>
      </c>
      <c r="N49" s="145">
        <v>0</v>
      </c>
      <c r="O49" s="145">
        <f t="shared" si="7"/>
        <v>0</v>
      </c>
      <c r="P49" s="145">
        <v>0</v>
      </c>
      <c r="Q49" s="145">
        <f t="shared" si="8"/>
        <v>0</v>
      </c>
      <c r="R49" s="145"/>
      <c r="S49" s="145"/>
      <c r="T49" s="146">
        <v>0.49</v>
      </c>
      <c r="U49" s="145">
        <f t="shared" si="9"/>
        <v>3.82</v>
      </c>
      <c r="V49" s="137"/>
      <c r="W49" s="137"/>
      <c r="X49" s="137"/>
      <c r="Y49" s="137"/>
      <c r="Z49" s="137"/>
      <c r="AA49" s="137"/>
      <c r="AB49" s="137"/>
      <c r="AC49" s="137"/>
      <c r="AD49" s="137"/>
      <c r="AE49" s="137" t="s">
        <v>109</v>
      </c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38">
        <v>31</v>
      </c>
      <c r="B50" s="138" t="s">
        <v>171</v>
      </c>
      <c r="C50" s="168" t="s">
        <v>172</v>
      </c>
      <c r="D50" s="144" t="s">
        <v>138</v>
      </c>
      <c r="E50" s="150">
        <v>3.9</v>
      </c>
      <c r="F50" s="173">
        <v>0</v>
      </c>
      <c r="G50" s="152">
        <f t="shared" si="10"/>
        <v>0</v>
      </c>
      <c r="H50" s="152">
        <v>0</v>
      </c>
      <c r="I50" s="152">
        <f t="shared" si="4"/>
        <v>0</v>
      </c>
      <c r="J50" s="152">
        <v>107</v>
      </c>
      <c r="K50" s="152">
        <f t="shared" si="5"/>
        <v>417.3</v>
      </c>
      <c r="L50" s="152">
        <v>21</v>
      </c>
      <c r="M50" s="152">
        <f t="shared" si="6"/>
        <v>0</v>
      </c>
      <c r="N50" s="145">
        <v>0</v>
      </c>
      <c r="O50" s="145">
        <f t="shared" si="7"/>
        <v>0</v>
      </c>
      <c r="P50" s="145">
        <v>0</v>
      </c>
      <c r="Q50" s="145">
        <f t="shared" si="8"/>
        <v>0</v>
      </c>
      <c r="R50" s="145"/>
      <c r="S50" s="145"/>
      <c r="T50" s="146">
        <v>4.2000000000000003E-2</v>
      </c>
      <c r="U50" s="145">
        <f t="shared" si="9"/>
        <v>0.16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37" t="s">
        <v>109</v>
      </c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outlineLevel="1" x14ac:dyDescent="0.2">
      <c r="A51" s="138">
        <v>32</v>
      </c>
      <c r="B51" s="138" t="s">
        <v>173</v>
      </c>
      <c r="C51" s="168" t="s">
        <v>174</v>
      </c>
      <c r="D51" s="144" t="s">
        <v>122</v>
      </c>
      <c r="E51" s="150">
        <v>78</v>
      </c>
      <c r="F51" s="173">
        <v>0</v>
      </c>
      <c r="G51" s="152">
        <f t="shared" si="10"/>
        <v>0</v>
      </c>
      <c r="H51" s="152">
        <v>0</v>
      </c>
      <c r="I51" s="152">
        <f t="shared" si="4"/>
        <v>0</v>
      </c>
      <c r="J51" s="152">
        <v>26.4</v>
      </c>
      <c r="K51" s="152">
        <f t="shared" si="5"/>
        <v>2059.1999999999998</v>
      </c>
      <c r="L51" s="152">
        <v>21</v>
      </c>
      <c r="M51" s="152">
        <f t="shared" si="6"/>
        <v>0</v>
      </c>
      <c r="N51" s="145">
        <v>0</v>
      </c>
      <c r="O51" s="145">
        <f t="shared" si="7"/>
        <v>0</v>
      </c>
      <c r="P51" s="145">
        <v>0</v>
      </c>
      <c r="Q51" s="145">
        <f t="shared" si="8"/>
        <v>0</v>
      </c>
      <c r="R51" s="145"/>
      <c r="S51" s="145"/>
      <c r="T51" s="146">
        <v>0</v>
      </c>
      <c r="U51" s="145">
        <f t="shared" si="9"/>
        <v>0</v>
      </c>
      <c r="V51" s="137"/>
      <c r="W51" s="137"/>
      <c r="X51" s="137"/>
      <c r="Y51" s="137"/>
      <c r="Z51" s="137"/>
      <c r="AA51" s="137"/>
      <c r="AB51" s="137"/>
      <c r="AC51" s="137"/>
      <c r="AD51" s="137"/>
      <c r="AE51" s="137" t="s">
        <v>109</v>
      </c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</row>
    <row r="52" spans="1:60" ht="22.5" outlineLevel="1" x14ac:dyDescent="0.2">
      <c r="A52" s="138">
        <v>33</v>
      </c>
      <c r="B52" s="138" t="s">
        <v>175</v>
      </c>
      <c r="C52" s="168" t="s">
        <v>176</v>
      </c>
      <c r="D52" s="144" t="s">
        <v>122</v>
      </c>
      <c r="E52" s="150">
        <v>7.8</v>
      </c>
      <c r="F52" s="173">
        <v>0</v>
      </c>
      <c r="G52" s="152">
        <f t="shared" si="10"/>
        <v>0</v>
      </c>
      <c r="H52" s="152">
        <v>0</v>
      </c>
      <c r="I52" s="152">
        <f t="shared" si="4"/>
        <v>0</v>
      </c>
      <c r="J52" s="152">
        <v>1725</v>
      </c>
      <c r="K52" s="152">
        <f t="shared" si="5"/>
        <v>13455</v>
      </c>
      <c r="L52" s="152">
        <v>21</v>
      </c>
      <c r="M52" s="152">
        <f t="shared" si="6"/>
        <v>0</v>
      </c>
      <c r="N52" s="145">
        <v>0</v>
      </c>
      <c r="O52" s="145">
        <f t="shared" si="7"/>
        <v>0</v>
      </c>
      <c r="P52" s="145">
        <v>0</v>
      </c>
      <c r="Q52" s="145">
        <f t="shared" si="8"/>
        <v>0</v>
      </c>
      <c r="R52" s="145"/>
      <c r="S52" s="145"/>
      <c r="T52" s="146">
        <v>0</v>
      </c>
      <c r="U52" s="145">
        <f t="shared" si="9"/>
        <v>0</v>
      </c>
      <c r="V52" s="137"/>
      <c r="W52" s="137"/>
      <c r="X52" s="137"/>
      <c r="Y52" s="137"/>
      <c r="Z52" s="137"/>
      <c r="AA52" s="137"/>
      <c r="AB52" s="137"/>
      <c r="AC52" s="137"/>
      <c r="AD52" s="137"/>
      <c r="AE52" s="137" t="s">
        <v>109</v>
      </c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outlineLevel="1" x14ac:dyDescent="0.2">
      <c r="A53" s="138">
        <v>34</v>
      </c>
      <c r="B53" s="138" t="s">
        <v>177</v>
      </c>
      <c r="C53" s="168" t="s">
        <v>178</v>
      </c>
      <c r="D53" s="144" t="s">
        <v>122</v>
      </c>
      <c r="E53" s="150">
        <v>7.8</v>
      </c>
      <c r="F53" s="173">
        <v>0</v>
      </c>
      <c r="G53" s="152">
        <f t="shared" si="10"/>
        <v>0</v>
      </c>
      <c r="H53" s="152">
        <v>0</v>
      </c>
      <c r="I53" s="152">
        <f t="shared" si="4"/>
        <v>0</v>
      </c>
      <c r="J53" s="152">
        <v>432.5</v>
      </c>
      <c r="K53" s="152">
        <f t="shared" si="5"/>
        <v>3373.5</v>
      </c>
      <c r="L53" s="152">
        <v>21</v>
      </c>
      <c r="M53" s="152">
        <f t="shared" si="6"/>
        <v>0</v>
      </c>
      <c r="N53" s="145">
        <v>0</v>
      </c>
      <c r="O53" s="145">
        <f t="shared" si="7"/>
        <v>0</v>
      </c>
      <c r="P53" s="145">
        <v>0</v>
      </c>
      <c r="Q53" s="145">
        <f t="shared" si="8"/>
        <v>0</v>
      </c>
      <c r="R53" s="145"/>
      <c r="S53" s="145"/>
      <c r="T53" s="146">
        <v>0.94199999999999995</v>
      </c>
      <c r="U53" s="145">
        <f t="shared" si="9"/>
        <v>7.35</v>
      </c>
      <c r="V53" s="137"/>
      <c r="W53" s="137"/>
      <c r="X53" s="137"/>
      <c r="Y53" s="137"/>
      <c r="Z53" s="137"/>
      <c r="AA53" s="137"/>
      <c r="AB53" s="137"/>
      <c r="AC53" s="137"/>
      <c r="AD53" s="137"/>
      <c r="AE53" s="137" t="s">
        <v>109</v>
      </c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">
      <c r="A54" s="138">
        <v>35</v>
      </c>
      <c r="B54" s="138" t="s">
        <v>179</v>
      </c>
      <c r="C54" s="168" t="s">
        <v>180</v>
      </c>
      <c r="D54" s="144" t="s">
        <v>122</v>
      </c>
      <c r="E54" s="150">
        <v>9.6</v>
      </c>
      <c r="F54" s="173">
        <v>0</v>
      </c>
      <c r="G54" s="152">
        <f t="shared" si="10"/>
        <v>0</v>
      </c>
      <c r="H54" s="152">
        <v>0</v>
      </c>
      <c r="I54" s="152">
        <f t="shared" si="4"/>
        <v>0</v>
      </c>
      <c r="J54" s="152">
        <v>803</v>
      </c>
      <c r="K54" s="152">
        <f t="shared" si="5"/>
        <v>7708.8</v>
      </c>
      <c r="L54" s="152">
        <v>21</v>
      </c>
      <c r="M54" s="152">
        <f t="shared" si="6"/>
        <v>0</v>
      </c>
      <c r="N54" s="145">
        <v>0</v>
      </c>
      <c r="O54" s="145">
        <f t="shared" si="7"/>
        <v>0</v>
      </c>
      <c r="P54" s="145">
        <v>0</v>
      </c>
      <c r="Q54" s="145">
        <f t="shared" si="8"/>
        <v>0</v>
      </c>
      <c r="R54" s="145"/>
      <c r="S54" s="145"/>
      <c r="T54" s="146">
        <v>1.5980000000000001</v>
      </c>
      <c r="U54" s="145">
        <f t="shared" si="9"/>
        <v>15.34</v>
      </c>
      <c r="V54" s="137"/>
      <c r="W54" s="137"/>
      <c r="X54" s="137"/>
      <c r="Y54" s="137"/>
      <c r="Z54" s="137"/>
      <c r="AA54" s="137"/>
      <c r="AB54" s="137"/>
      <c r="AC54" s="137"/>
      <c r="AD54" s="137"/>
      <c r="AE54" s="137" t="s">
        <v>109</v>
      </c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x14ac:dyDescent="0.2">
      <c r="A55" s="139" t="s">
        <v>104</v>
      </c>
      <c r="B55" s="139" t="s">
        <v>75</v>
      </c>
      <c r="C55" s="169" t="s">
        <v>76</v>
      </c>
      <c r="D55" s="147"/>
      <c r="E55" s="151"/>
      <c r="F55" s="153"/>
      <c r="G55" s="153">
        <f>SUM(G56:G57)</f>
        <v>0</v>
      </c>
      <c r="H55" s="153"/>
      <c r="I55" s="153">
        <f>SUM(I56:I57)</f>
        <v>169.19</v>
      </c>
      <c r="J55" s="153"/>
      <c r="K55" s="153">
        <f>SUM(K56:K57)</f>
        <v>1465.81</v>
      </c>
      <c r="L55" s="153"/>
      <c r="M55" s="153">
        <f>SUM(M56:M57)</f>
        <v>0</v>
      </c>
      <c r="N55" s="148"/>
      <c r="O55" s="148">
        <f>SUM(O56:O57)</f>
        <v>1.1900000000000001E-3</v>
      </c>
      <c r="P55" s="148"/>
      <c r="Q55" s="148">
        <f>SUM(Q56:Q57)</f>
        <v>0</v>
      </c>
      <c r="R55" s="148"/>
      <c r="S55" s="148"/>
      <c r="T55" s="149"/>
      <c r="U55" s="148">
        <f>SUM(U56:U57)</f>
        <v>1.43</v>
      </c>
      <c r="AE55" t="s">
        <v>105</v>
      </c>
    </row>
    <row r="56" spans="1:60" ht="22.5" outlineLevel="1" x14ac:dyDescent="0.2">
      <c r="A56" s="138">
        <v>36</v>
      </c>
      <c r="B56" s="138" t="s">
        <v>181</v>
      </c>
      <c r="C56" s="168" t="s">
        <v>182</v>
      </c>
      <c r="D56" s="144" t="s">
        <v>183</v>
      </c>
      <c r="E56" s="150">
        <v>6</v>
      </c>
      <c r="F56" s="173">
        <v>0</v>
      </c>
      <c r="G56" s="152">
        <f>E56*F56</f>
        <v>0</v>
      </c>
      <c r="H56" s="152">
        <v>14.35</v>
      </c>
      <c r="I56" s="152">
        <f>ROUND(E56*H56,2)</f>
        <v>86.1</v>
      </c>
      <c r="J56" s="152">
        <v>145.65</v>
      </c>
      <c r="K56" s="152">
        <f>ROUND(E56*J56,2)</f>
        <v>873.9</v>
      </c>
      <c r="L56" s="152">
        <v>21</v>
      </c>
      <c r="M56" s="152">
        <f>G56*(1+L56/100)</f>
        <v>0</v>
      </c>
      <c r="N56" s="145">
        <v>1.6000000000000001E-4</v>
      </c>
      <c r="O56" s="145">
        <f>ROUND(E56*N56,5)</f>
        <v>9.6000000000000002E-4</v>
      </c>
      <c r="P56" s="145">
        <v>0</v>
      </c>
      <c r="Q56" s="145">
        <f>ROUND(E56*P56,5)</f>
        <v>0</v>
      </c>
      <c r="R56" s="145"/>
      <c r="S56" s="145"/>
      <c r="T56" s="146">
        <v>0.2</v>
      </c>
      <c r="U56" s="145">
        <f>ROUND(E56*T56,2)</f>
        <v>1.2</v>
      </c>
      <c r="V56" s="137"/>
      <c r="W56" s="137"/>
      <c r="X56" s="137"/>
      <c r="Y56" s="137"/>
      <c r="Z56" s="137"/>
      <c r="AA56" s="137"/>
      <c r="AB56" s="137"/>
      <c r="AC56" s="137"/>
      <c r="AD56" s="137"/>
      <c r="AE56" s="137" t="s">
        <v>109</v>
      </c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 x14ac:dyDescent="0.2">
      <c r="A57" s="162">
        <v>37</v>
      </c>
      <c r="B57" s="162" t="s">
        <v>184</v>
      </c>
      <c r="C57" s="170" t="s">
        <v>185</v>
      </c>
      <c r="D57" s="163" t="s">
        <v>108</v>
      </c>
      <c r="E57" s="164">
        <v>2.25</v>
      </c>
      <c r="F57" s="174">
        <v>0</v>
      </c>
      <c r="G57" s="152">
        <f>E57*F57</f>
        <v>0</v>
      </c>
      <c r="H57" s="165">
        <v>36.93</v>
      </c>
      <c r="I57" s="165">
        <f>ROUND(E57*H57,2)</f>
        <v>83.09</v>
      </c>
      <c r="J57" s="165">
        <v>263.07</v>
      </c>
      <c r="K57" s="165">
        <f>ROUND(E57*J57,2)</f>
        <v>591.91</v>
      </c>
      <c r="L57" s="165">
        <v>21</v>
      </c>
      <c r="M57" s="165">
        <f>G57*(1+L57/100)</f>
        <v>0</v>
      </c>
      <c r="N57" s="166">
        <v>1E-4</v>
      </c>
      <c r="O57" s="166">
        <f>ROUND(E57*N57,5)</f>
        <v>2.3000000000000001E-4</v>
      </c>
      <c r="P57" s="166">
        <v>0</v>
      </c>
      <c r="Q57" s="166">
        <f>ROUND(E57*P57,5)</f>
        <v>0</v>
      </c>
      <c r="R57" s="166"/>
      <c r="S57" s="166"/>
      <c r="T57" s="167">
        <v>0.1</v>
      </c>
      <c r="U57" s="166">
        <f>ROUND(E57*T57,2)</f>
        <v>0.23</v>
      </c>
      <c r="V57" s="137"/>
      <c r="W57" s="137"/>
      <c r="X57" s="137"/>
      <c r="Y57" s="137"/>
      <c r="Z57" s="137"/>
      <c r="AA57" s="137"/>
      <c r="AB57" s="137"/>
      <c r="AC57" s="137"/>
      <c r="AD57" s="137"/>
      <c r="AE57" s="137" t="s">
        <v>109</v>
      </c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x14ac:dyDescent="0.2">
      <c r="A58" s="4"/>
      <c r="B58" s="5" t="s">
        <v>186</v>
      </c>
      <c r="C58" s="171" t="s">
        <v>186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AC58">
        <v>12</v>
      </c>
      <c r="AD58">
        <v>21</v>
      </c>
    </row>
    <row r="59" spans="1:60" x14ac:dyDescent="0.2">
      <c r="C59" s="172"/>
      <c r="AE59" t="s">
        <v>187</v>
      </c>
    </row>
  </sheetData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tomas.kovalovsky@ssmt.cz</dc:creator>
  <cp:lastModifiedBy>Správa Budov</cp:lastModifiedBy>
  <cp:lastPrinted>2014-02-28T09:52:57Z</cp:lastPrinted>
  <dcterms:created xsi:type="dcterms:W3CDTF">2009-04-08T07:15:50Z</dcterms:created>
  <dcterms:modified xsi:type="dcterms:W3CDTF">2025-06-13T11:24:52Z</dcterms:modified>
</cp:coreProperties>
</file>