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4\16 Ko - Renovace pochozích ploch lodžií na Domově Sosna\"/>
    </mc:Choice>
  </mc:AlternateContent>
  <xr:revisionPtr revIDLastSave="0" documentId="13_ncr:1_{050F83CC-63A0-45F0-9C71-B13A8A89075C}" xr6:coauthVersionLast="47" xr6:coauthVersionMax="47" xr10:uidLastSave="{00000000-0000-0000-0000-000000000000}"/>
  <bookViews>
    <workbookView xWindow="-120" yWindow="-120" windowWidth="29040" windowHeight="15720" firstSheet="1" activeTab="1" xr2:uid="{CB05B7EA-BB18-4418-BEF0-92D7E0E60168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Pol'!$A$1:$V$20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2" l="1"/>
  <c r="N18" i="12"/>
  <c r="N17" i="12" s="1"/>
  <c r="H13" i="12"/>
  <c r="H14" i="12"/>
  <c r="H15" i="12"/>
  <c r="H16" i="12"/>
  <c r="H12" i="12"/>
  <c r="H10" i="12"/>
  <c r="N10" i="12" s="1"/>
  <c r="H9" i="12"/>
  <c r="N9" i="12" s="1"/>
  <c r="N13" i="12"/>
  <c r="N14" i="12"/>
  <c r="N15" i="12"/>
  <c r="N16" i="12"/>
  <c r="J9" i="12"/>
  <c r="L9" i="12"/>
  <c r="P9" i="12"/>
  <c r="R9" i="12"/>
  <c r="V9" i="12"/>
  <c r="F10" i="12"/>
  <c r="W10" i="12" s="1"/>
  <c r="F12" i="12"/>
  <c r="W12" i="12" s="1"/>
  <c r="F13" i="12"/>
  <c r="W13" i="12" s="1"/>
  <c r="F14" i="12"/>
  <c r="W14" i="12" s="1"/>
  <c r="F15" i="12"/>
  <c r="W15" i="12" s="1"/>
  <c r="F16" i="12"/>
  <c r="W16" i="12" s="1"/>
  <c r="F18" i="12"/>
  <c r="W18" i="12" s="1"/>
  <c r="W17" i="12" s="1"/>
  <c r="I49" i="1" s="1"/>
  <c r="F9" i="12"/>
  <c r="W9" i="12" s="1"/>
  <c r="R10" i="12"/>
  <c r="J12" i="12"/>
  <c r="L12" i="12"/>
  <c r="P12" i="12"/>
  <c r="R12" i="12"/>
  <c r="V12" i="12"/>
  <c r="J13" i="12"/>
  <c r="L13" i="12"/>
  <c r="P13" i="12"/>
  <c r="R13" i="12"/>
  <c r="V13" i="12"/>
  <c r="J14" i="12"/>
  <c r="L14" i="12"/>
  <c r="P14" i="12"/>
  <c r="R14" i="12"/>
  <c r="V14" i="12"/>
  <c r="J15" i="12"/>
  <c r="L15" i="12"/>
  <c r="P15" i="12"/>
  <c r="R15" i="12"/>
  <c r="V15" i="12"/>
  <c r="J16" i="12"/>
  <c r="L16" i="12"/>
  <c r="P16" i="12"/>
  <c r="R16" i="12"/>
  <c r="V16" i="12"/>
  <c r="J18" i="12"/>
  <c r="J17" i="12" s="1"/>
  <c r="L18" i="12"/>
  <c r="L17" i="12" s="1"/>
  <c r="P18" i="12"/>
  <c r="P17" i="12" s="1"/>
  <c r="R18" i="12"/>
  <c r="R17" i="12" s="1"/>
  <c r="V18" i="12"/>
  <c r="V17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H11" i="12" l="1"/>
  <c r="N12" i="12"/>
  <c r="H8" i="12"/>
  <c r="H17" i="12"/>
  <c r="W11" i="12"/>
  <c r="I48" i="1" s="1"/>
  <c r="W8" i="12"/>
  <c r="R11" i="12"/>
  <c r="L10" i="12"/>
  <c r="L8" i="12" s="1"/>
  <c r="J10" i="12"/>
  <c r="J8" i="12" s="1"/>
  <c r="P10" i="12"/>
  <c r="V10" i="12"/>
  <c r="P11" i="12"/>
  <c r="N11" i="12"/>
  <c r="L11" i="12"/>
  <c r="J11" i="12"/>
  <c r="V11" i="12"/>
  <c r="I17" i="1" l="1"/>
  <c r="I16" i="1"/>
  <c r="I47" i="1"/>
  <c r="I50" i="1" s="1"/>
  <c r="I21" i="1" l="1"/>
  <c r="G23" i="1" s="1"/>
  <c r="G24" i="1" s="1"/>
  <c r="G29" i="1" s="1"/>
  <c r="N8" i="12"/>
  <c r="P8" i="12" l="1"/>
  <c r="R8" i="12" l="1"/>
  <c r="V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400EAC67-D6BB-49B9-B2AB-37190CB96F1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1F6AAAA8-28CB-45D0-A555-6402A8E97B36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A5D26DD6-86F9-48DA-8323-7793881DB08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73A034DD-3E1C-47DD-B8BB-64D398A41A4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45930CD1-8BDD-4009-A688-191D00F1F584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4BF9A1A5-EF54-49B1-9784-7706A844EC9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<sst xmlns="http://schemas.openxmlformats.org/spreadsheetml/2006/main" count="163" uniqueCount="117">
  <si>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</si>
  <si>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</si>
  <si>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</si>
  <si>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</si>
  <si>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</si>
  <si>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</si>
  <si>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</si>
  <si>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</si>
  <si>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</si>
  <si>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</si>
  <si>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</si>
  <si>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</si>
  <si>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</si>
  <si>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</si>
  <si>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</si>
  <si>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</si>
  <si>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</si>
  <si>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</si>
  <si>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</si>
  <si>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</si>
  <si>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</si>
  <si>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</si>
  <si>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</si>
  <si>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</si>
  <si>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</si>
  <si>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</si>
  <si>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</si>
  <si>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</si>
  <si>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</si>
  <si>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</si>
  <si>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</si>
  <si>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</si>
  <si>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</si>
  <si>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</si>
  <si>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</si>
  <si>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</si>
  <si>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</si>
  <si>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</si>
  <si>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</si>
  <si>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</si>
  <si>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</si>
  <si>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</si>
  <si>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</si>
  <si>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</si>
  <si>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</si>
  <si>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Oprava balkonu DD</t>
  </si>
  <si>
    <t>Sociální služby města Třince, příspěvková organizace</t>
  </si>
  <si>
    <t>Habrová 302</t>
  </si>
  <si>
    <t>Třinec - Dolní Líštná</t>
  </si>
  <si>
    <t>73961</t>
  </si>
  <si>
    <t>00600954</t>
  </si>
  <si>
    <t>Rozpočet</t>
  </si>
  <si>
    <t>Celkem za stavbu</t>
  </si>
  <si>
    <t>CZK</t>
  </si>
  <si>
    <t>Rekapitulace dílů</t>
  </si>
  <si>
    <t>Typ dílu</t>
  </si>
  <si>
    <t>99</t>
  </si>
  <si>
    <t>Staveništní přesun hmot</t>
  </si>
  <si>
    <t>711</t>
  </si>
  <si>
    <t>Izolace proti vodě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</si>
  <si>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</si>
  <si>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</si>
  <si>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</si>
  <si>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</si>
  <si>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</si>
  <si>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</si>
  <si>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</si>
  <si>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</si>
  <si>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</si>
  <si>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</si>
  <si>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</si>
  <si>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</si>
  <si>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</si>
  <si>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</si>
  <si>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</si>
  <si>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</si>
  <si>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</si>
  <si>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</si>
  <si>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</si>
  <si>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</si>
  <si>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</si>
  <si>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</si>
  <si>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</si>
  <si>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</si>
  <si>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</si>
  <si>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</si>
  <si>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</si>
  <si>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</si>
  <si>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</si>
  <si>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</si>
  <si>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</si>
  <si>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998011001R00</t>
  </si>
  <si>
    <t>Přesun hmot pro budovy zděné výšky do 6 m</t>
  </si>
  <si>
    <t>t</t>
  </si>
  <si>
    <t>POL1_0</t>
  </si>
  <si>
    <t>911152111R00</t>
  </si>
  <si>
    <t>Vnitrostaveništní přesun</t>
  </si>
  <si>
    <t>773991001R00</t>
  </si>
  <si>
    <t>Broušení betonovch podlah - prasklin</t>
  </si>
  <si>
    <t>m2</t>
  </si>
  <si>
    <t>711212111R00</t>
  </si>
  <si>
    <t>Penetrace podkladu nátěrem</t>
  </si>
  <si>
    <t>711212012RT3</t>
  </si>
  <si>
    <t>Hydroizolační povlak vyztužený tkaninou, Mapelastic (fa Mapei), pružná hydroizolace</t>
  </si>
  <si>
    <t>283281302R</t>
  </si>
  <si>
    <t>Hydroizolační nátěr soklů</t>
  </si>
  <si>
    <t>POL3_0</t>
  </si>
  <si>
    <t>711212231R00</t>
  </si>
  <si>
    <t>Těsnicí pás do spoje podlaha - stěna FERMACELL</t>
  </si>
  <si>
    <t>m</t>
  </si>
  <si>
    <t>783520010RA0</t>
  </si>
  <si>
    <t>Nátěr klempířských konstrukcí syntetický, vč. odstranění nátěru oškrabáním</t>
  </si>
  <si>
    <t>ks</t>
  </si>
  <si>
    <t>POL2_0</t>
  </si>
  <si>
    <t/>
  </si>
  <si>
    <t>END</t>
  </si>
  <si>
    <t>Renovace pochozích ploch lodžií na Domově Sosna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</si>
</sst>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48" xfId="0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8" xfId="0" applyNumberFormat="1" applyFont="1" applyBorder="1" applyAlignment="1">
      <alignment vertical="top" shrinkToFit="1"/>
    </xf>
    <xf numFmtId="4" fontId="0" fillId="3" borderId="48" xfId="0" applyNumberFormat="1" applyFill="1" applyBorder="1" applyAlignment="1">
      <alignment vertical="top" shrinkToFit="1"/>
    </xf>
    <xf numFmtId="4" fontId="16" fillId="0" borderId="48" xfId="0" applyNumberFormat="1" applyFont="1" applyBorder="1" applyAlignment="1">
      <alignment vertical="top" shrinkToFit="1"/>
    </xf>
    <xf numFmtId="49" fontId="8" fillId="5" borderId="0" xfId="0" applyNumberFormat="1" applyFont="1" applyFill="1" applyAlignment="1">
      <alignment horizontal="left" vertical="center"/>
    </xf>
    <xf numFmtId="49" fontId="8" fillId="5" borderId="6" xfId="0" applyNumberFormat="1" applyFont="1" applyFill="1" applyBorder="1" applyAlignment="1">
      <alignment horizontal="right" vertical="center"/>
    </xf>
    <xf numFmtId="4" fontId="16" fillId="5" borderId="33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0" fontId="0" fillId="3" borderId="35" xfId="0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5" borderId="0" xfId="0" applyNumberFormat="1" applyFont="1" applyFill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5" borderId="18" xfId="0" applyNumberFormat="1" applyFont="1" applyFill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5" borderId="6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CAFD3CE6-2341-4093-A114-2CE917A9EE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031E-63B9-4879-A0DA-88D456204A84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0" t="s">
        <v>39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000F-4AD6-4FE5-9C71-6060CEA2FFBA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4" t="s">
        <v>42</v>
      </c>
      <c r="C1" s="195"/>
      <c r="D1" s="195"/>
      <c r="E1" s="195"/>
      <c r="F1" s="195"/>
      <c r="G1" s="195"/>
      <c r="H1" s="195"/>
      <c r="I1" s="195"/>
      <c r="J1" s="196"/>
    </row>
    <row r="2" spans="1:15" ht="23.25" customHeight="1" x14ac:dyDescent="0.2">
      <c r="A2" s="3"/>
      <c r="B2" s="70" t="s">
        <v>40</v>
      </c>
      <c r="C2" s="71"/>
      <c r="D2" s="181" t="s">
        <v>116</v>
      </c>
      <c r="E2" s="182"/>
      <c r="F2" s="182"/>
      <c r="G2" s="182"/>
      <c r="H2" s="182"/>
      <c r="I2" s="182"/>
      <c r="J2" s="183"/>
      <c r="O2" s="1"/>
    </row>
    <row r="3" spans="1:15" ht="23.25" hidden="1" customHeight="1" x14ac:dyDescent="0.2">
      <c r="A3" s="3"/>
      <c r="B3" s="72" t="s">
        <v>43</v>
      </c>
      <c r="C3" s="73"/>
      <c r="D3" s="188"/>
      <c r="E3" s="189"/>
      <c r="F3" s="189"/>
      <c r="G3" s="189"/>
      <c r="H3" s="189"/>
      <c r="I3" s="189"/>
      <c r="J3" s="190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5"/>
      <c r="E11" s="205"/>
      <c r="F11" s="205"/>
      <c r="G11" s="205"/>
      <c r="H11" s="24" t="s">
        <v>33</v>
      </c>
      <c r="I11" s="170"/>
      <c r="J11" s="9"/>
    </row>
    <row r="12" spans="1:15" ht="15.75" customHeight="1" x14ac:dyDescent="0.2">
      <c r="A12" s="3"/>
      <c r="B12" s="34"/>
      <c r="C12" s="22"/>
      <c r="D12" s="193"/>
      <c r="E12" s="193"/>
      <c r="F12" s="193"/>
      <c r="G12" s="193"/>
      <c r="H12" s="24" t="s">
        <v>34</v>
      </c>
      <c r="I12" s="79"/>
      <c r="J12" s="9"/>
    </row>
    <row r="13" spans="1:15" ht="15.75" customHeight="1" x14ac:dyDescent="0.2">
      <c r="A13" s="3"/>
      <c r="B13" s="35"/>
      <c r="C13" s="171"/>
      <c r="D13" s="218"/>
      <c r="E13" s="218"/>
      <c r="F13" s="218"/>
      <c r="G13" s="218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87"/>
      <c r="F15" s="187"/>
      <c r="G15" s="191"/>
      <c r="H15" s="191"/>
      <c r="I15" s="191" t="s">
        <v>28</v>
      </c>
      <c r="J15" s="192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84"/>
      <c r="F16" s="185"/>
      <c r="G16" s="184"/>
      <c r="H16" s="185"/>
      <c r="I16" s="184">
        <f>'Rozpočet Pol'!W8</f>
        <v>0</v>
      </c>
      <c r="J16" s="186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84"/>
      <c r="F17" s="185"/>
      <c r="G17" s="184"/>
      <c r="H17" s="185"/>
      <c r="I17" s="184">
        <f>'Rozpočet Pol'!W11+'Rozpočet Pol'!W17</f>
        <v>0</v>
      </c>
      <c r="J17" s="186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84"/>
      <c r="F18" s="185"/>
      <c r="G18" s="184"/>
      <c r="H18" s="185"/>
      <c r="I18" s="184">
        <v>0</v>
      </c>
      <c r="J18" s="186"/>
    </row>
    <row r="19" spans="1:10" ht="23.25" customHeight="1" x14ac:dyDescent="0.2">
      <c r="A19" s="126" t="s">
        <v>62</v>
      </c>
      <c r="B19" s="127" t="s">
        <v>26</v>
      </c>
      <c r="C19" s="47"/>
      <c r="D19" s="48"/>
      <c r="E19" s="184"/>
      <c r="F19" s="185"/>
      <c r="G19" s="184"/>
      <c r="H19" s="185"/>
      <c r="I19" s="184">
        <v>0</v>
      </c>
      <c r="J19" s="186"/>
    </row>
    <row r="20" spans="1:10" ht="23.25" customHeight="1" x14ac:dyDescent="0.2">
      <c r="A20" s="126" t="s">
        <v>63</v>
      </c>
      <c r="B20" s="127" t="s">
        <v>27</v>
      </c>
      <c r="C20" s="47"/>
      <c r="D20" s="48"/>
      <c r="E20" s="184"/>
      <c r="F20" s="185"/>
      <c r="G20" s="184"/>
      <c r="H20" s="185"/>
      <c r="I20" s="184">
        <v>0</v>
      </c>
      <c r="J20" s="186"/>
    </row>
    <row r="21" spans="1:10" ht="23.25" customHeight="1" x14ac:dyDescent="0.2">
      <c r="A21" s="3"/>
      <c r="B21" s="63" t="s">
        <v>28</v>
      </c>
      <c r="C21" s="64"/>
      <c r="D21" s="65"/>
      <c r="E21" s="203"/>
      <c r="F21" s="204"/>
      <c r="G21" s="203"/>
      <c r="H21" s="204"/>
      <c r="I21" s="203">
        <f>SUM(I16:J20)</f>
        <v>0</v>
      </c>
      <c r="J21" s="208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01">
        <f>I21</f>
        <v>0</v>
      </c>
      <c r="H23" s="202"/>
      <c r="I23" s="202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06">
        <f>ZakladDPHSni*0.12</f>
        <v>0</v>
      </c>
      <c r="H24" s="207"/>
      <c r="I24" s="207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1"/>
      <c r="H25" s="202"/>
      <c r="I25" s="202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7"/>
      <c r="H26" s="198"/>
      <c r="I26" s="198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9"/>
      <c r="H27" s="199"/>
      <c r="I27" s="199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200">
        <v>5231.4399999999996</v>
      </c>
      <c r="H28" s="221"/>
      <c r="I28" s="221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200">
        <f>ZakladDPHSni+DPHSni</f>
        <v>0</v>
      </c>
      <c r="H29" s="200"/>
      <c r="I29" s="200"/>
      <c r="J29" s="105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45554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19"/>
      <c r="E34" s="219"/>
      <c r="G34" s="219"/>
      <c r="H34" s="219"/>
      <c r="I34" s="219"/>
      <c r="J34" s="31"/>
    </row>
    <row r="35" spans="1:10" ht="12.75" customHeight="1" x14ac:dyDescent="0.2">
      <c r="A35" s="3"/>
      <c r="B35" s="3"/>
      <c r="D35" s="220" t="s">
        <v>2</v>
      </c>
      <c r="E35" s="220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51</v>
      </c>
      <c r="C39" s="209" t="s">
        <v>45</v>
      </c>
      <c r="D39" s="210"/>
      <c r="E39" s="210"/>
      <c r="F39" s="94">
        <v>0</v>
      </c>
      <c r="G39" s="95">
        <v>5231.4399999999996</v>
      </c>
      <c r="H39" s="96">
        <v>1099</v>
      </c>
      <c r="I39" s="96">
        <v>6330.44</v>
      </c>
      <c r="J39" s="90">
        <f>IF(_xlfn.SINGLE(CenaCelkemVypocet)=0,"",I39/_xlfn.SINGLE(CenaCelkemVypocet)*100)</f>
        <v>100</v>
      </c>
    </row>
    <row r="40" spans="1:10" ht="25.5" hidden="1" customHeight="1" x14ac:dyDescent="0.2">
      <c r="A40" s="83"/>
      <c r="B40" s="211" t="s">
        <v>52</v>
      </c>
      <c r="C40" s="212"/>
      <c r="D40" s="212"/>
      <c r="E40" s="213"/>
      <c r="F40" s="97">
        <f>SUMIF(A39:A39,"=1",F39:F39)</f>
        <v>0</v>
      </c>
      <c r="G40" s="98">
        <f>SUMIF(A39:A39,"=1",G39:G39)</f>
        <v>5231.4399999999996</v>
      </c>
      <c r="H40" s="98">
        <f>SUMIF(A39:A39,"=1",H39:H39)</f>
        <v>1099</v>
      </c>
      <c r="I40" s="98">
        <f>SUMIF(A39:A39,"=1",I39:I39)</f>
        <v>6330.44</v>
      </c>
      <c r="J40" s="84">
        <f>SUMIF(A39:A39,"=1",J39:J39)</f>
        <v>100</v>
      </c>
    </row>
    <row r="44" spans="1:10" ht="15.75" x14ac:dyDescent="0.25">
      <c r="B44" s="106" t="s">
        <v>54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55</v>
      </c>
      <c r="G46" s="115"/>
      <c r="H46" s="115"/>
      <c r="I46" s="214" t="s">
        <v>28</v>
      </c>
      <c r="J46" s="214"/>
    </row>
    <row r="47" spans="1:10" ht="25.5" customHeight="1" x14ac:dyDescent="0.2">
      <c r="A47" s="108"/>
      <c r="B47" s="118" t="s">
        <v>56</v>
      </c>
      <c r="C47" s="216" t="s">
        <v>57</v>
      </c>
      <c r="D47" s="217"/>
      <c r="E47" s="217"/>
      <c r="F47" s="122" t="s">
        <v>23</v>
      </c>
      <c r="G47" s="119"/>
      <c r="H47" s="119"/>
      <c r="I47" s="215">
        <f>'Rozpočet Pol'!W8</f>
        <v>0</v>
      </c>
      <c r="J47" s="215"/>
    </row>
    <row r="48" spans="1:10" ht="25.5" customHeight="1" x14ac:dyDescent="0.2">
      <c r="A48" s="108"/>
      <c r="B48" s="110" t="s">
        <v>58</v>
      </c>
      <c r="C48" s="223" t="s">
        <v>59</v>
      </c>
      <c r="D48" s="224"/>
      <c r="E48" s="224"/>
      <c r="F48" s="123" t="s">
        <v>24</v>
      </c>
      <c r="G48" s="116"/>
      <c r="H48" s="116"/>
      <c r="I48" s="222">
        <f>'Rozpočet Pol'!W11</f>
        <v>0</v>
      </c>
      <c r="J48" s="222"/>
    </row>
    <row r="49" spans="1:10" ht="25.5" customHeight="1" x14ac:dyDescent="0.2">
      <c r="A49" s="108"/>
      <c r="B49" s="120" t="s">
        <v>60</v>
      </c>
      <c r="C49" s="226" t="s">
        <v>61</v>
      </c>
      <c r="D49" s="227"/>
      <c r="E49" s="227"/>
      <c r="F49" s="124" t="s">
        <v>24</v>
      </c>
      <c r="G49" s="121"/>
      <c r="H49" s="121"/>
      <c r="I49" s="225">
        <f>'Rozpočet Pol'!W17</f>
        <v>0</v>
      </c>
      <c r="J49" s="225"/>
    </row>
    <row r="50" spans="1:10" ht="25.5" customHeight="1" x14ac:dyDescent="0.2">
      <c r="A50" s="109"/>
      <c r="B50" s="113" t="s">
        <v>1</v>
      </c>
      <c r="C50" s="113"/>
      <c r="D50" s="114"/>
      <c r="E50" s="114"/>
      <c r="F50" s="125"/>
      <c r="G50" s="117"/>
      <c r="H50" s="117"/>
      <c r="I50" s="228">
        <f>SUM(I47:I49)</f>
        <v>0</v>
      </c>
      <c r="J50" s="228"/>
    </row>
    <row r="51" spans="1:10" x14ac:dyDescent="0.2">
      <c r="F51" s="82"/>
      <c r="G51" s="82"/>
      <c r="H51" s="82"/>
      <c r="I51" s="82"/>
      <c r="J51" s="82"/>
    </row>
    <row r="52" spans="1:10" x14ac:dyDescent="0.2">
      <c r="F52" s="82"/>
      <c r="G52" s="82"/>
      <c r="H52" s="82"/>
      <c r="I52" s="82"/>
      <c r="J52" s="82"/>
    </row>
    <row r="53" spans="1:10" x14ac:dyDescent="0.2">
      <c r="F53" s="82"/>
      <c r="G53" s="82"/>
      <c r="H53" s="82"/>
      <c r="I53" s="82"/>
      <c r="J53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8:J48"/>
    <mergeCell ref="C48:E48"/>
    <mergeCell ref="I49:J49"/>
    <mergeCell ref="C49:E49"/>
    <mergeCell ref="I50:J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C640-8033-41CF-AEC3-DFAEB36F12A5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68" t="s">
        <v>41</v>
      </c>
      <c r="B2" s="67"/>
      <c r="C2" s="231"/>
      <c r="D2" s="231"/>
      <c r="E2" s="231"/>
      <c r="F2" s="231"/>
      <c r="G2" s="232"/>
    </row>
    <row r="3" spans="1:7" ht="24.95" hidden="1" customHeight="1" x14ac:dyDescent="0.2">
      <c r="A3" s="68" t="s">
        <v>7</v>
      </c>
      <c r="B3" s="67"/>
      <c r="C3" s="231"/>
      <c r="D3" s="231"/>
      <c r="E3" s="231"/>
      <c r="F3" s="231"/>
      <c r="G3" s="232"/>
    </row>
    <row r="4" spans="1:7" ht="24.95" hidden="1" customHeight="1" x14ac:dyDescent="0.2">
      <c r="A4" s="68" t="s">
        <v>8</v>
      </c>
      <c r="B4" s="67"/>
      <c r="C4" s="231"/>
      <c r="D4" s="231"/>
      <c r="E4" s="231"/>
      <c r="F4" s="231"/>
      <c r="G4" s="232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B707-3EFD-4D07-8B44-7D92F9851077}">
  <sheetPr>
    <outlinePr summaryBelow="0"/>
  </sheetPr>
  <dimension ref="A1:BI20"/>
  <sheetViews>
    <sheetView workbookViewId="0">
      <selection activeCell="AP9" sqref="AP9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hidden="1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</cols>
  <sheetData>
    <row r="1" spans="1:61" ht="15.75" customHeight="1" x14ac:dyDescent="0.25">
      <c r="A1" s="233" t="s">
        <v>6</v>
      </c>
      <c r="B1" s="233"/>
      <c r="C1" s="233"/>
      <c r="D1" s="233"/>
      <c r="E1" s="233"/>
      <c r="F1" s="233"/>
      <c r="G1" s="233"/>
      <c r="H1" s="233"/>
      <c r="AF1" t="s">
        <v>65</v>
      </c>
    </row>
    <row r="2" spans="1:61" ht="24.95" customHeight="1" x14ac:dyDescent="0.2">
      <c r="A2" s="130" t="s">
        <v>64</v>
      </c>
      <c r="B2" s="128"/>
      <c r="C2" s="234" t="s">
        <v>116</v>
      </c>
      <c r="D2" s="235"/>
      <c r="E2" s="235"/>
      <c r="F2" s="236"/>
      <c r="G2" s="235"/>
      <c r="H2" s="237"/>
      <c r="AF2" t="s">
        <v>66</v>
      </c>
    </row>
    <row r="3" spans="1:61" ht="24.95" hidden="1" customHeight="1" x14ac:dyDescent="0.2">
      <c r="A3" s="131" t="s">
        <v>7</v>
      </c>
      <c r="B3" s="129"/>
      <c r="C3" s="238"/>
      <c r="D3" s="239"/>
      <c r="E3" s="239"/>
      <c r="F3" s="236"/>
      <c r="G3" s="239"/>
      <c r="H3" s="240"/>
      <c r="AF3" t="s">
        <v>67</v>
      </c>
    </row>
    <row r="4" spans="1:61" ht="24.95" hidden="1" customHeight="1" x14ac:dyDescent="0.2">
      <c r="A4" s="131" t="s">
        <v>8</v>
      </c>
      <c r="B4" s="129"/>
      <c r="C4" s="238"/>
      <c r="D4" s="239"/>
      <c r="E4" s="239"/>
      <c r="F4" s="236"/>
      <c r="G4" s="239"/>
      <c r="H4" s="240"/>
      <c r="AF4" t="s">
        <v>68</v>
      </c>
    </row>
    <row r="5" spans="1:61" hidden="1" x14ac:dyDescent="0.2">
      <c r="A5" s="132" t="s">
        <v>69</v>
      </c>
      <c r="B5" s="133"/>
      <c r="C5" s="133"/>
      <c r="D5" s="134"/>
      <c r="E5" s="134"/>
      <c r="F5" s="134"/>
      <c r="G5" s="134"/>
      <c r="H5" s="135"/>
      <c r="AF5" t="s">
        <v>70</v>
      </c>
    </row>
    <row r="7" spans="1:61" ht="38.25" x14ac:dyDescent="0.2">
      <c r="A7" s="174" t="s">
        <v>71</v>
      </c>
      <c r="B7" s="175" t="s">
        <v>72</v>
      </c>
      <c r="C7" s="175" t="s">
        <v>73</v>
      </c>
      <c r="D7" s="174" t="s">
        <v>74</v>
      </c>
      <c r="E7" s="174" t="s">
        <v>75</v>
      </c>
      <c r="F7" s="174" t="s">
        <v>75</v>
      </c>
      <c r="G7" s="176" t="s">
        <v>76</v>
      </c>
      <c r="H7" s="177" t="s">
        <v>28</v>
      </c>
      <c r="I7" s="178" t="s">
        <v>29</v>
      </c>
      <c r="J7" s="178" t="s">
        <v>77</v>
      </c>
      <c r="K7" s="178" t="s">
        <v>30</v>
      </c>
      <c r="L7" s="178" t="s">
        <v>78</v>
      </c>
      <c r="M7" s="178" t="s">
        <v>79</v>
      </c>
      <c r="N7" s="178" t="s">
        <v>80</v>
      </c>
      <c r="O7" s="178" t="s">
        <v>81</v>
      </c>
      <c r="P7" s="178" t="s">
        <v>82</v>
      </c>
      <c r="Q7" s="178" t="s">
        <v>83</v>
      </c>
      <c r="R7" s="178" t="s">
        <v>84</v>
      </c>
      <c r="S7" s="178" t="s">
        <v>85</v>
      </c>
      <c r="T7" s="178" t="s">
        <v>86</v>
      </c>
      <c r="U7" s="178" t="s">
        <v>87</v>
      </c>
      <c r="V7" s="179" t="s">
        <v>88</v>
      </c>
      <c r="W7" s="177" t="s">
        <v>28</v>
      </c>
    </row>
    <row r="8" spans="1:61" x14ac:dyDescent="0.2">
      <c r="A8" s="150" t="s">
        <v>89</v>
      </c>
      <c r="B8" s="151" t="s">
        <v>56</v>
      </c>
      <c r="C8" s="152" t="s">
        <v>57</v>
      </c>
      <c r="D8" s="153"/>
      <c r="E8" s="154"/>
      <c r="F8" s="154"/>
      <c r="G8" s="155"/>
      <c r="H8" s="168">
        <f>SUM(H9:H10)</f>
        <v>0</v>
      </c>
      <c r="I8" s="155"/>
      <c r="J8" s="155">
        <f>SUM(J9:J10)</f>
        <v>0</v>
      </c>
      <c r="K8" s="155"/>
      <c r="L8" s="155">
        <f>SUM(L9:L10)</f>
        <v>107.35</v>
      </c>
      <c r="M8" s="155"/>
      <c r="N8" s="155">
        <f>SUM(N9:N10)</f>
        <v>0</v>
      </c>
      <c r="O8" s="139"/>
      <c r="P8" s="139">
        <f>SUM(P9:P10)</f>
        <v>0</v>
      </c>
      <c r="Q8" s="139"/>
      <c r="R8" s="139">
        <f>SUM(R9:R10)</f>
        <v>0</v>
      </c>
      <c r="S8" s="139"/>
      <c r="T8" s="139"/>
      <c r="U8" s="150"/>
      <c r="V8" s="139">
        <f>SUM(V9:V10)</f>
        <v>0.18</v>
      </c>
      <c r="W8" s="168">
        <f>SUM(W9:W10)</f>
        <v>0</v>
      </c>
      <c r="AF8" t="s">
        <v>90</v>
      </c>
    </row>
    <row r="9" spans="1:61" outlineLevel="1" x14ac:dyDescent="0.2">
      <c r="A9" s="137">
        <v>1</v>
      </c>
      <c r="B9" s="137" t="s">
        <v>91</v>
      </c>
      <c r="C9" s="162" t="s">
        <v>92</v>
      </c>
      <c r="D9" s="140" t="s">
        <v>93</v>
      </c>
      <c r="E9" s="146">
        <v>0.1</v>
      </c>
      <c r="F9" s="146">
        <f>E9*54</f>
        <v>5.4</v>
      </c>
      <c r="G9" s="172">
        <v>0</v>
      </c>
      <c r="H9" s="148">
        <f>F9*G9</f>
        <v>0</v>
      </c>
      <c r="I9" s="148">
        <v>0</v>
      </c>
      <c r="J9" s="148">
        <f>ROUND(E9*I9,2)</f>
        <v>0</v>
      </c>
      <c r="K9" s="148">
        <v>423.5</v>
      </c>
      <c r="L9" s="148">
        <f>ROUND(E9*K9,2)</f>
        <v>42.35</v>
      </c>
      <c r="M9" s="148">
        <v>21</v>
      </c>
      <c r="N9" s="148">
        <f>H9*(1+M9/100)</f>
        <v>0</v>
      </c>
      <c r="O9" s="141">
        <v>0</v>
      </c>
      <c r="P9" s="141">
        <f>ROUND(E9*O9,5)</f>
        <v>0</v>
      </c>
      <c r="Q9" s="141">
        <v>0</v>
      </c>
      <c r="R9" s="141">
        <f>ROUND(E9*Q9,5)</f>
        <v>0</v>
      </c>
      <c r="S9" s="141"/>
      <c r="T9" s="141"/>
      <c r="U9" s="142">
        <v>0.85199999999999998</v>
      </c>
      <c r="V9" s="141">
        <f>ROUND(E9*U9,2)</f>
        <v>0.09</v>
      </c>
      <c r="W9" s="148">
        <f>F9*G9</f>
        <v>0</v>
      </c>
      <c r="X9" s="136"/>
      <c r="Y9" s="136"/>
      <c r="Z9" s="136"/>
      <c r="AA9" s="136"/>
      <c r="AB9" s="136"/>
      <c r="AC9" s="136"/>
      <c r="AD9" s="136"/>
      <c r="AE9" s="136"/>
      <c r="AF9" s="136" t="s">
        <v>94</v>
      </c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</row>
    <row r="10" spans="1:61" outlineLevel="1" x14ac:dyDescent="0.2">
      <c r="A10" s="137">
        <v>2</v>
      </c>
      <c r="B10" s="137" t="s">
        <v>95</v>
      </c>
      <c r="C10" s="162" t="s">
        <v>96</v>
      </c>
      <c r="D10" s="140" t="s">
        <v>93</v>
      </c>
      <c r="E10" s="146">
        <v>0.1</v>
      </c>
      <c r="F10" s="146">
        <f>E10*54</f>
        <v>5.4</v>
      </c>
      <c r="G10" s="172">
        <v>0</v>
      </c>
      <c r="H10" s="148">
        <f>F10*G10</f>
        <v>0</v>
      </c>
      <c r="I10" s="148">
        <v>0</v>
      </c>
      <c r="J10" s="148">
        <f>ROUND(E10*I10,2)</f>
        <v>0</v>
      </c>
      <c r="K10" s="148">
        <v>650</v>
      </c>
      <c r="L10" s="148">
        <f>ROUND(E10*K10,2)</f>
        <v>65</v>
      </c>
      <c r="M10" s="148">
        <v>21</v>
      </c>
      <c r="N10" s="148">
        <f>H10*(1+M10/100)</f>
        <v>0</v>
      </c>
      <c r="O10" s="141">
        <v>0</v>
      </c>
      <c r="P10" s="141">
        <f>ROUND(E10*O10,5)</f>
        <v>0</v>
      </c>
      <c r="Q10" s="141">
        <v>0</v>
      </c>
      <c r="R10" s="141">
        <f>ROUND(E10*Q10,5)</f>
        <v>0</v>
      </c>
      <c r="S10" s="141"/>
      <c r="T10" s="141"/>
      <c r="U10" s="142">
        <v>0.94199999999999995</v>
      </c>
      <c r="V10" s="141">
        <f>ROUND(E10*U10,2)</f>
        <v>0.09</v>
      </c>
      <c r="W10" s="148">
        <f>F10*G10</f>
        <v>0</v>
      </c>
      <c r="X10" s="136"/>
      <c r="Y10" s="136"/>
      <c r="Z10" s="136"/>
      <c r="AA10" s="136"/>
      <c r="AB10" s="136"/>
      <c r="AC10" s="136"/>
      <c r="AD10" s="136"/>
      <c r="AE10" s="136"/>
      <c r="AF10" s="136" t="s">
        <v>94</v>
      </c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</row>
    <row r="11" spans="1:61" x14ac:dyDescent="0.2">
      <c r="A11" s="138" t="s">
        <v>89</v>
      </c>
      <c r="B11" s="138" t="s">
        <v>58</v>
      </c>
      <c r="C11" s="163" t="s">
        <v>59</v>
      </c>
      <c r="D11" s="143"/>
      <c r="E11" s="147"/>
      <c r="F11" s="147"/>
      <c r="G11" s="149"/>
      <c r="H11" s="149">
        <f>SUM(H12:H16)</f>
        <v>0</v>
      </c>
      <c r="I11" s="149"/>
      <c r="J11" s="149">
        <f>SUM(J12:J16)</f>
        <v>2893.1000000000004</v>
      </c>
      <c r="K11" s="149"/>
      <c r="L11" s="149">
        <f>SUM(L12:L16)</f>
        <v>1980.9899999999998</v>
      </c>
      <c r="M11" s="149"/>
      <c r="N11" s="149">
        <f>SUM(N12:N16)</f>
        <v>0</v>
      </c>
      <c r="O11" s="144"/>
      <c r="P11" s="144">
        <f>SUM(P12:P16)</f>
        <v>1.4629999999999999E-2</v>
      </c>
      <c r="Q11" s="144"/>
      <c r="R11" s="144">
        <f>SUM(R12:R16)</f>
        <v>0</v>
      </c>
      <c r="S11" s="144"/>
      <c r="T11" s="144"/>
      <c r="U11" s="145"/>
      <c r="V11" s="144">
        <f>SUM(V12:V16)</f>
        <v>4.8100000000000005</v>
      </c>
      <c r="W11" s="149">
        <f>SUM(W12:W16)</f>
        <v>0</v>
      </c>
      <c r="AF11" t="s">
        <v>90</v>
      </c>
    </row>
    <row r="12" spans="1:61" outlineLevel="1" x14ac:dyDescent="0.2">
      <c r="A12" s="137">
        <v>3</v>
      </c>
      <c r="B12" s="137" t="s">
        <v>97</v>
      </c>
      <c r="C12" s="162" t="s">
        <v>98</v>
      </c>
      <c r="D12" s="140" t="s">
        <v>99</v>
      </c>
      <c r="E12" s="146">
        <v>3.62</v>
      </c>
      <c r="F12" s="146">
        <f>E12*54</f>
        <v>195.48000000000002</v>
      </c>
      <c r="G12" s="172">
        <v>0</v>
      </c>
      <c r="H12" s="148">
        <f>F12*G12</f>
        <v>0</v>
      </c>
      <c r="I12" s="148">
        <v>0</v>
      </c>
      <c r="J12" s="148">
        <f>ROUND(E12*I12,2)</f>
        <v>0</v>
      </c>
      <c r="K12" s="148">
        <v>22</v>
      </c>
      <c r="L12" s="148">
        <f>ROUND(E12*K12,2)</f>
        <v>79.64</v>
      </c>
      <c r="M12" s="148">
        <v>21</v>
      </c>
      <c r="N12" s="148">
        <f>H12*(1+M12/100)</f>
        <v>0</v>
      </c>
      <c r="O12" s="141">
        <v>0</v>
      </c>
      <c r="P12" s="141">
        <f>ROUND(E12*O12,5)</f>
        <v>0</v>
      </c>
      <c r="Q12" s="141">
        <v>0</v>
      </c>
      <c r="R12" s="141">
        <f>ROUND(E12*Q12,5)</f>
        <v>0</v>
      </c>
      <c r="S12" s="141"/>
      <c r="T12" s="141"/>
      <c r="U12" s="142">
        <v>0.6</v>
      </c>
      <c r="V12" s="141">
        <f>ROUND(E12*U12,2)</f>
        <v>2.17</v>
      </c>
      <c r="W12" s="148">
        <f>F12*G12</f>
        <v>0</v>
      </c>
      <c r="X12" s="136"/>
      <c r="Y12" s="136"/>
      <c r="Z12" s="136"/>
      <c r="AA12" s="136"/>
      <c r="AB12" s="136"/>
      <c r="AC12" s="136"/>
      <c r="AD12" s="136"/>
      <c r="AE12" s="136"/>
      <c r="AF12" s="136" t="s">
        <v>94</v>
      </c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</row>
    <row r="13" spans="1:61" outlineLevel="1" x14ac:dyDescent="0.2">
      <c r="A13" s="137">
        <v>4</v>
      </c>
      <c r="B13" s="137" t="s">
        <v>100</v>
      </c>
      <c r="C13" s="162" t="s">
        <v>101</v>
      </c>
      <c r="D13" s="140" t="s">
        <v>99</v>
      </c>
      <c r="E13" s="146">
        <v>4.12</v>
      </c>
      <c r="F13" s="146">
        <f>E13*54</f>
        <v>222.48000000000002</v>
      </c>
      <c r="G13" s="172">
        <v>0</v>
      </c>
      <c r="H13" s="148">
        <f t="shared" ref="H13:H16" si="0">F13*G13</f>
        <v>0</v>
      </c>
      <c r="I13" s="148">
        <v>36.99</v>
      </c>
      <c r="J13" s="148">
        <f>ROUND(E13*I13,2)</f>
        <v>152.4</v>
      </c>
      <c r="K13" s="148">
        <v>50.109999999999992</v>
      </c>
      <c r="L13" s="148">
        <f>ROUND(E13*K13,2)</f>
        <v>206.45</v>
      </c>
      <c r="M13" s="148">
        <v>21</v>
      </c>
      <c r="N13" s="148">
        <f>H13*(1+M13/100)</f>
        <v>0</v>
      </c>
      <c r="O13" s="141">
        <v>2.2000000000000001E-4</v>
      </c>
      <c r="P13" s="141">
        <f>ROUND(E13*O13,5)</f>
        <v>9.1E-4</v>
      </c>
      <c r="Q13" s="141">
        <v>0</v>
      </c>
      <c r="R13" s="141">
        <f>ROUND(E13*Q13,5)</f>
        <v>0</v>
      </c>
      <c r="S13" s="141"/>
      <c r="T13" s="141"/>
      <c r="U13" s="142">
        <v>9.5000000000000001E-2</v>
      </c>
      <c r="V13" s="141">
        <f>ROUND(E13*U13,2)</f>
        <v>0.39</v>
      </c>
      <c r="W13" s="148">
        <f t="shared" ref="W13:W18" si="1">F13*G13</f>
        <v>0</v>
      </c>
      <c r="X13" s="136"/>
      <c r="Y13" s="136"/>
      <c r="Z13" s="136"/>
      <c r="AA13" s="136"/>
      <c r="AB13" s="136"/>
      <c r="AC13" s="136"/>
      <c r="AD13" s="136"/>
      <c r="AE13" s="136"/>
      <c r="AF13" s="136" t="s">
        <v>94</v>
      </c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</row>
    <row r="14" spans="1:61" ht="22.5" outlineLevel="1" x14ac:dyDescent="0.2">
      <c r="A14" s="137">
        <v>5</v>
      </c>
      <c r="B14" s="137" t="s">
        <v>102</v>
      </c>
      <c r="C14" s="162" t="s">
        <v>103</v>
      </c>
      <c r="D14" s="140" t="s">
        <v>99</v>
      </c>
      <c r="E14" s="146">
        <v>3.62</v>
      </c>
      <c r="F14" s="146">
        <f>E14*54</f>
        <v>195.48000000000002</v>
      </c>
      <c r="G14" s="172">
        <v>0</v>
      </c>
      <c r="H14" s="148">
        <f t="shared" si="0"/>
        <v>0</v>
      </c>
      <c r="I14" s="148">
        <v>483.15</v>
      </c>
      <c r="J14" s="148">
        <f>ROUND(E14*I14,2)</f>
        <v>1749</v>
      </c>
      <c r="K14" s="148">
        <v>396.85</v>
      </c>
      <c r="L14" s="148">
        <f>ROUND(E14*K14,2)</f>
        <v>1436.6</v>
      </c>
      <c r="M14" s="148">
        <v>21</v>
      </c>
      <c r="N14" s="148">
        <f>H14*(1+M14/100)</f>
        <v>0</v>
      </c>
      <c r="O14" s="141">
        <v>3.5799999999999998E-3</v>
      </c>
      <c r="P14" s="141">
        <f>ROUND(E14*O14,5)</f>
        <v>1.2959999999999999E-2</v>
      </c>
      <c r="Q14" s="141">
        <v>0</v>
      </c>
      <c r="R14" s="141">
        <f>ROUND(E14*Q14,5)</f>
        <v>0</v>
      </c>
      <c r="S14" s="141"/>
      <c r="T14" s="141"/>
      <c r="U14" s="142">
        <v>0.498</v>
      </c>
      <c r="V14" s="141">
        <f>ROUND(E14*U14,2)</f>
        <v>1.8</v>
      </c>
      <c r="W14" s="148">
        <f t="shared" si="1"/>
        <v>0</v>
      </c>
      <c r="X14" s="136"/>
      <c r="Y14" s="136"/>
      <c r="Z14" s="136"/>
      <c r="AA14" s="136"/>
      <c r="AB14" s="136"/>
      <c r="AC14" s="136"/>
      <c r="AD14" s="136"/>
      <c r="AE14" s="136"/>
      <c r="AF14" s="136" t="s">
        <v>94</v>
      </c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</row>
    <row r="15" spans="1:61" outlineLevel="1" x14ac:dyDescent="0.2">
      <c r="A15" s="137">
        <v>6</v>
      </c>
      <c r="B15" s="137" t="s">
        <v>104</v>
      </c>
      <c r="C15" s="162" t="s">
        <v>105</v>
      </c>
      <c r="D15" s="140" t="s">
        <v>99</v>
      </c>
      <c r="E15" s="146">
        <v>0.5</v>
      </c>
      <c r="F15" s="146">
        <f>E15*54</f>
        <v>27</v>
      </c>
      <c r="G15" s="172">
        <v>0</v>
      </c>
      <c r="H15" s="148">
        <f t="shared" si="0"/>
        <v>0</v>
      </c>
      <c r="I15" s="148">
        <v>890</v>
      </c>
      <c r="J15" s="148">
        <f>ROUND(E15*I15,2)</f>
        <v>445</v>
      </c>
      <c r="K15" s="148">
        <v>0</v>
      </c>
      <c r="L15" s="148">
        <f>ROUND(E15*K15,2)</f>
        <v>0</v>
      </c>
      <c r="M15" s="148">
        <v>21</v>
      </c>
      <c r="N15" s="148">
        <f>H15*(1+M15/100)</f>
        <v>0</v>
      </c>
      <c r="O15" s="141">
        <v>1.0000000000000001E-5</v>
      </c>
      <c r="P15" s="141">
        <f>ROUND(E15*O15,5)</f>
        <v>1.0000000000000001E-5</v>
      </c>
      <c r="Q15" s="141">
        <v>0</v>
      </c>
      <c r="R15" s="141">
        <f>ROUND(E15*Q15,5)</f>
        <v>0</v>
      </c>
      <c r="S15" s="141"/>
      <c r="T15" s="141"/>
      <c r="U15" s="142">
        <v>0</v>
      </c>
      <c r="V15" s="141">
        <f>ROUND(E15*U15,2)</f>
        <v>0</v>
      </c>
      <c r="W15" s="148">
        <f t="shared" si="1"/>
        <v>0</v>
      </c>
      <c r="X15" s="136"/>
      <c r="Y15" s="136"/>
      <c r="Z15" s="136"/>
      <c r="AA15" s="136"/>
      <c r="AB15" s="136"/>
      <c r="AC15" s="136"/>
      <c r="AD15" s="136"/>
      <c r="AE15" s="136"/>
      <c r="AF15" s="136" t="s">
        <v>106</v>
      </c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</row>
    <row r="16" spans="1:61" outlineLevel="1" x14ac:dyDescent="0.2">
      <c r="A16" s="137">
        <v>7</v>
      </c>
      <c r="B16" s="137" t="s">
        <v>107</v>
      </c>
      <c r="C16" s="162" t="s">
        <v>108</v>
      </c>
      <c r="D16" s="140" t="s">
        <v>109</v>
      </c>
      <c r="E16" s="146">
        <v>5</v>
      </c>
      <c r="F16" s="146">
        <f>E16*54</f>
        <v>270</v>
      </c>
      <c r="G16" s="172">
        <v>0</v>
      </c>
      <c r="H16" s="148">
        <f t="shared" si="0"/>
        <v>0</v>
      </c>
      <c r="I16" s="148">
        <v>109.34</v>
      </c>
      <c r="J16" s="148">
        <f>ROUND(E16*I16,2)</f>
        <v>546.70000000000005</v>
      </c>
      <c r="K16" s="148">
        <v>51.66</v>
      </c>
      <c r="L16" s="148">
        <f>ROUND(E16*K16,2)</f>
        <v>258.3</v>
      </c>
      <c r="M16" s="148">
        <v>21</v>
      </c>
      <c r="N16" s="148">
        <f>H16*(1+M16/100)</f>
        <v>0</v>
      </c>
      <c r="O16" s="141">
        <v>1.4999999999999999E-4</v>
      </c>
      <c r="P16" s="141">
        <f>ROUND(E16*O16,5)</f>
        <v>7.5000000000000002E-4</v>
      </c>
      <c r="Q16" s="141">
        <v>0</v>
      </c>
      <c r="R16" s="141">
        <f>ROUND(E16*Q16,5)</f>
        <v>0</v>
      </c>
      <c r="S16" s="141"/>
      <c r="T16" s="141"/>
      <c r="U16" s="142">
        <v>0.09</v>
      </c>
      <c r="V16" s="141">
        <f>ROUND(E16*U16,2)</f>
        <v>0.45</v>
      </c>
      <c r="W16" s="148">
        <f t="shared" si="1"/>
        <v>0</v>
      </c>
      <c r="X16" s="136"/>
      <c r="Y16" s="136"/>
      <c r="Z16" s="136"/>
      <c r="AA16" s="136"/>
      <c r="AB16" s="136"/>
      <c r="AC16" s="136"/>
      <c r="AD16" s="136"/>
      <c r="AE16" s="136"/>
      <c r="AF16" s="136" t="s">
        <v>94</v>
      </c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</row>
    <row r="17" spans="1:61" x14ac:dyDescent="0.2">
      <c r="A17" s="138" t="s">
        <v>89</v>
      </c>
      <c r="B17" s="138" t="s">
        <v>60</v>
      </c>
      <c r="C17" s="163" t="s">
        <v>61</v>
      </c>
      <c r="D17" s="143"/>
      <c r="E17" s="147"/>
      <c r="F17" s="147"/>
      <c r="G17" s="149"/>
      <c r="H17" s="149">
        <f>SUM(H18)</f>
        <v>0</v>
      </c>
      <c r="I17" s="149"/>
      <c r="J17" s="149">
        <f>SUM(J18:J18)</f>
        <v>32.020000000000003</v>
      </c>
      <c r="K17" s="149"/>
      <c r="L17" s="149">
        <f>SUM(L18:L18)</f>
        <v>217.98</v>
      </c>
      <c r="M17" s="149"/>
      <c r="N17" s="149">
        <f>SUM(N18:N18)</f>
        <v>0</v>
      </c>
      <c r="O17" s="144"/>
      <c r="P17" s="144">
        <f>SUM(P18:P18)</f>
        <v>1.9000000000000001E-4</v>
      </c>
      <c r="Q17" s="144"/>
      <c r="R17" s="144">
        <f>SUM(R18:R18)</f>
        <v>0</v>
      </c>
      <c r="S17" s="144"/>
      <c r="T17" s="144"/>
      <c r="U17" s="145"/>
      <c r="V17" s="144">
        <f>SUM(V18:V18)</f>
        <v>0.13</v>
      </c>
      <c r="W17" s="149">
        <f>SUM(W18)</f>
        <v>0</v>
      </c>
      <c r="AF17" t="s">
        <v>90</v>
      </c>
    </row>
    <row r="18" spans="1:61" ht="22.5" outlineLevel="1" x14ac:dyDescent="0.2">
      <c r="A18" s="156">
        <v>8</v>
      </c>
      <c r="B18" s="156" t="s">
        <v>110</v>
      </c>
      <c r="C18" s="164" t="s">
        <v>111</v>
      </c>
      <c r="D18" s="157" t="s">
        <v>112</v>
      </c>
      <c r="E18" s="158">
        <v>1</v>
      </c>
      <c r="F18" s="167">
        <f>E18*54</f>
        <v>54</v>
      </c>
      <c r="G18" s="173">
        <v>0</v>
      </c>
      <c r="H18" s="169">
        <f>F18*G18</f>
        <v>0</v>
      </c>
      <c r="I18" s="159">
        <v>32.020000000000003</v>
      </c>
      <c r="J18" s="159">
        <f>ROUND(E18*I18,2)</f>
        <v>32.020000000000003</v>
      </c>
      <c r="K18" s="159">
        <v>217.98</v>
      </c>
      <c r="L18" s="159">
        <f>ROUND(E18*K18,2)</f>
        <v>217.98</v>
      </c>
      <c r="M18" s="159">
        <v>21</v>
      </c>
      <c r="N18" s="159">
        <f>H18*(1+M18/100)</f>
        <v>0</v>
      </c>
      <c r="O18" s="160">
        <v>1.9000000000000001E-4</v>
      </c>
      <c r="P18" s="160">
        <f>ROUND(E18*O18,5)</f>
        <v>1.9000000000000001E-4</v>
      </c>
      <c r="Q18" s="160">
        <v>0</v>
      </c>
      <c r="R18" s="160">
        <f>ROUND(E18*Q18,5)</f>
        <v>0</v>
      </c>
      <c r="S18" s="160"/>
      <c r="T18" s="160"/>
      <c r="U18" s="161">
        <v>0.128</v>
      </c>
      <c r="V18" s="160">
        <f>ROUND(E18*U18,2)</f>
        <v>0.13</v>
      </c>
      <c r="W18" s="169">
        <f t="shared" si="1"/>
        <v>0</v>
      </c>
      <c r="X18" s="136"/>
      <c r="Y18" s="136"/>
      <c r="Z18" s="136"/>
      <c r="AA18" s="136"/>
      <c r="AB18" s="136"/>
      <c r="AC18" s="136"/>
      <c r="AD18" s="136"/>
      <c r="AE18" s="136"/>
      <c r="AF18" s="136" t="s">
        <v>113</v>
      </c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</row>
    <row r="19" spans="1:61" x14ac:dyDescent="0.2">
      <c r="A19" s="4"/>
      <c r="B19" s="5" t="s">
        <v>114</v>
      </c>
      <c r="C19" s="165" t="s">
        <v>114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AD19">
        <v>12</v>
      </c>
      <c r="AE19">
        <v>21</v>
      </c>
    </row>
    <row r="20" spans="1:61" x14ac:dyDescent="0.2">
      <c r="C20" s="166"/>
      <c r="AF20" t="s">
        <v>115</v>
      </c>
    </row>
  </sheetData>
  <mergeCells count="4">
    <mergeCell ref="A1:H1"/>
    <mergeCell ref="C2:H2"/>
    <mergeCell ref="C3:H3"/>
    <mergeCell ref="C4:H4"/>
  </mergeCells>
  <pageMargins left="0.39370078740157499" right="0.196850393700787" top="0.78740157499999996" bottom="0.78740157499999996" header="0.3" footer="0.3"/>
  <pageSetup paperSize="9" orientation="portrait" r:id="rId1"/>
  <ignoredErrors>
    <ignoredError sqref="H11 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Správa Budov</dc:creator>
  <cp:lastModifiedBy>Správa Budov</cp:lastModifiedBy>
  <cp:lastPrinted>2014-02-28T09:52:57Z</cp:lastPrinted>
  <dcterms:created xsi:type="dcterms:W3CDTF">2009-04-08T07:15:50Z</dcterms:created>
  <dcterms:modified xsi:type="dcterms:W3CDTF">2024-09-19T12:14:09Z</dcterms:modified>
</cp:coreProperties>
</file>