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6840" windowHeight="3600" activeTab="0"/>
  </bookViews>
  <sheets>
    <sheet name="Rekapitulace stavby" sheetId="1" r:id="rId1"/>
    <sheet name="V2 - Oprava ŽB stropní desky" sheetId="2" r:id="rId2"/>
  </sheets>
  <definedNames>
    <definedName name="_xlnm._FilterDatabase" localSheetId="1" hidden="1">'V2 - Oprava ŽB stropní desky'!$C$127:$K$166</definedName>
    <definedName name="_xlnm.Print_Area" localSheetId="0">'Rekapitulace stavby'!$D$4:$AO$76,'Rekapitulace stavby'!$C$82:$AQ$96</definedName>
    <definedName name="_xlnm.Print_Area" localSheetId="1">'V2 - Oprava ŽB stropní desky'!$C$4:$J$76,'V2 - Oprava ŽB stropní desky'!$C$82:$J$109,'V2 - Oprava ŽB stropní desky'!$C$115:$J$166</definedName>
    <definedName name="_xlnm.Print_Titles" localSheetId="0">'Rekapitulace stavby'!$92:$92</definedName>
    <definedName name="_xlnm.Print_Titles" localSheetId="1">'V2 - Oprava ŽB stropní desky'!$127:$127</definedName>
  </definedNames>
  <calcPr calcId="162913"/>
</workbook>
</file>

<file path=xl/sharedStrings.xml><?xml version="1.0" encoding="utf-8"?>
<sst xmlns="http://schemas.openxmlformats.org/spreadsheetml/2006/main" count="697" uniqueCount="249">
  <si>
    <t>Export Komplet</t>
  </si>
  <si>
    <t/>
  </si>
  <si>
    <t>2.0</t>
  </si>
  <si>
    <t>ZAMOK</t>
  </si>
  <si>
    <t>False</t>
  </si>
  <si>
    <t>{07eaf143-3d70-4596-9ae3-40e81a3be4ab}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</si>
  <si>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</si>
  <si>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</si>
  <si>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</si>
  <si>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</si>
  <si>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</si>
  <si>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</si>
  <si>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</si>
  <si>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</si>
  <si>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L2023-41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</si>
  <si>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</si>
  <si>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</si>
  <si>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Zastřešení garáže u chaty Javorový</t>
  </si>
  <si>
    <t>KSO:</t>
  </si>
  <si>
    <t>CC-CZ:</t>
  </si>
  <si>
    <t>Místo:</t>
  </si>
  <si>
    <t xml:space="preserve"> </t>
  </si>
  <si>
    <t>Datum:</t>
  </si>
  <si>
    <t>18. 7. 2023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</si>
  <si>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</si>
  <si>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</si>
  <si>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</si>
  <si>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</si>
  <si>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</si>
  <si>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</si>
  <si>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</si>
  <si>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</si>
  <si>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</si>
  <si>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</si>
  <si>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</si>
  <si>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</si>
  <si>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</si>
  <si>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</si>
  <si>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</si>
  <si>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</si>
  <si>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</si>
  <si>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</si>
  <si>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</si>
  <si>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</si>
  <si>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</si>
  <si>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</si>
  <si>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</si>
  <si>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</si>
  <si>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</si>
  <si>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</si>
  <si>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</si>
  <si>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</si>
  <si>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</si>
  <si>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</si>
  <si>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</si>
  <si>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</si>
  <si>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</si>
  <si>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</si>
  <si>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</si>
  <si>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</si>
  <si>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</si>
  <si>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</si>
  <si>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</si>
  <si>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</si>
  <si>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</si>
  <si>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</si>
  <si>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</si>
  <si>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</si>
  <si>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</si>
  <si>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</si>
  <si>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</si>
  <si>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</si>
  <si>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</si>
  <si>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</si>
  <si>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</si>
  <si>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</si>
  <si>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</si>
  <si>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</si>
  <si>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V2</t>
  </si>
  <si>
    <t>Oprava ŽB stropní desky</t>
  </si>
  <si>
    <t>STA</t>
  </si>
  <si>
    <t>1</t>
  </si>
  <si>
    <t>{8c2f57b0-c696-4c5a-a198-a266d57ec5c7}</t>
  </si>
  <si>
    <t>2</t>
  </si>
  <si>
    <t>KRYCÍ LIST SOUPISU PRACÍ</t>
  </si>
  <si>
    <t>Objekt:</t>
  </si>
  <si>
    <t>V2 - Oprava ŽB stropní desky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</si>
  <si>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</si>
  <si>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</si>
  <si>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</si>
  <si>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</si>
  <si>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</si>
  <si>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</si>
  <si>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</si>
  <si>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</si>
  <si>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</si>
  <si>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</si>
  <si>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  94 - Lešení a stavební výtahy</t>
  </si>
  <si>
    <t xml:space="preserve">      99 - Přesun hmot a manipulace se sutí</t>
  </si>
  <si>
    <t xml:space="preserve">    997 - Přesun sutě</t>
  </si>
  <si>
    <t>PSV - Práce a dodávky PSV</t>
  </si>
  <si>
    <t xml:space="preserve">    712 - Povlakové krytiny</t>
  </si>
  <si>
    <t xml:space="preserve">    764 - Konstrukce klempířské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</si>
  <si>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</si>
  <si>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</si>
  <si>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</si>
  <si>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</si>
  <si>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</si>
  <si>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</si>
  <si>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</si>
  <si>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</si>
  <si>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</si>
  <si>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</si>
  <si>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</si>
  <si>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</si>
  <si>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</si>
  <si>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</si>
  <si>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</si>
  <si>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</si>
  <si>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</si>
  <si>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</si>
  <si>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</si>
  <si>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9</t>
  </si>
  <si>
    <t>R</t>
  </si>
  <si>
    <t>310A0001</t>
  </si>
  <si>
    <t>Zdivo a stěny nadzákladové z cihel pálených plných</t>
  </si>
  <si>
    <t>m3</t>
  </si>
  <si>
    <t>4</t>
  </si>
  <si>
    <t>K</t>
  </si>
  <si>
    <t>-1089845355</t>
  </si>
  <si>
    <t>Vodorovné konstrukce</t>
  </si>
  <si>
    <t>8</t>
  </si>
  <si>
    <t>410A1303</t>
  </si>
  <si>
    <t>Strop monolitický deskový ze ŽB tř. C 25/30 včetně výztuže 120 kg/m3</t>
  </si>
  <si>
    <t>252925321</t>
  </si>
  <si>
    <t>6</t>
  </si>
  <si>
    <t>410A1321</t>
  </si>
  <si>
    <t>Bednění stropů deskových včetně podpěrné konstrukce</t>
  </si>
  <si>
    <t>m2</t>
  </si>
  <si>
    <t>-492636366</t>
  </si>
  <si>
    <t>7</t>
  </si>
  <si>
    <t>410A1333</t>
  </si>
  <si>
    <t>Bednění stropů ztracené ocelové žebrované pozinkované tl 1,00 mm včetně podpěrné konstrukce</t>
  </si>
  <si>
    <t>-752830257</t>
  </si>
  <si>
    <t>5</t>
  </si>
  <si>
    <t>Komunikace pozemní</t>
  </si>
  <si>
    <t>500A5013</t>
  </si>
  <si>
    <t>Odvodňovací polymerbetonový žlab pojízdný pro nákladní automobily š 150 mm s krycím roštem</t>
  </si>
  <si>
    <t>m</t>
  </si>
  <si>
    <t>2106960795</t>
  </si>
  <si>
    <t>Ostatní konstrukce a práce, bourání</t>
  </si>
  <si>
    <t>26</t>
  </si>
  <si>
    <t>949101111</t>
  </si>
  <si>
    <t>Lešení pomocné pro objekty pozemních staveb s lešeňovou podlahou v do 1,9 m zatížení do 150 kg/m2</t>
  </si>
  <si>
    <t>1377795045</t>
  </si>
  <si>
    <t>963013530</t>
  </si>
  <si>
    <t>Bourání stropů s keramickou výplní</t>
  </si>
  <si>
    <t>40163712</t>
  </si>
  <si>
    <t>965043441</t>
  </si>
  <si>
    <t>Bourání podkladů pod dlažby betonových s potěrem nebo teracem tl do 150 mm pl přes 4 m2</t>
  </si>
  <si>
    <t>-1367160504</t>
  </si>
  <si>
    <t>965049112</t>
  </si>
  <si>
    <t>Příplatek k bourání betonových mazanin za bourání mazanin se svařovanou sítí tl přes 100 mm</t>
  </si>
  <si>
    <t>-1633340270</t>
  </si>
  <si>
    <t>25</t>
  </si>
  <si>
    <t>966014121VP</t>
  </si>
  <si>
    <t>Vybourání stropních částí z tvárnic nebo desek z keramických stropních vložek Hurdis, tl. do 150 mm</t>
  </si>
  <si>
    <t>650645193</t>
  </si>
  <si>
    <t>12</t>
  </si>
  <si>
    <t>977312114</t>
  </si>
  <si>
    <t>Řezání stávajících betonových mazanin vyztužených hl do 200 mm</t>
  </si>
  <si>
    <t>46088565</t>
  </si>
  <si>
    <t>94</t>
  </si>
  <si>
    <t>Lešení a stavební výtahy</t>
  </si>
  <si>
    <t>13</t>
  </si>
  <si>
    <t>940A0001</t>
  </si>
  <si>
    <t>Lešení řadové trubkové s podlahami výšky do 10 m - montáž s demontáží</t>
  </si>
  <si>
    <t>-1757075058</t>
  </si>
  <si>
    <t>14</t>
  </si>
  <si>
    <t>940A0002</t>
  </si>
  <si>
    <t>Lešení řadové trubkové s podlahami výšky do 10 m - nájemné za den použití</t>
  </si>
  <si>
    <t>-370926547</t>
  </si>
  <si>
    <t>99</t>
  </si>
  <si>
    <t>Přesun hmot a manipulace se sutí</t>
  </si>
  <si>
    <t>990A0101</t>
  </si>
  <si>
    <t>Přesun hmot pro budovy výšky do 6 m</t>
  </si>
  <si>
    <t>%</t>
  </si>
  <si>
    <t>-1975349371</t>
  </si>
  <si>
    <t>997</t>
  </si>
  <si>
    <t>Přesun sutě</t>
  </si>
  <si>
    <t>16</t>
  </si>
  <si>
    <t>997013211</t>
  </si>
  <si>
    <t>Vnitrostaveništní doprava suti a vybouraných hmot pro budovy v do 6 m ručně</t>
  </si>
  <si>
    <t>t</t>
  </si>
  <si>
    <t>1704555197</t>
  </si>
  <si>
    <t>17</t>
  </si>
  <si>
    <t>997013501</t>
  </si>
  <si>
    <t>Odvoz suti a vybouraných hmot na skládku nebo meziskládku do 1 km se složením</t>
  </si>
  <si>
    <t>830802639</t>
  </si>
  <si>
    <t>18</t>
  </si>
  <si>
    <t>997013509</t>
  </si>
  <si>
    <t>Příplatek k odvozu suti a vybouraných hmot na skládku ZKD 1 km přes 1 km</t>
  </si>
  <si>
    <t>563335782</t>
  </si>
  <si>
    <t>19</t>
  </si>
  <si>
    <t>997013631</t>
  </si>
  <si>
    <t>Poplatek za uložení na skládce (skládkovné) stavebního odpadu směsného kód odpadu 17 09 04</t>
  </si>
  <si>
    <t>1205997743</t>
  </si>
  <si>
    <t>PSV</t>
  </si>
  <si>
    <t>Práce a dodávky PSV</t>
  </si>
  <si>
    <t>712</t>
  </si>
  <si>
    <t>Povlakové krytiny</t>
  </si>
  <si>
    <t>20</t>
  </si>
  <si>
    <t>712311101</t>
  </si>
  <si>
    <t>Provedení povlakové krytiny střech do 10° za studena lakem penetračním nebo asfaltovým</t>
  </si>
  <si>
    <t>-1979099128</t>
  </si>
  <si>
    <t>M</t>
  </si>
  <si>
    <t>11163150</t>
  </si>
  <si>
    <t>lak penetrační asfaltový</t>
  </si>
  <si>
    <t>32</t>
  </si>
  <si>
    <t>-966846647</t>
  </si>
  <si>
    <t>22</t>
  </si>
  <si>
    <t>712341559</t>
  </si>
  <si>
    <t>Provedení povlakové krytiny střech do 10° pásy NAIP přitavením v plné ploše</t>
  </si>
  <si>
    <t>1650702418</t>
  </si>
  <si>
    <t>23</t>
  </si>
  <si>
    <t>62855002</t>
  </si>
  <si>
    <t>pás asfaltový natavitelný modifikovaný SBS s vložkou z polyesterové rohože a spalitelnou PE fólií nebo jemnozrnným minerálním posypem na horním povrchu tl 5,0mm</t>
  </si>
  <si>
    <t>1972996915</t>
  </si>
  <si>
    <t>764</t>
  </si>
  <si>
    <t>Konstrukce klempířské</t>
  </si>
  <si>
    <t>24</t>
  </si>
  <si>
    <t>764A0304</t>
  </si>
  <si>
    <t>Klempířské oplechování a lemování zdí, atik, říms a střešních prvků z poplastovaného plechu rš 500</t>
  </si>
  <si>
    <t>1582761846</t>
  </si>
  <si>
    <t>767</t>
  </si>
  <si>
    <t>Konstrukce zámečnické</t>
  </si>
  <si>
    <t>28</t>
  </si>
  <si>
    <t>767161129</t>
  </si>
  <si>
    <t>Montáž zábradlí rovného z trubek do ocelové konstrukce hm přes 30 do 45 kg</t>
  </si>
  <si>
    <t>1655120074</t>
  </si>
  <si>
    <t>29</t>
  </si>
  <si>
    <t>2120804096VP</t>
  </si>
  <si>
    <t>Doplnění KCE zábradlí o nové kotvení do země, včetně navaření prodloužení sloupků z trubkových profilů</t>
  </si>
  <si>
    <t>kus</t>
  </si>
  <si>
    <t>961156100</t>
  </si>
  <si>
    <t>27</t>
  </si>
  <si>
    <t>767161814</t>
  </si>
  <si>
    <t>Demontáž zábradlí rovného nerozebíratelného hmotnosti 1 m zábradlí přes 20 kg do suti</t>
  </si>
  <si>
    <t>49298363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</si>
</sst>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6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19" xfId="0" applyNumberFormat="1" applyFont="1" applyBorder="1" applyAlignment="1" applyProtection="1">
      <alignment vertical="center"/>
      <protection/>
    </xf>
    <xf numFmtId="166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14" t="s">
        <v>14</v>
      </c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19"/>
      <c r="AL5" s="19"/>
      <c r="AM5" s="19"/>
      <c r="AN5" s="19"/>
      <c r="AO5" s="19"/>
      <c r="AP5" s="19"/>
      <c r="AQ5" s="19"/>
      <c r="AR5" s="17"/>
      <c r="BE5" s="211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16" t="s">
        <v>17</v>
      </c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19"/>
      <c r="AL6" s="19"/>
      <c r="AM6" s="19"/>
      <c r="AN6" s="19"/>
      <c r="AO6" s="19"/>
      <c r="AP6" s="19"/>
      <c r="AQ6" s="19"/>
      <c r="AR6" s="17"/>
      <c r="BE6" s="212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12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12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12"/>
      <c r="BS9" s="14" t="s">
        <v>6</v>
      </c>
    </row>
    <row r="10" spans="2:71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12"/>
      <c r="BS10" s="14" t="s">
        <v>6</v>
      </c>
    </row>
    <row r="11" spans="2:71" s="1" customFormat="1" ht="18.4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12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12"/>
      <c r="BS12" s="14" t="s">
        <v>6</v>
      </c>
    </row>
    <row r="13" spans="2:71" s="1" customFormat="1" ht="12" customHeight="1">
      <c r="B13" s="18"/>
      <c r="C13" s="19"/>
      <c r="D13" s="26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28</v>
      </c>
      <c r="AO13" s="19"/>
      <c r="AP13" s="19"/>
      <c r="AQ13" s="19"/>
      <c r="AR13" s="17"/>
      <c r="BE13" s="212"/>
      <c r="BS13" s="14" t="s">
        <v>6</v>
      </c>
    </row>
    <row r="14" spans="2:71" ht="12">
      <c r="B14" s="18"/>
      <c r="C14" s="19"/>
      <c r="D14" s="19"/>
      <c r="E14" s="217" t="s">
        <v>28</v>
      </c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6" t="s">
        <v>26</v>
      </c>
      <c r="AL14" s="19"/>
      <c r="AM14" s="19"/>
      <c r="AN14" s="28" t="s">
        <v>28</v>
      </c>
      <c r="AO14" s="19"/>
      <c r="AP14" s="19"/>
      <c r="AQ14" s="19"/>
      <c r="AR14" s="17"/>
      <c r="BE14" s="212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12"/>
      <c r="BS15" s="14" t="s">
        <v>4</v>
      </c>
    </row>
    <row r="16" spans="2:71" s="1" customFormat="1" ht="12" customHeight="1">
      <c r="B16" s="18"/>
      <c r="C16" s="19"/>
      <c r="D16" s="26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12"/>
      <c r="BS16" s="14" t="s">
        <v>4</v>
      </c>
    </row>
    <row r="17" spans="2:71" s="1" customFormat="1" ht="18.4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12"/>
      <c r="BS17" s="14" t="s">
        <v>30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12"/>
      <c r="BS18" s="14" t="s">
        <v>6</v>
      </c>
    </row>
    <row r="19" spans="2:71" s="1" customFormat="1" ht="12" customHeight="1">
      <c r="B19" s="18"/>
      <c r="C19" s="19"/>
      <c r="D19" s="26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12"/>
      <c r="BS19" s="14" t="s">
        <v>6</v>
      </c>
    </row>
    <row r="20" spans="2:71" s="1" customFormat="1" ht="18.4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12"/>
      <c r="BS20" s="14" t="s">
        <v>30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12"/>
    </row>
    <row r="22" spans="2:57" s="1" customFormat="1" ht="12" customHeight="1">
      <c r="B22" s="18"/>
      <c r="C22" s="19"/>
      <c r="D22" s="26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12"/>
    </row>
    <row r="23" spans="2:57" s="1" customFormat="1" ht="16.5" customHeight="1">
      <c r="B23" s="18"/>
      <c r="C23" s="19"/>
      <c r="D23" s="19"/>
      <c r="E23" s="219" t="s">
        <v>1</v>
      </c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19"/>
      <c r="AP23" s="19"/>
      <c r="AQ23" s="19"/>
      <c r="AR23" s="17"/>
      <c r="BE23" s="212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12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12"/>
    </row>
    <row r="26" spans="1:57" s="2" customFormat="1" ht="25.9" customHeight="1">
      <c r="A26" s="31"/>
      <c r="B26" s="32"/>
      <c r="C26" s="33"/>
      <c r="D26" s="34" t="s">
        <v>33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0">
        <f>ROUND(AG94,2)</f>
        <v>0</v>
      </c>
      <c r="AL26" s="221"/>
      <c r="AM26" s="221"/>
      <c r="AN26" s="221"/>
      <c r="AO26" s="221"/>
      <c r="AP26" s="33"/>
      <c r="AQ26" s="33"/>
      <c r="AR26" s="36"/>
      <c r="BE26" s="212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12"/>
    </row>
    <row r="28" spans="1:57" s="2" customFormat="1" ht="12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22" t="s">
        <v>34</v>
      </c>
      <c r="M28" s="222"/>
      <c r="N28" s="222"/>
      <c r="O28" s="222"/>
      <c r="P28" s="222"/>
      <c r="Q28" s="33"/>
      <c r="R28" s="33"/>
      <c r="S28" s="33"/>
      <c r="T28" s="33"/>
      <c r="U28" s="33"/>
      <c r="V28" s="33"/>
      <c r="W28" s="222" t="s">
        <v>35</v>
      </c>
      <c r="X28" s="222"/>
      <c r="Y28" s="222"/>
      <c r="Z28" s="222"/>
      <c r="AA28" s="222"/>
      <c r="AB28" s="222"/>
      <c r="AC28" s="222"/>
      <c r="AD28" s="222"/>
      <c r="AE28" s="222"/>
      <c r="AF28" s="33"/>
      <c r="AG28" s="33"/>
      <c r="AH28" s="33"/>
      <c r="AI28" s="33"/>
      <c r="AJ28" s="33"/>
      <c r="AK28" s="222" t="s">
        <v>36</v>
      </c>
      <c r="AL28" s="222"/>
      <c r="AM28" s="222"/>
      <c r="AN28" s="222"/>
      <c r="AO28" s="222"/>
      <c r="AP28" s="33"/>
      <c r="AQ28" s="33"/>
      <c r="AR28" s="36"/>
      <c r="BE28" s="212"/>
    </row>
    <row r="29" spans="2:57" s="3" customFormat="1" ht="14.45" customHeight="1">
      <c r="B29" s="37"/>
      <c r="C29" s="38"/>
      <c r="D29" s="26" t="s">
        <v>37</v>
      </c>
      <c r="E29" s="38"/>
      <c r="F29" s="26" t="s">
        <v>38</v>
      </c>
      <c r="G29" s="38"/>
      <c r="H29" s="38"/>
      <c r="I29" s="38"/>
      <c r="J29" s="38"/>
      <c r="K29" s="38"/>
      <c r="L29" s="225">
        <v>0.21</v>
      </c>
      <c r="M29" s="224"/>
      <c r="N29" s="224"/>
      <c r="O29" s="224"/>
      <c r="P29" s="224"/>
      <c r="Q29" s="38"/>
      <c r="R29" s="38"/>
      <c r="S29" s="38"/>
      <c r="T29" s="38"/>
      <c r="U29" s="38"/>
      <c r="V29" s="38"/>
      <c r="W29" s="223">
        <f>ROUND(AZ94,2)</f>
        <v>0</v>
      </c>
      <c r="X29" s="224"/>
      <c r="Y29" s="224"/>
      <c r="Z29" s="224"/>
      <c r="AA29" s="224"/>
      <c r="AB29" s="224"/>
      <c r="AC29" s="224"/>
      <c r="AD29" s="224"/>
      <c r="AE29" s="224"/>
      <c r="AF29" s="38"/>
      <c r="AG29" s="38"/>
      <c r="AH29" s="38"/>
      <c r="AI29" s="38"/>
      <c r="AJ29" s="38"/>
      <c r="AK29" s="223">
        <f>ROUND(AV94,2)</f>
        <v>0</v>
      </c>
      <c r="AL29" s="224"/>
      <c r="AM29" s="224"/>
      <c r="AN29" s="224"/>
      <c r="AO29" s="224"/>
      <c r="AP29" s="38"/>
      <c r="AQ29" s="38"/>
      <c r="AR29" s="39"/>
      <c r="BE29" s="213"/>
    </row>
    <row r="30" spans="2:57" s="3" customFormat="1" ht="14.45" customHeight="1">
      <c r="B30" s="37"/>
      <c r="C30" s="38"/>
      <c r="D30" s="38"/>
      <c r="E30" s="38"/>
      <c r="F30" s="26" t="s">
        <v>39</v>
      </c>
      <c r="G30" s="38"/>
      <c r="H30" s="38"/>
      <c r="I30" s="38"/>
      <c r="J30" s="38"/>
      <c r="K30" s="38"/>
      <c r="L30" s="225">
        <v>0.15</v>
      </c>
      <c r="M30" s="224"/>
      <c r="N30" s="224"/>
      <c r="O30" s="224"/>
      <c r="P30" s="224"/>
      <c r="Q30" s="38"/>
      <c r="R30" s="38"/>
      <c r="S30" s="38"/>
      <c r="T30" s="38"/>
      <c r="U30" s="38"/>
      <c r="V30" s="38"/>
      <c r="W30" s="223">
        <f>ROUND(BA94,2)</f>
        <v>0</v>
      </c>
      <c r="X30" s="224"/>
      <c r="Y30" s="224"/>
      <c r="Z30" s="224"/>
      <c r="AA30" s="224"/>
      <c r="AB30" s="224"/>
      <c r="AC30" s="224"/>
      <c r="AD30" s="224"/>
      <c r="AE30" s="224"/>
      <c r="AF30" s="38"/>
      <c r="AG30" s="38"/>
      <c r="AH30" s="38"/>
      <c r="AI30" s="38"/>
      <c r="AJ30" s="38"/>
      <c r="AK30" s="223">
        <f>ROUND(AW94,2)</f>
        <v>0</v>
      </c>
      <c r="AL30" s="224"/>
      <c r="AM30" s="224"/>
      <c r="AN30" s="224"/>
      <c r="AO30" s="224"/>
      <c r="AP30" s="38"/>
      <c r="AQ30" s="38"/>
      <c r="AR30" s="39"/>
      <c r="BE30" s="213"/>
    </row>
    <row r="31" spans="2:57" s="3" customFormat="1" ht="14.45" customHeight="1" hidden="1">
      <c r="B31" s="37"/>
      <c r="C31" s="38"/>
      <c r="D31" s="38"/>
      <c r="E31" s="38"/>
      <c r="F31" s="26" t="s">
        <v>40</v>
      </c>
      <c r="G31" s="38"/>
      <c r="H31" s="38"/>
      <c r="I31" s="38"/>
      <c r="J31" s="38"/>
      <c r="K31" s="38"/>
      <c r="L31" s="225">
        <v>0.21</v>
      </c>
      <c r="M31" s="224"/>
      <c r="N31" s="224"/>
      <c r="O31" s="224"/>
      <c r="P31" s="224"/>
      <c r="Q31" s="38"/>
      <c r="R31" s="38"/>
      <c r="S31" s="38"/>
      <c r="T31" s="38"/>
      <c r="U31" s="38"/>
      <c r="V31" s="38"/>
      <c r="W31" s="223">
        <f>ROUND(BB94,2)</f>
        <v>0</v>
      </c>
      <c r="X31" s="224"/>
      <c r="Y31" s="224"/>
      <c r="Z31" s="224"/>
      <c r="AA31" s="224"/>
      <c r="AB31" s="224"/>
      <c r="AC31" s="224"/>
      <c r="AD31" s="224"/>
      <c r="AE31" s="224"/>
      <c r="AF31" s="38"/>
      <c r="AG31" s="38"/>
      <c r="AH31" s="38"/>
      <c r="AI31" s="38"/>
      <c r="AJ31" s="38"/>
      <c r="AK31" s="223">
        <v>0</v>
      </c>
      <c r="AL31" s="224"/>
      <c r="AM31" s="224"/>
      <c r="AN31" s="224"/>
      <c r="AO31" s="224"/>
      <c r="AP31" s="38"/>
      <c r="AQ31" s="38"/>
      <c r="AR31" s="39"/>
      <c r="BE31" s="213"/>
    </row>
    <row r="32" spans="2:57" s="3" customFormat="1" ht="14.45" customHeight="1" hidden="1">
      <c r="B32" s="37"/>
      <c r="C32" s="38"/>
      <c r="D32" s="38"/>
      <c r="E32" s="38"/>
      <c r="F32" s="26" t="s">
        <v>41</v>
      </c>
      <c r="G32" s="38"/>
      <c r="H32" s="38"/>
      <c r="I32" s="38"/>
      <c r="J32" s="38"/>
      <c r="K32" s="38"/>
      <c r="L32" s="225">
        <v>0.15</v>
      </c>
      <c r="M32" s="224"/>
      <c r="N32" s="224"/>
      <c r="O32" s="224"/>
      <c r="P32" s="224"/>
      <c r="Q32" s="38"/>
      <c r="R32" s="38"/>
      <c r="S32" s="38"/>
      <c r="T32" s="38"/>
      <c r="U32" s="38"/>
      <c r="V32" s="38"/>
      <c r="W32" s="223">
        <f>ROUND(BC94,2)</f>
        <v>0</v>
      </c>
      <c r="X32" s="224"/>
      <c r="Y32" s="224"/>
      <c r="Z32" s="224"/>
      <c r="AA32" s="224"/>
      <c r="AB32" s="224"/>
      <c r="AC32" s="224"/>
      <c r="AD32" s="224"/>
      <c r="AE32" s="224"/>
      <c r="AF32" s="38"/>
      <c r="AG32" s="38"/>
      <c r="AH32" s="38"/>
      <c r="AI32" s="38"/>
      <c r="AJ32" s="38"/>
      <c r="AK32" s="223">
        <v>0</v>
      </c>
      <c r="AL32" s="224"/>
      <c r="AM32" s="224"/>
      <c r="AN32" s="224"/>
      <c r="AO32" s="224"/>
      <c r="AP32" s="38"/>
      <c r="AQ32" s="38"/>
      <c r="AR32" s="39"/>
      <c r="BE32" s="213"/>
    </row>
    <row r="33" spans="2:57" s="3" customFormat="1" ht="14.45" customHeight="1" hidden="1">
      <c r="B33" s="37"/>
      <c r="C33" s="38"/>
      <c r="D33" s="38"/>
      <c r="E33" s="38"/>
      <c r="F33" s="26" t="s">
        <v>42</v>
      </c>
      <c r="G33" s="38"/>
      <c r="H33" s="38"/>
      <c r="I33" s="38"/>
      <c r="J33" s="38"/>
      <c r="K33" s="38"/>
      <c r="L33" s="225">
        <v>0</v>
      </c>
      <c r="M33" s="224"/>
      <c r="N33" s="224"/>
      <c r="O33" s="224"/>
      <c r="P33" s="224"/>
      <c r="Q33" s="38"/>
      <c r="R33" s="38"/>
      <c r="S33" s="38"/>
      <c r="T33" s="38"/>
      <c r="U33" s="38"/>
      <c r="V33" s="38"/>
      <c r="W33" s="223">
        <f>ROUND(BD94,2)</f>
        <v>0</v>
      </c>
      <c r="X33" s="224"/>
      <c r="Y33" s="224"/>
      <c r="Z33" s="224"/>
      <c r="AA33" s="224"/>
      <c r="AB33" s="224"/>
      <c r="AC33" s="224"/>
      <c r="AD33" s="224"/>
      <c r="AE33" s="224"/>
      <c r="AF33" s="38"/>
      <c r="AG33" s="38"/>
      <c r="AH33" s="38"/>
      <c r="AI33" s="38"/>
      <c r="AJ33" s="38"/>
      <c r="AK33" s="223">
        <v>0</v>
      </c>
      <c r="AL33" s="224"/>
      <c r="AM33" s="224"/>
      <c r="AN33" s="224"/>
      <c r="AO33" s="224"/>
      <c r="AP33" s="38"/>
      <c r="AQ33" s="38"/>
      <c r="AR33" s="39"/>
      <c r="BE33" s="213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12"/>
    </row>
    <row r="35" spans="1:57" s="2" customFormat="1" ht="25.9" customHeight="1">
      <c r="A35" s="31"/>
      <c r="B35" s="32"/>
      <c r="C35" s="40"/>
      <c r="D35" s="41" t="s">
        <v>43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44</v>
      </c>
      <c r="U35" s="42"/>
      <c r="V35" s="42"/>
      <c r="W35" s="42"/>
      <c r="X35" s="226" t="s">
        <v>45</v>
      </c>
      <c r="Y35" s="227"/>
      <c r="Z35" s="227"/>
      <c r="AA35" s="227"/>
      <c r="AB35" s="227"/>
      <c r="AC35" s="42"/>
      <c r="AD35" s="42"/>
      <c r="AE35" s="42"/>
      <c r="AF35" s="42"/>
      <c r="AG35" s="42"/>
      <c r="AH35" s="42"/>
      <c r="AI35" s="42"/>
      <c r="AJ35" s="42"/>
      <c r="AK35" s="228">
        <f>SUM(AK26:AK33)</f>
        <v>0</v>
      </c>
      <c r="AL35" s="227"/>
      <c r="AM35" s="227"/>
      <c r="AN35" s="227"/>
      <c r="AO35" s="229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5" customHeight="1">
      <c r="B49" s="44"/>
      <c r="C49" s="45"/>
      <c r="D49" s="46" t="s">
        <v>46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47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1"/>
      <c r="B60" s="32"/>
      <c r="C60" s="33"/>
      <c r="D60" s="49" t="s">
        <v>48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49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48</v>
      </c>
      <c r="AI60" s="35"/>
      <c r="AJ60" s="35"/>
      <c r="AK60" s="35"/>
      <c r="AL60" s="35"/>
      <c r="AM60" s="49" t="s">
        <v>49</v>
      </c>
      <c r="AN60" s="35"/>
      <c r="AO60" s="35"/>
      <c r="AP60" s="33"/>
      <c r="AQ60" s="33"/>
      <c r="AR60" s="36"/>
      <c r="BE60" s="31"/>
    </row>
    <row r="61" spans="2:44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1"/>
      <c r="B64" s="32"/>
      <c r="C64" s="33"/>
      <c r="D64" s="46" t="s">
        <v>50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51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1"/>
      <c r="B75" s="32"/>
      <c r="C75" s="33"/>
      <c r="D75" s="49" t="s">
        <v>48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49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48</v>
      </c>
      <c r="AI75" s="35"/>
      <c r="AJ75" s="35"/>
      <c r="AK75" s="35"/>
      <c r="AL75" s="35"/>
      <c r="AM75" s="49" t="s">
        <v>49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0" t="s">
        <v>52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L2023-41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30" t="str">
        <f>K6</f>
        <v>Zastřešení garáže u chaty Javorový</v>
      </c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231"/>
      <c r="AK85" s="60"/>
      <c r="AL85" s="60"/>
      <c r="AM85" s="60"/>
      <c r="AN85" s="60"/>
      <c r="AO85" s="60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32" t="str">
        <f>IF(AN8="","",AN8)</f>
        <v>18. 7. 2023</v>
      </c>
      <c r="AN87" s="232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2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29</v>
      </c>
      <c r="AJ89" s="33"/>
      <c r="AK89" s="33"/>
      <c r="AL89" s="33"/>
      <c r="AM89" s="233" t="str">
        <f>IF(E17="","",E17)</f>
        <v xml:space="preserve"> </v>
      </c>
      <c r="AN89" s="234"/>
      <c r="AO89" s="234"/>
      <c r="AP89" s="234"/>
      <c r="AQ89" s="33"/>
      <c r="AR89" s="36"/>
      <c r="AS89" s="235" t="s">
        <v>53</v>
      </c>
      <c r="AT89" s="236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6" t="s">
        <v>27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31</v>
      </c>
      <c r="AJ90" s="33"/>
      <c r="AK90" s="33"/>
      <c r="AL90" s="33"/>
      <c r="AM90" s="233" t="str">
        <f>IF(E20="","",E20)</f>
        <v xml:space="preserve"> </v>
      </c>
      <c r="AN90" s="234"/>
      <c r="AO90" s="234"/>
      <c r="AP90" s="234"/>
      <c r="AQ90" s="33"/>
      <c r="AR90" s="36"/>
      <c r="AS90" s="237"/>
      <c r="AT90" s="238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39"/>
      <c r="AT91" s="240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41" t="s">
        <v>54</v>
      </c>
      <c r="D92" s="242"/>
      <c r="E92" s="242"/>
      <c r="F92" s="242"/>
      <c r="G92" s="242"/>
      <c r="H92" s="70"/>
      <c r="I92" s="243" t="s">
        <v>55</v>
      </c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4" t="s">
        <v>56</v>
      </c>
      <c r="AH92" s="242"/>
      <c r="AI92" s="242"/>
      <c r="AJ92" s="242"/>
      <c r="AK92" s="242"/>
      <c r="AL92" s="242"/>
      <c r="AM92" s="242"/>
      <c r="AN92" s="243" t="s">
        <v>57</v>
      </c>
      <c r="AO92" s="242"/>
      <c r="AP92" s="245"/>
      <c r="AQ92" s="71" t="s">
        <v>58</v>
      </c>
      <c r="AR92" s="36"/>
      <c r="AS92" s="72" t="s">
        <v>59</v>
      </c>
      <c r="AT92" s="73" t="s">
        <v>60</v>
      </c>
      <c r="AU92" s="73" t="s">
        <v>61</v>
      </c>
      <c r="AV92" s="73" t="s">
        <v>62</v>
      </c>
      <c r="AW92" s="73" t="s">
        <v>63</v>
      </c>
      <c r="AX92" s="73" t="s">
        <v>64</v>
      </c>
      <c r="AY92" s="73" t="s">
        <v>65</v>
      </c>
      <c r="AZ92" s="73" t="s">
        <v>66</v>
      </c>
      <c r="BA92" s="73" t="s">
        <v>67</v>
      </c>
      <c r="BB92" s="73" t="s">
        <v>68</v>
      </c>
      <c r="BC92" s="73" t="s">
        <v>69</v>
      </c>
      <c r="BD92" s="74" t="s">
        <v>70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71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49">
        <f>ROUND(AG95,2)</f>
        <v>0</v>
      </c>
      <c r="AH94" s="249"/>
      <c r="AI94" s="249"/>
      <c r="AJ94" s="249"/>
      <c r="AK94" s="249"/>
      <c r="AL94" s="249"/>
      <c r="AM94" s="249"/>
      <c r="AN94" s="250">
        <f>SUM(AG94,AT94)</f>
        <v>0</v>
      </c>
      <c r="AO94" s="250"/>
      <c r="AP94" s="250"/>
      <c r="AQ94" s="82" t="s">
        <v>1</v>
      </c>
      <c r="AR94" s="83"/>
      <c r="AS94" s="84">
        <f>ROUND(AS95,2)</f>
        <v>0</v>
      </c>
      <c r="AT94" s="85">
        <f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ROUND(AZ95,2)</f>
        <v>0</v>
      </c>
      <c r="BA94" s="85">
        <f>ROUND(BA95,2)</f>
        <v>0</v>
      </c>
      <c r="BB94" s="85">
        <f>ROUND(BB95,2)</f>
        <v>0</v>
      </c>
      <c r="BC94" s="85">
        <f>ROUND(BC95,2)</f>
        <v>0</v>
      </c>
      <c r="BD94" s="87">
        <f>ROUND(BD95,2)</f>
        <v>0</v>
      </c>
      <c r="BS94" s="88" t="s">
        <v>72</v>
      </c>
      <c r="BT94" s="88" t="s">
        <v>73</v>
      </c>
      <c r="BU94" s="89" t="s">
        <v>74</v>
      </c>
      <c r="BV94" s="88" t="s">
        <v>75</v>
      </c>
      <c r="BW94" s="88" t="s">
        <v>5</v>
      </c>
      <c r="BX94" s="88" t="s">
        <v>76</v>
      </c>
      <c r="CL94" s="88" t="s">
        <v>1</v>
      </c>
    </row>
    <row r="95" spans="1:91" s="7" customFormat="1" ht="16.5" customHeight="1">
      <c r="A95" s="90" t="s">
        <v>77</v>
      </c>
      <c r="B95" s="91"/>
      <c r="C95" s="92"/>
      <c r="D95" s="248" t="s">
        <v>78</v>
      </c>
      <c r="E95" s="248"/>
      <c r="F95" s="248"/>
      <c r="G95" s="248"/>
      <c r="H95" s="248"/>
      <c r="I95" s="93"/>
      <c r="J95" s="248" t="s">
        <v>79</v>
      </c>
      <c r="K95" s="248"/>
      <c r="L95" s="248"/>
      <c r="M95" s="248"/>
      <c r="N95" s="248"/>
      <c r="O95" s="248"/>
      <c r="P95" s="248"/>
      <c r="Q95" s="248"/>
      <c r="R95" s="248"/>
      <c r="S95" s="248"/>
      <c r="T95" s="248"/>
      <c r="U95" s="248"/>
      <c r="V95" s="248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46">
        <f>'V2 - Oprava ŽB stropní desky'!J30</f>
        <v>0</v>
      </c>
      <c r="AH95" s="247"/>
      <c r="AI95" s="247"/>
      <c r="AJ95" s="247"/>
      <c r="AK95" s="247"/>
      <c r="AL95" s="247"/>
      <c r="AM95" s="247"/>
      <c r="AN95" s="246">
        <f>SUM(AG95,AT95)</f>
        <v>0</v>
      </c>
      <c r="AO95" s="247"/>
      <c r="AP95" s="247"/>
      <c r="AQ95" s="94" t="s">
        <v>80</v>
      </c>
      <c r="AR95" s="95"/>
      <c r="AS95" s="96">
        <v>0</v>
      </c>
      <c r="AT95" s="97">
        <f>ROUND(SUM(AV95:AW95),2)</f>
        <v>0</v>
      </c>
      <c r="AU95" s="98">
        <f>'V2 - Oprava ŽB stropní desky'!P128</f>
        <v>0</v>
      </c>
      <c r="AV95" s="97">
        <f>'V2 - Oprava ŽB stropní desky'!J33</f>
        <v>0</v>
      </c>
      <c r="AW95" s="97">
        <f>'V2 - Oprava ŽB stropní desky'!J34</f>
        <v>0</v>
      </c>
      <c r="AX95" s="97">
        <f>'V2 - Oprava ŽB stropní desky'!J35</f>
        <v>0</v>
      </c>
      <c r="AY95" s="97">
        <f>'V2 - Oprava ŽB stropní desky'!J36</f>
        <v>0</v>
      </c>
      <c r="AZ95" s="97">
        <f>'V2 - Oprava ŽB stropní desky'!F33</f>
        <v>0</v>
      </c>
      <c r="BA95" s="97">
        <f>'V2 - Oprava ŽB stropní desky'!F34</f>
        <v>0</v>
      </c>
      <c r="BB95" s="97">
        <f>'V2 - Oprava ŽB stropní desky'!F35</f>
        <v>0</v>
      </c>
      <c r="BC95" s="97">
        <f>'V2 - Oprava ŽB stropní desky'!F36</f>
        <v>0</v>
      </c>
      <c r="BD95" s="99">
        <f>'V2 - Oprava ŽB stropní desky'!F37</f>
        <v>0</v>
      </c>
      <c r="BT95" s="100" t="s">
        <v>81</v>
      </c>
      <c r="BV95" s="100" t="s">
        <v>75</v>
      </c>
      <c r="BW95" s="100" t="s">
        <v>82</v>
      </c>
      <c r="BX95" s="100" t="s">
        <v>5</v>
      </c>
      <c r="CL95" s="100" t="s">
        <v>1</v>
      </c>
      <c r="CM95" s="100" t="s">
        <v>83</v>
      </c>
    </row>
    <row r="96" spans="1:57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40mcIcE7cJCcgvI1TFj/HKxy6s3M1OnpUxRhcqL4GMHW8Dvmss/BWZ32kqeZayK1XKdlF3RNk4Yu+S1q9gfCGg==" saltValue="2a7NcZ06UXXYngXcAXwiCAU3fYqi89IIdEI/TCpXZIFmd+btLzvmaNT/FDwMfYJs0YcxP21TnA1KdrATS/VyWw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V2 - Oprava ŽB stropní desk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4" t="s">
        <v>82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7"/>
      <c r="AT3" s="14" t="s">
        <v>83</v>
      </c>
    </row>
    <row r="4" spans="2:46" s="1" customFormat="1" ht="24.95" customHeight="1">
      <c r="B4" s="17"/>
      <c r="D4" s="103" t="s">
        <v>84</v>
      </c>
      <c r="L4" s="17"/>
      <c r="M4" s="104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5" t="s">
        <v>16</v>
      </c>
      <c r="L6" s="17"/>
    </row>
    <row r="7" spans="2:12" s="1" customFormat="1" ht="16.5" customHeight="1">
      <c r="B7" s="17"/>
      <c r="E7" s="252" t="str">
        <f>'Rekapitulace stavby'!K6</f>
        <v>Zastřešení garáže u chaty Javorový</v>
      </c>
      <c r="F7" s="253"/>
      <c r="G7" s="253"/>
      <c r="H7" s="253"/>
      <c r="L7" s="17"/>
    </row>
    <row r="8" spans="1:31" s="2" customFormat="1" ht="12" customHeight="1">
      <c r="A8" s="31"/>
      <c r="B8" s="36"/>
      <c r="C8" s="31"/>
      <c r="D8" s="105" t="s">
        <v>85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54" t="s">
        <v>86</v>
      </c>
      <c r="F9" s="255"/>
      <c r="G9" s="255"/>
      <c r="H9" s="255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5" t="s">
        <v>18</v>
      </c>
      <c r="E11" s="31"/>
      <c r="F11" s="106" t="s">
        <v>1</v>
      </c>
      <c r="G11" s="31"/>
      <c r="H11" s="31"/>
      <c r="I11" s="105" t="s">
        <v>19</v>
      </c>
      <c r="J11" s="106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5" t="s">
        <v>20</v>
      </c>
      <c r="E12" s="31"/>
      <c r="F12" s="106" t="s">
        <v>21</v>
      </c>
      <c r="G12" s="31"/>
      <c r="H12" s="31"/>
      <c r="I12" s="105" t="s">
        <v>22</v>
      </c>
      <c r="J12" s="107" t="str">
        <f>'Rekapitulace stavby'!AN8</f>
        <v>18. 7. 2023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5" t="s">
        <v>24</v>
      </c>
      <c r="E14" s="31"/>
      <c r="F14" s="31"/>
      <c r="G14" s="31"/>
      <c r="H14" s="31"/>
      <c r="I14" s="105" t="s">
        <v>25</v>
      </c>
      <c r="J14" s="106" t="str">
        <f>IF('Rekapitulace stavby'!AN10="","",'Rekapitulace stavby'!AN10)</f>
        <v/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06" t="str">
        <f>IF('Rekapitulace stavby'!E11="","",'Rekapitulace stavby'!E11)</f>
        <v xml:space="preserve"> </v>
      </c>
      <c r="F15" s="31"/>
      <c r="G15" s="31"/>
      <c r="H15" s="31"/>
      <c r="I15" s="105" t="s">
        <v>26</v>
      </c>
      <c r="J15" s="106" t="str">
        <f>IF('Rekapitulace stavby'!AN11="","",'Rekapitulace stavby'!AN11)</f>
        <v/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5" t="s">
        <v>27</v>
      </c>
      <c r="E17" s="31"/>
      <c r="F17" s="31"/>
      <c r="G17" s="31"/>
      <c r="H17" s="31"/>
      <c r="I17" s="105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56" t="str">
        <f>'Rekapitulace stavby'!E14</f>
        <v>Vyplň údaj</v>
      </c>
      <c r="F18" s="257"/>
      <c r="G18" s="257"/>
      <c r="H18" s="257"/>
      <c r="I18" s="105" t="s">
        <v>26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5" t="s">
        <v>29</v>
      </c>
      <c r="E20" s="31"/>
      <c r="F20" s="31"/>
      <c r="G20" s="31"/>
      <c r="H20" s="31"/>
      <c r="I20" s="105" t="s">
        <v>25</v>
      </c>
      <c r="J20" s="106" t="str">
        <f>IF('Rekapitulace stavby'!AN16="","",'Rekapitulace stavby'!AN16)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06" t="str">
        <f>IF('Rekapitulace stavby'!E17="","",'Rekapitulace stavby'!E17)</f>
        <v xml:space="preserve"> </v>
      </c>
      <c r="F21" s="31"/>
      <c r="G21" s="31"/>
      <c r="H21" s="31"/>
      <c r="I21" s="105" t="s">
        <v>26</v>
      </c>
      <c r="J21" s="106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5" t="s">
        <v>31</v>
      </c>
      <c r="E23" s="31"/>
      <c r="F23" s="31"/>
      <c r="G23" s="31"/>
      <c r="H23" s="31"/>
      <c r="I23" s="105" t="s">
        <v>25</v>
      </c>
      <c r="J23" s="106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06" t="str">
        <f>IF('Rekapitulace stavby'!E20="","",'Rekapitulace stavby'!E20)</f>
        <v xml:space="preserve"> </v>
      </c>
      <c r="F24" s="31"/>
      <c r="G24" s="31"/>
      <c r="H24" s="31"/>
      <c r="I24" s="105" t="s">
        <v>26</v>
      </c>
      <c r="J24" s="106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5" t="s">
        <v>32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08"/>
      <c r="B27" s="109"/>
      <c r="C27" s="108"/>
      <c r="D27" s="108"/>
      <c r="E27" s="258" t="s">
        <v>1</v>
      </c>
      <c r="F27" s="258"/>
      <c r="G27" s="258"/>
      <c r="H27" s="258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1"/>
      <c r="E29" s="111"/>
      <c r="F29" s="111"/>
      <c r="G29" s="111"/>
      <c r="H29" s="111"/>
      <c r="I29" s="111"/>
      <c r="J29" s="111"/>
      <c r="K29" s="111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2" t="s">
        <v>33</v>
      </c>
      <c r="E30" s="31"/>
      <c r="F30" s="31"/>
      <c r="G30" s="31"/>
      <c r="H30" s="31"/>
      <c r="I30" s="31"/>
      <c r="J30" s="113">
        <f>ROUND(J128,2)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1"/>
      <c r="E31" s="111"/>
      <c r="F31" s="111"/>
      <c r="G31" s="111"/>
      <c r="H31" s="111"/>
      <c r="I31" s="111"/>
      <c r="J31" s="111"/>
      <c r="K31" s="11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4" t="s">
        <v>35</v>
      </c>
      <c r="G32" s="31"/>
      <c r="H32" s="31"/>
      <c r="I32" s="114" t="s">
        <v>34</v>
      </c>
      <c r="J32" s="114" t="s">
        <v>36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5" t="s">
        <v>37</v>
      </c>
      <c r="E33" s="105" t="s">
        <v>38</v>
      </c>
      <c r="F33" s="116">
        <f>ROUND((SUM(BE128:BE166)),2)</f>
        <v>0</v>
      </c>
      <c r="G33" s="31"/>
      <c r="H33" s="31"/>
      <c r="I33" s="117">
        <v>0.21</v>
      </c>
      <c r="J33" s="116">
        <f>ROUND(((SUM(BE128:BE166))*I33),2)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5" t="s">
        <v>39</v>
      </c>
      <c r="F34" s="116">
        <f>ROUND((SUM(BF128:BF166)),2)</f>
        <v>0</v>
      </c>
      <c r="G34" s="31"/>
      <c r="H34" s="31"/>
      <c r="I34" s="117">
        <v>0.15</v>
      </c>
      <c r="J34" s="116">
        <f>ROUND(((SUM(BF128:BF166))*I34),2)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5" t="s">
        <v>40</v>
      </c>
      <c r="F35" s="116">
        <f>ROUND((SUM(BG128:BG166)),2)</f>
        <v>0</v>
      </c>
      <c r="G35" s="31"/>
      <c r="H35" s="31"/>
      <c r="I35" s="117">
        <v>0.21</v>
      </c>
      <c r="J35" s="116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5" t="s">
        <v>41</v>
      </c>
      <c r="F36" s="116">
        <f>ROUND((SUM(BH128:BH166)),2)</f>
        <v>0</v>
      </c>
      <c r="G36" s="31"/>
      <c r="H36" s="31"/>
      <c r="I36" s="117">
        <v>0.15</v>
      </c>
      <c r="J36" s="116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5" t="s">
        <v>42</v>
      </c>
      <c r="F37" s="116">
        <f>ROUND((SUM(BI128:BI166)),2)</f>
        <v>0</v>
      </c>
      <c r="G37" s="31"/>
      <c r="H37" s="31"/>
      <c r="I37" s="117">
        <v>0</v>
      </c>
      <c r="J37" s="116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18"/>
      <c r="D39" s="119" t="s">
        <v>43</v>
      </c>
      <c r="E39" s="120"/>
      <c r="F39" s="120"/>
      <c r="G39" s="121" t="s">
        <v>44</v>
      </c>
      <c r="H39" s="122" t="s">
        <v>45</v>
      </c>
      <c r="I39" s="120"/>
      <c r="J39" s="123">
        <f>SUM(J30:J37)</f>
        <v>0</v>
      </c>
      <c r="K39" s="124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5" t="s">
        <v>46</v>
      </c>
      <c r="E50" s="126"/>
      <c r="F50" s="126"/>
      <c r="G50" s="125" t="s">
        <v>47</v>
      </c>
      <c r="H50" s="126"/>
      <c r="I50" s="126"/>
      <c r="J50" s="126"/>
      <c r="K50" s="126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">
      <c r="A61" s="31"/>
      <c r="B61" s="36"/>
      <c r="C61" s="31"/>
      <c r="D61" s="127" t="s">
        <v>48</v>
      </c>
      <c r="E61" s="128"/>
      <c r="F61" s="129" t="s">
        <v>49</v>
      </c>
      <c r="G61" s="127" t="s">
        <v>48</v>
      </c>
      <c r="H61" s="128"/>
      <c r="I61" s="128"/>
      <c r="J61" s="130" t="s">
        <v>49</v>
      </c>
      <c r="K61" s="128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">
      <c r="A65" s="31"/>
      <c r="B65" s="36"/>
      <c r="C65" s="31"/>
      <c r="D65" s="125" t="s">
        <v>50</v>
      </c>
      <c r="E65" s="131"/>
      <c r="F65" s="131"/>
      <c r="G65" s="125" t="s">
        <v>51</v>
      </c>
      <c r="H65" s="131"/>
      <c r="I65" s="131"/>
      <c r="J65" s="131"/>
      <c r="K65" s="13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">
      <c r="A76" s="31"/>
      <c r="B76" s="36"/>
      <c r="C76" s="31"/>
      <c r="D76" s="127" t="s">
        <v>48</v>
      </c>
      <c r="E76" s="128"/>
      <c r="F76" s="129" t="s">
        <v>49</v>
      </c>
      <c r="G76" s="127" t="s">
        <v>48</v>
      </c>
      <c r="H76" s="128"/>
      <c r="I76" s="128"/>
      <c r="J76" s="130" t="s">
        <v>49</v>
      </c>
      <c r="K76" s="128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2"/>
      <c r="C77" s="133"/>
      <c r="D77" s="133"/>
      <c r="E77" s="133"/>
      <c r="F77" s="133"/>
      <c r="G77" s="133"/>
      <c r="H77" s="133"/>
      <c r="I77" s="133"/>
      <c r="J77" s="133"/>
      <c r="K77" s="133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4"/>
      <c r="C81" s="135"/>
      <c r="D81" s="135"/>
      <c r="E81" s="135"/>
      <c r="F81" s="135"/>
      <c r="G81" s="135"/>
      <c r="H81" s="135"/>
      <c r="I81" s="135"/>
      <c r="J81" s="135"/>
      <c r="K81" s="135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87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59" t="str">
        <f>E7</f>
        <v>Zastřešení garáže u chaty Javorový</v>
      </c>
      <c r="F85" s="260"/>
      <c r="G85" s="260"/>
      <c r="H85" s="260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85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30" t="str">
        <f>E9</f>
        <v>V2 - Oprava ŽB stropní desky</v>
      </c>
      <c r="F87" s="261"/>
      <c r="G87" s="261"/>
      <c r="H87" s="261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 </v>
      </c>
      <c r="G89" s="33"/>
      <c r="H89" s="33"/>
      <c r="I89" s="26" t="s">
        <v>22</v>
      </c>
      <c r="J89" s="63" t="str">
        <f>IF(J12="","",J12)</f>
        <v>18. 7. 2023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3"/>
      <c r="E91" s="33"/>
      <c r="F91" s="24" t="str">
        <f>E15</f>
        <v xml:space="preserve"> </v>
      </c>
      <c r="G91" s="33"/>
      <c r="H91" s="33"/>
      <c r="I91" s="26" t="s">
        <v>29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26" t="s">
        <v>31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36" t="s">
        <v>88</v>
      </c>
      <c r="D94" s="137"/>
      <c r="E94" s="137"/>
      <c r="F94" s="137"/>
      <c r="G94" s="137"/>
      <c r="H94" s="137"/>
      <c r="I94" s="137"/>
      <c r="J94" s="138" t="s">
        <v>89</v>
      </c>
      <c r="K94" s="137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39" t="s">
        <v>90</v>
      </c>
      <c r="D96" s="33"/>
      <c r="E96" s="33"/>
      <c r="F96" s="33"/>
      <c r="G96" s="33"/>
      <c r="H96" s="33"/>
      <c r="I96" s="33"/>
      <c r="J96" s="81">
        <f>J128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91</v>
      </c>
    </row>
    <row r="97" spans="2:12" s="9" customFormat="1" ht="24.95" customHeight="1">
      <c r="B97" s="140"/>
      <c r="C97" s="141"/>
      <c r="D97" s="142" t="s">
        <v>92</v>
      </c>
      <c r="E97" s="143"/>
      <c r="F97" s="143"/>
      <c r="G97" s="143"/>
      <c r="H97" s="143"/>
      <c r="I97" s="143"/>
      <c r="J97" s="144">
        <f>J129</f>
        <v>0</v>
      </c>
      <c r="K97" s="141"/>
      <c r="L97" s="145"/>
    </row>
    <row r="98" spans="2:12" s="10" customFormat="1" ht="19.9" customHeight="1">
      <c r="B98" s="146"/>
      <c r="C98" s="147"/>
      <c r="D98" s="148" t="s">
        <v>93</v>
      </c>
      <c r="E98" s="149"/>
      <c r="F98" s="149"/>
      <c r="G98" s="149"/>
      <c r="H98" s="149"/>
      <c r="I98" s="149"/>
      <c r="J98" s="150">
        <f>J130</f>
        <v>0</v>
      </c>
      <c r="K98" s="147"/>
      <c r="L98" s="151"/>
    </row>
    <row r="99" spans="2:12" s="10" customFormat="1" ht="19.9" customHeight="1">
      <c r="B99" s="146"/>
      <c r="C99" s="147"/>
      <c r="D99" s="148" t="s">
        <v>94</v>
      </c>
      <c r="E99" s="149"/>
      <c r="F99" s="149"/>
      <c r="G99" s="149"/>
      <c r="H99" s="149"/>
      <c r="I99" s="149"/>
      <c r="J99" s="150">
        <f>J132</f>
        <v>0</v>
      </c>
      <c r="K99" s="147"/>
      <c r="L99" s="151"/>
    </row>
    <row r="100" spans="2:12" s="10" customFormat="1" ht="19.9" customHeight="1">
      <c r="B100" s="146"/>
      <c r="C100" s="147"/>
      <c r="D100" s="148" t="s">
        <v>95</v>
      </c>
      <c r="E100" s="149"/>
      <c r="F100" s="149"/>
      <c r="G100" s="149"/>
      <c r="H100" s="149"/>
      <c r="I100" s="149"/>
      <c r="J100" s="150">
        <f>J136</f>
        <v>0</v>
      </c>
      <c r="K100" s="147"/>
      <c r="L100" s="151"/>
    </row>
    <row r="101" spans="2:12" s="10" customFormat="1" ht="19.9" customHeight="1">
      <c r="B101" s="146"/>
      <c r="C101" s="147"/>
      <c r="D101" s="148" t="s">
        <v>96</v>
      </c>
      <c r="E101" s="149"/>
      <c r="F101" s="149"/>
      <c r="G101" s="149"/>
      <c r="H101" s="149"/>
      <c r="I101" s="149"/>
      <c r="J101" s="150">
        <f>J138</f>
        <v>0</v>
      </c>
      <c r="K101" s="147"/>
      <c r="L101" s="151"/>
    </row>
    <row r="102" spans="2:12" s="10" customFormat="1" ht="14.85" customHeight="1">
      <c r="B102" s="146"/>
      <c r="C102" s="147"/>
      <c r="D102" s="148" t="s">
        <v>97</v>
      </c>
      <c r="E102" s="149"/>
      <c r="F102" s="149"/>
      <c r="G102" s="149"/>
      <c r="H102" s="149"/>
      <c r="I102" s="149"/>
      <c r="J102" s="150">
        <f>J145</f>
        <v>0</v>
      </c>
      <c r="K102" s="147"/>
      <c r="L102" s="151"/>
    </row>
    <row r="103" spans="2:12" s="10" customFormat="1" ht="14.85" customHeight="1">
      <c r="B103" s="146"/>
      <c r="C103" s="147"/>
      <c r="D103" s="148" t="s">
        <v>98</v>
      </c>
      <c r="E103" s="149"/>
      <c r="F103" s="149"/>
      <c r="G103" s="149"/>
      <c r="H103" s="149"/>
      <c r="I103" s="149"/>
      <c r="J103" s="150">
        <f>J148</f>
        <v>0</v>
      </c>
      <c r="K103" s="147"/>
      <c r="L103" s="151"/>
    </row>
    <row r="104" spans="2:12" s="10" customFormat="1" ht="19.9" customHeight="1">
      <c r="B104" s="146"/>
      <c r="C104" s="147"/>
      <c r="D104" s="148" t="s">
        <v>99</v>
      </c>
      <c r="E104" s="149"/>
      <c r="F104" s="149"/>
      <c r="G104" s="149"/>
      <c r="H104" s="149"/>
      <c r="I104" s="149"/>
      <c r="J104" s="150">
        <f>J150</f>
        <v>0</v>
      </c>
      <c r="K104" s="147"/>
      <c r="L104" s="151"/>
    </row>
    <row r="105" spans="2:12" s="9" customFormat="1" ht="24.95" customHeight="1">
      <c r="B105" s="140"/>
      <c r="C105" s="141"/>
      <c r="D105" s="142" t="s">
        <v>100</v>
      </c>
      <c r="E105" s="143"/>
      <c r="F105" s="143"/>
      <c r="G105" s="143"/>
      <c r="H105" s="143"/>
      <c r="I105" s="143"/>
      <c r="J105" s="144">
        <f>J155</f>
        <v>0</v>
      </c>
      <c r="K105" s="141"/>
      <c r="L105" s="145"/>
    </row>
    <row r="106" spans="2:12" s="10" customFormat="1" ht="19.9" customHeight="1">
      <c r="B106" s="146"/>
      <c r="C106" s="147"/>
      <c r="D106" s="148" t="s">
        <v>101</v>
      </c>
      <c r="E106" s="149"/>
      <c r="F106" s="149"/>
      <c r="G106" s="149"/>
      <c r="H106" s="149"/>
      <c r="I106" s="149"/>
      <c r="J106" s="150">
        <f>J156</f>
        <v>0</v>
      </c>
      <c r="K106" s="147"/>
      <c r="L106" s="151"/>
    </row>
    <row r="107" spans="2:12" s="10" customFormat="1" ht="19.9" customHeight="1">
      <c r="B107" s="146"/>
      <c r="C107" s="147"/>
      <c r="D107" s="148" t="s">
        <v>102</v>
      </c>
      <c r="E107" s="149"/>
      <c r="F107" s="149"/>
      <c r="G107" s="149"/>
      <c r="H107" s="149"/>
      <c r="I107" s="149"/>
      <c r="J107" s="150">
        <f>J161</f>
        <v>0</v>
      </c>
      <c r="K107" s="147"/>
      <c r="L107" s="151"/>
    </row>
    <row r="108" spans="2:12" s="10" customFormat="1" ht="19.9" customHeight="1">
      <c r="B108" s="146"/>
      <c r="C108" s="147"/>
      <c r="D108" s="148" t="s">
        <v>103</v>
      </c>
      <c r="E108" s="149"/>
      <c r="F108" s="149"/>
      <c r="G108" s="149"/>
      <c r="H108" s="149"/>
      <c r="I108" s="149"/>
      <c r="J108" s="150">
        <f>J163</f>
        <v>0</v>
      </c>
      <c r="K108" s="147"/>
      <c r="L108" s="151"/>
    </row>
    <row r="109" spans="1:31" s="2" customFormat="1" ht="21.75" customHeight="1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5" customHeight="1">
      <c r="A110" s="31"/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4" spans="1:31" s="2" customFormat="1" ht="6.95" customHeight="1">
      <c r="A114" s="31"/>
      <c r="B114" s="53"/>
      <c r="C114" s="54"/>
      <c r="D114" s="54"/>
      <c r="E114" s="54"/>
      <c r="F114" s="54"/>
      <c r="G114" s="54"/>
      <c r="H114" s="54"/>
      <c r="I114" s="54"/>
      <c r="J114" s="54"/>
      <c r="K114" s="54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24.95" customHeight="1">
      <c r="A115" s="31"/>
      <c r="B115" s="32"/>
      <c r="C115" s="20" t="s">
        <v>104</v>
      </c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2" customHeight="1">
      <c r="A117" s="31"/>
      <c r="B117" s="32"/>
      <c r="C117" s="26" t="s">
        <v>16</v>
      </c>
      <c r="D117" s="33"/>
      <c r="E117" s="33"/>
      <c r="F117" s="33"/>
      <c r="G117" s="33"/>
      <c r="H117" s="33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6.5" customHeight="1">
      <c r="A118" s="31"/>
      <c r="B118" s="32"/>
      <c r="C118" s="33"/>
      <c r="D118" s="33"/>
      <c r="E118" s="259" t="str">
        <f>E7</f>
        <v>Zastřešení garáže u chaty Javorový</v>
      </c>
      <c r="F118" s="260"/>
      <c r="G118" s="260"/>
      <c r="H118" s="260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2" customHeight="1">
      <c r="A119" s="31"/>
      <c r="B119" s="32"/>
      <c r="C119" s="26" t="s">
        <v>85</v>
      </c>
      <c r="D119" s="33"/>
      <c r="E119" s="33"/>
      <c r="F119" s="33"/>
      <c r="G119" s="33"/>
      <c r="H119" s="33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6.5" customHeight="1">
      <c r="A120" s="31"/>
      <c r="B120" s="32"/>
      <c r="C120" s="33"/>
      <c r="D120" s="33"/>
      <c r="E120" s="230" t="str">
        <f>E9</f>
        <v>V2 - Oprava ŽB stropní desky</v>
      </c>
      <c r="F120" s="261"/>
      <c r="G120" s="261"/>
      <c r="H120" s="261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6.95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2" customHeight="1">
      <c r="A122" s="31"/>
      <c r="B122" s="32"/>
      <c r="C122" s="26" t="s">
        <v>20</v>
      </c>
      <c r="D122" s="33"/>
      <c r="E122" s="33"/>
      <c r="F122" s="24" t="str">
        <f>F12</f>
        <v xml:space="preserve"> </v>
      </c>
      <c r="G122" s="33"/>
      <c r="H122" s="33"/>
      <c r="I122" s="26" t="s">
        <v>22</v>
      </c>
      <c r="J122" s="63" t="str">
        <f>IF(J12="","",J12)</f>
        <v>18. 7. 2023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6.95" customHeight="1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5.2" customHeight="1">
      <c r="A124" s="31"/>
      <c r="B124" s="32"/>
      <c r="C124" s="26" t="s">
        <v>24</v>
      </c>
      <c r="D124" s="33"/>
      <c r="E124" s="33"/>
      <c r="F124" s="24" t="str">
        <f>E15</f>
        <v xml:space="preserve"> </v>
      </c>
      <c r="G124" s="33"/>
      <c r="H124" s="33"/>
      <c r="I124" s="26" t="s">
        <v>29</v>
      </c>
      <c r="J124" s="29" t="str">
        <f>E21</f>
        <v xml:space="preserve"> </v>
      </c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5.2" customHeight="1">
      <c r="A125" s="31"/>
      <c r="B125" s="32"/>
      <c r="C125" s="26" t="s">
        <v>27</v>
      </c>
      <c r="D125" s="33"/>
      <c r="E125" s="33"/>
      <c r="F125" s="24" t="str">
        <f>IF(E18="","",E18)</f>
        <v>Vyplň údaj</v>
      </c>
      <c r="G125" s="33"/>
      <c r="H125" s="33"/>
      <c r="I125" s="26" t="s">
        <v>31</v>
      </c>
      <c r="J125" s="29" t="str">
        <f>E24</f>
        <v xml:space="preserve"> </v>
      </c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0.35" customHeight="1">
      <c r="A126" s="31"/>
      <c r="B126" s="32"/>
      <c r="C126" s="33"/>
      <c r="D126" s="33"/>
      <c r="E126" s="33"/>
      <c r="F126" s="33"/>
      <c r="G126" s="33"/>
      <c r="H126" s="33"/>
      <c r="I126" s="33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11" customFormat="1" ht="29.25" customHeight="1">
      <c r="A127" s="152"/>
      <c r="B127" s="153"/>
      <c r="C127" s="154" t="s">
        <v>105</v>
      </c>
      <c r="D127" s="155" t="s">
        <v>58</v>
      </c>
      <c r="E127" s="155" t="s">
        <v>54</v>
      </c>
      <c r="F127" s="155" t="s">
        <v>55</v>
      </c>
      <c r="G127" s="155" t="s">
        <v>106</v>
      </c>
      <c r="H127" s="155" t="s">
        <v>107</v>
      </c>
      <c r="I127" s="155" t="s">
        <v>108</v>
      </c>
      <c r="J127" s="156" t="s">
        <v>89</v>
      </c>
      <c r="K127" s="157" t="s">
        <v>109</v>
      </c>
      <c r="L127" s="158"/>
      <c r="M127" s="72" t="s">
        <v>1</v>
      </c>
      <c r="N127" s="73" t="s">
        <v>37</v>
      </c>
      <c r="O127" s="73" t="s">
        <v>110</v>
      </c>
      <c r="P127" s="73" t="s">
        <v>111</v>
      </c>
      <c r="Q127" s="73" t="s">
        <v>112</v>
      </c>
      <c r="R127" s="73" t="s">
        <v>113</v>
      </c>
      <c r="S127" s="73" t="s">
        <v>114</v>
      </c>
      <c r="T127" s="74" t="s">
        <v>115</v>
      </c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</row>
    <row r="128" spans="1:63" s="2" customFormat="1" ht="22.9" customHeight="1">
      <c r="A128" s="31"/>
      <c r="B128" s="32"/>
      <c r="C128" s="79" t="s">
        <v>116</v>
      </c>
      <c r="D128" s="33"/>
      <c r="E128" s="33"/>
      <c r="F128" s="33"/>
      <c r="G128" s="33"/>
      <c r="H128" s="33"/>
      <c r="I128" s="33"/>
      <c r="J128" s="159">
        <f>BK128</f>
        <v>0</v>
      </c>
      <c r="K128" s="33"/>
      <c r="L128" s="36"/>
      <c r="M128" s="75"/>
      <c r="N128" s="160"/>
      <c r="O128" s="76"/>
      <c r="P128" s="161">
        <f>P129+P155</f>
        <v>0</v>
      </c>
      <c r="Q128" s="76"/>
      <c r="R128" s="161">
        <f>R129+R155</f>
        <v>0.786728</v>
      </c>
      <c r="S128" s="76"/>
      <c r="T128" s="162">
        <f>T129+T155</f>
        <v>26.453500000000002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4" t="s">
        <v>72</v>
      </c>
      <c r="AU128" s="14" t="s">
        <v>91</v>
      </c>
      <c r="BK128" s="163">
        <f>BK129+BK155</f>
        <v>0</v>
      </c>
    </row>
    <row r="129" spans="2:63" s="12" customFormat="1" ht="25.9" customHeight="1">
      <c r="B129" s="164"/>
      <c r="C129" s="165"/>
      <c r="D129" s="166" t="s">
        <v>72</v>
      </c>
      <c r="E129" s="167" t="s">
        <v>117</v>
      </c>
      <c r="F129" s="167" t="s">
        <v>118</v>
      </c>
      <c r="G129" s="165"/>
      <c r="H129" s="165"/>
      <c r="I129" s="168"/>
      <c r="J129" s="169">
        <f>BK129</f>
        <v>0</v>
      </c>
      <c r="K129" s="165"/>
      <c r="L129" s="170"/>
      <c r="M129" s="171"/>
      <c r="N129" s="172"/>
      <c r="O129" s="172"/>
      <c r="P129" s="173">
        <f>P130+P132+P136+P138+P150</f>
        <v>0</v>
      </c>
      <c r="Q129" s="172"/>
      <c r="R129" s="173">
        <f>R130+R132+R136+R138+R150</f>
        <v>0.005399999999999999</v>
      </c>
      <c r="S129" s="172"/>
      <c r="T129" s="174">
        <f>T130+T132+T136+T138+T150</f>
        <v>25.703500000000002</v>
      </c>
      <c r="AR129" s="175" t="s">
        <v>81</v>
      </c>
      <c r="AT129" s="176" t="s">
        <v>72</v>
      </c>
      <c r="AU129" s="176" t="s">
        <v>73</v>
      </c>
      <c r="AY129" s="175" t="s">
        <v>119</v>
      </c>
      <c r="BK129" s="177">
        <f>BK130+BK132+BK136+BK138+BK150</f>
        <v>0</v>
      </c>
    </row>
    <row r="130" spans="2:63" s="12" customFormat="1" ht="22.9" customHeight="1">
      <c r="B130" s="164"/>
      <c r="C130" s="165"/>
      <c r="D130" s="166" t="s">
        <v>72</v>
      </c>
      <c r="E130" s="178" t="s">
        <v>120</v>
      </c>
      <c r="F130" s="178" t="s">
        <v>121</v>
      </c>
      <c r="G130" s="165"/>
      <c r="H130" s="165"/>
      <c r="I130" s="168"/>
      <c r="J130" s="179">
        <f>BK130</f>
        <v>0</v>
      </c>
      <c r="K130" s="165"/>
      <c r="L130" s="170"/>
      <c r="M130" s="171"/>
      <c r="N130" s="172"/>
      <c r="O130" s="172"/>
      <c r="P130" s="173">
        <f>P131</f>
        <v>0</v>
      </c>
      <c r="Q130" s="172"/>
      <c r="R130" s="173">
        <f>R131</f>
        <v>0</v>
      </c>
      <c r="S130" s="172"/>
      <c r="T130" s="174">
        <f>T131</f>
        <v>0</v>
      </c>
      <c r="AR130" s="175" t="s">
        <v>81</v>
      </c>
      <c r="AT130" s="176" t="s">
        <v>72</v>
      </c>
      <c r="AU130" s="176" t="s">
        <v>81</v>
      </c>
      <c r="AY130" s="175" t="s">
        <v>119</v>
      </c>
      <c r="BK130" s="177">
        <f>BK131</f>
        <v>0</v>
      </c>
    </row>
    <row r="131" spans="1:65" s="2" customFormat="1" ht="21.75" customHeight="1">
      <c r="A131" s="31"/>
      <c r="B131" s="32"/>
      <c r="C131" s="180" t="s">
        <v>122</v>
      </c>
      <c r="D131" s="180" t="s">
        <v>123</v>
      </c>
      <c r="E131" s="181" t="s">
        <v>124</v>
      </c>
      <c r="F131" s="182" t="s">
        <v>125</v>
      </c>
      <c r="G131" s="183" t="s">
        <v>126</v>
      </c>
      <c r="H131" s="184">
        <v>0.45</v>
      </c>
      <c r="I131" s="185"/>
      <c r="J131" s="186">
        <f>ROUND(I131*H131,2)</f>
        <v>0</v>
      </c>
      <c r="K131" s="187"/>
      <c r="L131" s="36"/>
      <c r="M131" s="188" t="s">
        <v>1</v>
      </c>
      <c r="N131" s="189" t="s">
        <v>38</v>
      </c>
      <c r="O131" s="68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2" t="s">
        <v>127</v>
      </c>
      <c r="AT131" s="192" t="s">
        <v>128</v>
      </c>
      <c r="AU131" s="192" t="s">
        <v>83</v>
      </c>
      <c r="AY131" s="14" t="s">
        <v>119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4" t="s">
        <v>81</v>
      </c>
      <c r="BK131" s="193">
        <f>ROUND(I131*H131,2)</f>
        <v>0</v>
      </c>
      <c r="BL131" s="14" t="s">
        <v>127</v>
      </c>
      <c r="BM131" s="192" t="s">
        <v>129</v>
      </c>
    </row>
    <row r="132" spans="2:63" s="12" customFormat="1" ht="22.9" customHeight="1">
      <c r="B132" s="164"/>
      <c r="C132" s="165"/>
      <c r="D132" s="166" t="s">
        <v>72</v>
      </c>
      <c r="E132" s="178" t="s">
        <v>127</v>
      </c>
      <c r="F132" s="178" t="s">
        <v>130</v>
      </c>
      <c r="G132" s="165"/>
      <c r="H132" s="165"/>
      <c r="I132" s="168"/>
      <c r="J132" s="179">
        <f>BK132</f>
        <v>0</v>
      </c>
      <c r="K132" s="165"/>
      <c r="L132" s="170"/>
      <c r="M132" s="171"/>
      <c r="N132" s="172"/>
      <c r="O132" s="172"/>
      <c r="P132" s="173">
        <f>SUM(P133:P135)</f>
        <v>0</v>
      </c>
      <c r="Q132" s="172"/>
      <c r="R132" s="173">
        <f>SUM(R133:R135)</f>
        <v>0</v>
      </c>
      <c r="S132" s="172"/>
      <c r="T132" s="174">
        <f>SUM(T133:T135)</f>
        <v>0</v>
      </c>
      <c r="AR132" s="175" t="s">
        <v>81</v>
      </c>
      <c r="AT132" s="176" t="s">
        <v>72</v>
      </c>
      <c r="AU132" s="176" t="s">
        <v>81</v>
      </c>
      <c r="AY132" s="175" t="s">
        <v>119</v>
      </c>
      <c r="BK132" s="177">
        <f>SUM(BK133:BK135)</f>
        <v>0</v>
      </c>
    </row>
    <row r="133" spans="1:65" s="2" customFormat="1" ht="24.2" customHeight="1">
      <c r="A133" s="31"/>
      <c r="B133" s="32"/>
      <c r="C133" s="180" t="s">
        <v>131</v>
      </c>
      <c r="D133" s="180" t="s">
        <v>123</v>
      </c>
      <c r="E133" s="181" t="s">
        <v>132</v>
      </c>
      <c r="F133" s="182" t="s">
        <v>133</v>
      </c>
      <c r="G133" s="183" t="s">
        <v>126</v>
      </c>
      <c r="H133" s="184">
        <v>12</v>
      </c>
      <c r="I133" s="185"/>
      <c r="J133" s="186">
        <f>ROUND(I133*H133,2)</f>
        <v>0</v>
      </c>
      <c r="K133" s="187"/>
      <c r="L133" s="36"/>
      <c r="M133" s="188" t="s">
        <v>1</v>
      </c>
      <c r="N133" s="189" t="s">
        <v>38</v>
      </c>
      <c r="O133" s="68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2" t="s">
        <v>127</v>
      </c>
      <c r="AT133" s="192" t="s">
        <v>128</v>
      </c>
      <c r="AU133" s="192" t="s">
        <v>83</v>
      </c>
      <c r="AY133" s="14" t="s">
        <v>119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4" t="s">
        <v>81</v>
      </c>
      <c r="BK133" s="193">
        <f>ROUND(I133*H133,2)</f>
        <v>0</v>
      </c>
      <c r="BL133" s="14" t="s">
        <v>127</v>
      </c>
      <c r="BM133" s="192" t="s">
        <v>134</v>
      </c>
    </row>
    <row r="134" spans="1:65" s="2" customFormat="1" ht="21.75" customHeight="1">
      <c r="A134" s="31"/>
      <c r="B134" s="32"/>
      <c r="C134" s="180" t="s">
        <v>135</v>
      </c>
      <c r="D134" s="180" t="s">
        <v>123</v>
      </c>
      <c r="E134" s="181" t="s">
        <v>136</v>
      </c>
      <c r="F134" s="182" t="s">
        <v>137</v>
      </c>
      <c r="G134" s="183" t="s">
        <v>138</v>
      </c>
      <c r="H134" s="184">
        <v>20</v>
      </c>
      <c r="I134" s="185"/>
      <c r="J134" s="186">
        <f>ROUND(I134*H134,2)</f>
        <v>0</v>
      </c>
      <c r="K134" s="187"/>
      <c r="L134" s="36"/>
      <c r="M134" s="188" t="s">
        <v>1</v>
      </c>
      <c r="N134" s="189" t="s">
        <v>38</v>
      </c>
      <c r="O134" s="68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2" t="s">
        <v>127</v>
      </c>
      <c r="AT134" s="192" t="s">
        <v>128</v>
      </c>
      <c r="AU134" s="192" t="s">
        <v>83</v>
      </c>
      <c r="AY134" s="14" t="s">
        <v>119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4" t="s">
        <v>81</v>
      </c>
      <c r="BK134" s="193">
        <f>ROUND(I134*H134,2)</f>
        <v>0</v>
      </c>
      <c r="BL134" s="14" t="s">
        <v>127</v>
      </c>
      <c r="BM134" s="192" t="s">
        <v>139</v>
      </c>
    </row>
    <row r="135" spans="1:65" s="2" customFormat="1" ht="33" customHeight="1">
      <c r="A135" s="31"/>
      <c r="B135" s="32"/>
      <c r="C135" s="180" t="s">
        <v>140</v>
      </c>
      <c r="D135" s="180" t="s">
        <v>123</v>
      </c>
      <c r="E135" s="181" t="s">
        <v>141</v>
      </c>
      <c r="F135" s="182" t="s">
        <v>142</v>
      </c>
      <c r="G135" s="183" t="s">
        <v>138</v>
      </c>
      <c r="H135" s="184">
        <v>45</v>
      </c>
      <c r="I135" s="185"/>
      <c r="J135" s="186">
        <f>ROUND(I135*H135,2)</f>
        <v>0</v>
      </c>
      <c r="K135" s="187"/>
      <c r="L135" s="36"/>
      <c r="M135" s="188" t="s">
        <v>1</v>
      </c>
      <c r="N135" s="189" t="s">
        <v>38</v>
      </c>
      <c r="O135" s="68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2" t="s">
        <v>127</v>
      </c>
      <c r="AT135" s="192" t="s">
        <v>128</v>
      </c>
      <c r="AU135" s="192" t="s">
        <v>83</v>
      </c>
      <c r="AY135" s="14" t="s">
        <v>119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4" t="s">
        <v>81</v>
      </c>
      <c r="BK135" s="193">
        <f>ROUND(I135*H135,2)</f>
        <v>0</v>
      </c>
      <c r="BL135" s="14" t="s">
        <v>127</v>
      </c>
      <c r="BM135" s="192" t="s">
        <v>143</v>
      </c>
    </row>
    <row r="136" spans="2:63" s="12" customFormat="1" ht="22.9" customHeight="1">
      <c r="B136" s="164"/>
      <c r="C136" s="165"/>
      <c r="D136" s="166" t="s">
        <v>72</v>
      </c>
      <c r="E136" s="178" t="s">
        <v>144</v>
      </c>
      <c r="F136" s="178" t="s">
        <v>145</v>
      </c>
      <c r="G136" s="165"/>
      <c r="H136" s="165"/>
      <c r="I136" s="168"/>
      <c r="J136" s="179">
        <f>BK136</f>
        <v>0</v>
      </c>
      <c r="K136" s="165"/>
      <c r="L136" s="170"/>
      <c r="M136" s="171"/>
      <c r="N136" s="172"/>
      <c r="O136" s="172"/>
      <c r="P136" s="173">
        <f>P137</f>
        <v>0</v>
      </c>
      <c r="Q136" s="172"/>
      <c r="R136" s="173">
        <f>R137</f>
        <v>0</v>
      </c>
      <c r="S136" s="172"/>
      <c r="T136" s="174">
        <f>T137</f>
        <v>0</v>
      </c>
      <c r="AR136" s="175" t="s">
        <v>81</v>
      </c>
      <c r="AT136" s="176" t="s">
        <v>72</v>
      </c>
      <c r="AU136" s="176" t="s">
        <v>81</v>
      </c>
      <c r="AY136" s="175" t="s">
        <v>119</v>
      </c>
      <c r="BK136" s="177">
        <f>BK137</f>
        <v>0</v>
      </c>
    </row>
    <row r="137" spans="1:65" s="2" customFormat="1" ht="24.2" customHeight="1">
      <c r="A137" s="31"/>
      <c r="B137" s="32"/>
      <c r="C137" s="180" t="s">
        <v>81</v>
      </c>
      <c r="D137" s="180" t="s">
        <v>123</v>
      </c>
      <c r="E137" s="181" t="s">
        <v>146</v>
      </c>
      <c r="F137" s="182" t="s">
        <v>147</v>
      </c>
      <c r="G137" s="183" t="s">
        <v>148</v>
      </c>
      <c r="H137" s="184">
        <v>10</v>
      </c>
      <c r="I137" s="185"/>
      <c r="J137" s="186">
        <f>ROUND(I137*H137,2)</f>
        <v>0</v>
      </c>
      <c r="K137" s="187"/>
      <c r="L137" s="36"/>
      <c r="M137" s="188" t="s">
        <v>1</v>
      </c>
      <c r="N137" s="189" t="s">
        <v>38</v>
      </c>
      <c r="O137" s="68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2" t="s">
        <v>127</v>
      </c>
      <c r="AT137" s="192" t="s">
        <v>128</v>
      </c>
      <c r="AU137" s="192" t="s">
        <v>83</v>
      </c>
      <c r="AY137" s="14" t="s">
        <v>119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4" t="s">
        <v>81</v>
      </c>
      <c r="BK137" s="193">
        <f>ROUND(I137*H137,2)</f>
        <v>0</v>
      </c>
      <c r="BL137" s="14" t="s">
        <v>127</v>
      </c>
      <c r="BM137" s="192" t="s">
        <v>149</v>
      </c>
    </row>
    <row r="138" spans="2:63" s="12" customFormat="1" ht="22.9" customHeight="1">
      <c r="B138" s="164"/>
      <c r="C138" s="165"/>
      <c r="D138" s="166" t="s">
        <v>72</v>
      </c>
      <c r="E138" s="178" t="s">
        <v>122</v>
      </c>
      <c r="F138" s="178" t="s">
        <v>150</v>
      </c>
      <c r="G138" s="165"/>
      <c r="H138" s="165"/>
      <c r="I138" s="168"/>
      <c r="J138" s="179">
        <f>BK138</f>
        <v>0</v>
      </c>
      <c r="K138" s="165"/>
      <c r="L138" s="170"/>
      <c r="M138" s="171"/>
      <c r="N138" s="172"/>
      <c r="O138" s="172"/>
      <c r="P138" s="173">
        <f>P139+SUM(P140:P145)+P148</f>
        <v>0</v>
      </c>
      <c r="Q138" s="172"/>
      <c r="R138" s="173">
        <f>R139+SUM(R140:R145)+R148</f>
        <v>0.005399999999999999</v>
      </c>
      <c r="S138" s="172"/>
      <c r="T138" s="174">
        <f>T139+SUM(T140:T145)+T148</f>
        <v>25.703500000000002</v>
      </c>
      <c r="AR138" s="175" t="s">
        <v>81</v>
      </c>
      <c r="AT138" s="176" t="s">
        <v>72</v>
      </c>
      <c r="AU138" s="176" t="s">
        <v>81</v>
      </c>
      <c r="AY138" s="175" t="s">
        <v>119</v>
      </c>
      <c r="BK138" s="177">
        <f>BK139+SUM(BK140:BK145)+BK148</f>
        <v>0</v>
      </c>
    </row>
    <row r="139" spans="1:65" s="2" customFormat="1" ht="33" customHeight="1">
      <c r="A139" s="31"/>
      <c r="B139" s="32"/>
      <c r="C139" s="180" t="s">
        <v>151</v>
      </c>
      <c r="D139" s="180" t="s">
        <v>128</v>
      </c>
      <c r="E139" s="181" t="s">
        <v>152</v>
      </c>
      <c r="F139" s="182" t="s">
        <v>153</v>
      </c>
      <c r="G139" s="183" t="s">
        <v>138</v>
      </c>
      <c r="H139" s="184">
        <v>40</v>
      </c>
      <c r="I139" s="185"/>
      <c r="J139" s="186">
        <f aca="true" t="shared" si="0" ref="J139:J144">ROUND(I139*H139,2)</f>
        <v>0</v>
      </c>
      <c r="K139" s="187"/>
      <c r="L139" s="36"/>
      <c r="M139" s="188" t="s">
        <v>1</v>
      </c>
      <c r="N139" s="189" t="s">
        <v>38</v>
      </c>
      <c r="O139" s="68"/>
      <c r="P139" s="190">
        <f aca="true" t="shared" si="1" ref="P139:P144">O139*H139</f>
        <v>0</v>
      </c>
      <c r="Q139" s="190">
        <v>0.00013</v>
      </c>
      <c r="R139" s="190">
        <f aca="true" t="shared" si="2" ref="R139:R144">Q139*H139</f>
        <v>0.0052</v>
      </c>
      <c r="S139" s="190">
        <v>0</v>
      </c>
      <c r="T139" s="191">
        <f aca="true" t="shared" si="3" ref="T139:T144"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2" t="s">
        <v>127</v>
      </c>
      <c r="AT139" s="192" t="s">
        <v>128</v>
      </c>
      <c r="AU139" s="192" t="s">
        <v>83</v>
      </c>
      <c r="AY139" s="14" t="s">
        <v>119</v>
      </c>
      <c r="BE139" s="193">
        <f aca="true" t="shared" si="4" ref="BE139:BE144">IF(N139="základní",J139,0)</f>
        <v>0</v>
      </c>
      <c r="BF139" s="193">
        <f aca="true" t="shared" si="5" ref="BF139:BF144">IF(N139="snížená",J139,0)</f>
        <v>0</v>
      </c>
      <c r="BG139" s="193">
        <f aca="true" t="shared" si="6" ref="BG139:BG144">IF(N139="zákl. přenesená",J139,0)</f>
        <v>0</v>
      </c>
      <c r="BH139" s="193">
        <f aca="true" t="shared" si="7" ref="BH139:BH144">IF(N139="sníž. přenesená",J139,0)</f>
        <v>0</v>
      </c>
      <c r="BI139" s="193">
        <f aca="true" t="shared" si="8" ref="BI139:BI144">IF(N139="nulová",J139,0)</f>
        <v>0</v>
      </c>
      <c r="BJ139" s="14" t="s">
        <v>81</v>
      </c>
      <c r="BK139" s="193">
        <f aca="true" t="shared" si="9" ref="BK139:BK144">ROUND(I139*H139,2)</f>
        <v>0</v>
      </c>
      <c r="BL139" s="14" t="s">
        <v>127</v>
      </c>
      <c r="BM139" s="192" t="s">
        <v>154</v>
      </c>
    </row>
    <row r="140" spans="1:65" s="2" customFormat="1" ht="16.5" customHeight="1">
      <c r="A140" s="31"/>
      <c r="B140" s="32"/>
      <c r="C140" s="180" t="s">
        <v>83</v>
      </c>
      <c r="D140" s="180" t="s">
        <v>128</v>
      </c>
      <c r="E140" s="181" t="s">
        <v>155</v>
      </c>
      <c r="F140" s="182" t="s">
        <v>156</v>
      </c>
      <c r="G140" s="183" t="s">
        <v>126</v>
      </c>
      <c r="H140" s="184">
        <v>12</v>
      </c>
      <c r="I140" s="185"/>
      <c r="J140" s="186">
        <f t="shared" si="0"/>
        <v>0</v>
      </c>
      <c r="K140" s="187"/>
      <c r="L140" s="36"/>
      <c r="M140" s="188" t="s">
        <v>1</v>
      </c>
      <c r="N140" s="189" t="s">
        <v>38</v>
      </c>
      <c r="O140" s="68"/>
      <c r="P140" s="190">
        <f t="shared" si="1"/>
        <v>0</v>
      </c>
      <c r="Q140" s="190">
        <v>0</v>
      </c>
      <c r="R140" s="190">
        <f t="shared" si="2"/>
        <v>0</v>
      </c>
      <c r="S140" s="190">
        <v>1.7</v>
      </c>
      <c r="T140" s="191">
        <f t="shared" si="3"/>
        <v>20.4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2" t="s">
        <v>127</v>
      </c>
      <c r="AT140" s="192" t="s">
        <v>128</v>
      </c>
      <c r="AU140" s="192" t="s">
        <v>83</v>
      </c>
      <c r="AY140" s="14" t="s">
        <v>119</v>
      </c>
      <c r="BE140" s="193">
        <f t="shared" si="4"/>
        <v>0</v>
      </c>
      <c r="BF140" s="193">
        <f t="shared" si="5"/>
        <v>0</v>
      </c>
      <c r="BG140" s="193">
        <f t="shared" si="6"/>
        <v>0</v>
      </c>
      <c r="BH140" s="193">
        <f t="shared" si="7"/>
        <v>0</v>
      </c>
      <c r="BI140" s="193">
        <f t="shared" si="8"/>
        <v>0</v>
      </c>
      <c r="BJ140" s="14" t="s">
        <v>81</v>
      </c>
      <c r="BK140" s="193">
        <f t="shared" si="9"/>
        <v>0</v>
      </c>
      <c r="BL140" s="14" t="s">
        <v>127</v>
      </c>
      <c r="BM140" s="192" t="s">
        <v>157</v>
      </c>
    </row>
    <row r="141" spans="1:65" s="2" customFormat="1" ht="33" customHeight="1">
      <c r="A141" s="31"/>
      <c r="B141" s="32"/>
      <c r="C141" s="180" t="s">
        <v>120</v>
      </c>
      <c r="D141" s="180" t="s">
        <v>128</v>
      </c>
      <c r="E141" s="181" t="s">
        <v>158</v>
      </c>
      <c r="F141" s="182" t="s">
        <v>159</v>
      </c>
      <c r="G141" s="183" t="s">
        <v>126</v>
      </c>
      <c r="H141" s="184">
        <v>1.5</v>
      </c>
      <c r="I141" s="185"/>
      <c r="J141" s="186">
        <f t="shared" si="0"/>
        <v>0</v>
      </c>
      <c r="K141" s="187"/>
      <c r="L141" s="36"/>
      <c r="M141" s="188" t="s">
        <v>1</v>
      </c>
      <c r="N141" s="189" t="s">
        <v>38</v>
      </c>
      <c r="O141" s="68"/>
      <c r="P141" s="190">
        <f t="shared" si="1"/>
        <v>0</v>
      </c>
      <c r="Q141" s="190">
        <v>0</v>
      </c>
      <c r="R141" s="190">
        <f t="shared" si="2"/>
        <v>0</v>
      </c>
      <c r="S141" s="190">
        <v>2.2</v>
      </c>
      <c r="T141" s="191">
        <f t="shared" si="3"/>
        <v>3.3000000000000003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2" t="s">
        <v>127</v>
      </c>
      <c r="AT141" s="192" t="s">
        <v>128</v>
      </c>
      <c r="AU141" s="192" t="s">
        <v>83</v>
      </c>
      <c r="AY141" s="14" t="s">
        <v>119</v>
      </c>
      <c r="BE141" s="193">
        <f t="shared" si="4"/>
        <v>0</v>
      </c>
      <c r="BF141" s="193">
        <f t="shared" si="5"/>
        <v>0</v>
      </c>
      <c r="BG141" s="193">
        <f t="shared" si="6"/>
        <v>0</v>
      </c>
      <c r="BH141" s="193">
        <f t="shared" si="7"/>
        <v>0</v>
      </c>
      <c r="BI141" s="193">
        <f t="shared" si="8"/>
        <v>0</v>
      </c>
      <c r="BJ141" s="14" t="s">
        <v>81</v>
      </c>
      <c r="BK141" s="193">
        <f t="shared" si="9"/>
        <v>0</v>
      </c>
      <c r="BL141" s="14" t="s">
        <v>127</v>
      </c>
      <c r="BM141" s="192" t="s">
        <v>160</v>
      </c>
    </row>
    <row r="142" spans="1:65" s="2" customFormat="1" ht="33" customHeight="1">
      <c r="A142" s="31"/>
      <c r="B142" s="32"/>
      <c r="C142" s="180" t="s">
        <v>127</v>
      </c>
      <c r="D142" s="180" t="s">
        <v>128</v>
      </c>
      <c r="E142" s="181" t="s">
        <v>161</v>
      </c>
      <c r="F142" s="182" t="s">
        <v>162</v>
      </c>
      <c r="G142" s="183" t="s">
        <v>126</v>
      </c>
      <c r="H142" s="184">
        <v>1.5</v>
      </c>
      <c r="I142" s="185"/>
      <c r="J142" s="186">
        <f t="shared" si="0"/>
        <v>0</v>
      </c>
      <c r="K142" s="187"/>
      <c r="L142" s="36"/>
      <c r="M142" s="188" t="s">
        <v>1</v>
      </c>
      <c r="N142" s="189" t="s">
        <v>38</v>
      </c>
      <c r="O142" s="68"/>
      <c r="P142" s="190">
        <f t="shared" si="1"/>
        <v>0</v>
      </c>
      <c r="Q142" s="190">
        <v>0</v>
      </c>
      <c r="R142" s="190">
        <f t="shared" si="2"/>
        <v>0</v>
      </c>
      <c r="S142" s="190">
        <v>0.029</v>
      </c>
      <c r="T142" s="191">
        <f t="shared" si="3"/>
        <v>0.043500000000000004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2" t="s">
        <v>127</v>
      </c>
      <c r="AT142" s="192" t="s">
        <v>128</v>
      </c>
      <c r="AU142" s="192" t="s">
        <v>83</v>
      </c>
      <c r="AY142" s="14" t="s">
        <v>119</v>
      </c>
      <c r="BE142" s="193">
        <f t="shared" si="4"/>
        <v>0</v>
      </c>
      <c r="BF142" s="193">
        <f t="shared" si="5"/>
        <v>0</v>
      </c>
      <c r="BG142" s="193">
        <f t="shared" si="6"/>
        <v>0</v>
      </c>
      <c r="BH142" s="193">
        <f t="shared" si="7"/>
        <v>0</v>
      </c>
      <c r="BI142" s="193">
        <f t="shared" si="8"/>
        <v>0</v>
      </c>
      <c r="BJ142" s="14" t="s">
        <v>81</v>
      </c>
      <c r="BK142" s="193">
        <f t="shared" si="9"/>
        <v>0</v>
      </c>
      <c r="BL142" s="14" t="s">
        <v>127</v>
      </c>
      <c r="BM142" s="192" t="s">
        <v>163</v>
      </c>
    </row>
    <row r="143" spans="1:65" s="2" customFormat="1" ht="33" customHeight="1">
      <c r="A143" s="31"/>
      <c r="B143" s="32"/>
      <c r="C143" s="180" t="s">
        <v>164</v>
      </c>
      <c r="D143" s="180" t="s">
        <v>128</v>
      </c>
      <c r="E143" s="181" t="s">
        <v>165</v>
      </c>
      <c r="F143" s="182" t="s">
        <v>166</v>
      </c>
      <c r="G143" s="183" t="s">
        <v>138</v>
      </c>
      <c r="H143" s="184">
        <v>40</v>
      </c>
      <c r="I143" s="185"/>
      <c r="J143" s="186">
        <f t="shared" si="0"/>
        <v>0</v>
      </c>
      <c r="K143" s="187"/>
      <c r="L143" s="36"/>
      <c r="M143" s="188" t="s">
        <v>1</v>
      </c>
      <c r="N143" s="189" t="s">
        <v>38</v>
      </c>
      <c r="O143" s="68"/>
      <c r="P143" s="190">
        <f t="shared" si="1"/>
        <v>0</v>
      </c>
      <c r="Q143" s="190">
        <v>0</v>
      </c>
      <c r="R143" s="190">
        <f t="shared" si="2"/>
        <v>0</v>
      </c>
      <c r="S143" s="190">
        <v>0.049</v>
      </c>
      <c r="T143" s="191">
        <f t="shared" si="3"/>
        <v>1.96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2" t="s">
        <v>127</v>
      </c>
      <c r="AT143" s="192" t="s">
        <v>128</v>
      </c>
      <c r="AU143" s="192" t="s">
        <v>83</v>
      </c>
      <c r="AY143" s="14" t="s">
        <v>119</v>
      </c>
      <c r="BE143" s="193">
        <f t="shared" si="4"/>
        <v>0</v>
      </c>
      <c r="BF143" s="193">
        <f t="shared" si="5"/>
        <v>0</v>
      </c>
      <c r="BG143" s="193">
        <f t="shared" si="6"/>
        <v>0</v>
      </c>
      <c r="BH143" s="193">
        <f t="shared" si="7"/>
        <v>0</v>
      </c>
      <c r="BI143" s="193">
        <f t="shared" si="8"/>
        <v>0</v>
      </c>
      <c r="BJ143" s="14" t="s">
        <v>81</v>
      </c>
      <c r="BK143" s="193">
        <f t="shared" si="9"/>
        <v>0</v>
      </c>
      <c r="BL143" s="14" t="s">
        <v>127</v>
      </c>
      <c r="BM143" s="192" t="s">
        <v>167</v>
      </c>
    </row>
    <row r="144" spans="1:65" s="2" customFormat="1" ht="24.2" customHeight="1">
      <c r="A144" s="31"/>
      <c r="B144" s="32"/>
      <c r="C144" s="180" t="s">
        <v>168</v>
      </c>
      <c r="D144" s="180" t="s">
        <v>128</v>
      </c>
      <c r="E144" s="181" t="s">
        <v>169</v>
      </c>
      <c r="F144" s="182" t="s">
        <v>170</v>
      </c>
      <c r="G144" s="183" t="s">
        <v>148</v>
      </c>
      <c r="H144" s="184">
        <v>20</v>
      </c>
      <c r="I144" s="185"/>
      <c r="J144" s="186">
        <f t="shared" si="0"/>
        <v>0</v>
      </c>
      <c r="K144" s="187"/>
      <c r="L144" s="36"/>
      <c r="M144" s="188" t="s">
        <v>1</v>
      </c>
      <c r="N144" s="189" t="s">
        <v>38</v>
      </c>
      <c r="O144" s="68"/>
      <c r="P144" s="190">
        <f t="shared" si="1"/>
        <v>0</v>
      </c>
      <c r="Q144" s="190">
        <v>1E-05</v>
      </c>
      <c r="R144" s="190">
        <f t="shared" si="2"/>
        <v>0.0002</v>
      </c>
      <c r="S144" s="190">
        <v>0</v>
      </c>
      <c r="T144" s="191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2" t="s">
        <v>127</v>
      </c>
      <c r="AT144" s="192" t="s">
        <v>128</v>
      </c>
      <c r="AU144" s="192" t="s">
        <v>83</v>
      </c>
      <c r="AY144" s="14" t="s">
        <v>119</v>
      </c>
      <c r="BE144" s="193">
        <f t="shared" si="4"/>
        <v>0</v>
      </c>
      <c r="BF144" s="193">
        <f t="shared" si="5"/>
        <v>0</v>
      </c>
      <c r="BG144" s="193">
        <f t="shared" si="6"/>
        <v>0</v>
      </c>
      <c r="BH144" s="193">
        <f t="shared" si="7"/>
        <v>0</v>
      </c>
      <c r="BI144" s="193">
        <f t="shared" si="8"/>
        <v>0</v>
      </c>
      <c r="BJ144" s="14" t="s">
        <v>81</v>
      </c>
      <c r="BK144" s="193">
        <f t="shared" si="9"/>
        <v>0</v>
      </c>
      <c r="BL144" s="14" t="s">
        <v>127</v>
      </c>
      <c r="BM144" s="192" t="s">
        <v>171</v>
      </c>
    </row>
    <row r="145" spans="2:63" s="12" customFormat="1" ht="20.85" customHeight="1">
      <c r="B145" s="164"/>
      <c r="C145" s="165"/>
      <c r="D145" s="166" t="s">
        <v>72</v>
      </c>
      <c r="E145" s="178" t="s">
        <v>172</v>
      </c>
      <c r="F145" s="178" t="s">
        <v>173</v>
      </c>
      <c r="G145" s="165"/>
      <c r="H145" s="165"/>
      <c r="I145" s="168"/>
      <c r="J145" s="179">
        <f>BK145</f>
        <v>0</v>
      </c>
      <c r="K145" s="165"/>
      <c r="L145" s="170"/>
      <c r="M145" s="171"/>
      <c r="N145" s="172"/>
      <c r="O145" s="172"/>
      <c r="P145" s="173">
        <f>SUM(P146:P147)</f>
        <v>0</v>
      </c>
      <c r="Q145" s="172"/>
      <c r="R145" s="173">
        <f>SUM(R146:R147)</f>
        <v>0</v>
      </c>
      <c r="S145" s="172"/>
      <c r="T145" s="174">
        <f>SUM(T146:T147)</f>
        <v>0</v>
      </c>
      <c r="AR145" s="175" t="s">
        <v>81</v>
      </c>
      <c r="AT145" s="176" t="s">
        <v>72</v>
      </c>
      <c r="AU145" s="176" t="s">
        <v>83</v>
      </c>
      <c r="AY145" s="175" t="s">
        <v>119</v>
      </c>
      <c r="BK145" s="177">
        <f>SUM(BK146:BK147)</f>
        <v>0</v>
      </c>
    </row>
    <row r="146" spans="1:65" s="2" customFormat="1" ht="24.2" customHeight="1">
      <c r="A146" s="31"/>
      <c r="B146" s="32"/>
      <c r="C146" s="180" t="s">
        <v>174</v>
      </c>
      <c r="D146" s="180" t="s">
        <v>123</v>
      </c>
      <c r="E146" s="181" t="s">
        <v>175</v>
      </c>
      <c r="F146" s="182" t="s">
        <v>176</v>
      </c>
      <c r="G146" s="183" t="s">
        <v>138</v>
      </c>
      <c r="H146" s="184">
        <v>160</v>
      </c>
      <c r="I146" s="185"/>
      <c r="J146" s="186">
        <f>ROUND(I146*H146,2)</f>
        <v>0</v>
      </c>
      <c r="K146" s="187"/>
      <c r="L146" s="36"/>
      <c r="M146" s="188" t="s">
        <v>1</v>
      </c>
      <c r="N146" s="189" t="s">
        <v>38</v>
      </c>
      <c r="O146" s="68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2" t="s">
        <v>127</v>
      </c>
      <c r="AT146" s="192" t="s">
        <v>128</v>
      </c>
      <c r="AU146" s="192" t="s">
        <v>120</v>
      </c>
      <c r="AY146" s="14" t="s">
        <v>119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4" t="s">
        <v>81</v>
      </c>
      <c r="BK146" s="193">
        <f>ROUND(I146*H146,2)</f>
        <v>0</v>
      </c>
      <c r="BL146" s="14" t="s">
        <v>127</v>
      </c>
      <c r="BM146" s="192" t="s">
        <v>177</v>
      </c>
    </row>
    <row r="147" spans="1:65" s="2" customFormat="1" ht="24.2" customHeight="1">
      <c r="A147" s="31"/>
      <c r="B147" s="32"/>
      <c r="C147" s="180" t="s">
        <v>178</v>
      </c>
      <c r="D147" s="180" t="s">
        <v>123</v>
      </c>
      <c r="E147" s="181" t="s">
        <v>179</v>
      </c>
      <c r="F147" s="182" t="s">
        <v>180</v>
      </c>
      <c r="G147" s="183" t="s">
        <v>138</v>
      </c>
      <c r="H147" s="184">
        <v>9600</v>
      </c>
      <c r="I147" s="185"/>
      <c r="J147" s="186">
        <f>ROUND(I147*H147,2)</f>
        <v>0</v>
      </c>
      <c r="K147" s="187"/>
      <c r="L147" s="36"/>
      <c r="M147" s="188" t="s">
        <v>1</v>
      </c>
      <c r="N147" s="189" t="s">
        <v>38</v>
      </c>
      <c r="O147" s="68"/>
      <c r="P147" s="190">
        <f>O147*H147</f>
        <v>0</v>
      </c>
      <c r="Q147" s="190">
        <v>0</v>
      </c>
      <c r="R147" s="190">
        <f>Q147*H147</f>
        <v>0</v>
      </c>
      <c r="S147" s="190">
        <v>0</v>
      </c>
      <c r="T147" s="191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2" t="s">
        <v>127</v>
      </c>
      <c r="AT147" s="192" t="s">
        <v>128</v>
      </c>
      <c r="AU147" s="192" t="s">
        <v>120</v>
      </c>
      <c r="AY147" s="14" t="s">
        <v>119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14" t="s">
        <v>81</v>
      </c>
      <c r="BK147" s="193">
        <f>ROUND(I147*H147,2)</f>
        <v>0</v>
      </c>
      <c r="BL147" s="14" t="s">
        <v>127</v>
      </c>
      <c r="BM147" s="192" t="s">
        <v>181</v>
      </c>
    </row>
    <row r="148" spans="2:63" s="12" customFormat="1" ht="20.85" customHeight="1">
      <c r="B148" s="164"/>
      <c r="C148" s="165"/>
      <c r="D148" s="166" t="s">
        <v>72</v>
      </c>
      <c r="E148" s="178" t="s">
        <v>182</v>
      </c>
      <c r="F148" s="178" t="s">
        <v>183</v>
      </c>
      <c r="G148" s="165"/>
      <c r="H148" s="165"/>
      <c r="I148" s="168"/>
      <c r="J148" s="179">
        <f>BK148</f>
        <v>0</v>
      </c>
      <c r="K148" s="165"/>
      <c r="L148" s="170"/>
      <c r="M148" s="171"/>
      <c r="N148" s="172"/>
      <c r="O148" s="172"/>
      <c r="P148" s="173">
        <f>P149</f>
        <v>0</v>
      </c>
      <c r="Q148" s="172"/>
      <c r="R148" s="173">
        <f>R149</f>
        <v>0</v>
      </c>
      <c r="S148" s="172"/>
      <c r="T148" s="174">
        <f>T149</f>
        <v>0</v>
      </c>
      <c r="AR148" s="175" t="s">
        <v>81</v>
      </c>
      <c r="AT148" s="176" t="s">
        <v>72</v>
      </c>
      <c r="AU148" s="176" t="s">
        <v>83</v>
      </c>
      <c r="AY148" s="175" t="s">
        <v>119</v>
      </c>
      <c r="BK148" s="177">
        <f>BK149</f>
        <v>0</v>
      </c>
    </row>
    <row r="149" spans="1:65" s="2" customFormat="1" ht="16.5" customHeight="1">
      <c r="A149" s="31"/>
      <c r="B149" s="32"/>
      <c r="C149" s="180" t="s">
        <v>8</v>
      </c>
      <c r="D149" s="180" t="s">
        <v>123</v>
      </c>
      <c r="E149" s="181" t="s">
        <v>184</v>
      </c>
      <c r="F149" s="182" t="s">
        <v>185</v>
      </c>
      <c r="G149" s="183" t="s">
        <v>186</v>
      </c>
      <c r="H149" s="194"/>
      <c r="I149" s="185"/>
      <c r="J149" s="186">
        <f>ROUND(I149*H149,2)</f>
        <v>0</v>
      </c>
      <c r="K149" s="187"/>
      <c r="L149" s="36"/>
      <c r="M149" s="188" t="s">
        <v>1</v>
      </c>
      <c r="N149" s="189" t="s">
        <v>38</v>
      </c>
      <c r="O149" s="68"/>
      <c r="P149" s="190">
        <f>O149*H149</f>
        <v>0</v>
      </c>
      <c r="Q149" s="190">
        <v>0</v>
      </c>
      <c r="R149" s="190">
        <f>Q149*H149</f>
        <v>0</v>
      </c>
      <c r="S149" s="190">
        <v>0</v>
      </c>
      <c r="T149" s="191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2" t="s">
        <v>127</v>
      </c>
      <c r="AT149" s="192" t="s">
        <v>128</v>
      </c>
      <c r="AU149" s="192" t="s">
        <v>120</v>
      </c>
      <c r="AY149" s="14" t="s">
        <v>119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14" t="s">
        <v>81</v>
      </c>
      <c r="BK149" s="193">
        <f>ROUND(I149*H149,2)</f>
        <v>0</v>
      </c>
      <c r="BL149" s="14" t="s">
        <v>127</v>
      </c>
      <c r="BM149" s="192" t="s">
        <v>187</v>
      </c>
    </row>
    <row r="150" spans="2:63" s="12" customFormat="1" ht="22.9" customHeight="1">
      <c r="B150" s="164"/>
      <c r="C150" s="165"/>
      <c r="D150" s="166" t="s">
        <v>72</v>
      </c>
      <c r="E150" s="178" t="s">
        <v>188</v>
      </c>
      <c r="F150" s="178" t="s">
        <v>189</v>
      </c>
      <c r="G150" s="165"/>
      <c r="H150" s="165"/>
      <c r="I150" s="168"/>
      <c r="J150" s="179">
        <f>BK150</f>
        <v>0</v>
      </c>
      <c r="K150" s="165"/>
      <c r="L150" s="170"/>
      <c r="M150" s="171"/>
      <c r="N150" s="172"/>
      <c r="O150" s="172"/>
      <c r="P150" s="173">
        <f>SUM(P151:P154)</f>
        <v>0</v>
      </c>
      <c r="Q150" s="172"/>
      <c r="R150" s="173">
        <f>SUM(R151:R154)</f>
        <v>0</v>
      </c>
      <c r="S150" s="172"/>
      <c r="T150" s="174">
        <f>SUM(T151:T154)</f>
        <v>0</v>
      </c>
      <c r="AR150" s="175" t="s">
        <v>81</v>
      </c>
      <c r="AT150" s="176" t="s">
        <v>72</v>
      </c>
      <c r="AU150" s="176" t="s">
        <v>81</v>
      </c>
      <c r="AY150" s="175" t="s">
        <v>119</v>
      </c>
      <c r="BK150" s="177">
        <f>SUM(BK151:BK154)</f>
        <v>0</v>
      </c>
    </row>
    <row r="151" spans="1:65" s="2" customFormat="1" ht="24.2" customHeight="1">
      <c r="A151" s="31"/>
      <c r="B151" s="32"/>
      <c r="C151" s="180" t="s">
        <v>190</v>
      </c>
      <c r="D151" s="180" t="s">
        <v>128</v>
      </c>
      <c r="E151" s="181" t="s">
        <v>191</v>
      </c>
      <c r="F151" s="182" t="s">
        <v>192</v>
      </c>
      <c r="G151" s="183" t="s">
        <v>193</v>
      </c>
      <c r="H151" s="184">
        <v>26.454</v>
      </c>
      <c r="I151" s="185"/>
      <c r="J151" s="186">
        <f>ROUND(I151*H151,2)</f>
        <v>0</v>
      </c>
      <c r="K151" s="187"/>
      <c r="L151" s="36"/>
      <c r="M151" s="188" t="s">
        <v>1</v>
      </c>
      <c r="N151" s="189" t="s">
        <v>38</v>
      </c>
      <c r="O151" s="68"/>
      <c r="P151" s="190">
        <f>O151*H151</f>
        <v>0</v>
      </c>
      <c r="Q151" s="190">
        <v>0</v>
      </c>
      <c r="R151" s="190">
        <f>Q151*H151</f>
        <v>0</v>
      </c>
      <c r="S151" s="190">
        <v>0</v>
      </c>
      <c r="T151" s="191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2" t="s">
        <v>127</v>
      </c>
      <c r="AT151" s="192" t="s">
        <v>128</v>
      </c>
      <c r="AU151" s="192" t="s">
        <v>83</v>
      </c>
      <c r="AY151" s="14" t="s">
        <v>119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14" t="s">
        <v>81</v>
      </c>
      <c r="BK151" s="193">
        <f>ROUND(I151*H151,2)</f>
        <v>0</v>
      </c>
      <c r="BL151" s="14" t="s">
        <v>127</v>
      </c>
      <c r="BM151" s="192" t="s">
        <v>194</v>
      </c>
    </row>
    <row r="152" spans="1:65" s="2" customFormat="1" ht="24.2" customHeight="1">
      <c r="A152" s="31"/>
      <c r="B152" s="32"/>
      <c r="C152" s="180" t="s">
        <v>195</v>
      </c>
      <c r="D152" s="180" t="s">
        <v>128</v>
      </c>
      <c r="E152" s="181" t="s">
        <v>196</v>
      </c>
      <c r="F152" s="182" t="s">
        <v>197</v>
      </c>
      <c r="G152" s="183" t="s">
        <v>193</v>
      </c>
      <c r="H152" s="184">
        <v>26.454</v>
      </c>
      <c r="I152" s="185"/>
      <c r="J152" s="186">
        <f>ROUND(I152*H152,2)</f>
        <v>0</v>
      </c>
      <c r="K152" s="187"/>
      <c r="L152" s="36"/>
      <c r="M152" s="188" t="s">
        <v>1</v>
      </c>
      <c r="N152" s="189" t="s">
        <v>38</v>
      </c>
      <c r="O152" s="68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2" t="s">
        <v>127</v>
      </c>
      <c r="AT152" s="192" t="s">
        <v>128</v>
      </c>
      <c r="AU152" s="192" t="s">
        <v>83</v>
      </c>
      <c r="AY152" s="14" t="s">
        <v>119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4" t="s">
        <v>81</v>
      </c>
      <c r="BK152" s="193">
        <f>ROUND(I152*H152,2)</f>
        <v>0</v>
      </c>
      <c r="BL152" s="14" t="s">
        <v>127</v>
      </c>
      <c r="BM152" s="192" t="s">
        <v>198</v>
      </c>
    </row>
    <row r="153" spans="1:65" s="2" customFormat="1" ht="24.2" customHeight="1">
      <c r="A153" s="31"/>
      <c r="B153" s="32"/>
      <c r="C153" s="180" t="s">
        <v>199</v>
      </c>
      <c r="D153" s="180" t="s">
        <v>128</v>
      </c>
      <c r="E153" s="181" t="s">
        <v>200</v>
      </c>
      <c r="F153" s="182" t="s">
        <v>201</v>
      </c>
      <c r="G153" s="183" t="s">
        <v>193</v>
      </c>
      <c r="H153" s="184">
        <v>661.35</v>
      </c>
      <c r="I153" s="185"/>
      <c r="J153" s="186">
        <f>ROUND(I153*H153,2)</f>
        <v>0</v>
      </c>
      <c r="K153" s="187"/>
      <c r="L153" s="36"/>
      <c r="M153" s="188" t="s">
        <v>1</v>
      </c>
      <c r="N153" s="189" t="s">
        <v>38</v>
      </c>
      <c r="O153" s="68"/>
      <c r="P153" s="190">
        <f>O153*H153</f>
        <v>0</v>
      </c>
      <c r="Q153" s="190">
        <v>0</v>
      </c>
      <c r="R153" s="190">
        <f>Q153*H153</f>
        <v>0</v>
      </c>
      <c r="S153" s="190">
        <v>0</v>
      </c>
      <c r="T153" s="191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2" t="s">
        <v>127</v>
      </c>
      <c r="AT153" s="192" t="s">
        <v>128</v>
      </c>
      <c r="AU153" s="192" t="s">
        <v>83</v>
      </c>
      <c r="AY153" s="14" t="s">
        <v>119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4" t="s">
        <v>81</v>
      </c>
      <c r="BK153" s="193">
        <f>ROUND(I153*H153,2)</f>
        <v>0</v>
      </c>
      <c r="BL153" s="14" t="s">
        <v>127</v>
      </c>
      <c r="BM153" s="192" t="s">
        <v>202</v>
      </c>
    </row>
    <row r="154" spans="1:65" s="2" customFormat="1" ht="33" customHeight="1">
      <c r="A154" s="31"/>
      <c r="B154" s="32"/>
      <c r="C154" s="180" t="s">
        <v>203</v>
      </c>
      <c r="D154" s="180" t="s">
        <v>128</v>
      </c>
      <c r="E154" s="181" t="s">
        <v>204</v>
      </c>
      <c r="F154" s="182" t="s">
        <v>205</v>
      </c>
      <c r="G154" s="183" t="s">
        <v>193</v>
      </c>
      <c r="H154" s="184">
        <v>25.704</v>
      </c>
      <c r="I154" s="185"/>
      <c r="J154" s="186">
        <f>ROUND(I154*H154,2)</f>
        <v>0</v>
      </c>
      <c r="K154" s="187"/>
      <c r="L154" s="36"/>
      <c r="M154" s="188" t="s">
        <v>1</v>
      </c>
      <c r="N154" s="189" t="s">
        <v>38</v>
      </c>
      <c r="O154" s="68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2" t="s">
        <v>127</v>
      </c>
      <c r="AT154" s="192" t="s">
        <v>128</v>
      </c>
      <c r="AU154" s="192" t="s">
        <v>83</v>
      </c>
      <c r="AY154" s="14" t="s">
        <v>119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4" t="s">
        <v>81</v>
      </c>
      <c r="BK154" s="193">
        <f>ROUND(I154*H154,2)</f>
        <v>0</v>
      </c>
      <c r="BL154" s="14" t="s">
        <v>127</v>
      </c>
      <c r="BM154" s="192" t="s">
        <v>206</v>
      </c>
    </row>
    <row r="155" spans="2:63" s="12" customFormat="1" ht="25.9" customHeight="1">
      <c r="B155" s="164"/>
      <c r="C155" s="165"/>
      <c r="D155" s="166" t="s">
        <v>72</v>
      </c>
      <c r="E155" s="167" t="s">
        <v>207</v>
      </c>
      <c r="F155" s="167" t="s">
        <v>208</v>
      </c>
      <c r="G155" s="165"/>
      <c r="H155" s="165"/>
      <c r="I155" s="168"/>
      <c r="J155" s="169">
        <f>BK155</f>
        <v>0</v>
      </c>
      <c r="K155" s="165"/>
      <c r="L155" s="170"/>
      <c r="M155" s="171"/>
      <c r="N155" s="172"/>
      <c r="O155" s="172"/>
      <c r="P155" s="173">
        <f>P156+P161+P163</f>
        <v>0</v>
      </c>
      <c r="Q155" s="172"/>
      <c r="R155" s="173">
        <f>R156+R161+R163</f>
        <v>0.781328</v>
      </c>
      <c r="S155" s="172"/>
      <c r="T155" s="174">
        <f>T156+T161+T163</f>
        <v>0.75</v>
      </c>
      <c r="AR155" s="175" t="s">
        <v>83</v>
      </c>
      <c r="AT155" s="176" t="s">
        <v>72</v>
      </c>
      <c r="AU155" s="176" t="s">
        <v>73</v>
      </c>
      <c r="AY155" s="175" t="s">
        <v>119</v>
      </c>
      <c r="BK155" s="177">
        <f>BK156+BK161+BK163</f>
        <v>0</v>
      </c>
    </row>
    <row r="156" spans="2:63" s="12" customFormat="1" ht="22.9" customHeight="1">
      <c r="B156" s="164"/>
      <c r="C156" s="165"/>
      <c r="D156" s="166" t="s">
        <v>72</v>
      </c>
      <c r="E156" s="178" t="s">
        <v>209</v>
      </c>
      <c r="F156" s="178" t="s">
        <v>210</v>
      </c>
      <c r="G156" s="165"/>
      <c r="H156" s="165"/>
      <c r="I156" s="168"/>
      <c r="J156" s="179">
        <f>BK156</f>
        <v>0</v>
      </c>
      <c r="K156" s="165"/>
      <c r="L156" s="170"/>
      <c r="M156" s="171"/>
      <c r="N156" s="172"/>
      <c r="O156" s="172"/>
      <c r="P156" s="173">
        <f>SUM(P157:P160)</f>
        <v>0</v>
      </c>
      <c r="Q156" s="172"/>
      <c r="R156" s="173">
        <f>SUM(R157:R160)</f>
        <v>0.779528</v>
      </c>
      <c r="S156" s="172"/>
      <c r="T156" s="174">
        <f>SUM(T157:T160)</f>
        <v>0</v>
      </c>
      <c r="AR156" s="175" t="s">
        <v>83</v>
      </c>
      <c r="AT156" s="176" t="s">
        <v>72</v>
      </c>
      <c r="AU156" s="176" t="s">
        <v>81</v>
      </c>
      <c r="AY156" s="175" t="s">
        <v>119</v>
      </c>
      <c r="BK156" s="177">
        <f>SUM(BK157:BK160)</f>
        <v>0</v>
      </c>
    </row>
    <row r="157" spans="1:65" s="2" customFormat="1" ht="24.2" customHeight="1">
      <c r="A157" s="31"/>
      <c r="B157" s="32"/>
      <c r="C157" s="180" t="s">
        <v>211</v>
      </c>
      <c r="D157" s="180" t="s">
        <v>128</v>
      </c>
      <c r="E157" s="181" t="s">
        <v>212</v>
      </c>
      <c r="F157" s="182" t="s">
        <v>213</v>
      </c>
      <c r="G157" s="183" t="s">
        <v>138</v>
      </c>
      <c r="H157" s="184">
        <v>90</v>
      </c>
      <c r="I157" s="185"/>
      <c r="J157" s="186">
        <f>ROUND(I157*H157,2)</f>
        <v>0</v>
      </c>
      <c r="K157" s="187"/>
      <c r="L157" s="36"/>
      <c r="M157" s="188" t="s">
        <v>1</v>
      </c>
      <c r="N157" s="189" t="s">
        <v>38</v>
      </c>
      <c r="O157" s="68"/>
      <c r="P157" s="190">
        <f>O157*H157</f>
        <v>0</v>
      </c>
      <c r="Q157" s="190">
        <v>0</v>
      </c>
      <c r="R157" s="190">
        <f>Q157*H157</f>
        <v>0</v>
      </c>
      <c r="S157" s="190">
        <v>0</v>
      </c>
      <c r="T157" s="191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2" t="s">
        <v>190</v>
      </c>
      <c r="AT157" s="192" t="s">
        <v>128</v>
      </c>
      <c r="AU157" s="192" t="s">
        <v>83</v>
      </c>
      <c r="AY157" s="14" t="s">
        <v>119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14" t="s">
        <v>81</v>
      </c>
      <c r="BK157" s="193">
        <f>ROUND(I157*H157,2)</f>
        <v>0</v>
      </c>
      <c r="BL157" s="14" t="s">
        <v>190</v>
      </c>
      <c r="BM157" s="192" t="s">
        <v>214</v>
      </c>
    </row>
    <row r="158" spans="1:65" s="2" customFormat="1" ht="16.5" customHeight="1">
      <c r="A158" s="31"/>
      <c r="B158" s="32"/>
      <c r="C158" s="195" t="s">
        <v>7</v>
      </c>
      <c r="D158" s="195" t="s">
        <v>215</v>
      </c>
      <c r="E158" s="196" t="s">
        <v>216</v>
      </c>
      <c r="F158" s="197" t="s">
        <v>217</v>
      </c>
      <c r="G158" s="198" t="s">
        <v>193</v>
      </c>
      <c r="H158" s="199">
        <v>0.029</v>
      </c>
      <c r="I158" s="200"/>
      <c r="J158" s="201">
        <f>ROUND(I158*H158,2)</f>
        <v>0</v>
      </c>
      <c r="K158" s="202"/>
      <c r="L158" s="203"/>
      <c r="M158" s="204" t="s">
        <v>1</v>
      </c>
      <c r="N158" s="205" t="s">
        <v>38</v>
      </c>
      <c r="O158" s="68"/>
      <c r="P158" s="190">
        <f>O158*H158</f>
        <v>0</v>
      </c>
      <c r="Q158" s="190">
        <v>1</v>
      </c>
      <c r="R158" s="190">
        <f>Q158*H158</f>
        <v>0.029</v>
      </c>
      <c r="S158" s="190">
        <v>0</v>
      </c>
      <c r="T158" s="191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2" t="s">
        <v>218</v>
      </c>
      <c r="AT158" s="192" t="s">
        <v>215</v>
      </c>
      <c r="AU158" s="192" t="s">
        <v>83</v>
      </c>
      <c r="AY158" s="14" t="s">
        <v>119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4" t="s">
        <v>81</v>
      </c>
      <c r="BK158" s="193">
        <f>ROUND(I158*H158,2)</f>
        <v>0</v>
      </c>
      <c r="BL158" s="14" t="s">
        <v>190</v>
      </c>
      <c r="BM158" s="192" t="s">
        <v>219</v>
      </c>
    </row>
    <row r="159" spans="1:65" s="2" customFormat="1" ht="24.2" customHeight="1">
      <c r="A159" s="31"/>
      <c r="B159" s="32"/>
      <c r="C159" s="180" t="s">
        <v>220</v>
      </c>
      <c r="D159" s="180" t="s">
        <v>128</v>
      </c>
      <c r="E159" s="181" t="s">
        <v>221</v>
      </c>
      <c r="F159" s="182" t="s">
        <v>222</v>
      </c>
      <c r="G159" s="183" t="s">
        <v>138</v>
      </c>
      <c r="H159" s="184">
        <v>90</v>
      </c>
      <c r="I159" s="185"/>
      <c r="J159" s="186">
        <f>ROUND(I159*H159,2)</f>
        <v>0</v>
      </c>
      <c r="K159" s="187"/>
      <c r="L159" s="36"/>
      <c r="M159" s="188" t="s">
        <v>1</v>
      </c>
      <c r="N159" s="189" t="s">
        <v>38</v>
      </c>
      <c r="O159" s="68"/>
      <c r="P159" s="190">
        <f>O159*H159</f>
        <v>0</v>
      </c>
      <c r="Q159" s="190">
        <v>0.00088</v>
      </c>
      <c r="R159" s="190">
        <f>Q159*H159</f>
        <v>0.0792</v>
      </c>
      <c r="S159" s="190">
        <v>0</v>
      </c>
      <c r="T159" s="191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2" t="s">
        <v>190</v>
      </c>
      <c r="AT159" s="192" t="s">
        <v>128</v>
      </c>
      <c r="AU159" s="192" t="s">
        <v>83</v>
      </c>
      <c r="AY159" s="14" t="s">
        <v>119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4" t="s">
        <v>81</v>
      </c>
      <c r="BK159" s="193">
        <f>ROUND(I159*H159,2)</f>
        <v>0</v>
      </c>
      <c r="BL159" s="14" t="s">
        <v>190</v>
      </c>
      <c r="BM159" s="192" t="s">
        <v>223</v>
      </c>
    </row>
    <row r="160" spans="1:65" s="2" customFormat="1" ht="49.15" customHeight="1">
      <c r="A160" s="31"/>
      <c r="B160" s="32"/>
      <c r="C160" s="195" t="s">
        <v>224</v>
      </c>
      <c r="D160" s="195" t="s">
        <v>215</v>
      </c>
      <c r="E160" s="196" t="s">
        <v>225</v>
      </c>
      <c r="F160" s="197" t="s">
        <v>226</v>
      </c>
      <c r="G160" s="198" t="s">
        <v>138</v>
      </c>
      <c r="H160" s="199">
        <v>104.895</v>
      </c>
      <c r="I160" s="200"/>
      <c r="J160" s="201">
        <f>ROUND(I160*H160,2)</f>
        <v>0</v>
      </c>
      <c r="K160" s="202"/>
      <c r="L160" s="203"/>
      <c r="M160" s="204" t="s">
        <v>1</v>
      </c>
      <c r="N160" s="205" t="s">
        <v>38</v>
      </c>
      <c r="O160" s="68"/>
      <c r="P160" s="190">
        <f>O160*H160</f>
        <v>0</v>
      </c>
      <c r="Q160" s="190">
        <v>0.0064</v>
      </c>
      <c r="R160" s="190">
        <f>Q160*H160</f>
        <v>0.671328</v>
      </c>
      <c r="S160" s="190">
        <v>0</v>
      </c>
      <c r="T160" s="191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2" t="s">
        <v>218</v>
      </c>
      <c r="AT160" s="192" t="s">
        <v>215</v>
      </c>
      <c r="AU160" s="192" t="s">
        <v>83</v>
      </c>
      <c r="AY160" s="14" t="s">
        <v>119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4" t="s">
        <v>81</v>
      </c>
      <c r="BK160" s="193">
        <f>ROUND(I160*H160,2)</f>
        <v>0</v>
      </c>
      <c r="BL160" s="14" t="s">
        <v>190</v>
      </c>
      <c r="BM160" s="192" t="s">
        <v>227</v>
      </c>
    </row>
    <row r="161" spans="2:63" s="12" customFormat="1" ht="22.9" customHeight="1">
      <c r="B161" s="164"/>
      <c r="C161" s="165"/>
      <c r="D161" s="166" t="s">
        <v>72</v>
      </c>
      <c r="E161" s="178" t="s">
        <v>228</v>
      </c>
      <c r="F161" s="178" t="s">
        <v>229</v>
      </c>
      <c r="G161" s="165"/>
      <c r="H161" s="165"/>
      <c r="I161" s="168"/>
      <c r="J161" s="179">
        <f>BK161</f>
        <v>0</v>
      </c>
      <c r="K161" s="165"/>
      <c r="L161" s="170"/>
      <c r="M161" s="171"/>
      <c r="N161" s="172"/>
      <c r="O161" s="172"/>
      <c r="P161" s="173">
        <f>P162</f>
        <v>0</v>
      </c>
      <c r="Q161" s="172"/>
      <c r="R161" s="173">
        <f>R162</f>
        <v>0</v>
      </c>
      <c r="S161" s="172"/>
      <c r="T161" s="174">
        <f>T162</f>
        <v>0</v>
      </c>
      <c r="AR161" s="175" t="s">
        <v>83</v>
      </c>
      <c r="AT161" s="176" t="s">
        <v>72</v>
      </c>
      <c r="AU161" s="176" t="s">
        <v>81</v>
      </c>
      <c r="AY161" s="175" t="s">
        <v>119</v>
      </c>
      <c r="BK161" s="177">
        <f>BK162</f>
        <v>0</v>
      </c>
    </row>
    <row r="162" spans="1:65" s="2" customFormat="1" ht="33" customHeight="1">
      <c r="A162" s="31"/>
      <c r="B162" s="32"/>
      <c r="C162" s="180" t="s">
        <v>230</v>
      </c>
      <c r="D162" s="180" t="s">
        <v>123</v>
      </c>
      <c r="E162" s="181" t="s">
        <v>231</v>
      </c>
      <c r="F162" s="182" t="s">
        <v>232</v>
      </c>
      <c r="G162" s="183" t="s">
        <v>148</v>
      </c>
      <c r="H162" s="184">
        <v>40</v>
      </c>
      <c r="I162" s="185"/>
      <c r="J162" s="186">
        <f>ROUND(I162*H162,2)</f>
        <v>0</v>
      </c>
      <c r="K162" s="187"/>
      <c r="L162" s="36"/>
      <c r="M162" s="188" t="s">
        <v>1</v>
      </c>
      <c r="N162" s="189" t="s">
        <v>38</v>
      </c>
      <c r="O162" s="68"/>
      <c r="P162" s="190">
        <f>O162*H162</f>
        <v>0</v>
      </c>
      <c r="Q162" s="190">
        <v>0</v>
      </c>
      <c r="R162" s="190">
        <f>Q162*H162</f>
        <v>0</v>
      </c>
      <c r="S162" s="190">
        <v>0</v>
      </c>
      <c r="T162" s="191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2" t="s">
        <v>190</v>
      </c>
      <c r="AT162" s="192" t="s">
        <v>128</v>
      </c>
      <c r="AU162" s="192" t="s">
        <v>83</v>
      </c>
      <c r="AY162" s="14" t="s">
        <v>119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14" t="s">
        <v>81</v>
      </c>
      <c r="BK162" s="193">
        <f>ROUND(I162*H162,2)</f>
        <v>0</v>
      </c>
      <c r="BL162" s="14" t="s">
        <v>190</v>
      </c>
      <c r="BM162" s="192" t="s">
        <v>233</v>
      </c>
    </row>
    <row r="163" spans="2:63" s="12" customFormat="1" ht="22.9" customHeight="1">
      <c r="B163" s="164"/>
      <c r="C163" s="165"/>
      <c r="D163" s="166" t="s">
        <v>72</v>
      </c>
      <c r="E163" s="178" t="s">
        <v>234</v>
      </c>
      <c r="F163" s="178" t="s">
        <v>235</v>
      </c>
      <c r="G163" s="165"/>
      <c r="H163" s="165"/>
      <c r="I163" s="168"/>
      <c r="J163" s="179">
        <f>BK163</f>
        <v>0</v>
      </c>
      <c r="K163" s="165"/>
      <c r="L163" s="170"/>
      <c r="M163" s="171"/>
      <c r="N163" s="172"/>
      <c r="O163" s="172"/>
      <c r="P163" s="173">
        <f>SUM(P164:P166)</f>
        <v>0</v>
      </c>
      <c r="Q163" s="172"/>
      <c r="R163" s="173">
        <f>SUM(R164:R166)</f>
        <v>0.0018</v>
      </c>
      <c r="S163" s="172"/>
      <c r="T163" s="174">
        <f>SUM(T164:T166)</f>
        <v>0.75</v>
      </c>
      <c r="AR163" s="175" t="s">
        <v>83</v>
      </c>
      <c r="AT163" s="176" t="s">
        <v>72</v>
      </c>
      <c r="AU163" s="176" t="s">
        <v>81</v>
      </c>
      <c r="AY163" s="175" t="s">
        <v>119</v>
      </c>
      <c r="BK163" s="177">
        <f>SUM(BK164:BK166)</f>
        <v>0</v>
      </c>
    </row>
    <row r="164" spans="1:65" s="2" customFormat="1" ht="24.2" customHeight="1">
      <c r="A164" s="31"/>
      <c r="B164" s="32"/>
      <c r="C164" s="180" t="s">
        <v>236</v>
      </c>
      <c r="D164" s="180" t="s">
        <v>128</v>
      </c>
      <c r="E164" s="181" t="s">
        <v>237</v>
      </c>
      <c r="F164" s="182" t="s">
        <v>238</v>
      </c>
      <c r="G164" s="183" t="s">
        <v>148</v>
      </c>
      <c r="H164" s="184">
        <v>30</v>
      </c>
      <c r="I164" s="185"/>
      <c r="J164" s="186">
        <f>ROUND(I164*H164,2)</f>
        <v>0</v>
      </c>
      <c r="K164" s="187"/>
      <c r="L164" s="36"/>
      <c r="M164" s="188" t="s">
        <v>1</v>
      </c>
      <c r="N164" s="189" t="s">
        <v>38</v>
      </c>
      <c r="O164" s="68"/>
      <c r="P164" s="190">
        <f>O164*H164</f>
        <v>0</v>
      </c>
      <c r="Q164" s="190">
        <v>6E-05</v>
      </c>
      <c r="R164" s="190">
        <f>Q164*H164</f>
        <v>0.0018</v>
      </c>
      <c r="S164" s="190">
        <v>0</v>
      </c>
      <c r="T164" s="191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2" t="s">
        <v>190</v>
      </c>
      <c r="AT164" s="192" t="s">
        <v>128</v>
      </c>
      <c r="AU164" s="192" t="s">
        <v>83</v>
      </c>
      <c r="AY164" s="14" t="s">
        <v>119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14" t="s">
        <v>81</v>
      </c>
      <c r="BK164" s="193">
        <f>ROUND(I164*H164,2)</f>
        <v>0</v>
      </c>
      <c r="BL164" s="14" t="s">
        <v>190</v>
      </c>
      <c r="BM164" s="192" t="s">
        <v>239</v>
      </c>
    </row>
    <row r="165" spans="1:65" s="2" customFormat="1" ht="33" customHeight="1">
      <c r="A165" s="31"/>
      <c r="B165" s="32"/>
      <c r="C165" s="195" t="s">
        <v>240</v>
      </c>
      <c r="D165" s="195" t="s">
        <v>215</v>
      </c>
      <c r="E165" s="196" t="s">
        <v>241</v>
      </c>
      <c r="F165" s="197" t="s">
        <v>242</v>
      </c>
      <c r="G165" s="198" t="s">
        <v>243</v>
      </c>
      <c r="H165" s="199">
        <v>1</v>
      </c>
      <c r="I165" s="200"/>
      <c r="J165" s="201">
        <f>ROUND(I165*H165,2)</f>
        <v>0</v>
      </c>
      <c r="K165" s="202"/>
      <c r="L165" s="203"/>
      <c r="M165" s="204" t="s">
        <v>1</v>
      </c>
      <c r="N165" s="205" t="s">
        <v>38</v>
      </c>
      <c r="O165" s="68"/>
      <c r="P165" s="190">
        <f>O165*H165</f>
        <v>0</v>
      </c>
      <c r="Q165" s="190">
        <v>0</v>
      </c>
      <c r="R165" s="190">
        <f>Q165*H165</f>
        <v>0</v>
      </c>
      <c r="S165" s="190">
        <v>0</v>
      </c>
      <c r="T165" s="191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2" t="s">
        <v>218</v>
      </c>
      <c r="AT165" s="192" t="s">
        <v>215</v>
      </c>
      <c r="AU165" s="192" t="s">
        <v>83</v>
      </c>
      <c r="AY165" s="14" t="s">
        <v>119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14" t="s">
        <v>81</v>
      </c>
      <c r="BK165" s="193">
        <f>ROUND(I165*H165,2)</f>
        <v>0</v>
      </c>
      <c r="BL165" s="14" t="s">
        <v>190</v>
      </c>
      <c r="BM165" s="192" t="s">
        <v>244</v>
      </c>
    </row>
    <row r="166" spans="1:65" s="2" customFormat="1" ht="24.2" customHeight="1">
      <c r="A166" s="31"/>
      <c r="B166" s="32"/>
      <c r="C166" s="180" t="s">
        <v>245</v>
      </c>
      <c r="D166" s="180" t="s">
        <v>128</v>
      </c>
      <c r="E166" s="181" t="s">
        <v>246</v>
      </c>
      <c r="F166" s="182" t="s">
        <v>247</v>
      </c>
      <c r="G166" s="183" t="s">
        <v>148</v>
      </c>
      <c r="H166" s="184">
        <v>30</v>
      </c>
      <c r="I166" s="185"/>
      <c r="J166" s="186">
        <f>ROUND(I166*H166,2)</f>
        <v>0</v>
      </c>
      <c r="K166" s="187"/>
      <c r="L166" s="36"/>
      <c r="M166" s="206" t="s">
        <v>1</v>
      </c>
      <c r="N166" s="207" t="s">
        <v>38</v>
      </c>
      <c r="O166" s="208"/>
      <c r="P166" s="209">
        <f>O166*H166</f>
        <v>0</v>
      </c>
      <c r="Q166" s="209">
        <v>0</v>
      </c>
      <c r="R166" s="209">
        <f>Q166*H166</f>
        <v>0</v>
      </c>
      <c r="S166" s="209">
        <v>0.025</v>
      </c>
      <c r="T166" s="210">
        <f>S166*H166</f>
        <v>0.75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2" t="s">
        <v>190</v>
      </c>
      <c r="AT166" s="192" t="s">
        <v>128</v>
      </c>
      <c r="AU166" s="192" t="s">
        <v>83</v>
      </c>
      <c r="AY166" s="14" t="s">
        <v>119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14" t="s">
        <v>81</v>
      </c>
      <c r="BK166" s="193">
        <f>ROUND(I166*H166,2)</f>
        <v>0</v>
      </c>
      <c r="BL166" s="14" t="s">
        <v>190</v>
      </c>
      <c r="BM166" s="192" t="s">
        <v>248</v>
      </c>
    </row>
    <row r="167" spans="1:31" s="2" customFormat="1" ht="6.95" customHeight="1">
      <c r="A167" s="31"/>
      <c r="B167" s="51"/>
      <c r="C167" s="52"/>
      <c r="D167" s="52"/>
      <c r="E167" s="52"/>
      <c r="F167" s="52"/>
      <c r="G167" s="52"/>
      <c r="H167" s="52"/>
      <c r="I167" s="52"/>
      <c r="J167" s="52"/>
      <c r="K167" s="52"/>
      <c r="L167" s="36"/>
      <c r="M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</row>
  </sheetData>
  <sheetProtection algorithmName="SHA-512" hashValue="ImWLELNdUKZEAIFgzkusRWL4+L4I4D5C7DeE+/35iO4OPshue0WFDQgzART29tIaVlfuuxtMJ7LNejL3XwfsSw==" saltValue="wZpxX9GJCqFa3HIKMCoqB9xEUAdWWYX3SkyVEdASJFbJUVe87vB860uETDkPMFxdejIHAVTLvqFot7eLi31e4w==" spinCount="100000" sheet="1" objects="1" scenarios="1" formatColumns="0" formatRows="0" autoFilter="0"/>
  <autoFilter ref="C127:K166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Lynx\Přemysl</dc:creator>
  <cp:keywords/>
  <dc:description/>
  <cp:lastModifiedBy>Libuše Škodová</cp:lastModifiedBy>
  <dcterms:created xsi:type="dcterms:W3CDTF">2024-03-12T15:08:04Z</dcterms:created>
  <dcterms:modified xsi:type="dcterms:W3CDTF">2024-05-03T10:47:12Z</dcterms:modified>
  <cp:category/>
  <cp:version/>
  <cp:contentType/>
  <cp:contentStatus/>
</cp:coreProperties>
</file>