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starstrineccz-my.sharepoint.com/personal/marcela_bojkova_starstrinec_cz/Documents/Plocha/Výběrové řízení/Výběrovky 2024/Rekonstrukce zpevněných ploch v areálu StaRS Třinec/"/>
    </mc:Choice>
  </mc:AlternateContent>
  <xr:revisionPtr revIDLastSave="0" documentId="8_{3DAF7BDE-4642-4444-BE76-66E310F3092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kapitulace stavby" sheetId="1" r:id="rId1"/>
    <sheet name="001 - Asfaltová plocha  v..." sheetId="2" r:id="rId2"/>
    <sheet name="002 - Zátravňovací dlažba" sheetId="3" r:id="rId3"/>
  </sheets>
  <definedNames>
    <definedName name="_xlnm._FilterDatabase" localSheetId="1" hidden="1">'001 - Asfaltová plocha  v...'!$C$120:$K$161</definedName>
    <definedName name="_xlnm._FilterDatabase" localSheetId="2" hidden="1">'002 - Zátravňovací dlažba'!$C$120:$K$141</definedName>
    <definedName name="_xlnm.Print_Titles" localSheetId="1">'001 - Asfaltová plocha  v...'!$120:$120</definedName>
    <definedName name="_xlnm.Print_Titles" localSheetId="2">'002 - Zátravňovací dlažba'!$120:$120</definedName>
    <definedName name="_xlnm.Print_Titles" localSheetId="0">'Rekapitulace stavby'!$92:$92</definedName>
    <definedName name="_xlnm.Print_Area" localSheetId="1">'001 - Asfaltová plocha  v...'!$C$4:$J$76,'001 - Asfaltová plocha  v...'!$C$82:$J$102,'001 - Asfaltová plocha  v...'!$C$108:$K$161</definedName>
    <definedName name="_xlnm.Print_Area" localSheetId="2">'002 - Zátravňovací dlažba'!$C$4:$J$76,'002 - Zátravňovací dlažba'!$C$82:$J$102,'002 - Zátravňovací dlažba'!$C$108:$K$141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41" i="3"/>
  <c r="BH141" i="3"/>
  <c r="BG141" i="3"/>
  <c r="BF141" i="3"/>
  <c r="T141" i="3"/>
  <c r="T140" i="3"/>
  <c r="R141" i="3"/>
  <c r="R140" i="3"/>
  <c r="P141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T123" i="3"/>
  <c r="R124" i="3"/>
  <c r="R123" i="3"/>
  <c r="P124" i="3"/>
  <c r="P123" i="3" s="1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 s="1"/>
  <c r="J17" i="3"/>
  <c r="J12" i="3"/>
  <c r="J89" i="3" s="1"/>
  <c r="E7" i="3"/>
  <c r="E111" i="3"/>
  <c r="J37" i="2"/>
  <c r="J36" i="2"/>
  <c r="AY95" i="1" s="1"/>
  <c r="J35" i="2"/>
  <c r="AX95" i="1" s="1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/>
  <c r="J17" i="2"/>
  <c r="J12" i="2"/>
  <c r="J115" i="2" s="1"/>
  <c r="E7" i="2"/>
  <c r="E111" i="2"/>
  <c r="L90" i="1"/>
  <c r="AM90" i="1"/>
  <c r="AM89" i="1"/>
  <c r="L89" i="1"/>
  <c r="AM87" i="1"/>
  <c r="L87" i="1"/>
  <c r="L85" i="1"/>
  <c r="L84" i="1"/>
  <c r="BK161" i="2"/>
  <c r="J160" i="2"/>
  <c r="J156" i="2"/>
  <c r="BK151" i="2"/>
  <c r="BK155" i="2"/>
  <c r="J149" i="2"/>
  <c r="J147" i="2"/>
  <c r="J145" i="2"/>
  <c r="BK143" i="2"/>
  <c r="BK142" i="2"/>
  <c r="BK140" i="2"/>
  <c r="J138" i="2"/>
  <c r="BK135" i="2"/>
  <c r="J133" i="2"/>
  <c r="BK130" i="2"/>
  <c r="J128" i="2"/>
  <c r="BK124" i="2"/>
  <c r="J151" i="2"/>
  <c r="BK136" i="3"/>
  <c r="J134" i="3"/>
  <c r="BK130" i="3"/>
  <c r="J129" i="3"/>
  <c r="J127" i="3"/>
  <c r="BK124" i="3"/>
  <c r="J126" i="3"/>
  <c r="BK160" i="2"/>
  <c r="BK159" i="2"/>
  <c r="BK153" i="2"/>
  <c r="AS94" i="1"/>
  <c r="J146" i="2"/>
  <c r="BK144" i="2"/>
  <c r="J143" i="2"/>
  <c r="J140" i="2"/>
  <c r="J136" i="2"/>
  <c r="BK133" i="2"/>
  <c r="J132" i="2"/>
  <c r="BK128" i="2"/>
  <c r="J126" i="2"/>
  <c r="J153" i="2"/>
  <c r="J136" i="3"/>
  <c r="J132" i="3"/>
  <c r="BK129" i="3"/>
  <c r="J124" i="3"/>
  <c r="BK138" i="3"/>
  <c r="J141" i="3"/>
  <c r="J161" i="2"/>
  <c r="J159" i="2"/>
  <c r="J155" i="2"/>
  <c r="BK156" i="2"/>
  <c r="BK149" i="2"/>
  <c r="BK147" i="2"/>
  <c r="BK146" i="2"/>
  <c r="BK145" i="2"/>
  <c r="J144" i="2"/>
  <c r="J142" i="2"/>
  <c r="BK138" i="2"/>
  <c r="BK136" i="2"/>
  <c r="J135" i="2"/>
  <c r="BK132" i="2"/>
  <c r="J130" i="2"/>
  <c r="BK126" i="2"/>
  <c r="J124" i="2"/>
  <c r="BK141" i="3"/>
  <c r="BK134" i="3"/>
  <c r="BK132" i="3"/>
  <c r="J130" i="3"/>
  <c r="BK127" i="3"/>
  <c r="BK126" i="3"/>
  <c r="J138" i="3"/>
  <c r="R123" i="2" l="1"/>
  <c r="R141" i="2"/>
  <c r="R148" i="2"/>
  <c r="P158" i="2"/>
  <c r="P125" i="3"/>
  <c r="P122" i="3"/>
  <c r="P121" i="3" s="1"/>
  <c r="AU96" i="1" s="1"/>
  <c r="T123" i="2"/>
  <c r="T122" i="2" s="1"/>
  <c r="T121" i="2" s="1"/>
  <c r="T141" i="2"/>
  <c r="T148" i="2"/>
  <c r="T158" i="2"/>
  <c r="R125" i="3"/>
  <c r="R122" i="3"/>
  <c r="R121" i="3"/>
  <c r="R133" i="3"/>
  <c r="BK123" i="2"/>
  <c r="J123" i="2"/>
  <c r="J98" i="2" s="1"/>
  <c r="BK141" i="2"/>
  <c r="J141" i="2" s="1"/>
  <c r="J99" i="2" s="1"/>
  <c r="BK148" i="2"/>
  <c r="J148" i="2" s="1"/>
  <c r="J100" i="2" s="1"/>
  <c r="BK158" i="2"/>
  <c r="J158" i="2" s="1"/>
  <c r="J101" i="2" s="1"/>
  <c r="BK133" i="3"/>
  <c r="J133" i="3"/>
  <c r="J100" i="3"/>
  <c r="P133" i="3"/>
  <c r="P123" i="2"/>
  <c r="P122" i="2"/>
  <c r="P121" i="2" s="1"/>
  <c r="AU95" i="1" s="1"/>
  <c r="P141" i="2"/>
  <c r="P148" i="2"/>
  <c r="R158" i="2"/>
  <c r="BK125" i="3"/>
  <c r="J125" i="3"/>
  <c r="J99" i="3"/>
  <c r="T125" i="3"/>
  <c r="T122" i="3"/>
  <c r="T121" i="3" s="1"/>
  <c r="T133" i="3"/>
  <c r="BK140" i="3"/>
  <c r="J140" i="3" s="1"/>
  <c r="J101" i="3" s="1"/>
  <c r="BK123" i="3"/>
  <c r="BK122" i="3" s="1"/>
  <c r="J122" i="3" s="1"/>
  <c r="J97" i="3" s="1"/>
  <c r="E85" i="3"/>
  <c r="F92" i="3"/>
  <c r="J115" i="3"/>
  <c r="BE124" i="3"/>
  <c r="BE141" i="3"/>
  <c r="BE138" i="3"/>
  <c r="BE126" i="3"/>
  <c r="BE127" i="3"/>
  <c r="BE129" i="3"/>
  <c r="BE130" i="3"/>
  <c r="BE132" i="3"/>
  <c r="BE134" i="3"/>
  <c r="BE136" i="3"/>
  <c r="BE151" i="2"/>
  <c r="E85" i="2"/>
  <c r="J89" i="2"/>
  <c r="F92" i="2"/>
  <c r="BE124" i="2"/>
  <c r="BE126" i="2"/>
  <c r="BE128" i="2"/>
  <c r="BE130" i="2"/>
  <c r="BE132" i="2"/>
  <c r="BE133" i="2"/>
  <c r="BE135" i="2"/>
  <c r="BE136" i="2"/>
  <c r="BE138" i="2"/>
  <c r="BE140" i="2"/>
  <c r="BE142" i="2"/>
  <c r="BE143" i="2"/>
  <c r="BE144" i="2"/>
  <c r="BE145" i="2"/>
  <c r="BE146" i="2"/>
  <c r="BE147" i="2"/>
  <c r="BE153" i="2"/>
  <c r="BE159" i="2"/>
  <c r="BE149" i="2"/>
  <c r="BE155" i="2"/>
  <c r="BE156" i="2"/>
  <c r="BE160" i="2"/>
  <c r="BE161" i="2"/>
  <c r="F37" i="2"/>
  <c r="BD95" i="1"/>
  <c r="J34" i="3"/>
  <c r="AW96" i="1" s="1"/>
  <c r="F36" i="3"/>
  <c r="BC96" i="1" s="1"/>
  <c r="F35" i="2"/>
  <c r="BB95" i="1" s="1"/>
  <c r="F34" i="2"/>
  <c r="BA95" i="1"/>
  <c r="F35" i="3"/>
  <c r="BB96" i="1" s="1"/>
  <c r="J34" i="2"/>
  <c r="AW95" i="1" s="1"/>
  <c r="F36" i="2"/>
  <c r="BC95" i="1" s="1"/>
  <c r="F34" i="3"/>
  <c r="BA96" i="1"/>
  <c r="F37" i="3"/>
  <c r="BD96" i="1" s="1"/>
  <c r="R122" i="2" l="1"/>
  <c r="R121" i="2" s="1"/>
  <c r="BK122" i="2"/>
  <c r="J122" i="2" s="1"/>
  <c r="J97" i="2" s="1"/>
  <c r="BK121" i="3"/>
  <c r="J121" i="3" s="1"/>
  <c r="J96" i="3" s="1"/>
  <c r="J123" i="3"/>
  <c r="J98" i="3" s="1"/>
  <c r="AU94" i="1"/>
  <c r="BA94" i="1"/>
  <c r="W30" i="1"/>
  <c r="BC94" i="1"/>
  <c r="W32" i="1" s="1"/>
  <c r="BB94" i="1"/>
  <c r="W31" i="1"/>
  <c r="J33" i="3"/>
  <c r="AV96" i="1"/>
  <c r="AT96" i="1"/>
  <c r="J33" i="2"/>
  <c r="AV95" i="1"/>
  <c r="AT95" i="1"/>
  <c r="BD94" i="1"/>
  <c r="W33" i="1"/>
  <c r="F33" i="2"/>
  <c r="AZ95" i="1"/>
  <c r="F33" i="3"/>
  <c r="AZ96" i="1" s="1"/>
  <c r="BK121" i="2" l="1"/>
  <c r="J121" i="2" s="1"/>
  <c r="J96" i="2" s="1"/>
  <c r="J30" i="3"/>
  <c r="AG96" i="1" s="1"/>
  <c r="AZ94" i="1"/>
  <c r="W29" i="1"/>
  <c r="AY94" i="1"/>
  <c r="AW94" i="1"/>
  <c r="AK30" i="1" s="1"/>
  <c r="AX94" i="1"/>
  <c r="J39" i="3" l="1"/>
  <c r="AN96" i="1"/>
  <c r="J30" i="2"/>
  <c r="AG95" i="1" s="1"/>
  <c r="AG94" i="1" s="1"/>
  <c r="AK26" i="1" s="1"/>
  <c r="AK35" i="1" s="1"/>
  <c r="AV94" i="1"/>
  <c r="AK29" i="1"/>
  <c r="J39" i="2" l="1"/>
  <c r="AN95" i="1"/>
  <c r="AT94" i="1"/>
  <c r="AN94" i="1"/>
</calcChain>
</file>

<file path=xl/sharedStrings.xml><?xml version="1.0" encoding="utf-8"?>
<sst xmlns="http://schemas.openxmlformats.org/spreadsheetml/2006/main" count="1096" uniqueCount="260">
  <si>
    <t>Export Komplet</t>
  </si>
  <si>
    <t/>
  </si>
  <si>
    <t>2.0</t>
  </si>
  <si>
    <t>False</t>
  </si>
  <si>
    <t>{e285b2f4-660e-4ae6-9b90-2ceafd7a112a}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</si>
  <si>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</si>
  <si>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</si>
  <si>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</si>
  <si>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</si>
  <si>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</si>
  <si>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</si>
  <si>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</si>
  <si>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</si>
  <si>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</si>
  <si>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STARSZP1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</si>
  <si>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</si>
  <si>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</si>
  <si>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skladů , garáže a dílen - část  zpevněné plochy</t>
  </si>
  <si>
    <t>KSO:</t>
  </si>
  <si>
    <t>CC-CZ:</t>
  </si>
  <si>
    <t>Místo:</t>
  </si>
  <si>
    <t>Třinec</t>
  </si>
  <si>
    <t>Datum:</t>
  </si>
  <si>
    <t>15. 4. 2024</t>
  </si>
  <si>
    <t>Zadavatel:</t>
  </si>
  <si>
    <t>IČ:</t>
  </si>
  <si>
    <t>STaRS</t>
  </si>
  <si>
    <t>DIČ:</t>
  </si>
  <si>
    <t>Uchazeč:</t>
  </si>
  <si>
    <t>Vyplň údaj</t>
  </si>
  <si>
    <t>Projektant:</t>
  </si>
  <si>
    <t>Fiala architects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</si>
  <si>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</si>
  <si>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</si>
  <si>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</si>
  <si>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</si>
  <si>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</si>
  <si>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</si>
  <si>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</si>
  <si>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</si>
  <si>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</si>
  <si>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</si>
  <si>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</si>
  <si>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</si>
  <si>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</si>
  <si>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</si>
  <si>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</si>
  <si>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</si>
  <si>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</si>
  <si>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</si>
  <si>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</si>
  <si>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</si>
  <si>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</si>
  <si>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</si>
  <si>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</si>
  <si>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</si>
  <si>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</si>
  <si>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</si>
  <si>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</si>
  <si>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</si>
  <si>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</si>
  <si>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</si>
  <si>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</si>
  <si>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</si>
  <si>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</si>
  <si>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</si>
  <si>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</si>
  <si>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</si>
  <si>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</si>
  <si>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</si>
  <si>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</si>
  <si>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</si>
  <si>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</si>
  <si>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</si>
  <si>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</si>
  <si>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</si>
  <si>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</si>
  <si>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</si>
  <si>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</si>
  <si>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</si>
  <si>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</si>
  <si>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</si>
  <si>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Asfaltová plocha  včetně vsakovací rýhy</t>
  </si>
  <si>
    <t>STA</t>
  </si>
  <si>
    <t>1</t>
  </si>
  <si>
    <t>{85a83a17-504e-4147-82bc-bc920cd5da46}</t>
  </si>
  <si>
    <t>2</t>
  </si>
  <si>
    <t>002</t>
  </si>
  <si>
    <t>Zátravňovací dlažba</t>
  </si>
  <si>
    <t>{e523672f-7918-4cc9-95bd-35efcb3ed7dc}</t>
  </si>
  <si>
    <t>KRYCÍ LIST SOUPISU PRACÍ</t>
  </si>
  <si>
    <t>Objekt:</t>
  </si>
  <si>
    <t>001 - Asfaltová plocha  včetně vsakovací rýhy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</si>
  <si>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</si>
  <si>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</si>
  <si>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</si>
  <si>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</si>
  <si>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</si>
  <si>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</si>
  <si>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</si>
  <si>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</si>
  <si>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</si>
  <si>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</si>
  <si>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</si>
  <si>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</si>
  <si>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</si>
  <si>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</si>
  <si>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</si>
  <si>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</si>
  <si>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</si>
  <si>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</si>
  <si>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</si>
  <si>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</si>
  <si>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</si>
  <si>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</si>
  <si>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</si>
  <si>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</si>
  <si>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</si>
  <si>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</si>
  <si>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</si>
  <si>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</si>
  <si>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</si>
  <si>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</si>
  <si>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</si>
  <si>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CS ÚRS 2024 01</t>
  </si>
  <si>
    <t>4</t>
  </si>
  <si>
    <t>232654355</t>
  </si>
  <si>
    <t>VV</t>
  </si>
  <si>
    <t>12*0,25</t>
  </si>
  <si>
    <t>132251101</t>
  </si>
  <si>
    <t>Hloubení rýh nezapažených š do 800 mm v hornině třídy těžitelnosti I skupiny 3 objem do 20 m3 strojně</t>
  </si>
  <si>
    <t>858513713</t>
  </si>
  <si>
    <t>(10,38+16,501)*0,3*1</t>
  </si>
  <si>
    <t>3</t>
  </si>
  <si>
    <t>162751117</t>
  </si>
  <si>
    <t>Vodorovné přemístění přes 9 000 do 10000 m výkopku/sypaniny z horniny třídy těžitelnosti I skupiny 1 až 3</t>
  </si>
  <si>
    <t>1425178476</t>
  </si>
  <si>
    <t>3+8,064</t>
  </si>
  <si>
    <t>162751119</t>
  </si>
  <si>
    <t>Příplatek k vodorovnému přemístění výkopku/sypaniny z horniny třídy těžitelnosti I skupiny 1 až 3 ZKD 1000 m přes 10000 m</t>
  </si>
  <si>
    <t>251913271</t>
  </si>
  <si>
    <t>11,064*2</t>
  </si>
  <si>
    <t>5</t>
  </si>
  <si>
    <t>167151101</t>
  </si>
  <si>
    <t>Nakládání výkopku z hornin třídy těžitelnosti I skupiny 1 až 3 do 100 m3</t>
  </si>
  <si>
    <t>1264060376</t>
  </si>
  <si>
    <t>6</t>
  </si>
  <si>
    <t>171201231</t>
  </si>
  <si>
    <t>Poplatek za uložení zeminy a kamení na recyklační skládce (skládkovné) kód odpadu 17 05 04</t>
  </si>
  <si>
    <t>t</t>
  </si>
  <si>
    <t>1255056086</t>
  </si>
  <si>
    <t>11,064*1,9 'Přepočtené koeficientem množství</t>
  </si>
  <si>
    <t>7</t>
  </si>
  <si>
    <t>171251201</t>
  </si>
  <si>
    <t>Uložení sypaniny na skládky nebo meziskládky</t>
  </si>
  <si>
    <t>557581053</t>
  </si>
  <si>
    <t>8</t>
  </si>
  <si>
    <t>174151101</t>
  </si>
  <si>
    <t>Zásyp jam, šachet rýh nebo kolem objektů sypaninou se zhutněním</t>
  </si>
  <si>
    <t>701432564</t>
  </si>
  <si>
    <t>9</t>
  </si>
  <si>
    <t>M</t>
  </si>
  <si>
    <t>58343959</t>
  </si>
  <si>
    <t>kamenivo drcené hrubé frakce 32/63</t>
  </si>
  <si>
    <t>836254494</t>
  </si>
  <si>
    <t>8,064*2 'Přepočtené koeficientem množství</t>
  </si>
  <si>
    <t>10</t>
  </si>
  <si>
    <t>181951112</t>
  </si>
  <si>
    <t>Úprava pláně v hornině třídy těžitelnosti I skupiny 1 až 3 se zhutněním strojně</t>
  </si>
  <si>
    <t>m2</t>
  </si>
  <si>
    <t>-1512693145</t>
  </si>
  <si>
    <t>Komunikace pozemní</t>
  </si>
  <si>
    <t>11</t>
  </si>
  <si>
    <t>564831111</t>
  </si>
  <si>
    <t>Podklad ze štěrkodrtě ŠD plochy přes 100 m2 tl 100 mm</t>
  </si>
  <si>
    <t>-1877503824</t>
  </si>
  <si>
    <t>564871111</t>
  </si>
  <si>
    <t>Podklad ze štěrkodrtě ŠD plochy přes 100 m2 tl 250 mm</t>
  </si>
  <si>
    <t>-878770459</t>
  </si>
  <si>
    <t>13</t>
  </si>
  <si>
    <t>565135111</t>
  </si>
  <si>
    <t>Asfaltový beton vrstva podkladní ACP 16 (obalované kamenivo OKS) tl 50 mm š do 3 m</t>
  </si>
  <si>
    <t>-2056194312</t>
  </si>
  <si>
    <t>14</t>
  </si>
  <si>
    <t>573111115</t>
  </si>
  <si>
    <t>Postřik živičný infiltrační s posypem z asfaltu množství 2,5 kg/m2</t>
  </si>
  <si>
    <t>1000344825</t>
  </si>
  <si>
    <t>15</t>
  </si>
  <si>
    <t>573231112</t>
  </si>
  <si>
    <t>Postřik živičný spojovací ze silniční emulze v množství 0,80 kg/m2</t>
  </si>
  <si>
    <t>-636603670</t>
  </si>
  <si>
    <t>16</t>
  </si>
  <si>
    <t>577144111</t>
  </si>
  <si>
    <t>Asfaltový beton vrstva obrusná ACO 11+ (ABS) tř. I tl 50 mm š do 3 m z nemodifikovaného asfaltu</t>
  </si>
  <si>
    <t>-541101962</t>
  </si>
  <si>
    <t>Ostatní konstrukce a práce, bourání</t>
  </si>
  <si>
    <t>17</t>
  </si>
  <si>
    <t>916231213</t>
  </si>
  <si>
    <t>Osazení chodníkového obrubníku betonového stojatého s boční opěrou do lože z betonu prostého</t>
  </si>
  <si>
    <t>m</t>
  </si>
  <si>
    <t>-2031003205</t>
  </si>
  <si>
    <t>42,708</t>
  </si>
  <si>
    <t>18</t>
  </si>
  <si>
    <t>59217044</t>
  </si>
  <si>
    <t>obrubník parkový betonový 1000x80x250mm přírodní</t>
  </si>
  <si>
    <t>2242148</t>
  </si>
  <si>
    <t>43</t>
  </si>
  <si>
    <t>19</t>
  </si>
  <si>
    <t>916991121</t>
  </si>
  <si>
    <t>Lože pod obrubníky, krajníky nebo obruby z dlažebních kostek z betonu prostého</t>
  </si>
  <si>
    <t>-318284705</t>
  </si>
  <si>
    <t>42,708*0,25*0,2</t>
  </si>
  <si>
    <t>20</t>
  </si>
  <si>
    <t>919732211</t>
  </si>
  <si>
    <t>Styčná spára napojení nového živičného povrchu na stávající za tepla š 15 mm hl 25 mm s prořezáním</t>
  </si>
  <si>
    <t>-267232846</t>
  </si>
  <si>
    <t>919735112</t>
  </si>
  <si>
    <t>Řezání stávajícího živičného krytu hl přes 50 do 100 mm</t>
  </si>
  <si>
    <t>843869767</t>
  </si>
  <si>
    <t>3,4+3,4+42,708-10,38-16,501</t>
  </si>
  <si>
    <t>998</t>
  </si>
  <si>
    <t>Přesun hmot</t>
  </si>
  <si>
    <t>22</t>
  </si>
  <si>
    <t>998225111</t>
  </si>
  <si>
    <t>Přesun hmot pro pozemní komunikace s krytem z kamene, monolitickým betonovým nebo živičným</t>
  </si>
  <si>
    <t>-1363691012</t>
  </si>
  <si>
    <t>23</t>
  </si>
  <si>
    <t>998225194</t>
  </si>
  <si>
    <t>Příplatek k přesunu hmot pro pozemní komunikace s krytem z kamene, živičným, betonovým do 5000 m</t>
  </si>
  <si>
    <t>250577558</t>
  </si>
  <si>
    <t>24</t>
  </si>
  <si>
    <t>998225195</t>
  </si>
  <si>
    <t>Příplatek k přesunu hmot pro pozemní komunikace s krytem z kamene, živičným, betonovým ZKD 5000 m</t>
  </si>
  <si>
    <t>-102022648</t>
  </si>
  <si>
    <t>002 - Zátravňovací dlažba</t>
  </si>
  <si>
    <t>393550177</t>
  </si>
  <si>
    <t>564811111</t>
  </si>
  <si>
    <t>Podklad ze štěrkodrtě ŠD plochy přes 100 m2 tl 50 mm</t>
  </si>
  <si>
    <t>-226029111</t>
  </si>
  <si>
    <t>544154231</t>
  </si>
  <si>
    <t>191,69*0,34</t>
  </si>
  <si>
    <t>596412212</t>
  </si>
  <si>
    <t>Kladení dlažby z vegetačních tvárnic pozemních komunikací tl 80 mm pl přes 100 do 300 m2</t>
  </si>
  <si>
    <t>1654023262</t>
  </si>
  <si>
    <t>59246081</t>
  </si>
  <si>
    <t>dlažba plošná vegetační betonová 170mmx170mm tl 80mm přírodní  viz TZ.</t>
  </si>
  <si>
    <t>-1537177590</t>
  </si>
  <si>
    <t>191,69*1,02</t>
  </si>
  <si>
    <t>599432111</t>
  </si>
  <si>
    <t>Vyplnění spár dlažby z lomového kamene drobným kamenivem</t>
  </si>
  <si>
    <t>-48719963</t>
  </si>
  <si>
    <t>-606424121</t>
  </si>
  <si>
    <t>2,76+4,52+9,266+3,825+5,516+1+8,636</t>
  </si>
  <si>
    <t>-1854034217</t>
  </si>
  <si>
    <t>3+5+9+4+6+1+9</t>
  </si>
  <si>
    <t>1286044236</t>
  </si>
  <si>
    <t>35,523*0,25*0,2</t>
  </si>
  <si>
    <t>998223011</t>
  </si>
  <si>
    <t>Přesun hmot pro pozemní komunikace s krytem dlážděným</t>
  </si>
  <si>
    <t>-132785046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</si>
</sst>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" customHeight="1">
      <c r="AR2" s="204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4" t="s">
        <v>6</v>
      </c>
      <c r="BT2" s="14" t="s">
        <v>7</v>
      </c>
    </row>
    <row r="3" spans="1:74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69" t="s">
        <v>14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7"/>
      <c r="BE5" s="166" t="s">
        <v>15</v>
      </c>
      <c r="BS5" s="14" t="s">
        <v>6</v>
      </c>
    </row>
    <row r="6" spans="1:74" ht="36.9" customHeight="1">
      <c r="B6" s="17"/>
      <c r="D6" s="23" t="s">
        <v>16</v>
      </c>
      <c r="K6" s="171" t="s">
        <v>17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7"/>
      <c r="BE6" s="167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67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67"/>
      <c r="BS8" s="14" t="s">
        <v>6</v>
      </c>
    </row>
    <row r="9" spans="1:74" ht="14.4" customHeight="1">
      <c r="B9" s="17"/>
      <c r="AR9" s="17"/>
      <c r="BE9" s="167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67"/>
      <c r="BS10" s="14" t="s">
        <v>6</v>
      </c>
    </row>
    <row r="11" spans="1:74" ht="18.45" customHeight="1">
      <c r="B11" s="17"/>
      <c r="E11" s="22" t="s">
        <v>26</v>
      </c>
      <c r="AK11" s="24" t="s">
        <v>27</v>
      </c>
      <c r="AN11" s="22" t="s">
        <v>1</v>
      </c>
      <c r="AR11" s="17"/>
      <c r="BE11" s="167"/>
      <c r="BS11" s="14" t="s">
        <v>6</v>
      </c>
    </row>
    <row r="12" spans="1:74" ht="6.9" customHeight="1">
      <c r="B12" s="17"/>
      <c r="AR12" s="17"/>
      <c r="BE12" s="167"/>
      <c r="BS12" s="14" t="s">
        <v>6</v>
      </c>
    </row>
    <row r="13" spans="1:74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167"/>
      <c r="BS13" s="14" t="s">
        <v>6</v>
      </c>
    </row>
    <row r="14" spans="1:74" ht="13.2">
      <c r="B14" s="17"/>
      <c r="E14" s="172" t="s">
        <v>29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24" t="s">
        <v>27</v>
      </c>
      <c r="AN14" s="26" t="s">
        <v>29</v>
      </c>
      <c r="AR14" s="17"/>
      <c r="BE14" s="167"/>
      <c r="BS14" s="14" t="s">
        <v>6</v>
      </c>
    </row>
    <row r="15" spans="1:74" ht="6.9" customHeight="1">
      <c r="B15" s="17"/>
      <c r="AR15" s="17"/>
      <c r="BE15" s="167"/>
      <c r="BS15" s="14" t="s">
        <v>3</v>
      </c>
    </row>
    <row r="16" spans="1:74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167"/>
      <c r="BS16" s="14" t="s">
        <v>3</v>
      </c>
    </row>
    <row r="17" spans="2:71" ht="18.45" customHeight="1">
      <c r="B17" s="17"/>
      <c r="E17" s="22" t="s">
        <v>31</v>
      </c>
      <c r="AK17" s="24" t="s">
        <v>27</v>
      </c>
      <c r="AN17" s="22" t="s">
        <v>1</v>
      </c>
      <c r="AR17" s="17"/>
      <c r="BE17" s="167"/>
      <c r="BS17" s="14" t="s">
        <v>32</v>
      </c>
    </row>
    <row r="18" spans="2:71" ht="6.9" customHeight="1">
      <c r="B18" s="17"/>
      <c r="AR18" s="17"/>
      <c r="BE18" s="167"/>
      <c r="BS18" s="14" t="s">
        <v>6</v>
      </c>
    </row>
    <row r="19" spans="2:71" ht="12" customHeight="1">
      <c r="B19" s="17"/>
      <c r="D19" s="24" t="s">
        <v>33</v>
      </c>
      <c r="AK19" s="24" t="s">
        <v>25</v>
      </c>
      <c r="AN19" s="22" t="s">
        <v>1</v>
      </c>
      <c r="AR19" s="17"/>
      <c r="BE19" s="167"/>
      <c r="BS19" s="14" t="s">
        <v>6</v>
      </c>
    </row>
    <row r="20" spans="2:71" ht="18.45" customHeight="1">
      <c r="B20" s="17"/>
      <c r="E20" s="22" t="s">
        <v>34</v>
      </c>
      <c r="AK20" s="24" t="s">
        <v>27</v>
      </c>
      <c r="AN20" s="22" t="s">
        <v>1</v>
      </c>
      <c r="AR20" s="17"/>
      <c r="BE20" s="167"/>
      <c r="BS20" s="14" t="s">
        <v>32</v>
      </c>
    </row>
    <row r="21" spans="2:71" ht="6.9" customHeight="1">
      <c r="B21" s="17"/>
      <c r="AR21" s="17"/>
      <c r="BE21" s="167"/>
    </row>
    <row r="22" spans="2:71" ht="12" customHeight="1">
      <c r="B22" s="17"/>
      <c r="D22" s="24" t="s">
        <v>35</v>
      </c>
      <c r="AR22" s="17"/>
      <c r="BE22" s="167"/>
    </row>
    <row r="23" spans="2:71" ht="16.5" customHeight="1">
      <c r="B23" s="17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7"/>
      <c r="BE23" s="167"/>
    </row>
    <row r="24" spans="2:71" ht="6.9" customHeight="1">
      <c r="B24" s="17"/>
      <c r="AR24" s="17"/>
      <c r="BE24" s="167"/>
    </row>
    <row r="25" spans="2:7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7"/>
    </row>
    <row r="26" spans="2:71" s="1" customFormat="1" ht="25.95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5">
        <f>ROUND(AG94,2)</f>
        <v>0</v>
      </c>
      <c r="AL26" s="176"/>
      <c r="AM26" s="176"/>
      <c r="AN26" s="176"/>
      <c r="AO26" s="176"/>
      <c r="AR26" s="29"/>
      <c r="BE26" s="167"/>
    </row>
    <row r="27" spans="2:71" s="1" customFormat="1" ht="6.9" customHeight="1">
      <c r="B27" s="29"/>
      <c r="AR27" s="29"/>
      <c r="BE27" s="167"/>
    </row>
    <row r="28" spans="2:71" s="1" customFormat="1" ht="13.2">
      <c r="B28" s="29"/>
      <c r="L28" s="177" t="s">
        <v>37</v>
      </c>
      <c r="M28" s="177"/>
      <c r="N28" s="177"/>
      <c r="O28" s="177"/>
      <c r="P28" s="177"/>
      <c r="W28" s="177" t="s">
        <v>38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39</v>
      </c>
      <c r="AL28" s="177"/>
      <c r="AM28" s="177"/>
      <c r="AN28" s="177"/>
      <c r="AO28" s="177"/>
      <c r="AR28" s="29"/>
      <c r="BE28" s="167"/>
    </row>
    <row r="29" spans="2:71" s="2" customFormat="1" ht="14.4" customHeight="1">
      <c r="B29" s="33"/>
      <c r="D29" s="24" t="s">
        <v>40</v>
      </c>
      <c r="F29" s="24" t="s">
        <v>41</v>
      </c>
      <c r="L29" s="180">
        <v>0.21</v>
      </c>
      <c r="M29" s="179"/>
      <c r="N29" s="179"/>
      <c r="O29" s="179"/>
      <c r="P29" s="179"/>
      <c r="W29" s="178">
        <f>ROUND(AZ94, 2)</f>
        <v>0</v>
      </c>
      <c r="X29" s="179"/>
      <c r="Y29" s="179"/>
      <c r="Z29" s="179"/>
      <c r="AA29" s="179"/>
      <c r="AB29" s="179"/>
      <c r="AC29" s="179"/>
      <c r="AD29" s="179"/>
      <c r="AE29" s="179"/>
      <c r="AK29" s="178">
        <f>ROUND(AV94, 2)</f>
        <v>0</v>
      </c>
      <c r="AL29" s="179"/>
      <c r="AM29" s="179"/>
      <c r="AN29" s="179"/>
      <c r="AO29" s="179"/>
      <c r="AR29" s="33"/>
      <c r="BE29" s="168"/>
    </row>
    <row r="30" spans="2:71" s="2" customFormat="1" ht="14.4" customHeight="1">
      <c r="B30" s="33"/>
      <c r="F30" s="24" t="s">
        <v>42</v>
      </c>
      <c r="L30" s="180">
        <v>0.12</v>
      </c>
      <c r="M30" s="179"/>
      <c r="N30" s="179"/>
      <c r="O30" s="179"/>
      <c r="P30" s="179"/>
      <c r="W30" s="178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78">
        <f>ROUND(AW94, 2)</f>
        <v>0</v>
      </c>
      <c r="AL30" s="179"/>
      <c r="AM30" s="179"/>
      <c r="AN30" s="179"/>
      <c r="AO30" s="179"/>
      <c r="AR30" s="33"/>
      <c r="BE30" s="168"/>
    </row>
    <row r="31" spans="2:71" s="2" customFormat="1" ht="14.4" hidden="1" customHeight="1">
      <c r="B31" s="33"/>
      <c r="F31" s="24" t="s">
        <v>43</v>
      </c>
      <c r="L31" s="180">
        <v>0.21</v>
      </c>
      <c r="M31" s="179"/>
      <c r="N31" s="179"/>
      <c r="O31" s="179"/>
      <c r="P31" s="179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3"/>
      <c r="BE31" s="168"/>
    </row>
    <row r="32" spans="2:71" s="2" customFormat="1" ht="14.4" hidden="1" customHeight="1">
      <c r="B32" s="33"/>
      <c r="F32" s="24" t="s">
        <v>44</v>
      </c>
      <c r="L32" s="180">
        <v>0.12</v>
      </c>
      <c r="M32" s="179"/>
      <c r="N32" s="179"/>
      <c r="O32" s="179"/>
      <c r="P32" s="179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3"/>
      <c r="BE32" s="168"/>
    </row>
    <row r="33" spans="2:57" s="2" customFormat="1" ht="14.4" hidden="1" customHeight="1">
      <c r="B33" s="33"/>
      <c r="F33" s="24" t="s">
        <v>45</v>
      </c>
      <c r="L33" s="180">
        <v>0</v>
      </c>
      <c r="M33" s="179"/>
      <c r="N33" s="179"/>
      <c r="O33" s="179"/>
      <c r="P33" s="179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v>0</v>
      </c>
      <c r="AL33" s="179"/>
      <c r="AM33" s="179"/>
      <c r="AN33" s="179"/>
      <c r="AO33" s="179"/>
      <c r="AR33" s="33"/>
      <c r="BE33" s="168"/>
    </row>
    <row r="34" spans="2:57" s="1" customFormat="1" ht="6.9" customHeight="1">
      <c r="B34" s="29"/>
      <c r="AR34" s="29"/>
      <c r="BE34" s="167"/>
    </row>
    <row r="35" spans="2:57" s="1" customFormat="1" ht="25.95" customHeight="1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181" t="s">
        <v>48</v>
      </c>
      <c r="Y35" s="182"/>
      <c r="Z35" s="182"/>
      <c r="AA35" s="182"/>
      <c r="AB35" s="182"/>
      <c r="AC35" s="36"/>
      <c r="AD35" s="36"/>
      <c r="AE35" s="36"/>
      <c r="AF35" s="36"/>
      <c r="AG35" s="36"/>
      <c r="AH35" s="36"/>
      <c r="AI35" s="36"/>
      <c r="AJ35" s="36"/>
      <c r="AK35" s="183">
        <f>SUM(AK26:AK33)</f>
        <v>0</v>
      </c>
      <c r="AL35" s="182"/>
      <c r="AM35" s="182"/>
      <c r="AN35" s="182"/>
      <c r="AO35" s="184"/>
      <c r="AP35" s="34"/>
      <c r="AQ35" s="34"/>
      <c r="AR35" s="29"/>
    </row>
    <row r="36" spans="2:57" s="1" customFormat="1" ht="6.9" customHeight="1">
      <c r="B36" s="29"/>
      <c r="AR36" s="29"/>
    </row>
    <row r="37" spans="2:57" s="1" customFormat="1" ht="14.4" customHeight="1">
      <c r="B37" s="29"/>
      <c r="AR37" s="29"/>
    </row>
    <row r="38" spans="2:57" ht="14.4" customHeight="1">
      <c r="B38" s="17"/>
      <c r="AR38" s="17"/>
    </row>
    <row r="39" spans="2:57" ht="14.4" customHeight="1">
      <c r="B39" s="17"/>
      <c r="AR39" s="17"/>
    </row>
    <row r="40" spans="2:57" ht="14.4" customHeight="1">
      <c r="B40" s="17"/>
      <c r="AR40" s="17"/>
    </row>
    <row r="41" spans="2:57" ht="14.4" customHeight="1">
      <c r="B41" s="17"/>
      <c r="AR41" s="17"/>
    </row>
    <row r="42" spans="2:57" ht="14.4" customHeight="1">
      <c r="B42" s="17"/>
      <c r="AR42" s="17"/>
    </row>
    <row r="43" spans="2:57" ht="14.4" customHeight="1">
      <c r="B43" s="17"/>
      <c r="AR43" s="17"/>
    </row>
    <row r="44" spans="2:57" ht="14.4" customHeight="1">
      <c r="B44" s="17"/>
      <c r="AR44" s="17"/>
    </row>
    <row r="45" spans="2:57" ht="14.4" customHeight="1">
      <c r="B45" s="17"/>
      <c r="AR45" s="17"/>
    </row>
    <row r="46" spans="2:57" ht="14.4" customHeight="1">
      <c r="B46" s="17"/>
      <c r="AR46" s="17"/>
    </row>
    <row r="47" spans="2:57" ht="14.4" customHeight="1">
      <c r="B47" s="17"/>
      <c r="AR47" s="17"/>
    </row>
    <row r="48" spans="2:57" ht="14.4" customHeight="1">
      <c r="B48" s="17"/>
      <c r="AR48" s="17"/>
    </row>
    <row r="49" spans="2:44" s="1" customFormat="1" ht="14.4" customHeight="1">
      <c r="B49" s="29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29"/>
    </row>
    <row r="50" spans="2:44" ht="10.199999999999999">
      <c r="B50" s="17"/>
      <c r="AR50" s="17"/>
    </row>
    <row r="51" spans="2:44" ht="10.199999999999999">
      <c r="B51" s="17"/>
      <c r="AR51" s="17"/>
    </row>
    <row r="52" spans="2:44" ht="10.199999999999999">
      <c r="B52" s="17"/>
      <c r="AR52" s="17"/>
    </row>
    <row r="53" spans="2:44" ht="10.199999999999999">
      <c r="B53" s="17"/>
      <c r="AR53" s="17"/>
    </row>
    <row r="54" spans="2:44" ht="10.199999999999999">
      <c r="B54" s="17"/>
      <c r="AR54" s="17"/>
    </row>
    <row r="55" spans="2:44" ht="10.199999999999999">
      <c r="B55" s="17"/>
      <c r="AR55" s="17"/>
    </row>
    <row r="56" spans="2:44" ht="10.199999999999999">
      <c r="B56" s="17"/>
      <c r="AR56" s="17"/>
    </row>
    <row r="57" spans="2:44" ht="10.199999999999999">
      <c r="B57" s="17"/>
      <c r="AR57" s="17"/>
    </row>
    <row r="58" spans="2:44" ht="10.199999999999999">
      <c r="B58" s="17"/>
      <c r="AR58" s="17"/>
    </row>
    <row r="59" spans="2:44" ht="10.199999999999999">
      <c r="B59" s="17"/>
      <c r="AR59" s="17"/>
    </row>
    <row r="60" spans="2:44" s="1" customFormat="1" ht="13.2">
      <c r="B60" s="29"/>
      <c r="D60" s="40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51</v>
      </c>
      <c r="AI60" s="31"/>
      <c r="AJ60" s="31"/>
      <c r="AK60" s="31"/>
      <c r="AL60" s="31"/>
      <c r="AM60" s="40" t="s">
        <v>52</v>
      </c>
      <c r="AN60" s="31"/>
      <c r="AO60" s="31"/>
      <c r="AR60" s="29"/>
    </row>
    <row r="61" spans="2:44" ht="10.199999999999999">
      <c r="B61" s="17"/>
      <c r="AR61" s="17"/>
    </row>
    <row r="62" spans="2:44" ht="10.199999999999999">
      <c r="B62" s="17"/>
      <c r="AR62" s="17"/>
    </row>
    <row r="63" spans="2:44" ht="10.199999999999999">
      <c r="B63" s="17"/>
      <c r="AR63" s="17"/>
    </row>
    <row r="64" spans="2:44" s="1" customFormat="1" ht="13.2">
      <c r="B64" s="29"/>
      <c r="D64" s="38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54</v>
      </c>
      <c r="AI64" s="39"/>
      <c r="AJ64" s="39"/>
      <c r="AK64" s="39"/>
      <c r="AL64" s="39"/>
      <c r="AM64" s="39"/>
      <c r="AN64" s="39"/>
      <c r="AO64" s="39"/>
      <c r="AR64" s="29"/>
    </row>
    <row r="65" spans="2:44" ht="10.199999999999999">
      <c r="B65" s="17"/>
      <c r="AR65" s="17"/>
    </row>
    <row r="66" spans="2:44" ht="10.199999999999999">
      <c r="B66" s="17"/>
      <c r="AR66" s="17"/>
    </row>
    <row r="67" spans="2:44" ht="10.199999999999999">
      <c r="B67" s="17"/>
      <c r="AR67" s="17"/>
    </row>
    <row r="68" spans="2:44" ht="10.199999999999999">
      <c r="B68" s="17"/>
      <c r="AR68" s="17"/>
    </row>
    <row r="69" spans="2:44" ht="10.199999999999999">
      <c r="B69" s="17"/>
      <c r="AR69" s="17"/>
    </row>
    <row r="70" spans="2:44" ht="10.199999999999999">
      <c r="B70" s="17"/>
      <c r="AR70" s="17"/>
    </row>
    <row r="71" spans="2:44" ht="10.199999999999999">
      <c r="B71" s="17"/>
      <c r="AR71" s="17"/>
    </row>
    <row r="72" spans="2:44" ht="10.199999999999999">
      <c r="B72" s="17"/>
      <c r="AR72" s="17"/>
    </row>
    <row r="73" spans="2:44" ht="10.199999999999999">
      <c r="B73" s="17"/>
      <c r="AR73" s="17"/>
    </row>
    <row r="74" spans="2:44" ht="10.199999999999999">
      <c r="B74" s="17"/>
      <c r="AR74" s="17"/>
    </row>
    <row r="75" spans="2:44" s="1" customFormat="1" ht="13.2">
      <c r="B75" s="29"/>
      <c r="D75" s="40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51</v>
      </c>
      <c r="AI75" s="31"/>
      <c r="AJ75" s="31"/>
      <c r="AK75" s="31"/>
      <c r="AL75" s="31"/>
      <c r="AM75" s="40" t="s">
        <v>52</v>
      </c>
      <c r="AN75" s="31"/>
      <c r="AO75" s="31"/>
      <c r="AR75" s="29"/>
    </row>
    <row r="76" spans="2:44" s="1" customFormat="1" ht="10.199999999999999">
      <c r="B76" s="29"/>
      <c r="AR76" s="29"/>
    </row>
    <row r="77" spans="2:44" s="1" customFormat="1" ht="6.9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" customHeight="1">
      <c r="B82" s="29"/>
      <c r="C82" s="18" t="s">
        <v>55</v>
      </c>
      <c r="AR82" s="29"/>
    </row>
    <row r="83" spans="1:91" s="1" customFormat="1" ht="6.9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STARSZP1</v>
      </c>
      <c r="AR84" s="45"/>
    </row>
    <row r="85" spans="1:91" s="4" customFormat="1" ht="36.9" customHeight="1">
      <c r="B85" s="46"/>
      <c r="C85" s="47" t="s">
        <v>16</v>
      </c>
      <c r="L85" s="185" t="str">
        <f>K6</f>
        <v>Novostavba skladů , garáže a dílen - část  zpevněné plochy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46"/>
    </row>
    <row r="86" spans="1:91" s="1" customFormat="1" ht="6.9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>Třinec</v>
      </c>
      <c r="AI87" s="24" t="s">
        <v>22</v>
      </c>
      <c r="AM87" s="187" t="str">
        <f>IF(AN8= "","",AN8)</f>
        <v>15. 4. 2024</v>
      </c>
      <c r="AN87" s="187"/>
      <c r="AR87" s="29"/>
    </row>
    <row r="88" spans="1:91" s="1" customFormat="1" ht="6.9" customHeight="1">
      <c r="B88" s="29"/>
      <c r="AR88" s="29"/>
    </row>
    <row r="89" spans="1:91" s="1" customFormat="1" ht="15.15" customHeight="1">
      <c r="B89" s="29"/>
      <c r="C89" s="24" t="s">
        <v>24</v>
      </c>
      <c r="L89" s="3" t="str">
        <f>IF(E11= "","",E11)</f>
        <v>STaRS</v>
      </c>
      <c r="AI89" s="24" t="s">
        <v>30</v>
      </c>
      <c r="AM89" s="188" t="str">
        <f>IF(E17="","",E17)</f>
        <v>Fiala architects</v>
      </c>
      <c r="AN89" s="189"/>
      <c r="AO89" s="189"/>
      <c r="AP89" s="189"/>
      <c r="AR89" s="29"/>
      <c r="AS89" s="190" t="s">
        <v>56</v>
      </c>
      <c r="AT89" s="191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>
      <c r="B90" s="29"/>
      <c r="C90" s="24" t="s">
        <v>28</v>
      </c>
      <c r="L90" s="3" t="str">
        <f>IF(E14= "Vyplň údaj","",E14)</f>
        <v/>
      </c>
      <c r="AI90" s="24" t="s">
        <v>33</v>
      </c>
      <c r="AM90" s="188" t="str">
        <f>IF(E20="","",E20)</f>
        <v>Martin Pniok</v>
      </c>
      <c r="AN90" s="189"/>
      <c r="AO90" s="189"/>
      <c r="AP90" s="189"/>
      <c r="AR90" s="29"/>
      <c r="AS90" s="192"/>
      <c r="AT90" s="193"/>
      <c r="BD90" s="53"/>
    </row>
    <row r="91" spans="1:91" s="1" customFormat="1" ht="10.8" customHeight="1">
      <c r="B91" s="29"/>
      <c r="AR91" s="29"/>
      <c r="AS91" s="192"/>
      <c r="AT91" s="193"/>
      <c r="BD91" s="53"/>
    </row>
    <row r="92" spans="1:91" s="1" customFormat="1" ht="29.25" customHeight="1">
      <c r="B92" s="29"/>
      <c r="C92" s="194" t="s">
        <v>57</v>
      </c>
      <c r="D92" s="195"/>
      <c r="E92" s="195"/>
      <c r="F92" s="195"/>
      <c r="G92" s="195"/>
      <c r="H92" s="54"/>
      <c r="I92" s="196" t="s">
        <v>58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59</v>
      </c>
      <c r="AH92" s="195"/>
      <c r="AI92" s="195"/>
      <c r="AJ92" s="195"/>
      <c r="AK92" s="195"/>
      <c r="AL92" s="195"/>
      <c r="AM92" s="195"/>
      <c r="AN92" s="196" t="s">
        <v>60</v>
      </c>
      <c r="AO92" s="195"/>
      <c r="AP92" s="198"/>
      <c r="AQ92" s="55" t="s">
        <v>61</v>
      </c>
      <c r="AR92" s="29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1" s="1" customFormat="1" ht="10.8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2">
        <f>ROUND(SUM(AG95:AG96),2)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75</v>
      </c>
      <c r="BT94" s="69" t="s">
        <v>76</v>
      </c>
      <c r="BU94" s="70" t="s">
        <v>77</v>
      </c>
      <c r="BV94" s="69" t="s">
        <v>78</v>
      </c>
      <c r="BW94" s="69" t="s">
        <v>4</v>
      </c>
      <c r="BX94" s="69" t="s">
        <v>79</v>
      </c>
      <c r="CL94" s="69" t="s">
        <v>1</v>
      </c>
    </row>
    <row r="95" spans="1:91" s="6" customFormat="1" ht="16.5" customHeight="1">
      <c r="A95" s="71" t="s">
        <v>80</v>
      </c>
      <c r="B95" s="72"/>
      <c r="C95" s="73"/>
      <c r="D95" s="201" t="s">
        <v>81</v>
      </c>
      <c r="E95" s="201"/>
      <c r="F95" s="201"/>
      <c r="G95" s="201"/>
      <c r="H95" s="201"/>
      <c r="I95" s="74"/>
      <c r="J95" s="201" t="s">
        <v>82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'001 - Asfaltová plocha  v...'!J30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5" t="s">
        <v>83</v>
      </c>
      <c r="AR95" s="72"/>
      <c r="AS95" s="76">
        <v>0</v>
      </c>
      <c r="AT95" s="77">
        <f>ROUND(SUM(AV95:AW95),2)</f>
        <v>0</v>
      </c>
      <c r="AU95" s="78">
        <f>'001 - Asfaltová plocha  v...'!P121</f>
        <v>0</v>
      </c>
      <c r="AV95" s="77">
        <f>'001 - Asfaltová plocha  v...'!J33</f>
        <v>0</v>
      </c>
      <c r="AW95" s="77">
        <f>'001 - Asfaltová plocha  v...'!J34</f>
        <v>0</v>
      </c>
      <c r="AX95" s="77">
        <f>'001 - Asfaltová plocha  v...'!J35</f>
        <v>0</v>
      </c>
      <c r="AY95" s="77">
        <f>'001 - Asfaltová plocha  v...'!J36</f>
        <v>0</v>
      </c>
      <c r="AZ95" s="77">
        <f>'001 - Asfaltová plocha  v...'!F33</f>
        <v>0</v>
      </c>
      <c r="BA95" s="77">
        <f>'001 - Asfaltová plocha  v...'!F34</f>
        <v>0</v>
      </c>
      <c r="BB95" s="77">
        <f>'001 - Asfaltová plocha  v...'!F35</f>
        <v>0</v>
      </c>
      <c r="BC95" s="77">
        <f>'001 - Asfaltová plocha  v...'!F36</f>
        <v>0</v>
      </c>
      <c r="BD95" s="79">
        <f>'001 - Asfaltová plocha  v...'!F37</f>
        <v>0</v>
      </c>
      <c r="BT95" s="80" t="s">
        <v>84</v>
      </c>
      <c r="BV95" s="80" t="s">
        <v>78</v>
      </c>
      <c r="BW95" s="80" t="s">
        <v>85</v>
      </c>
      <c r="BX95" s="80" t="s">
        <v>4</v>
      </c>
      <c r="CL95" s="80" t="s">
        <v>1</v>
      </c>
      <c r="CM95" s="80" t="s">
        <v>86</v>
      </c>
    </row>
    <row r="96" spans="1:91" s="6" customFormat="1" ht="16.5" customHeight="1">
      <c r="A96" s="71" t="s">
        <v>80</v>
      </c>
      <c r="B96" s="72"/>
      <c r="C96" s="73"/>
      <c r="D96" s="201" t="s">
        <v>87</v>
      </c>
      <c r="E96" s="201"/>
      <c r="F96" s="201"/>
      <c r="G96" s="201"/>
      <c r="H96" s="201"/>
      <c r="I96" s="74"/>
      <c r="J96" s="201" t="s">
        <v>88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199">
        <f>'002 - Zátravňovací dlažba'!J30</f>
        <v>0</v>
      </c>
      <c r="AH96" s="200"/>
      <c r="AI96" s="200"/>
      <c r="AJ96" s="200"/>
      <c r="AK96" s="200"/>
      <c r="AL96" s="200"/>
      <c r="AM96" s="200"/>
      <c r="AN96" s="199">
        <f>SUM(AG96,AT96)</f>
        <v>0</v>
      </c>
      <c r="AO96" s="200"/>
      <c r="AP96" s="200"/>
      <c r="AQ96" s="75" t="s">
        <v>83</v>
      </c>
      <c r="AR96" s="72"/>
      <c r="AS96" s="81">
        <v>0</v>
      </c>
      <c r="AT96" s="82">
        <f>ROUND(SUM(AV96:AW96),2)</f>
        <v>0</v>
      </c>
      <c r="AU96" s="83">
        <f>'002 - Zátravňovací dlažba'!P121</f>
        <v>0</v>
      </c>
      <c r="AV96" s="82">
        <f>'002 - Zátravňovací dlažba'!J33</f>
        <v>0</v>
      </c>
      <c r="AW96" s="82">
        <f>'002 - Zátravňovací dlažba'!J34</f>
        <v>0</v>
      </c>
      <c r="AX96" s="82">
        <f>'002 - Zátravňovací dlažba'!J35</f>
        <v>0</v>
      </c>
      <c r="AY96" s="82">
        <f>'002 - Zátravňovací dlažba'!J36</f>
        <v>0</v>
      </c>
      <c r="AZ96" s="82">
        <f>'002 - Zátravňovací dlažba'!F33</f>
        <v>0</v>
      </c>
      <c r="BA96" s="82">
        <f>'002 - Zátravňovací dlažba'!F34</f>
        <v>0</v>
      </c>
      <c r="BB96" s="82">
        <f>'002 - Zátravňovací dlažba'!F35</f>
        <v>0</v>
      </c>
      <c r="BC96" s="82">
        <f>'002 - Zátravňovací dlažba'!F36</f>
        <v>0</v>
      </c>
      <c r="BD96" s="84">
        <f>'002 - Zátravňovací dlažba'!F37</f>
        <v>0</v>
      </c>
      <c r="BT96" s="80" t="s">
        <v>84</v>
      </c>
      <c r="BV96" s="80" t="s">
        <v>78</v>
      </c>
      <c r="BW96" s="80" t="s">
        <v>89</v>
      </c>
      <c r="BX96" s="80" t="s">
        <v>4</v>
      </c>
      <c r="CL96" s="80" t="s">
        <v>1</v>
      </c>
      <c r="CM96" s="80" t="s">
        <v>86</v>
      </c>
    </row>
    <row r="97" spans="2:44" s="1" customFormat="1" ht="30" customHeight="1">
      <c r="B97" s="29"/>
      <c r="AR97" s="29"/>
    </row>
    <row r="98" spans="2:44" s="1" customFormat="1" ht="6.9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9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Asfaltová plocha  v...'!C2" display="/" xr:uid="{00000000-0004-0000-0000-000000000000}"/>
    <hyperlink ref="A96" location="'002 - Zátravňovací dlažba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2"/>
  <sheetViews>
    <sheetView showGridLines="0" topLeftCell="A166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4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85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>
      <c r="B4" s="17"/>
      <c r="D4" s="18" t="s">
        <v>90</v>
      </c>
      <c r="L4" s="17"/>
      <c r="M4" s="85" t="s">
        <v>10</v>
      </c>
      <c r="AT4" s="14" t="s">
        <v>3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5" t="str">
        <f>'Rekapitulace stavby'!K6</f>
        <v>Novostavba skladů , garáže a dílen - část  zpevněné plochy</v>
      </c>
      <c r="F7" s="206"/>
      <c r="G7" s="206"/>
      <c r="H7" s="206"/>
      <c r="L7" s="17"/>
    </row>
    <row r="8" spans="2:46" s="1" customFormat="1" ht="12" customHeight="1">
      <c r="B8" s="29"/>
      <c r="D8" s="24" t="s">
        <v>91</v>
      </c>
      <c r="L8" s="29"/>
    </row>
    <row r="9" spans="2:46" s="1" customFormat="1" ht="16.5" customHeight="1">
      <c r="B9" s="29"/>
      <c r="E9" s="185" t="s">
        <v>92</v>
      </c>
      <c r="F9" s="207"/>
      <c r="G9" s="207"/>
      <c r="H9" s="207"/>
      <c r="L9" s="29"/>
    </row>
    <row r="10" spans="2:46" s="1" customFormat="1" ht="10.199999999999999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15. 4. 2024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8" t="str">
        <f>'Rekapitulace stavby'!E14</f>
        <v>Vyplň údaj</v>
      </c>
      <c r="F18" s="169"/>
      <c r="G18" s="169"/>
      <c r="H18" s="169"/>
      <c r="I18" s="24" t="s">
        <v>27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>
      <c r="B24" s="29"/>
      <c r="E24" s="22" t="s">
        <v>34</v>
      </c>
      <c r="I24" s="24" t="s">
        <v>27</v>
      </c>
      <c r="J24" s="22" t="s">
        <v>1</v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35</v>
      </c>
      <c r="L26" s="29"/>
    </row>
    <row r="27" spans="2:12" s="7" customFormat="1" ht="16.5" customHeight="1">
      <c r="B27" s="86"/>
      <c r="E27" s="174" t="s">
        <v>1</v>
      </c>
      <c r="F27" s="174"/>
      <c r="G27" s="174"/>
      <c r="H27" s="174"/>
      <c r="L27" s="86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36</v>
      </c>
      <c r="J30" s="63">
        <f>ROUND(J121, 2)</f>
        <v>0</v>
      </c>
      <c r="L30" s="29"/>
    </row>
    <row r="31" spans="2:12" s="1" customFormat="1" ht="6.9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" customHeight="1">
      <c r="B33" s="29"/>
      <c r="D33" s="52" t="s">
        <v>40</v>
      </c>
      <c r="E33" s="24" t="s">
        <v>41</v>
      </c>
      <c r="F33" s="88">
        <f>ROUND((SUM(BE121:BE161)),  2)</f>
        <v>0</v>
      </c>
      <c r="I33" s="89">
        <v>0.21</v>
      </c>
      <c r="J33" s="88">
        <f>ROUND(((SUM(BE121:BE161))*I33),  2)</f>
        <v>0</v>
      </c>
      <c r="L33" s="29"/>
    </row>
    <row r="34" spans="2:12" s="1" customFormat="1" ht="14.4" customHeight="1">
      <c r="B34" s="29"/>
      <c r="E34" s="24" t="s">
        <v>42</v>
      </c>
      <c r="F34" s="88">
        <f>ROUND((SUM(BF121:BF161)),  2)</f>
        <v>0</v>
      </c>
      <c r="I34" s="89">
        <v>0.12</v>
      </c>
      <c r="J34" s="88">
        <f>ROUND(((SUM(BF121:BF161))*I34),  2)</f>
        <v>0</v>
      </c>
      <c r="L34" s="29"/>
    </row>
    <row r="35" spans="2:12" s="1" customFormat="1" ht="14.4" hidden="1" customHeight="1">
      <c r="B35" s="29"/>
      <c r="E35" s="24" t="s">
        <v>43</v>
      </c>
      <c r="F35" s="88">
        <f>ROUND((SUM(BG121:BG161)),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>
      <c r="B36" s="29"/>
      <c r="E36" s="24" t="s">
        <v>44</v>
      </c>
      <c r="F36" s="88">
        <f>ROUND((SUM(BH121:BH161)),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>
      <c r="B37" s="29"/>
      <c r="E37" s="24" t="s">
        <v>45</v>
      </c>
      <c r="F37" s="88">
        <f>ROUND((SUM(BI121:BI161)),  2)</f>
        <v>0</v>
      </c>
      <c r="I37" s="89">
        <v>0</v>
      </c>
      <c r="J37" s="88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29"/>
    </row>
    <row r="40" spans="2:12" s="1" customFormat="1" ht="14.4" customHeight="1">
      <c r="B40" s="29"/>
      <c r="L40" s="29"/>
    </row>
    <row r="41" spans="2:12" ht="14.4" customHeight="1">
      <c r="B41" s="17"/>
      <c r="L41" s="17"/>
    </row>
    <row r="42" spans="2:12" ht="14.4" customHeight="1">
      <c r="B42" s="17"/>
      <c r="L42" s="17"/>
    </row>
    <row r="43" spans="2:12" ht="14.4" customHeight="1">
      <c r="B43" s="17"/>
      <c r="L43" s="17"/>
    </row>
    <row r="44" spans="2:12" ht="14.4" customHeight="1">
      <c r="B44" s="17"/>
      <c r="L44" s="17"/>
    </row>
    <row r="45" spans="2:12" ht="14.4" customHeight="1">
      <c r="B45" s="17"/>
      <c r="L45" s="17"/>
    </row>
    <row r="46" spans="2:12" ht="14.4" customHeight="1">
      <c r="B46" s="17"/>
      <c r="L46" s="17"/>
    </row>
    <row r="47" spans="2:12" ht="14.4" customHeight="1">
      <c r="B47" s="17"/>
      <c r="L47" s="17"/>
    </row>
    <row r="48" spans="2:12" ht="14.4" customHeight="1">
      <c r="B48" s="17"/>
      <c r="L48" s="17"/>
    </row>
    <row r="49" spans="2:12" ht="14.4" customHeight="1">
      <c r="B49" s="17"/>
      <c r="L49" s="17"/>
    </row>
    <row r="50" spans="2:12" s="1" customFormat="1" ht="14.4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0.199999999999999">
      <c r="B51" s="17"/>
      <c r="L51" s="17"/>
    </row>
    <row r="52" spans="2:12" ht="10.199999999999999">
      <c r="B52" s="17"/>
      <c r="L52" s="17"/>
    </row>
    <row r="53" spans="2:12" ht="10.199999999999999">
      <c r="B53" s="17"/>
      <c r="L53" s="17"/>
    </row>
    <row r="54" spans="2:12" ht="10.199999999999999">
      <c r="B54" s="17"/>
      <c r="L54" s="17"/>
    </row>
    <row r="55" spans="2:12" ht="10.199999999999999">
      <c r="B55" s="17"/>
      <c r="L55" s="17"/>
    </row>
    <row r="56" spans="2:12" ht="10.199999999999999">
      <c r="B56" s="17"/>
      <c r="L56" s="17"/>
    </row>
    <row r="57" spans="2:12" ht="10.199999999999999">
      <c r="B57" s="17"/>
      <c r="L57" s="17"/>
    </row>
    <row r="58" spans="2:12" ht="10.199999999999999">
      <c r="B58" s="17"/>
      <c r="L58" s="17"/>
    </row>
    <row r="59" spans="2:12" ht="10.199999999999999">
      <c r="B59" s="17"/>
      <c r="L59" s="17"/>
    </row>
    <row r="60" spans="2:12" ht="10.199999999999999">
      <c r="B60" s="17"/>
      <c r="L60" s="17"/>
    </row>
    <row r="61" spans="2:12" s="1" customFormat="1" ht="13.2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ht="10.199999999999999">
      <c r="B62" s="17"/>
      <c r="L62" s="17"/>
    </row>
    <row r="63" spans="2:12" ht="10.199999999999999">
      <c r="B63" s="17"/>
      <c r="L63" s="17"/>
    </row>
    <row r="64" spans="2:12" ht="10.199999999999999">
      <c r="B64" s="17"/>
      <c r="L64" s="17"/>
    </row>
    <row r="65" spans="2:12" s="1" customFormat="1" ht="13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0.199999999999999">
      <c r="B66" s="17"/>
      <c r="L66" s="17"/>
    </row>
    <row r="67" spans="2:12" ht="10.199999999999999">
      <c r="B67" s="17"/>
      <c r="L67" s="17"/>
    </row>
    <row r="68" spans="2:12" ht="10.199999999999999">
      <c r="B68" s="17"/>
      <c r="L68" s="17"/>
    </row>
    <row r="69" spans="2:12" ht="10.199999999999999">
      <c r="B69" s="17"/>
      <c r="L69" s="17"/>
    </row>
    <row r="70" spans="2:12" ht="10.199999999999999">
      <c r="B70" s="17"/>
      <c r="L70" s="17"/>
    </row>
    <row r="71" spans="2:12" ht="10.199999999999999">
      <c r="B71" s="17"/>
      <c r="L71" s="17"/>
    </row>
    <row r="72" spans="2:12" ht="10.199999999999999">
      <c r="B72" s="17"/>
      <c r="L72" s="17"/>
    </row>
    <row r="73" spans="2:12" ht="10.199999999999999">
      <c r="B73" s="17"/>
      <c r="L73" s="17"/>
    </row>
    <row r="74" spans="2:12" ht="10.199999999999999">
      <c r="B74" s="17"/>
      <c r="L74" s="17"/>
    </row>
    <row r="75" spans="2:12" ht="10.199999999999999">
      <c r="B75" s="17"/>
      <c r="L75" s="17"/>
    </row>
    <row r="76" spans="2:12" s="1" customFormat="1" ht="13.2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>
      <c r="B82" s="29"/>
      <c r="C82" s="18" t="s">
        <v>93</v>
      </c>
      <c r="L82" s="29"/>
    </row>
    <row r="83" spans="2:47" s="1" customFormat="1" ht="6.9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5" t="str">
        <f>E7</f>
        <v>Novostavba skladů , garáže a dílen - část  zpevněné plochy</v>
      </c>
      <c r="F85" s="206"/>
      <c r="G85" s="206"/>
      <c r="H85" s="206"/>
      <c r="L85" s="29"/>
    </row>
    <row r="86" spans="2:47" s="1" customFormat="1" ht="12" customHeight="1">
      <c r="B86" s="29"/>
      <c r="C86" s="24" t="s">
        <v>91</v>
      </c>
      <c r="L86" s="29"/>
    </row>
    <row r="87" spans="2:47" s="1" customFormat="1" ht="16.5" customHeight="1">
      <c r="B87" s="29"/>
      <c r="E87" s="185" t="str">
        <f>E9</f>
        <v>001 - Asfaltová plocha  včetně vsakovací rýhy</v>
      </c>
      <c r="F87" s="207"/>
      <c r="G87" s="207"/>
      <c r="H87" s="207"/>
      <c r="L87" s="29"/>
    </row>
    <row r="88" spans="2:47" s="1" customFormat="1" ht="6.9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Třinec</v>
      </c>
      <c r="I89" s="24" t="s">
        <v>22</v>
      </c>
      <c r="J89" s="49" t="str">
        <f>IF(J12="","",J12)</f>
        <v>15. 4. 2024</v>
      </c>
      <c r="L89" s="29"/>
    </row>
    <row r="90" spans="2:47" s="1" customFormat="1" ht="6.9" customHeight="1">
      <c r="B90" s="29"/>
      <c r="L90" s="29"/>
    </row>
    <row r="91" spans="2:47" s="1" customFormat="1" ht="15.15" customHeight="1">
      <c r="B91" s="29"/>
      <c r="C91" s="24" t="s">
        <v>24</v>
      </c>
      <c r="F91" s="22" t="str">
        <f>E15</f>
        <v>STaRS</v>
      </c>
      <c r="I91" s="24" t="s">
        <v>30</v>
      </c>
      <c r="J91" s="27" t="str">
        <f>E21</f>
        <v>Fiala architects</v>
      </c>
      <c r="L91" s="29"/>
    </row>
    <row r="92" spans="2:47" s="1" customFormat="1" ht="15.15" customHeight="1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Martin Pniok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94</v>
      </c>
      <c r="D94" s="90"/>
      <c r="E94" s="90"/>
      <c r="F94" s="90"/>
      <c r="G94" s="90"/>
      <c r="H94" s="90"/>
      <c r="I94" s="90"/>
      <c r="J94" s="99" t="s">
        <v>95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8" customHeight="1">
      <c r="B96" s="29"/>
      <c r="C96" s="100" t="s">
        <v>96</v>
      </c>
      <c r="J96" s="63">
        <f>J121</f>
        <v>0</v>
      </c>
      <c r="L96" s="29"/>
      <c r="AU96" s="14" t="s">
        <v>97</v>
      </c>
    </row>
    <row r="97" spans="2:12" s="8" customFormat="1" ht="24.9" customHeight="1">
      <c r="B97" s="101"/>
      <c r="D97" s="102" t="s">
        <v>98</v>
      </c>
      <c r="E97" s="103"/>
      <c r="F97" s="103"/>
      <c r="G97" s="103"/>
      <c r="H97" s="103"/>
      <c r="I97" s="103"/>
      <c r="J97" s="104">
        <f>J122</f>
        <v>0</v>
      </c>
      <c r="L97" s="101"/>
    </row>
    <row r="98" spans="2:12" s="9" customFormat="1" ht="19.95" customHeight="1">
      <c r="B98" s="105"/>
      <c r="D98" s="106" t="s">
        <v>99</v>
      </c>
      <c r="E98" s="107"/>
      <c r="F98" s="107"/>
      <c r="G98" s="107"/>
      <c r="H98" s="107"/>
      <c r="I98" s="107"/>
      <c r="J98" s="108">
        <f>J123</f>
        <v>0</v>
      </c>
      <c r="L98" s="105"/>
    </row>
    <row r="99" spans="2:12" s="9" customFormat="1" ht="19.95" customHeight="1">
      <c r="B99" s="105"/>
      <c r="D99" s="106" t="s">
        <v>100</v>
      </c>
      <c r="E99" s="107"/>
      <c r="F99" s="107"/>
      <c r="G99" s="107"/>
      <c r="H99" s="107"/>
      <c r="I99" s="107"/>
      <c r="J99" s="108">
        <f>J141</f>
        <v>0</v>
      </c>
      <c r="L99" s="105"/>
    </row>
    <row r="100" spans="2:12" s="9" customFormat="1" ht="19.95" customHeight="1">
      <c r="B100" s="105"/>
      <c r="D100" s="106" t="s">
        <v>101</v>
      </c>
      <c r="E100" s="107"/>
      <c r="F100" s="107"/>
      <c r="G100" s="107"/>
      <c r="H100" s="107"/>
      <c r="I100" s="107"/>
      <c r="J100" s="108">
        <f>J148</f>
        <v>0</v>
      </c>
      <c r="L100" s="105"/>
    </row>
    <row r="101" spans="2:12" s="9" customFormat="1" ht="19.95" customHeight="1">
      <c r="B101" s="105"/>
      <c r="D101" s="106" t="s">
        <v>102</v>
      </c>
      <c r="E101" s="107"/>
      <c r="F101" s="107"/>
      <c r="G101" s="107"/>
      <c r="H101" s="107"/>
      <c r="I101" s="107"/>
      <c r="J101" s="108">
        <f>J158</f>
        <v>0</v>
      </c>
      <c r="L101" s="105"/>
    </row>
    <row r="102" spans="2:12" s="1" customFormat="1" ht="21.75" customHeight="1">
      <c r="B102" s="29"/>
      <c r="L102" s="29"/>
    </row>
    <row r="103" spans="2:12" s="1" customFormat="1" ht="6.9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" customHeight="1">
      <c r="B108" s="29"/>
      <c r="C108" s="18" t="s">
        <v>103</v>
      </c>
      <c r="L108" s="29"/>
    </row>
    <row r="109" spans="2:12" s="1" customFormat="1" ht="6.9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05" t="str">
        <f>E7</f>
        <v>Novostavba skladů , garáže a dílen - část  zpevněné plochy</v>
      </c>
      <c r="F111" s="206"/>
      <c r="G111" s="206"/>
      <c r="H111" s="206"/>
      <c r="L111" s="29"/>
    </row>
    <row r="112" spans="2:12" s="1" customFormat="1" ht="12" customHeight="1">
      <c r="B112" s="29"/>
      <c r="C112" s="24" t="s">
        <v>91</v>
      </c>
      <c r="L112" s="29"/>
    </row>
    <row r="113" spans="2:65" s="1" customFormat="1" ht="16.5" customHeight="1">
      <c r="B113" s="29"/>
      <c r="E113" s="185" t="str">
        <f>E9</f>
        <v>001 - Asfaltová plocha  včetně vsakovací rýhy</v>
      </c>
      <c r="F113" s="207"/>
      <c r="G113" s="207"/>
      <c r="H113" s="207"/>
      <c r="L113" s="29"/>
    </row>
    <row r="114" spans="2:65" s="1" customFormat="1" ht="6.9" customHeight="1">
      <c r="B114" s="29"/>
      <c r="L114" s="29"/>
    </row>
    <row r="115" spans="2:65" s="1" customFormat="1" ht="12" customHeight="1">
      <c r="B115" s="29"/>
      <c r="C115" s="24" t="s">
        <v>20</v>
      </c>
      <c r="F115" s="22" t="str">
        <f>F12</f>
        <v>Třinec</v>
      </c>
      <c r="I115" s="24" t="s">
        <v>22</v>
      </c>
      <c r="J115" s="49" t="str">
        <f>IF(J12="","",J12)</f>
        <v>15. 4. 2024</v>
      </c>
      <c r="L115" s="29"/>
    </row>
    <row r="116" spans="2:65" s="1" customFormat="1" ht="6.9" customHeight="1">
      <c r="B116" s="29"/>
      <c r="L116" s="29"/>
    </row>
    <row r="117" spans="2:65" s="1" customFormat="1" ht="15.15" customHeight="1">
      <c r="B117" s="29"/>
      <c r="C117" s="24" t="s">
        <v>24</v>
      </c>
      <c r="F117" s="22" t="str">
        <f>E15</f>
        <v>STaRS</v>
      </c>
      <c r="I117" s="24" t="s">
        <v>30</v>
      </c>
      <c r="J117" s="27" t="str">
        <f>E21</f>
        <v>Fiala architects</v>
      </c>
      <c r="L117" s="29"/>
    </row>
    <row r="118" spans="2:65" s="1" customFormat="1" ht="15.15" customHeight="1">
      <c r="B118" s="29"/>
      <c r="C118" s="24" t="s">
        <v>28</v>
      </c>
      <c r="F118" s="22" t="str">
        <f>IF(E18="","",E18)</f>
        <v>Vyplň údaj</v>
      </c>
      <c r="I118" s="24" t="s">
        <v>33</v>
      </c>
      <c r="J118" s="27" t="str">
        <f>E24</f>
        <v>Martin Pniok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104</v>
      </c>
      <c r="D120" s="111" t="s">
        <v>61</v>
      </c>
      <c r="E120" s="111" t="s">
        <v>57</v>
      </c>
      <c r="F120" s="111" t="s">
        <v>58</v>
      </c>
      <c r="G120" s="111" t="s">
        <v>105</v>
      </c>
      <c r="H120" s="111" t="s">
        <v>106</v>
      </c>
      <c r="I120" s="111" t="s">
        <v>107</v>
      </c>
      <c r="J120" s="111" t="s">
        <v>95</v>
      </c>
      <c r="K120" s="112" t="s">
        <v>108</v>
      </c>
      <c r="L120" s="109"/>
      <c r="M120" s="56" t="s">
        <v>1</v>
      </c>
      <c r="N120" s="57" t="s">
        <v>40</v>
      </c>
      <c r="O120" s="57" t="s">
        <v>109</v>
      </c>
      <c r="P120" s="57" t="s">
        <v>110</v>
      </c>
      <c r="Q120" s="57" t="s">
        <v>111</v>
      </c>
      <c r="R120" s="57" t="s">
        <v>112</v>
      </c>
      <c r="S120" s="57" t="s">
        <v>113</v>
      </c>
      <c r="T120" s="58" t="s">
        <v>114</v>
      </c>
    </row>
    <row r="121" spans="2:65" s="1" customFormat="1" ht="22.8" customHeight="1">
      <c r="B121" s="29"/>
      <c r="C121" s="61" t="s">
        <v>115</v>
      </c>
      <c r="J121" s="113">
        <f>BK121</f>
        <v>0</v>
      </c>
      <c r="L121" s="29"/>
      <c r="M121" s="59"/>
      <c r="N121" s="50"/>
      <c r="O121" s="50"/>
      <c r="P121" s="114">
        <f>P122</f>
        <v>0</v>
      </c>
      <c r="Q121" s="50"/>
      <c r="R121" s="114">
        <f>R122</f>
        <v>171.37609356999999</v>
      </c>
      <c r="S121" s="50"/>
      <c r="T121" s="115">
        <f>T122</f>
        <v>0</v>
      </c>
      <c r="AT121" s="14" t="s">
        <v>75</v>
      </c>
      <c r="AU121" s="14" t="s">
        <v>97</v>
      </c>
      <c r="BK121" s="116">
        <f>BK122</f>
        <v>0</v>
      </c>
    </row>
    <row r="122" spans="2:65" s="11" customFormat="1" ht="25.95" customHeight="1">
      <c r="B122" s="117"/>
      <c r="D122" s="118" t="s">
        <v>75</v>
      </c>
      <c r="E122" s="119" t="s">
        <v>116</v>
      </c>
      <c r="F122" s="119" t="s">
        <v>117</v>
      </c>
      <c r="I122" s="120"/>
      <c r="J122" s="121">
        <f>BK122</f>
        <v>0</v>
      </c>
      <c r="L122" s="117"/>
      <c r="M122" s="122"/>
      <c r="P122" s="123">
        <f>P123+P141+P148+P158</f>
        <v>0</v>
      </c>
      <c r="R122" s="123">
        <f>R123+R141+R148+R158</f>
        <v>171.37609356999999</v>
      </c>
      <c r="T122" s="124">
        <f>T123+T141+T148+T158</f>
        <v>0</v>
      </c>
      <c r="AR122" s="118" t="s">
        <v>84</v>
      </c>
      <c r="AT122" s="125" t="s">
        <v>75</v>
      </c>
      <c r="AU122" s="125" t="s">
        <v>76</v>
      </c>
      <c r="AY122" s="118" t="s">
        <v>118</v>
      </c>
      <c r="BK122" s="126">
        <f>BK123+BK141+BK148+BK158</f>
        <v>0</v>
      </c>
    </row>
    <row r="123" spans="2:65" s="11" customFormat="1" ht="22.8" customHeight="1">
      <c r="B123" s="117"/>
      <c r="D123" s="118" t="s">
        <v>75</v>
      </c>
      <c r="E123" s="127" t="s">
        <v>84</v>
      </c>
      <c r="F123" s="127" t="s">
        <v>119</v>
      </c>
      <c r="I123" s="120"/>
      <c r="J123" s="128">
        <f>BK123</f>
        <v>0</v>
      </c>
      <c r="L123" s="117"/>
      <c r="M123" s="122"/>
      <c r="P123" s="123">
        <f>SUM(P124:P140)</f>
        <v>0</v>
      </c>
      <c r="R123" s="123">
        <f>SUM(R124:R140)</f>
        <v>16.128</v>
      </c>
      <c r="T123" s="124">
        <f>SUM(T124:T140)</f>
        <v>0</v>
      </c>
      <c r="AR123" s="118" t="s">
        <v>84</v>
      </c>
      <c r="AT123" s="125" t="s">
        <v>75</v>
      </c>
      <c r="AU123" s="125" t="s">
        <v>84</v>
      </c>
      <c r="AY123" s="118" t="s">
        <v>118</v>
      </c>
      <c r="BK123" s="126">
        <f>SUM(BK124:BK140)</f>
        <v>0</v>
      </c>
    </row>
    <row r="124" spans="2:65" s="1" customFormat="1" ht="33" customHeight="1">
      <c r="B124" s="129"/>
      <c r="C124" s="130" t="s">
        <v>84</v>
      </c>
      <c r="D124" s="130" t="s">
        <v>120</v>
      </c>
      <c r="E124" s="131" t="s">
        <v>121</v>
      </c>
      <c r="F124" s="132" t="s">
        <v>122</v>
      </c>
      <c r="G124" s="133" t="s">
        <v>123</v>
      </c>
      <c r="H124" s="134">
        <v>3</v>
      </c>
      <c r="I124" s="135"/>
      <c r="J124" s="136">
        <f>ROUND(I124*H124,2)</f>
        <v>0</v>
      </c>
      <c r="K124" s="132" t="s">
        <v>124</v>
      </c>
      <c r="L124" s="29"/>
      <c r="M124" s="137" t="s">
        <v>1</v>
      </c>
      <c r="N124" s="138" t="s">
        <v>41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125</v>
      </c>
      <c r="AT124" s="141" t="s">
        <v>120</v>
      </c>
      <c r="AU124" s="141" t="s">
        <v>86</v>
      </c>
      <c r="AY124" s="14" t="s">
        <v>118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4" t="s">
        <v>84</v>
      </c>
      <c r="BK124" s="142">
        <f>ROUND(I124*H124,2)</f>
        <v>0</v>
      </c>
      <c r="BL124" s="14" t="s">
        <v>125</v>
      </c>
      <c r="BM124" s="141" t="s">
        <v>126</v>
      </c>
    </row>
    <row r="125" spans="2:65" s="12" customFormat="1" ht="10.199999999999999">
      <c r="B125" s="143"/>
      <c r="D125" s="144" t="s">
        <v>127</v>
      </c>
      <c r="E125" s="145" t="s">
        <v>1</v>
      </c>
      <c r="F125" s="146" t="s">
        <v>128</v>
      </c>
      <c r="H125" s="147">
        <v>3</v>
      </c>
      <c r="I125" s="148"/>
      <c r="L125" s="143"/>
      <c r="M125" s="149"/>
      <c r="T125" s="150"/>
      <c r="AT125" s="145" t="s">
        <v>127</v>
      </c>
      <c r="AU125" s="145" t="s">
        <v>86</v>
      </c>
      <c r="AV125" s="12" t="s">
        <v>86</v>
      </c>
      <c r="AW125" s="12" t="s">
        <v>32</v>
      </c>
      <c r="AX125" s="12" t="s">
        <v>84</v>
      </c>
      <c r="AY125" s="145" t="s">
        <v>118</v>
      </c>
    </row>
    <row r="126" spans="2:65" s="1" customFormat="1" ht="33" customHeight="1">
      <c r="B126" s="129"/>
      <c r="C126" s="130" t="s">
        <v>86</v>
      </c>
      <c r="D126" s="130" t="s">
        <v>120</v>
      </c>
      <c r="E126" s="131" t="s">
        <v>129</v>
      </c>
      <c r="F126" s="132" t="s">
        <v>130</v>
      </c>
      <c r="G126" s="133" t="s">
        <v>123</v>
      </c>
      <c r="H126" s="134">
        <v>8.0640000000000001</v>
      </c>
      <c r="I126" s="135"/>
      <c r="J126" s="136">
        <f>ROUND(I126*H126,2)</f>
        <v>0</v>
      </c>
      <c r="K126" s="132" t="s">
        <v>124</v>
      </c>
      <c r="L126" s="29"/>
      <c r="M126" s="137" t="s">
        <v>1</v>
      </c>
      <c r="N126" s="138" t="s">
        <v>41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125</v>
      </c>
      <c r="AT126" s="141" t="s">
        <v>120</v>
      </c>
      <c r="AU126" s="141" t="s">
        <v>86</v>
      </c>
      <c r="AY126" s="14" t="s">
        <v>118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4" t="s">
        <v>84</v>
      </c>
      <c r="BK126" s="142">
        <f>ROUND(I126*H126,2)</f>
        <v>0</v>
      </c>
      <c r="BL126" s="14" t="s">
        <v>125</v>
      </c>
      <c r="BM126" s="141" t="s">
        <v>131</v>
      </c>
    </row>
    <row r="127" spans="2:65" s="12" customFormat="1" ht="10.199999999999999">
      <c r="B127" s="143"/>
      <c r="D127" s="144" t="s">
        <v>127</v>
      </c>
      <c r="E127" s="145" t="s">
        <v>1</v>
      </c>
      <c r="F127" s="146" t="s">
        <v>132</v>
      </c>
      <c r="H127" s="147">
        <v>8.0640000000000001</v>
      </c>
      <c r="I127" s="148"/>
      <c r="L127" s="143"/>
      <c r="M127" s="149"/>
      <c r="T127" s="150"/>
      <c r="AT127" s="145" t="s">
        <v>127</v>
      </c>
      <c r="AU127" s="145" t="s">
        <v>86</v>
      </c>
      <c r="AV127" s="12" t="s">
        <v>86</v>
      </c>
      <c r="AW127" s="12" t="s">
        <v>32</v>
      </c>
      <c r="AX127" s="12" t="s">
        <v>84</v>
      </c>
      <c r="AY127" s="145" t="s">
        <v>118</v>
      </c>
    </row>
    <row r="128" spans="2:65" s="1" customFormat="1" ht="37.799999999999997" customHeight="1">
      <c r="B128" s="129"/>
      <c r="C128" s="130" t="s">
        <v>133</v>
      </c>
      <c r="D128" s="130" t="s">
        <v>120</v>
      </c>
      <c r="E128" s="131" t="s">
        <v>134</v>
      </c>
      <c r="F128" s="132" t="s">
        <v>135</v>
      </c>
      <c r="G128" s="133" t="s">
        <v>123</v>
      </c>
      <c r="H128" s="134">
        <v>11.064</v>
      </c>
      <c r="I128" s="135"/>
      <c r="J128" s="136">
        <f>ROUND(I128*H128,2)</f>
        <v>0</v>
      </c>
      <c r="K128" s="132" t="s">
        <v>124</v>
      </c>
      <c r="L128" s="29"/>
      <c r="M128" s="137" t="s">
        <v>1</v>
      </c>
      <c r="N128" s="138" t="s">
        <v>41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125</v>
      </c>
      <c r="AT128" s="141" t="s">
        <v>120</v>
      </c>
      <c r="AU128" s="141" t="s">
        <v>86</v>
      </c>
      <c r="AY128" s="14" t="s">
        <v>118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4" t="s">
        <v>84</v>
      </c>
      <c r="BK128" s="142">
        <f>ROUND(I128*H128,2)</f>
        <v>0</v>
      </c>
      <c r="BL128" s="14" t="s">
        <v>125</v>
      </c>
      <c r="BM128" s="141" t="s">
        <v>136</v>
      </c>
    </row>
    <row r="129" spans="2:65" s="12" customFormat="1" ht="10.199999999999999">
      <c r="B129" s="143"/>
      <c r="D129" s="144" t="s">
        <v>127</v>
      </c>
      <c r="E129" s="145" t="s">
        <v>1</v>
      </c>
      <c r="F129" s="146" t="s">
        <v>137</v>
      </c>
      <c r="H129" s="147">
        <v>11.064</v>
      </c>
      <c r="I129" s="148"/>
      <c r="L129" s="143"/>
      <c r="M129" s="149"/>
      <c r="T129" s="150"/>
      <c r="AT129" s="145" t="s">
        <v>127</v>
      </c>
      <c r="AU129" s="145" t="s">
        <v>86</v>
      </c>
      <c r="AV129" s="12" t="s">
        <v>86</v>
      </c>
      <c r="AW129" s="12" t="s">
        <v>32</v>
      </c>
      <c r="AX129" s="12" t="s">
        <v>84</v>
      </c>
      <c r="AY129" s="145" t="s">
        <v>118</v>
      </c>
    </row>
    <row r="130" spans="2:65" s="1" customFormat="1" ht="37.799999999999997" customHeight="1">
      <c r="B130" s="129"/>
      <c r="C130" s="130" t="s">
        <v>125</v>
      </c>
      <c r="D130" s="130" t="s">
        <v>120</v>
      </c>
      <c r="E130" s="131" t="s">
        <v>138</v>
      </c>
      <c r="F130" s="132" t="s">
        <v>139</v>
      </c>
      <c r="G130" s="133" t="s">
        <v>123</v>
      </c>
      <c r="H130" s="134">
        <v>22.128</v>
      </c>
      <c r="I130" s="135"/>
      <c r="J130" s="136">
        <f>ROUND(I130*H130,2)</f>
        <v>0</v>
      </c>
      <c r="K130" s="132" t="s">
        <v>124</v>
      </c>
      <c r="L130" s="29"/>
      <c r="M130" s="137" t="s">
        <v>1</v>
      </c>
      <c r="N130" s="138" t="s">
        <v>41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125</v>
      </c>
      <c r="AT130" s="141" t="s">
        <v>120</v>
      </c>
      <c r="AU130" s="141" t="s">
        <v>86</v>
      </c>
      <c r="AY130" s="14" t="s">
        <v>118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4" t="s">
        <v>84</v>
      </c>
      <c r="BK130" s="142">
        <f>ROUND(I130*H130,2)</f>
        <v>0</v>
      </c>
      <c r="BL130" s="14" t="s">
        <v>125</v>
      </c>
      <c r="BM130" s="141" t="s">
        <v>140</v>
      </c>
    </row>
    <row r="131" spans="2:65" s="12" customFormat="1" ht="10.199999999999999">
      <c r="B131" s="143"/>
      <c r="D131" s="144" t="s">
        <v>127</v>
      </c>
      <c r="E131" s="145" t="s">
        <v>1</v>
      </c>
      <c r="F131" s="146" t="s">
        <v>141</v>
      </c>
      <c r="H131" s="147">
        <v>22.128</v>
      </c>
      <c r="I131" s="148"/>
      <c r="L131" s="143"/>
      <c r="M131" s="149"/>
      <c r="T131" s="150"/>
      <c r="AT131" s="145" t="s">
        <v>127</v>
      </c>
      <c r="AU131" s="145" t="s">
        <v>86</v>
      </c>
      <c r="AV131" s="12" t="s">
        <v>86</v>
      </c>
      <c r="AW131" s="12" t="s">
        <v>32</v>
      </c>
      <c r="AX131" s="12" t="s">
        <v>84</v>
      </c>
      <c r="AY131" s="145" t="s">
        <v>118</v>
      </c>
    </row>
    <row r="132" spans="2:65" s="1" customFormat="1" ht="24.15" customHeight="1">
      <c r="B132" s="129"/>
      <c r="C132" s="130" t="s">
        <v>142</v>
      </c>
      <c r="D132" s="130" t="s">
        <v>120</v>
      </c>
      <c r="E132" s="131" t="s">
        <v>143</v>
      </c>
      <c r="F132" s="132" t="s">
        <v>144</v>
      </c>
      <c r="G132" s="133" t="s">
        <v>123</v>
      </c>
      <c r="H132" s="134">
        <v>11.064</v>
      </c>
      <c r="I132" s="135"/>
      <c r="J132" s="136">
        <f>ROUND(I132*H132,2)</f>
        <v>0</v>
      </c>
      <c r="K132" s="132" t="s">
        <v>124</v>
      </c>
      <c r="L132" s="29"/>
      <c r="M132" s="137" t="s">
        <v>1</v>
      </c>
      <c r="N132" s="138" t="s">
        <v>41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125</v>
      </c>
      <c r="AT132" s="141" t="s">
        <v>120</v>
      </c>
      <c r="AU132" s="141" t="s">
        <v>86</v>
      </c>
      <c r="AY132" s="14" t="s">
        <v>118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4" t="s">
        <v>84</v>
      </c>
      <c r="BK132" s="142">
        <f>ROUND(I132*H132,2)</f>
        <v>0</v>
      </c>
      <c r="BL132" s="14" t="s">
        <v>125</v>
      </c>
      <c r="BM132" s="141" t="s">
        <v>145</v>
      </c>
    </row>
    <row r="133" spans="2:65" s="1" customFormat="1" ht="33" customHeight="1">
      <c r="B133" s="129"/>
      <c r="C133" s="130" t="s">
        <v>146</v>
      </c>
      <c r="D133" s="130" t="s">
        <v>120</v>
      </c>
      <c r="E133" s="131" t="s">
        <v>147</v>
      </c>
      <c r="F133" s="132" t="s">
        <v>148</v>
      </c>
      <c r="G133" s="133" t="s">
        <v>149</v>
      </c>
      <c r="H133" s="134">
        <v>21.021999999999998</v>
      </c>
      <c r="I133" s="135"/>
      <c r="J133" s="136">
        <f>ROUND(I133*H133,2)</f>
        <v>0</v>
      </c>
      <c r="K133" s="132" t="s">
        <v>124</v>
      </c>
      <c r="L133" s="29"/>
      <c r="M133" s="137" t="s">
        <v>1</v>
      </c>
      <c r="N133" s="138" t="s">
        <v>41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125</v>
      </c>
      <c r="AT133" s="141" t="s">
        <v>120</v>
      </c>
      <c r="AU133" s="141" t="s">
        <v>86</v>
      </c>
      <c r="AY133" s="14" t="s">
        <v>118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4" t="s">
        <v>84</v>
      </c>
      <c r="BK133" s="142">
        <f>ROUND(I133*H133,2)</f>
        <v>0</v>
      </c>
      <c r="BL133" s="14" t="s">
        <v>125</v>
      </c>
      <c r="BM133" s="141" t="s">
        <v>150</v>
      </c>
    </row>
    <row r="134" spans="2:65" s="12" customFormat="1" ht="10.199999999999999">
      <c r="B134" s="143"/>
      <c r="D134" s="144" t="s">
        <v>127</v>
      </c>
      <c r="F134" s="146" t="s">
        <v>151</v>
      </c>
      <c r="H134" s="147">
        <v>21.021999999999998</v>
      </c>
      <c r="I134" s="148"/>
      <c r="L134" s="143"/>
      <c r="M134" s="149"/>
      <c r="T134" s="150"/>
      <c r="AT134" s="145" t="s">
        <v>127</v>
      </c>
      <c r="AU134" s="145" t="s">
        <v>86</v>
      </c>
      <c r="AV134" s="12" t="s">
        <v>86</v>
      </c>
      <c r="AW134" s="12" t="s">
        <v>3</v>
      </c>
      <c r="AX134" s="12" t="s">
        <v>84</v>
      </c>
      <c r="AY134" s="145" t="s">
        <v>118</v>
      </c>
    </row>
    <row r="135" spans="2:65" s="1" customFormat="1" ht="16.5" customHeight="1">
      <c r="B135" s="129"/>
      <c r="C135" s="130" t="s">
        <v>152</v>
      </c>
      <c r="D135" s="130" t="s">
        <v>120</v>
      </c>
      <c r="E135" s="131" t="s">
        <v>153</v>
      </c>
      <c r="F135" s="132" t="s">
        <v>154</v>
      </c>
      <c r="G135" s="133" t="s">
        <v>123</v>
      </c>
      <c r="H135" s="134">
        <v>11.064</v>
      </c>
      <c r="I135" s="135"/>
      <c r="J135" s="136">
        <f>ROUND(I135*H135,2)</f>
        <v>0</v>
      </c>
      <c r="K135" s="132" t="s">
        <v>124</v>
      </c>
      <c r="L135" s="29"/>
      <c r="M135" s="137" t="s">
        <v>1</v>
      </c>
      <c r="N135" s="138" t="s">
        <v>41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125</v>
      </c>
      <c r="AT135" s="141" t="s">
        <v>120</v>
      </c>
      <c r="AU135" s="141" t="s">
        <v>86</v>
      </c>
      <c r="AY135" s="14" t="s">
        <v>118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4" t="s">
        <v>84</v>
      </c>
      <c r="BK135" s="142">
        <f>ROUND(I135*H135,2)</f>
        <v>0</v>
      </c>
      <c r="BL135" s="14" t="s">
        <v>125</v>
      </c>
      <c r="BM135" s="141" t="s">
        <v>155</v>
      </c>
    </row>
    <row r="136" spans="2:65" s="1" customFormat="1" ht="24.15" customHeight="1">
      <c r="B136" s="129"/>
      <c r="C136" s="130" t="s">
        <v>156</v>
      </c>
      <c r="D136" s="130" t="s">
        <v>120</v>
      </c>
      <c r="E136" s="131" t="s">
        <v>157</v>
      </c>
      <c r="F136" s="132" t="s">
        <v>158</v>
      </c>
      <c r="G136" s="133" t="s">
        <v>123</v>
      </c>
      <c r="H136" s="134">
        <v>8.0640000000000001</v>
      </c>
      <c r="I136" s="135"/>
      <c r="J136" s="136">
        <f>ROUND(I136*H136,2)</f>
        <v>0</v>
      </c>
      <c r="K136" s="132" t="s">
        <v>124</v>
      </c>
      <c r="L136" s="29"/>
      <c r="M136" s="137" t="s">
        <v>1</v>
      </c>
      <c r="N136" s="138" t="s">
        <v>41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125</v>
      </c>
      <c r="AT136" s="141" t="s">
        <v>120</v>
      </c>
      <c r="AU136" s="141" t="s">
        <v>86</v>
      </c>
      <c r="AY136" s="14" t="s">
        <v>118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4" t="s">
        <v>84</v>
      </c>
      <c r="BK136" s="142">
        <f>ROUND(I136*H136,2)</f>
        <v>0</v>
      </c>
      <c r="BL136" s="14" t="s">
        <v>125</v>
      </c>
      <c r="BM136" s="141" t="s">
        <v>159</v>
      </c>
    </row>
    <row r="137" spans="2:65" s="12" customFormat="1" ht="10.199999999999999">
      <c r="B137" s="143"/>
      <c r="D137" s="144" t="s">
        <v>127</v>
      </c>
      <c r="E137" s="145" t="s">
        <v>1</v>
      </c>
      <c r="F137" s="146" t="s">
        <v>132</v>
      </c>
      <c r="H137" s="147">
        <v>8.0640000000000001</v>
      </c>
      <c r="I137" s="148"/>
      <c r="L137" s="143"/>
      <c r="M137" s="149"/>
      <c r="T137" s="150"/>
      <c r="AT137" s="145" t="s">
        <v>127</v>
      </c>
      <c r="AU137" s="145" t="s">
        <v>86</v>
      </c>
      <c r="AV137" s="12" t="s">
        <v>86</v>
      </c>
      <c r="AW137" s="12" t="s">
        <v>32</v>
      </c>
      <c r="AX137" s="12" t="s">
        <v>84</v>
      </c>
      <c r="AY137" s="145" t="s">
        <v>118</v>
      </c>
    </row>
    <row r="138" spans="2:65" s="1" customFormat="1" ht="16.5" customHeight="1">
      <c r="B138" s="129"/>
      <c r="C138" s="151" t="s">
        <v>160</v>
      </c>
      <c r="D138" s="151" t="s">
        <v>161</v>
      </c>
      <c r="E138" s="152" t="s">
        <v>162</v>
      </c>
      <c r="F138" s="153" t="s">
        <v>163</v>
      </c>
      <c r="G138" s="154" t="s">
        <v>149</v>
      </c>
      <c r="H138" s="155">
        <v>16.128</v>
      </c>
      <c r="I138" s="156"/>
      <c r="J138" s="157">
        <f>ROUND(I138*H138,2)</f>
        <v>0</v>
      </c>
      <c r="K138" s="153" t="s">
        <v>124</v>
      </c>
      <c r="L138" s="158"/>
      <c r="M138" s="159" t="s">
        <v>1</v>
      </c>
      <c r="N138" s="160" t="s">
        <v>41</v>
      </c>
      <c r="P138" s="139">
        <f>O138*H138</f>
        <v>0</v>
      </c>
      <c r="Q138" s="139">
        <v>1</v>
      </c>
      <c r="R138" s="139">
        <f>Q138*H138</f>
        <v>16.128</v>
      </c>
      <c r="S138" s="139">
        <v>0</v>
      </c>
      <c r="T138" s="140">
        <f>S138*H138</f>
        <v>0</v>
      </c>
      <c r="AR138" s="141" t="s">
        <v>156</v>
      </c>
      <c r="AT138" s="141" t="s">
        <v>161</v>
      </c>
      <c r="AU138" s="141" t="s">
        <v>86</v>
      </c>
      <c r="AY138" s="14" t="s">
        <v>118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84</v>
      </c>
      <c r="BK138" s="142">
        <f>ROUND(I138*H138,2)</f>
        <v>0</v>
      </c>
      <c r="BL138" s="14" t="s">
        <v>125</v>
      </c>
      <c r="BM138" s="141" t="s">
        <v>164</v>
      </c>
    </row>
    <row r="139" spans="2:65" s="12" customFormat="1" ht="10.199999999999999">
      <c r="B139" s="143"/>
      <c r="D139" s="144" t="s">
        <v>127</v>
      </c>
      <c r="F139" s="146" t="s">
        <v>165</v>
      </c>
      <c r="H139" s="147">
        <v>16.128</v>
      </c>
      <c r="I139" s="148"/>
      <c r="L139" s="143"/>
      <c r="M139" s="149"/>
      <c r="T139" s="150"/>
      <c r="AT139" s="145" t="s">
        <v>127</v>
      </c>
      <c r="AU139" s="145" t="s">
        <v>86</v>
      </c>
      <c r="AV139" s="12" t="s">
        <v>86</v>
      </c>
      <c r="AW139" s="12" t="s">
        <v>3</v>
      </c>
      <c r="AX139" s="12" t="s">
        <v>84</v>
      </c>
      <c r="AY139" s="145" t="s">
        <v>118</v>
      </c>
    </row>
    <row r="140" spans="2:65" s="1" customFormat="1" ht="24.15" customHeight="1">
      <c r="B140" s="129"/>
      <c r="C140" s="130" t="s">
        <v>166</v>
      </c>
      <c r="D140" s="130" t="s">
        <v>120</v>
      </c>
      <c r="E140" s="131" t="s">
        <v>167</v>
      </c>
      <c r="F140" s="132" t="s">
        <v>168</v>
      </c>
      <c r="G140" s="133" t="s">
        <v>169</v>
      </c>
      <c r="H140" s="134">
        <v>284.33999999999997</v>
      </c>
      <c r="I140" s="135"/>
      <c r="J140" s="136">
        <f>ROUND(I140*H140,2)</f>
        <v>0</v>
      </c>
      <c r="K140" s="132" t="s">
        <v>124</v>
      </c>
      <c r="L140" s="29"/>
      <c r="M140" s="137" t="s">
        <v>1</v>
      </c>
      <c r="N140" s="138" t="s">
        <v>41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125</v>
      </c>
      <c r="AT140" s="141" t="s">
        <v>120</v>
      </c>
      <c r="AU140" s="141" t="s">
        <v>86</v>
      </c>
      <c r="AY140" s="14" t="s">
        <v>118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84</v>
      </c>
      <c r="BK140" s="142">
        <f>ROUND(I140*H140,2)</f>
        <v>0</v>
      </c>
      <c r="BL140" s="14" t="s">
        <v>125</v>
      </c>
      <c r="BM140" s="141" t="s">
        <v>170</v>
      </c>
    </row>
    <row r="141" spans="2:65" s="11" customFormat="1" ht="22.8" customHeight="1">
      <c r="B141" s="117"/>
      <c r="D141" s="118" t="s">
        <v>75</v>
      </c>
      <c r="E141" s="127" t="s">
        <v>142</v>
      </c>
      <c r="F141" s="127" t="s">
        <v>171</v>
      </c>
      <c r="I141" s="120"/>
      <c r="J141" s="128">
        <f>BK141</f>
        <v>0</v>
      </c>
      <c r="L141" s="117"/>
      <c r="M141" s="122"/>
      <c r="P141" s="123">
        <f>SUM(P142:P147)</f>
        <v>0</v>
      </c>
      <c r="R141" s="123">
        <f>SUM(R142:R147)</f>
        <v>143.03731919999998</v>
      </c>
      <c r="T141" s="124">
        <f>SUM(T142:T147)</f>
        <v>0</v>
      </c>
      <c r="AR141" s="118" t="s">
        <v>84</v>
      </c>
      <c r="AT141" s="125" t="s">
        <v>75</v>
      </c>
      <c r="AU141" s="125" t="s">
        <v>84</v>
      </c>
      <c r="AY141" s="118" t="s">
        <v>118</v>
      </c>
      <c r="BK141" s="126">
        <f>SUM(BK142:BK147)</f>
        <v>0</v>
      </c>
    </row>
    <row r="142" spans="2:65" s="1" customFormat="1" ht="24.15" customHeight="1">
      <c r="B142" s="129"/>
      <c r="C142" s="130" t="s">
        <v>172</v>
      </c>
      <c r="D142" s="130" t="s">
        <v>120</v>
      </c>
      <c r="E142" s="131" t="s">
        <v>173</v>
      </c>
      <c r="F142" s="132" t="s">
        <v>174</v>
      </c>
      <c r="G142" s="133" t="s">
        <v>169</v>
      </c>
      <c r="H142" s="134">
        <v>272.33999999999997</v>
      </c>
      <c r="I142" s="135"/>
      <c r="J142" s="136">
        <f t="shared" ref="J142:J147" si="0">ROUND(I142*H142,2)</f>
        <v>0</v>
      </c>
      <c r="K142" s="132" t="s">
        <v>124</v>
      </c>
      <c r="L142" s="29"/>
      <c r="M142" s="137" t="s">
        <v>1</v>
      </c>
      <c r="N142" s="138" t="s">
        <v>41</v>
      </c>
      <c r="P142" s="139">
        <f t="shared" ref="P142:P147" si="1">O142*H142</f>
        <v>0</v>
      </c>
      <c r="Q142" s="139">
        <v>0.23</v>
      </c>
      <c r="R142" s="139">
        <f t="shared" ref="R142:R147" si="2">Q142*H142</f>
        <v>62.638199999999998</v>
      </c>
      <c r="S142" s="139">
        <v>0</v>
      </c>
      <c r="T142" s="140">
        <f t="shared" ref="T142:T147" si="3">S142*H142</f>
        <v>0</v>
      </c>
      <c r="AR142" s="141" t="s">
        <v>125</v>
      </c>
      <c r="AT142" s="141" t="s">
        <v>120</v>
      </c>
      <c r="AU142" s="141" t="s">
        <v>86</v>
      </c>
      <c r="AY142" s="14" t="s">
        <v>118</v>
      </c>
      <c r="BE142" s="142">
        <f t="shared" ref="BE142:BE147" si="4">IF(N142="základní",J142,0)</f>
        <v>0</v>
      </c>
      <c r="BF142" s="142">
        <f t="shared" ref="BF142:BF147" si="5">IF(N142="snížená",J142,0)</f>
        <v>0</v>
      </c>
      <c r="BG142" s="142">
        <f t="shared" ref="BG142:BG147" si="6">IF(N142="zákl. přenesená",J142,0)</f>
        <v>0</v>
      </c>
      <c r="BH142" s="142">
        <f t="shared" ref="BH142:BH147" si="7">IF(N142="sníž. přenesená",J142,0)</f>
        <v>0</v>
      </c>
      <c r="BI142" s="142">
        <f t="shared" ref="BI142:BI147" si="8">IF(N142="nulová",J142,0)</f>
        <v>0</v>
      </c>
      <c r="BJ142" s="14" t="s">
        <v>84</v>
      </c>
      <c r="BK142" s="142">
        <f t="shared" ref="BK142:BK147" si="9">ROUND(I142*H142,2)</f>
        <v>0</v>
      </c>
      <c r="BL142" s="14" t="s">
        <v>125</v>
      </c>
      <c r="BM142" s="141" t="s">
        <v>175</v>
      </c>
    </row>
    <row r="143" spans="2:65" s="1" customFormat="1" ht="24.15" customHeight="1">
      <c r="B143" s="129"/>
      <c r="C143" s="130" t="s">
        <v>8</v>
      </c>
      <c r="D143" s="130" t="s">
        <v>120</v>
      </c>
      <c r="E143" s="131" t="s">
        <v>176</v>
      </c>
      <c r="F143" s="132" t="s">
        <v>177</v>
      </c>
      <c r="G143" s="133" t="s">
        <v>169</v>
      </c>
      <c r="H143" s="134">
        <v>12</v>
      </c>
      <c r="I143" s="135"/>
      <c r="J143" s="136">
        <f t="shared" si="0"/>
        <v>0</v>
      </c>
      <c r="K143" s="132" t="s">
        <v>124</v>
      </c>
      <c r="L143" s="29"/>
      <c r="M143" s="137" t="s">
        <v>1</v>
      </c>
      <c r="N143" s="138" t="s">
        <v>41</v>
      </c>
      <c r="P143" s="139">
        <f t="shared" si="1"/>
        <v>0</v>
      </c>
      <c r="Q143" s="139">
        <v>0.57499999999999996</v>
      </c>
      <c r="R143" s="139">
        <f t="shared" si="2"/>
        <v>6.8999999999999995</v>
      </c>
      <c r="S143" s="139">
        <v>0</v>
      </c>
      <c r="T143" s="140">
        <f t="shared" si="3"/>
        <v>0</v>
      </c>
      <c r="AR143" s="141" t="s">
        <v>125</v>
      </c>
      <c r="AT143" s="141" t="s">
        <v>120</v>
      </c>
      <c r="AU143" s="141" t="s">
        <v>86</v>
      </c>
      <c r="AY143" s="14" t="s">
        <v>118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4" t="s">
        <v>84</v>
      </c>
      <c r="BK143" s="142">
        <f t="shared" si="9"/>
        <v>0</v>
      </c>
      <c r="BL143" s="14" t="s">
        <v>125</v>
      </c>
      <c r="BM143" s="141" t="s">
        <v>178</v>
      </c>
    </row>
    <row r="144" spans="2:65" s="1" customFormat="1" ht="33" customHeight="1">
      <c r="B144" s="129"/>
      <c r="C144" s="130" t="s">
        <v>179</v>
      </c>
      <c r="D144" s="130" t="s">
        <v>120</v>
      </c>
      <c r="E144" s="131" t="s">
        <v>180</v>
      </c>
      <c r="F144" s="132" t="s">
        <v>181</v>
      </c>
      <c r="G144" s="133" t="s">
        <v>169</v>
      </c>
      <c r="H144" s="134">
        <v>272.33999999999997</v>
      </c>
      <c r="I144" s="135"/>
      <c r="J144" s="136">
        <f t="shared" si="0"/>
        <v>0</v>
      </c>
      <c r="K144" s="132" t="s">
        <v>124</v>
      </c>
      <c r="L144" s="29"/>
      <c r="M144" s="137" t="s">
        <v>1</v>
      </c>
      <c r="N144" s="138" t="s">
        <v>41</v>
      </c>
      <c r="P144" s="139">
        <f t="shared" si="1"/>
        <v>0</v>
      </c>
      <c r="Q144" s="139">
        <v>0.13188</v>
      </c>
      <c r="R144" s="139">
        <f t="shared" si="2"/>
        <v>35.916199199999994</v>
      </c>
      <c r="S144" s="139">
        <v>0</v>
      </c>
      <c r="T144" s="140">
        <f t="shared" si="3"/>
        <v>0</v>
      </c>
      <c r="AR144" s="141" t="s">
        <v>125</v>
      </c>
      <c r="AT144" s="141" t="s">
        <v>120</v>
      </c>
      <c r="AU144" s="141" t="s">
        <v>86</v>
      </c>
      <c r="AY144" s="14" t="s">
        <v>118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4" t="s">
        <v>84</v>
      </c>
      <c r="BK144" s="142">
        <f t="shared" si="9"/>
        <v>0</v>
      </c>
      <c r="BL144" s="14" t="s">
        <v>125</v>
      </c>
      <c r="BM144" s="141" t="s">
        <v>182</v>
      </c>
    </row>
    <row r="145" spans="2:65" s="1" customFormat="1" ht="24.15" customHeight="1">
      <c r="B145" s="129"/>
      <c r="C145" s="130" t="s">
        <v>183</v>
      </c>
      <c r="D145" s="130" t="s">
        <v>120</v>
      </c>
      <c r="E145" s="131" t="s">
        <v>184</v>
      </c>
      <c r="F145" s="132" t="s">
        <v>185</v>
      </c>
      <c r="G145" s="133" t="s">
        <v>169</v>
      </c>
      <c r="H145" s="134">
        <v>272.33999999999997</v>
      </c>
      <c r="I145" s="135"/>
      <c r="J145" s="136">
        <f t="shared" si="0"/>
        <v>0</v>
      </c>
      <c r="K145" s="132" t="s">
        <v>124</v>
      </c>
      <c r="L145" s="29"/>
      <c r="M145" s="137" t="s">
        <v>1</v>
      </c>
      <c r="N145" s="138" t="s">
        <v>41</v>
      </c>
      <c r="P145" s="139">
        <f t="shared" si="1"/>
        <v>0</v>
      </c>
      <c r="Q145" s="139">
        <v>7.5300000000000002E-3</v>
      </c>
      <c r="R145" s="139">
        <f t="shared" si="2"/>
        <v>2.0507201999999998</v>
      </c>
      <c r="S145" s="139">
        <v>0</v>
      </c>
      <c r="T145" s="140">
        <f t="shared" si="3"/>
        <v>0</v>
      </c>
      <c r="AR145" s="141" t="s">
        <v>125</v>
      </c>
      <c r="AT145" s="141" t="s">
        <v>120</v>
      </c>
      <c r="AU145" s="141" t="s">
        <v>86</v>
      </c>
      <c r="AY145" s="14" t="s">
        <v>118</v>
      </c>
      <c r="BE145" s="142">
        <f t="shared" si="4"/>
        <v>0</v>
      </c>
      <c r="BF145" s="142">
        <f t="shared" si="5"/>
        <v>0</v>
      </c>
      <c r="BG145" s="142">
        <f t="shared" si="6"/>
        <v>0</v>
      </c>
      <c r="BH145" s="142">
        <f t="shared" si="7"/>
        <v>0</v>
      </c>
      <c r="BI145" s="142">
        <f t="shared" si="8"/>
        <v>0</v>
      </c>
      <c r="BJ145" s="14" t="s">
        <v>84</v>
      </c>
      <c r="BK145" s="142">
        <f t="shared" si="9"/>
        <v>0</v>
      </c>
      <c r="BL145" s="14" t="s">
        <v>125</v>
      </c>
      <c r="BM145" s="141" t="s">
        <v>186</v>
      </c>
    </row>
    <row r="146" spans="2:65" s="1" customFormat="1" ht="24.15" customHeight="1">
      <c r="B146" s="129"/>
      <c r="C146" s="130" t="s">
        <v>187</v>
      </c>
      <c r="D146" s="130" t="s">
        <v>120</v>
      </c>
      <c r="E146" s="131" t="s">
        <v>188</v>
      </c>
      <c r="F146" s="132" t="s">
        <v>189</v>
      </c>
      <c r="G146" s="133" t="s">
        <v>169</v>
      </c>
      <c r="H146" s="134">
        <v>272.33999999999997</v>
      </c>
      <c r="I146" s="135"/>
      <c r="J146" s="136">
        <f t="shared" si="0"/>
        <v>0</v>
      </c>
      <c r="K146" s="132" t="s">
        <v>124</v>
      </c>
      <c r="L146" s="29"/>
      <c r="M146" s="137" t="s">
        <v>1</v>
      </c>
      <c r="N146" s="138" t="s">
        <v>41</v>
      </c>
      <c r="P146" s="139">
        <f t="shared" si="1"/>
        <v>0</v>
      </c>
      <c r="Q146" s="139">
        <v>8.0999999999999996E-4</v>
      </c>
      <c r="R146" s="139">
        <f t="shared" si="2"/>
        <v>0.22059539999999997</v>
      </c>
      <c r="S146" s="139">
        <v>0</v>
      </c>
      <c r="T146" s="140">
        <f t="shared" si="3"/>
        <v>0</v>
      </c>
      <c r="AR146" s="141" t="s">
        <v>125</v>
      </c>
      <c r="AT146" s="141" t="s">
        <v>120</v>
      </c>
      <c r="AU146" s="141" t="s">
        <v>86</v>
      </c>
      <c r="AY146" s="14" t="s">
        <v>118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4" t="s">
        <v>84</v>
      </c>
      <c r="BK146" s="142">
        <f t="shared" si="9"/>
        <v>0</v>
      </c>
      <c r="BL146" s="14" t="s">
        <v>125</v>
      </c>
      <c r="BM146" s="141" t="s">
        <v>190</v>
      </c>
    </row>
    <row r="147" spans="2:65" s="1" customFormat="1" ht="33" customHeight="1">
      <c r="B147" s="129"/>
      <c r="C147" s="130" t="s">
        <v>191</v>
      </c>
      <c r="D147" s="130" t="s">
        <v>120</v>
      </c>
      <c r="E147" s="131" t="s">
        <v>192</v>
      </c>
      <c r="F147" s="132" t="s">
        <v>193</v>
      </c>
      <c r="G147" s="133" t="s">
        <v>169</v>
      </c>
      <c r="H147" s="134">
        <v>272.33999999999997</v>
      </c>
      <c r="I147" s="135"/>
      <c r="J147" s="136">
        <f t="shared" si="0"/>
        <v>0</v>
      </c>
      <c r="K147" s="132" t="s">
        <v>124</v>
      </c>
      <c r="L147" s="29"/>
      <c r="M147" s="137" t="s">
        <v>1</v>
      </c>
      <c r="N147" s="138" t="s">
        <v>41</v>
      </c>
      <c r="P147" s="139">
        <f t="shared" si="1"/>
        <v>0</v>
      </c>
      <c r="Q147" s="139">
        <v>0.12966</v>
      </c>
      <c r="R147" s="139">
        <f t="shared" si="2"/>
        <v>35.311604399999993</v>
      </c>
      <c r="S147" s="139">
        <v>0</v>
      </c>
      <c r="T147" s="140">
        <f t="shared" si="3"/>
        <v>0</v>
      </c>
      <c r="AR147" s="141" t="s">
        <v>125</v>
      </c>
      <c r="AT147" s="141" t="s">
        <v>120</v>
      </c>
      <c r="AU147" s="141" t="s">
        <v>86</v>
      </c>
      <c r="AY147" s="14" t="s">
        <v>118</v>
      </c>
      <c r="BE147" s="142">
        <f t="shared" si="4"/>
        <v>0</v>
      </c>
      <c r="BF147" s="142">
        <f t="shared" si="5"/>
        <v>0</v>
      </c>
      <c r="BG147" s="142">
        <f t="shared" si="6"/>
        <v>0</v>
      </c>
      <c r="BH147" s="142">
        <f t="shared" si="7"/>
        <v>0</v>
      </c>
      <c r="BI147" s="142">
        <f t="shared" si="8"/>
        <v>0</v>
      </c>
      <c r="BJ147" s="14" t="s">
        <v>84</v>
      </c>
      <c r="BK147" s="142">
        <f t="shared" si="9"/>
        <v>0</v>
      </c>
      <c r="BL147" s="14" t="s">
        <v>125</v>
      </c>
      <c r="BM147" s="141" t="s">
        <v>194</v>
      </c>
    </row>
    <row r="148" spans="2:65" s="11" customFormat="1" ht="22.8" customHeight="1">
      <c r="B148" s="117"/>
      <c r="D148" s="118" t="s">
        <v>75</v>
      </c>
      <c r="E148" s="127" t="s">
        <v>160</v>
      </c>
      <c r="F148" s="127" t="s">
        <v>195</v>
      </c>
      <c r="I148" s="120"/>
      <c r="J148" s="128">
        <f>BK148</f>
        <v>0</v>
      </c>
      <c r="L148" s="117"/>
      <c r="M148" s="122"/>
      <c r="P148" s="123">
        <f>SUM(P149:P157)</f>
        <v>0</v>
      </c>
      <c r="R148" s="123">
        <f>SUM(R149:R157)</f>
        <v>12.210774369999998</v>
      </c>
      <c r="T148" s="124">
        <f>SUM(T149:T157)</f>
        <v>0</v>
      </c>
      <c r="AR148" s="118" t="s">
        <v>84</v>
      </c>
      <c r="AT148" s="125" t="s">
        <v>75</v>
      </c>
      <c r="AU148" s="125" t="s">
        <v>84</v>
      </c>
      <c r="AY148" s="118" t="s">
        <v>118</v>
      </c>
      <c r="BK148" s="126">
        <f>SUM(BK149:BK157)</f>
        <v>0</v>
      </c>
    </row>
    <row r="149" spans="2:65" s="1" customFormat="1" ht="33" customHeight="1">
      <c r="B149" s="129"/>
      <c r="C149" s="130" t="s">
        <v>196</v>
      </c>
      <c r="D149" s="130" t="s">
        <v>120</v>
      </c>
      <c r="E149" s="131" t="s">
        <v>197</v>
      </c>
      <c r="F149" s="132" t="s">
        <v>198</v>
      </c>
      <c r="G149" s="133" t="s">
        <v>199</v>
      </c>
      <c r="H149" s="134">
        <v>42.707999999999998</v>
      </c>
      <c r="I149" s="135"/>
      <c r="J149" s="136">
        <f>ROUND(I149*H149,2)</f>
        <v>0</v>
      </c>
      <c r="K149" s="132" t="s">
        <v>124</v>
      </c>
      <c r="L149" s="29"/>
      <c r="M149" s="137" t="s">
        <v>1</v>
      </c>
      <c r="N149" s="138" t="s">
        <v>41</v>
      </c>
      <c r="P149" s="139">
        <f>O149*H149</f>
        <v>0</v>
      </c>
      <c r="Q149" s="139">
        <v>0.1295</v>
      </c>
      <c r="R149" s="139">
        <f>Q149*H149</f>
        <v>5.5306860000000002</v>
      </c>
      <c r="S149" s="139">
        <v>0</v>
      </c>
      <c r="T149" s="140">
        <f>S149*H149</f>
        <v>0</v>
      </c>
      <c r="AR149" s="141" t="s">
        <v>125</v>
      </c>
      <c r="AT149" s="141" t="s">
        <v>120</v>
      </c>
      <c r="AU149" s="141" t="s">
        <v>86</v>
      </c>
      <c r="AY149" s="14" t="s">
        <v>118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84</v>
      </c>
      <c r="BK149" s="142">
        <f>ROUND(I149*H149,2)</f>
        <v>0</v>
      </c>
      <c r="BL149" s="14" t="s">
        <v>125</v>
      </c>
      <c r="BM149" s="141" t="s">
        <v>200</v>
      </c>
    </row>
    <row r="150" spans="2:65" s="12" customFormat="1" ht="10.199999999999999">
      <c r="B150" s="143"/>
      <c r="D150" s="144" t="s">
        <v>127</v>
      </c>
      <c r="E150" s="145" t="s">
        <v>1</v>
      </c>
      <c r="F150" s="146" t="s">
        <v>201</v>
      </c>
      <c r="H150" s="147">
        <v>42.707999999999998</v>
      </c>
      <c r="I150" s="148"/>
      <c r="L150" s="143"/>
      <c r="M150" s="149"/>
      <c r="T150" s="150"/>
      <c r="AT150" s="145" t="s">
        <v>127</v>
      </c>
      <c r="AU150" s="145" t="s">
        <v>86</v>
      </c>
      <c r="AV150" s="12" t="s">
        <v>86</v>
      </c>
      <c r="AW150" s="12" t="s">
        <v>32</v>
      </c>
      <c r="AX150" s="12" t="s">
        <v>84</v>
      </c>
      <c r="AY150" s="145" t="s">
        <v>118</v>
      </c>
    </row>
    <row r="151" spans="2:65" s="1" customFormat="1" ht="21.75" customHeight="1">
      <c r="B151" s="129"/>
      <c r="C151" s="151" t="s">
        <v>202</v>
      </c>
      <c r="D151" s="151" t="s">
        <v>161</v>
      </c>
      <c r="E151" s="152" t="s">
        <v>203</v>
      </c>
      <c r="F151" s="153" t="s">
        <v>204</v>
      </c>
      <c r="G151" s="154" t="s">
        <v>199</v>
      </c>
      <c r="H151" s="155">
        <v>43</v>
      </c>
      <c r="I151" s="156"/>
      <c r="J151" s="157">
        <f>ROUND(I151*H151,2)</f>
        <v>0</v>
      </c>
      <c r="K151" s="153" t="s">
        <v>124</v>
      </c>
      <c r="L151" s="158"/>
      <c r="M151" s="159" t="s">
        <v>1</v>
      </c>
      <c r="N151" s="160" t="s">
        <v>41</v>
      </c>
      <c r="P151" s="139">
        <f>O151*H151</f>
        <v>0</v>
      </c>
      <c r="Q151" s="139">
        <v>4.2999999999999997E-2</v>
      </c>
      <c r="R151" s="139">
        <f>Q151*H151</f>
        <v>1.8489999999999998</v>
      </c>
      <c r="S151" s="139">
        <v>0</v>
      </c>
      <c r="T151" s="140">
        <f>S151*H151</f>
        <v>0</v>
      </c>
      <c r="AR151" s="141" t="s">
        <v>156</v>
      </c>
      <c r="AT151" s="141" t="s">
        <v>161</v>
      </c>
      <c r="AU151" s="141" t="s">
        <v>86</v>
      </c>
      <c r="AY151" s="14" t="s">
        <v>118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84</v>
      </c>
      <c r="BK151" s="142">
        <f>ROUND(I151*H151,2)</f>
        <v>0</v>
      </c>
      <c r="BL151" s="14" t="s">
        <v>125</v>
      </c>
      <c r="BM151" s="141" t="s">
        <v>205</v>
      </c>
    </row>
    <row r="152" spans="2:65" s="12" customFormat="1" ht="10.199999999999999">
      <c r="B152" s="143"/>
      <c r="D152" s="144" t="s">
        <v>127</v>
      </c>
      <c r="E152" s="145" t="s">
        <v>1</v>
      </c>
      <c r="F152" s="146" t="s">
        <v>206</v>
      </c>
      <c r="H152" s="147">
        <v>43</v>
      </c>
      <c r="I152" s="148"/>
      <c r="L152" s="143"/>
      <c r="M152" s="149"/>
      <c r="T152" s="150"/>
      <c r="AT152" s="145" t="s">
        <v>127</v>
      </c>
      <c r="AU152" s="145" t="s">
        <v>86</v>
      </c>
      <c r="AV152" s="12" t="s">
        <v>86</v>
      </c>
      <c r="AW152" s="12" t="s">
        <v>32</v>
      </c>
      <c r="AX152" s="12" t="s">
        <v>84</v>
      </c>
      <c r="AY152" s="145" t="s">
        <v>118</v>
      </c>
    </row>
    <row r="153" spans="2:65" s="1" customFormat="1" ht="24.15" customHeight="1">
      <c r="B153" s="129"/>
      <c r="C153" s="130" t="s">
        <v>207</v>
      </c>
      <c r="D153" s="130" t="s">
        <v>120</v>
      </c>
      <c r="E153" s="131" t="s">
        <v>208</v>
      </c>
      <c r="F153" s="132" t="s">
        <v>209</v>
      </c>
      <c r="G153" s="133" t="s">
        <v>123</v>
      </c>
      <c r="H153" s="134">
        <v>2.1349999999999998</v>
      </c>
      <c r="I153" s="135"/>
      <c r="J153" s="136">
        <f>ROUND(I153*H153,2)</f>
        <v>0</v>
      </c>
      <c r="K153" s="132" t="s">
        <v>124</v>
      </c>
      <c r="L153" s="29"/>
      <c r="M153" s="137" t="s">
        <v>1</v>
      </c>
      <c r="N153" s="138" t="s">
        <v>41</v>
      </c>
      <c r="P153" s="139">
        <f>O153*H153</f>
        <v>0</v>
      </c>
      <c r="Q153" s="139">
        <v>2.2563399999999998</v>
      </c>
      <c r="R153" s="139">
        <f>Q153*H153</f>
        <v>4.817285899999999</v>
      </c>
      <c r="S153" s="139">
        <v>0</v>
      </c>
      <c r="T153" s="140">
        <f>S153*H153</f>
        <v>0</v>
      </c>
      <c r="AR153" s="141" t="s">
        <v>125</v>
      </c>
      <c r="AT153" s="141" t="s">
        <v>120</v>
      </c>
      <c r="AU153" s="141" t="s">
        <v>86</v>
      </c>
      <c r="AY153" s="14" t="s">
        <v>118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84</v>
      </c>
      <c r="BK153" s="142">
        <f>ROUND(I153*H153,2)</f>
        <v>0</v>
      </c>
      <c r="BL153" s="14" t="s">
        <v>125</v>
      </c>
      <c r="BM153" s="141" t="s">
        <v>210</v>
      </c>
    </row>
    <row r="154" spans="2:65" s="12" customFormat="1" ht="10.199999999999999">
      <c r="B154" s="143"/>
      <c r="D154" s="144" t="s">
        <v>127</v>
      </c>
      <c r="E154" s="145" t="s">
        <v>1</v>
      </c>
      <c r="F154" s="146" t="s">
        <v>211</v>
      </c>
      <c r="H154" s="147">
        <v>2.1349999999999998</v>
      </c>
      <c r="I154" s="148"/>
      <c r="L154" s="143"/>
      <c r="M154" s="149"/>
      <c r="T154" s="150"/>
      <c r="AT154" s="145" t="s">
        <v>127</v>
      </c>
      <c r="AU154" s="145" t="s">
        <v>86</v>
      </c>
      <c r="AV154" s="12" t="s">
        <v>86</v>
      </c>
      <c r="AW154" s="12" t="s">
        <v>32</v>
      </c>
      <c r="AX154" s="12" t="s">
        <v>84</v>
      </c>
      <c r="AY154" s="145" t="s">
        <v>118</v>
      </c>
    </row>
    <row r="155" spans="2:65" s="1" customFormat="1" ht="33" customHeight="1">
      <c r="B155" s="129"/>
      <c r="C155" s="130" t="s">
        <v>212</v>
      </c>
      <c r="D155" s="130" t="s">
        <v>120</v>
      </c>
      <c r="E155" s="131" t="s">
        <v>213</v>
      </c>
      <c r="F155" s="132" t="s">
        <v>214</v>
      </c>
      <c r="G155" s="133" t="s">
        <v>199</v>
      </c>
      <c r="H155" s="134">
        <v>22.626999999999999</v>
      </c>
      <c r="I155" s="135"/>
      <c r="J155" s="136">
        <f>ROUND(I155*H155,2)</f>
        <v>0</v>
      </c>
      <c r="K155" s="132" t="s">
        <v>124</v>
      </c>
      <c r="L155" s="29"/>
      <c r="M155" s="137" t="s">
        <v>1</v>
      </c>
      <c r="N155" s="138" t="s">
        <v>41</v>
      </c>
      <c r="P155" s="139">
        <f>O155*H155</f>
        <v>0</v>
      </c>
      <c r="Q155" s="139">
        <v>6.0999999999999997E-4</v>
      </c>
      <c r="R155" s="139">
        <f>Q155*H155</f>
        <v>1.3802469999999999E-2</v>
      </c>
      <c r="S155" s="139">
        <v>0</v>
      </c>
      <c r="T155" s="140">
        <f>S155*H155</f>
        <v>0</v>
      </c>
      <c r="AR155" s="141" t="s">
        <v>125</v>
      </c>
      <c r="AT155" s="141" t="s">
        <v>120</v>
      </c>
      <c r="AU155" s="141" t="s">
        <v>86</v>
      </c>
      <c r="AY155" s="14" t="s">
        <v>118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84</v>
      </c>
      <c r="BK155" s="142">
        <f>ROUND(I155*H155,2)</f>
        <v>0</v>
      </c>
      <c r="BL155" s="14" t="s">
        <v>125</v>
      </c>
      <c r="BM155" s="141" t="s">
        <v>215</v>
      </c>
    </row>
    <row r="156" spans="2:65" s="1" customFormat="1" ht="24.15" customHeight="1">
      <c r="B156" s="129"/>
      <c r="C156" s="130" t="s">
        <v>7</v>
      </c>
      <c r="D156" s="130" t="s">
        <v>120</v>
      </c>
      <c r="E156" s="131" t="s">
        <v>216</v>
      </c>
      <c r="F156" s="132" t="s">
        <v>217</v>
      </c>
      <c r="G156" s="133" t="s">
        <v>199</v>
      </c>
      <c r="H156" s="134">
        <v>22.626999999999999</v>
      </c>
      <c r="I156" s="135"/>
      <c r="J156" s="136">
        <f>ROUND(I156*H156,2)</f>
        <v>0</v>
      </c>
      <c r="K156" s="132" t="s">
        <v>124</v>
      </c>
      <c r="L156" s="29"/>
      <c r="M156" s="137" t="s">
        <v>1</v>
      </c>
      <c r="N156" s="138" t="s">
        <v>41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125</v>
      </c>
      <c r="AT156" s="141" t="s">
        <v>120</v>
      </c>
      <c r="AU156" s="141" t="s">
        <v>86</v>
      </c>
      <c r="AY156" s="14" t="s">
        <v>118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84</v>
      </c>
      <c r="BK156" s="142">
        <f>ROUND(I156*H156,2)</f>
        <v>0</v>
      </c>
      <c r="BL156" s="14" t="s">
        <v>125</v>
      </c>
      <c r="BM156" s="141" t="s">
        <v>218</v>
      </c>
    </row>
    <row r="157" spans="2:65" s="12" customFormat="1" ht="10.199999999999999">
      <c r="B157" s="143"/>
      <c r="D157" s="144" t="s">
        <v>127</v>
      </c>
      <c r="E157" s="145" t="s">
        <v>1</v>
      </c>
      <c r="F157" s="146" t="s">
        <v>219</v>
      </c>
      <c r="H157" s="147">
        <v>22.626999999999999</v>
      </c>
      <c r="I157" s="148"/>
      <c r="L157" s="143"/>
      <c r="M157" s="149"/>
      <c r="T157" s="150"/>
      <c r="AT157" s="145" t="s">
        <v>127</v>
      </c>
      <c r="AU157" s="145" t="s">
        <v>86</v>
      </c>
      <c r="AV157" s="12" t="s">
        <v>86</v>
      </c>
      <c r="AW157" s="12" t="s">
        <v>32</v>
      </c>
      <c r="AX157" s="12" t="s">
        <v>84</v>
      </c>
      <c r="AY157" s="145" t="s">
        <v>118</v>
      </c>
    </row>
    <row r="158" spans="2:65" s="11" customFormat="1" ht="22.8" customHeight="1">
      <c r="B158" s="117"/>
      <c r="D158" s="118" t="s">
        <v>75</v>
      </c>
      <c r="E158" s="127" t="s">
        <v>220</v>
      </c>
      <c r="F158" s="127" t="s">
        <v>221</v>
      </c>
      <c r="I158" s="120"/>
      <c r="J158" s="128">
        <f>BK158</f>
        <v>0</v>
      </c>
      <c r="L158" s="117"/>
      <c r="M158" s="122"/>
      <c r="P158" s="123">
        <f>SUM(P159:P161)</f>
        <v>0</v>
      </c>
      <c r="R158" s="123">
        <f>SUM(R159:R161)</f>
        <v>0</v>
      </c>
      <c r="T158" s="124">
        <f>SUM(T159:T161)</f>
        <v>0</v>
      </c>
      <c r="AR158" s="118" t="s">
        <v>84</v>
      </c>
      <c r="AT158" s="125" t="s">
        <v>75</v>
      </c>
      <c r="AU158" s="125" t="s">
        <v>84</v>
      </c>
      <c r="AY158" s="118" t="s">
        <v>118</v>
      </c>
      <c r="BK158" s="126">
        <f>SUM(BK159:BK161)</f>
        <v>0</v>
      </c>
    </row>
    <row r="159" spans="2:65" s="1" customFormat="1" ht="33" customHeight="1">
      <c r="B159" s="129"/>
      <c r="C159" s="130" t="s">
        <v>222</v>
      </c>
      <c r="D159" s="130" t="s">
        <v>120</v>
      </c>
      <c r="E159" s="131" t="s">
        <v>223</v>
      </c>
      <c r="F159" s="132" t="s">
        <v>224</v>
      </c>
      <c r="G159" s="133" t="s">
        <v>149</v>
      </c>
      <c r="H159" s="134">
        <v>171.376</v>
      </c>
      <c r="I159" s="135"/>
      <c r="J159" s="136">
        <f>ROUND(I159*H159,2)</f>
        <v>0</v>
      </c>
      <c r="K159" s="132" t="s">
        <v>124</v>
      </c>
      <c r="L159" s="29"/>
      <c r="M159" s="137" t="s">
        <v>1</v>
      </c>
      <c r="N159" s="138" t="s">
        <v>41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125</v>
      </c>
      <c r="AT159" s="141" t="s">
        <v>120</v>
      </c>
      <c r="AU159" s="141" t="s">
        <v>86</v>
      </c>
      <c r="AY159" s="14" t="s">
        <v>118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84</v>
      </c>
      <c r="BK159" s="142">
        <f>ROUND(I159*H159,2)</f>
        <v>0</v>
      </c>
      <c r="BL159" s="14" t="s">
        <v>125</v>
      </c>
      <c r="BM159" s="141" t="s">
        <v>225</v>
      </c>
    </row>
    <row r="160" spans="2:65" s="1" customFormat="1" ht="33" customHeight="1">
      <c r="B160" s="129"/>
      <c r="C160" s="130" t="s">
        <v>226</v>
      </c>
      <c r="D160" s="130" t="s">
        <v>120</v>
      </c>
      <c r="E160" s="131" t="s">
        <v>227</v>
      </c>
      <c r="F160" s="132" t="s">
        <v>228</v>
      </c>
      <c r="G160" s="133" t="s">
        <v>149</v>
      </c>
      <c r="H160" s="134">
        <v>171.376</v>
      </c>
      <c r="I160" s="135"/>
      <c r="J160" s="136">
        <f>ROUND(I160*H160,2)</f>
        <v>0</v>
      </c>
      <c r="K160" s="132" t="s">
        <v>124</v>
      </c>
      <c r="L160" s="29"/>
      <c r="M160" s="137" t="s">
        <v>1</v>
      </c>
      <c r="N160" s="138" t="s">
        <v>41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125</v>
      </c>
      <c r="AT160" s="141" t="s">
        <v>120</v>
      </c>
      <c r="AU160" s="141" t="s">
        <v>86</v>
      </c>
      <c r="AY160" s="14" t="s">
        <v>118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84</v>
      </c>
      <c r="BK160" s="142">
        <f>ROUND(I160*H160,2)</f>
        <v>0</v>
      </c>
      <c r="BL160" s="14" t="s">
        <v>125</v>
      </c>
      <c r="BM160" s="141" t="s">
        <v>229</v>
      </c>
    </row>
    <row r="161" spans="2:65" s="1" customFormat="1" ht="33" customHeight="1">
      <c r="B161" s="129"/>
      <c r="C161" s="130" t="s">
        <v>230</v>
      </c>
      <c r="D161" s="130" t="s">
        <v>120</v>
      </c>
      <c r="E161" s="131" t="s">
        <v>231</v>
      </c>
      <c r="F161" s="132" t="s">
        <v>232</v>
      </c>
      <c r="G161" s="133" t="s">
        <v>149</v>
      </c>
      <c r="H161" s="134">
        <v>171.376</v>
      </c>
      <c r="I161" s="135"/>
      <c r="J161" s="136">
        <f>ROUND(I161*H161,2)</f>
        <v>0</v>
      </c>
      <c r="K161" s="132" t="s">
        <v>124</v>
      </c>
      <c r="L161" s="29"/>
      <c r="M161" s="161" t="s">
        <v>1</v>
      </c>
      <c r="N161" s="162" t="s">
        <v>41</v>
      </c>
      <c r="O161" s="163"/>
      <c r="P161" s="164">
        <f>O161*H161</f>
        <v>0</v>
      </c>
      <c r="Q161" s="164">
        <v>0</v>
      </c>
      <c r="R161" s="164">
        <f>Q161*H161</f>
        <v>0</v>
      </c>
      <c r="S161" s="164">
        <v>0</v>
      </c>
      <c r="T161" s="165">
        <f>S161*H161</f>
        <v>0</v>
      </c>
      <c r="AR161" s="141" t="s">
        <v>125</v>
      </c>
      <c r="AT161" s="141" t="s">
        <v>120</v>
      </c>
      <c r="AU161" s="141" t="s">
        <v>86</v>
      </c>
      <c r="AY161" s="14" t="s">
        <v>118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84</v>
      </c>
      <c r="BK161" s="142">
        <f>ROUND(I161*H161,2)</f>
        <v>0</v>
      </c>
      <c r="BL161" s="14" t="s">
        <v>125</v>
      </c>
      <c r="BM161" s="141" t="s">
        <v>233</v>
      </c>
    </row>
    <row r="162" spans="2:65" s="1" customFormat="1" ht="6.9" customHeight="1">
      <c r="B162" s="41"/>
      <c r="C162" s="42"/>
      <c r="D162" s="42"/>
      <c r="E162" s="42"/>
      <c r="F162" s="42"/>
      <c r="G162" s="42"/>
      <c r="H162" s="42"/>
      <c r="I162" s="42"/>
      <c r="J162" s="42"/>
      <c r="K162" s="42"/>
      <c r="L162" s="29"/>
    </row>
  </sheetData>
  <autoFilter ref="C120:K161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2"/>
  <sheetViews>
    <sheetView showGridLines="0" tabSelected="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4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89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>
      <c r="B4" s="17"/>
      <c r="D4" s="18" t="s">
        <v>90</v>
      </c>
      <c r="L4" s="17"/>
      <c r="M4" s="85" t="s">
        <v>10</v>
      </c>
      <c r="AT4" s="14" t="s">
        <v>3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5" t="str">
        <f>'Rekapitulace stavby'!K6</f>
        <v>Novostavba skladů , garáže a dílen - část  zpevněné plochy</v>
      </c>
      <c r="F7" s="206"/>
      <c r="G7" s="206"/>
      <c r="H7" s="206"/>
      <c r="L7" s="17"/>
    </row>
    <row r="8" spans="2:46" s="1" customFormat="1" ht="12" customHeight="1">
      <c r="B8" s="29"/>
      <c r="D8" s="24" t="s">
        <v>91</v>
      </c>
      <c r="L8" s="29"/>
    </row>
    <row r="9" spans="2:46" s="1" customFormat="1" ht="16.5" customHeight="1">
      <c r="B9" s="29"/>
      <c r="E9" s="185" t="s">
        <v>234</v>
      </c>
      <c r="F9" s="207"/>
      <c r="G9" s="207"/>
      <c r="H9" s="207"/>
      <c r="L9" s="29"/>
    </row>
    <row r="10" spans="2:46" s="1" customFormat="1" ht="10.199999999999999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15. 4. 2024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8" t="str">
        <f>'Rekapitulace stavby'!E14</f>
        <v>Vyplň údaj</v>
      </c>
      <c r="F18" s="169"/>
      <c r="G18" s="169"/>
      <c r="H18" s="169"/>
      <c r="I18" s="24" t="s">
        <v>27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>
      <c r="B24" s="29"/>
      <c r="E24" s="22" t="s">
        <v>34</v>
      </c>
      <c r="I24" s="24" t="s">
        <v>27</v>
      </c>
      <c r="J24" s="22" t="s">
        <v>1</v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35</v>
      </c>
      <c r="L26" s="29"/>
    </row>
    <row r="27" spans="2:12" s="7" customFormat="1" ht="16.5" customHeight="1">
      <c r="B27" s="86"/>
      <c r="E27" s="174" t="s">
        <v>1</v>
      </c>
      <c r="F27" s="174"/>
      <c r="G27" s="174"/>
      <c r="H27" s="174"/>
      <c r="L27" s="86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36</v>
      </c>
      <c r="J30" s="63">
        <f>ROUND(J121, 2)</f>
        <v>0</v>
      </c>
      <c r="L30" s="29"/>
    </row>
    <row r="31" spans="2:12" s="1" customFormat="1" ht="6.9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" customHeight="1">
      <c r="B33" s="29"/>
      <c r="D33" s="52" t="s">
        <v>40</v>
      </c>
      <c r="E33" s="24" t="s">
        <v>41</v>
      </c>
      <c r="F33" s="88">
        <f>ROUND((SUM(BE121:BE141)),  2)</f>
        <v>0</v>
      </c>
      <c r="I33" s="89">
        <v>0.21</v>
      </c>
      <c r="J33" s="88">
        <f>ROUND(((SUM(BE121:BE141))*I33),  2)</f>
        <v>0</v>
      </c>
      <c r="L33" s="29"/>
    </row>
    <row r="34" spans="2:12" s="1" customFormat="1" ht="14.4" customHeight="1">
      <c r="B34" s="29"/>
      <c r="E34" s="24" t="s">
        <v>42</v>
      </c>
      <c r="F34" s="88">
        <f>ROUND((SUM(BF121:BF141)),  2)</f>
        <v>0</v>
      </c>
      <c r="I34" s="89">
        <v>0.12</v>
      </c>
      <c r="J34" s="88">
        <f>ROUND(((SUM(BF121:BF141))*I34),  2)</f>
        <v>0</v>
      </c>
      <c r="L34" s="29"/>
    </row>
    <row r="35" spans="2:12" s="1" customFormat="1" ht="14.4" hidden="1" customHeight="1">
      <c r="B35" s="29"/>
      <c r="E35" s="24" t="s">
        <v>43</v>
      </c>
      <c r="F35" s="88">
        <f>ROUND((SUM(BG121:BG141)),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>
      <c r="B36" s="29"/>
      <c r="E36" s="24" t="s">
        <v>44</v>
      </c>
      <c r="F36" s="88">
        <f>ROUND((SUM(BH121:BH141)),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>
      <c r="B37" s="29"/>
      <c r="E37" s="24" t="s">
        <v>45</v>
      </c>
      <c r="F37" s="88">
        <f>ROUND((SUM(BI121:BI141)),  2)</f>
        <v>0</v>
      </c>
      <c r="I37" s="89">
        <v>0</v>
      </c>
      <c r="J37" s="88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29"/>
    </row>
    <row r="40" spans="2:12" s="1" customFormat="1" ht="14.4" customHeight="1">
      <c r="B40" s="29"/>
      <c r="L40" s="29"/>
    </row>
    <row r="41" spans="2:12" ht="14.4" customHeight="1">
      <c r="B41" s="17"/>
      <c r="L41" s="17"/>
    </row>
    <row r="42" spans="2:12" ht="14.4" customHeight="1">
      <c r="B42" s="17"/>
      <c r="L42" s="17"/>
    </row>
    <row r="43" spans="2:12" ht="14.4" customHeight="1">
      <c r="B43" s="17"/>
      <c r="L43" s="17"/>
    </row>
    <row r="44" spans="2:12" ht="14.4" customHeight="1">
      <c r="B44" s="17"/>
      <c r="L44" s="17"/>
    </row>
    <row r="45" spans="2:12" ht="14.4" customHeight="1">
      <c r="B45" s="17"/>
      <c r="L45" s="17"/>
    </row>
    <row r="46" spans="2:12" ht="14.4" customHeight="1">
      <c r="B46" s="17"/>
      <c r="L46" s="17"/>
    </row>
    <row r="47" spans="2:12" ht="14.4" customHeight="1">
      <c r="B47" s="17"/>
      <c r="L47" s="17"/>
    </row>
    <row r="48" spans="2:12" ht="14.4" customHeight="1">
      <c r="B48" s="17"/>
      <c r="L48" s="17"/>
    </row>
    <row r="49" spans="2:12" ht="14.4" customHeight="1">
      <c r="B49" s="17"/>
      <c r="L49" s="17"/>
    </row>
    <row r="50" spans="2:12" s="1" customFormat="1" ht="14.4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0.199999999999999">
      <c r="B51" s="17"/>
      <c r="L51" s="17"/>
    </row>
    <row r="52" spans="2:12" ht="10.199999999999999">
      <c r="B52" s="17"/>
      <c r="L52" s="17"/>
    </row>
    <row r="53" spans="2:12" ht="10.199999999999999">
      <c r="B53" s="17"/>
      <c r="L53" s="17"/>
    </row>
    <row r="54" spans="2:12" ht="10.199999999999999">
      <c r="B54" s="17"/>
      <c r="L54" s="17"/>
    </row>
    <row r="55" spans="2:12" ht="10.199999999999999">
      <c r="B55" s="17"/>
      <c r="L55" s="17"/>
    </row>
    <row r="56" spans="2:12" ht="10.199999999999999">
      <c r="B56" s="17"/>
      <c r="L56" s="17"/>
    </row>
    <row r="57" spans="2:12" ht="10.199999999999999">
      <c r="B57" s="17"/>
      <c r="L57" s="17"/>
    </row>
    <row r="58" spans="2:12" ht="10.199999999999999">
      <c r="B58" s="17"/>
      <c r="L58" s="17"/>
    </row>
    <row r="59" spans="2:12" ht="10.199999999999999">
      <c r="B59" s="17"/>
      <c r="L59" s="17"/>
    </row>
    <row r="60" spans="2:12" ht="10.199999999999999">
      <c r="B60" s="17"/>
      <c r="L60" s="17"/>
    </row>
    <row r="61" spans="2:12" s="1" customFormat="1" ht="13.2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ht="10.199999999999999">
      <c r="B62" s="17"/>
      <c r="L62" s="17"/>
    </row>
    <row r="63" spans="2:12" ht="10.199999999999999">
      <c r="B63" s="17"/>
      <c r="L63" s="17"/>
    </row>
    <row r="64" spans="2:12" ht="10.199999999999999">
      <c r="B64" s="17"/>
      <c r="L64" s="17"/>
    </row>
    <row r="65" spans="2:12" s="1" customFormat="1" ht="13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0.199999999999999">
      <c r="B66" s="17"/>
      <c r="L66" s="17"/>
    </row>
    <row r="67" spans="2:12" ht="10.199999999999999">
      <c r="B67" s="17"/>
      <c r="L67" s="17"/>
    </row>
    <row r="68" spans="2:12" ht="10.199999999999999">
      <c r="B68" s="17"/>
      <c r="L68" s="17"/>
    </row>
    <row r="69" spans="2:12" ht="10.199999999999999">
      <c r="B69" s="17"/>
      <c r="L69" s="17"/>
    </row>
    <row r="70" spans="2:12" ht="10.199999999999999">
      <c r="B70" s="17"/>
      <c r="L70" s="17"/>
    </row>
    <row r="71" spans="2:12" ht="10.199999999999999">
      <c r="B71" s="17"/>
      <c r="L71" s="17"/>
    </row>
    <row r="72" spans="2:12" ht="10.199999999999999">
      <c r="B72" s="17"/>
      <c r="L72" s="17"/>
    </row>
    <row r="73" spans="2:12" ht="10.199999999999999">
      <c r="B73" s="17"/>
      <c r="L73" s="17"/>
    </row>
    <row r="74" spans="2:12" ht="10.199999999999999">
      <c r="B74" s="17"/>
      <c r="L74" s="17"/>
    </row>
    <row r="75" spans="2:12" ht="10.199999999999999">
      <c r="B75" s="17"/>
      <c r="L75" s="17"/>
    </row>
    <row r="76" spans="2:12" s="1" customFormat="1" ht="13.2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>
      <c r="B82" s="29"/>
      <c r="C82" s="18" t="s">
        <v>93</v>
      </c>
      <c r="L82" s="29"/>
    </row>
    <row r="83" spans="2:47" s="1" customFormat="1" ht="6.9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5" t="str">
        <f>E7</f>
        <v>Novostavba skladů , garáže a dílen - část  zpevněné plochy</v>
      </c>
      <c r="F85" s="206"/>
      <c r="G85" s="206"/>
      <c r="H85" s="206"/>
      <c r="L85" s="29"/>
    </row>
    <row r="86" spans="2:47" s="1" customFormat="1" ht="12" customHeight="1">
      <c r="B86" s="29"/>
      <c r="C86" s="24" t="s">
        <v>91</v>
      </c>
      <c r="L86" s="29"/>
    </row>
    <row r="87" spans="2:47" s="1" customFormat="1" ht="16.5" customHeight="1">
      <c r="B87" s="29"/>
      <c r="E87" s="185" t="str">
        <f>E9</f>
        <v>002 - Zátravňovací dlažba</v>
      </c>
      <c r="F87" s="207"/>
      <c r="G87" s="207"/>
      <c r="H87" s="207"/>
      <c r="L87" s="29"/>
    </row>
    <row r="88" spans="2:47" s="1" customFormat="1" ht="6.9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Třinec</v>
      </c>
      <c r="I89" s="24" t="s">
        <v>22</v>
      </c>
      <c r="J89" s="49" t="str">
        <f>IF(J12="","",J12)</f>
        <v>15. 4. 2024</v>
      </c>
      <c r="L89" s="29"/>
    </row>
    <row r="90" spans="2:47" s="1" customFormat="1" ht="6.9" customHeight="1">
      <c r="B90" s="29"/>
      <c r="L90" s="29"/>
    </row>
    <row r="91" spans="2:47" s="1" customFormat="1" ht="15.15" customHeight="1">
      <c r="B91" s="29"/>
      <c r="C91" s="24" t="s">
        <v>24</v>
      </c>
      <c r="F91" s="22" t="str">
        <f>E15</f>
        <v>STaRS</v>
      </c>
      <c r="I91" s="24" t="s">
        <v>30</v>
      </c>
      <c r="J91" s="27" t="str">
        <f>E21</f>
        <v>Fiala architects</v>
      </c>
      <c r="L91" s="29"/>
    </row>
    <row r="92" spans="2:47" s="1" customFormat="1" ht="15.15" customHeight="1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Martin Pniok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94</v>
      </c>
      <c r="D94" s="90"/>
      <c r="E94" s="90"/>
      <c r="F94" s="90"/>
      <c r="G94" s="90"/>
      <c r="H94" s="90"/>
      <c r="I94" s="90"/>
      <c r="J94" s="99" t="s">
        <v>95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8" customHeight="1">
      <c r="B96" s="29"/>
      <c r="C96" s="100" t="s">
        <v>96</v>
      </c>
      <c r="J96" s="63">
        <f>J121</f>
        <v>0</v>
      </c>
      <c r="L96" s="29"/>
      <c r="AU96" s="14" t="s">
        <v>97</v>
      </c>
    </row>
    <row r="97" spans="2:12" s="8" customFormat="1" ht="24.9" customHeight="1">
      <c r="B97" s="101"/>
      <c r="D97" s="102" t="s">
        <v>98</v>
      </c>
      <c r="E97" s="103"/>
      <c r="F97" s="103"/>
      <c r="G97" s="103"/>
      <c r="H97" s="103"/>
      <c r="I97" s="103"/>
      <c r="J97" s="104">
        <f>J122</f>
        <v>0</v>
      </c>
      <c r="L97" s="101"/>
    </row>
    <row r="98" spans="2:12" s="9" customFormat="1" ht="19.95" customHeight="1">
      <c r="B98" s="105"/>
      <c r="D98" s="106" t="s">
        <v>99</v>
      </c>
      <c r="E98" s="107"/>
      <c r="F98" s="107"/>
      <c r="G98" s="107"/>
      <c r="H98" s="107"/>
      <c r="I98" s="107"/>
      <c r="J98" s="108">
        <f>J123</f>
        <v>0</v>
      </c>
      <c r="L98" s="105"/>
    </row>
    <row r="99" spans="2:12" s="9" customFormat="1" ht="19.95" customHeight="1">
      <c r="B99" s="105"/>
      <c r="D99" s="106" t="s">
        <v>100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12" s="9" customFormat="1" ht="19.95" customHeight="1">
      <c r="B100" s="105"/>
      <c r="D100" s="106" t="s">
        <v>101</v>
      </c>
      <c r="E100" s="107"/>
      <c r="F100" s="107"/>
      <c r="G100" s="107"/>
      <c r="H100" s="107"/>
      <c r="I100" s="107"/>
      <c r="J100" s="108">
        <f>J133</f>
        <v>0</v>
      </c>
      <c r="L100" s="105"/>
    </row>
    <row r="101" spans="2:12" s="9" customFormat="1" ht="19.95" customHeight="1">
      <c r="B101" s="105"/>
      <c r="D101" s="106" t="s">
        <v>102</v>
      </c>
      <c r="E101" s="107"/>
      <c r="F101" s="107"/>
      <c r="G101" s="107"/>
      <c r="H101" s="107"/>
      <c r="I101" s="107"/>
      <c r="J101" s="108">
        <f>J140</f>
        <v>0</v>
      </c>
      <c r="L101" s="105"/>
    </row>
    <row r="102" spans="2:12" s="1" customFormat="1" ht="21.75" customHeight="1">
      <c r="B102" s="29"/>
      <c r="L102" s="29"/>
    </row>
    <row r="103" spans="2:12" s="1" customFormat="1" ht="6.9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" customHeight="1">
      <c r="B108" s="29"/>
      <c r="C108" s="18" t="s">
        <v>103</v>
      </c>
      <c r="L108" s="29"/>
    </row>
    <row r="109" spans="2:12" s="1" customFormat="1" ht="6.9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05" t="str">
        <f>E7</f>
        <v>Novostavba skladů , garáže a dílen - část  zpevněné plochy</v>
      </c>
      <c r="F111" s="206"/>
      <c r="G111" s="206"/>
      <c r="H111" s="206"/>
      <c r="L111" s="29"/>
    </row>
    <row r="112" spans="2:12" s="1" customFormat="1" ht="12" customHeight="1">
      <c r="B112" s="29"/>
      <c r="C112" s="24" t="s">
        <v>91</v>
      </c>
      <c r="L112" s="29"/>
    </row>
    <row r="113" spans="2:65" s="1" customFormat="1" ht="16.5" customHeight="1">
      <c r="B113" s="29"/>
      <c r="E113" s="185" t="str">
        <f>E9</f>
        <v>002 - Zátravňovací dlažba</v>
      </c>
      <c r="F113" s="207"/>
      <c r="G113" s="207"/>
      <c r="H113" s="207"/>
      <c r="L113" s="29"/>
    </row>
    <row r="114" spans="2:65" s="1" customFormat="1" ht="6.9" customHeight="1">
      <c r="B114" s="29"/>
      <c r="L114" s="29"/>
    </row>
    <row r="115" spans="2:65" s="1" customFormat="1" ht="12" customHeight="1">
      <c r="B115" s="29"/>
      <c r="C115" s="24" t="s">
        <v>20</v>
      </c>
      <c r="F115" s="22" t="str">
        <f>F12</f>
        <v>Třinec</v>
      </c>
      <c r="I115" s="24" t="s">
        <v>22</v>
      </c>
      <c r="J115" s="49" t="str">
        <f>IF(J12="","",J12)</f>
        <v>15. 4. 2024</v>
      </c>
      <c r="L115" s="29"/>
    </row>
    <row r="116" spans="2:65" s="1" customFormat="1" ht="6.9" customHeight="1">
      <c r="B116" s="29"/>
      <c r="L116" s="29"/>
    </row>
    <row r="117" spans="2:65" s="1" customFormat="1" ht="15.15" customHeight="1">
      <c r="B117" s="29"/>
      <c r="C117" s="24" t="s">
        <v>24</v>
      </c>
      <c r="F117" s="22" t="str">
        <f>E15</f>
        <v>STaRS</v>
      </c>
      <c r="I117" s="24" t="s">
        <v>30</v>
      </c>
      <c r="J117" s="27" t="str">
        <f>E21</f>
        <v>Fiala architects</v>
      </c>
      <c r="L117" s="29"/>
    </row>
    <row r="118" spans="2:65" s="1" customFormat="1" ht="15.15" customHeight="1">
      <c r="B118" s="29"/>
      <c r="C118" s="24" t="s">
        <v>28</v>
      </c>
      <c r="F118" s="22" t="str">
        <f>IF(E18="","",E18)</f>
        <v>Vyplň údaj</v>
      </c>
      <c r="I118" s="24" t="s">
        <v>33</v>
      </c>
      <c r="J118" s="27" t="str">
        <f>E24</f>
        <v>Martin Pniok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104</v>
      </c>
      <c r="D120" s="111" t="s">
        <v>61</v>
      </c>
      <c r="E120" s="111" t="s">
        <v>57</v>
      </c>
      <c r="F120" s="111" t="s">
        <v>58</v>
      </c>
      <c r="G120" s="111" t="s">
        <v>105</v>
      </c>
      <c r="H120" s="111" t="s">
        <v>106</v>
      </c>
      <c r="I120" s="111" t="s">
        <v>107</v>
      </c>
      <c r="J120" s="111" t="s">
        <v>95</v>
      </c>
      <c r="K120" s="112" t="s">
        <v>108</v>
      </c>
      <c r="L120" s="109"/>
      <c r="M120" s="56" t="s">
        <v>1</v>
      </c>
      <c r="N120" s="57" t="s">
        <v>40</v>
      </c>
      <c r="O120" s="57" t="s">
        <v>109</v>
      </c>
      <c r="P120" s="57" t="s">
        <v>110</v>
      </c>
      <c r="Q120" s="57" t="s">
        <v>111</v>
      </c>
      <c r="R120" s="57" t="s">
        <v>112</v>
      </c>
      <c r="S120" s="57" t="s">
        <v>113</v>
      </c>
      <c r="T120" s="58" t="s">
        <v>114</v>
      </c>
    </row>
    <row r="121" spans="2:65" s="1" customFormat="1" ht="22.8" customHeight="1">
      <c r="B121" s="29"/>
      <c r="C121" s="61" t="s">
        <v>115</v>
      </c>
      <c r="J121" s="113">
        <f>BK121</f>
        <v>0</v>
      </c>
      <c r="L121" s="29"/>
      <c r="M121" s="59"/>
      <c r="N121" s="50"/>
      <c r="O121" s="50"/>
      <c r="P121" s="114">
        <f>P122</f>
        <v>0</v>
      </c>
      <c r="Q121" s="50"/>
      <c r="R121" s="114">
        <f>R122</f>
        <v>102.53376364</v>
      </c>
      <c r="S121" s="50"/>
      <c r="T121" s="115">
        <f>T122</f>
        <v>0</v>
      </c>
      <c r="AT121" s="14" t="s">
        <v>75</v>
      </c>
      <c r="AU121" s="14" t="s">
        <v>97</v>
      </c>
      <c r="BK121" s="116">
        <f>BK122</f>
        <v>0</v>
      </c>
    </row>
    <row r="122" spans="2:65" s="11" customFormat="1" ht="25.95" customHeight="1">
      <c r="B122" s="117"/>
      <c r="D122" s="118" t="s">
        <v>75</v>
      </c>
      <c r="E122" s="119" t="s">
        <v>116</v>
      </c>
      <c r="F122" s="119" t="s">
        <v>117</v>
      </c>
      <c r="I122" s="120"/>
      <c r="J122" s="121">
        <f>BK122</f>
        <v>0</v>
      </c>
      <c r="L122" s="117"/>
      <c r="M122" s="122"/>
      <c r="P122" s="123">
        <f>P123+P125+P133+P140</f>
        <v>0</v>
      </c>
      <c r="R122" s="123">
        <f>R123+R125+R133+R140</f>
        <v>102.53376364</v>
      </c>
      <c r="T122" s="124">
        <f>T123+T125+T133+T140</f>
        <v>0</v>
      </c>
      <c r="AR122" s="118" t="s">
        <v>84</v>
      </c>
      <c r="AT122" s="125" t="s">
        <v>75</v>
      </c>
      <c r="AU122" s="125" t="s">
        <v>76</v>
      </c>
      <c r="AY122" s="118" t="s">
        <v>118</v>
      </c>
      <c r="BK122" s="126">
        <f>BK123+BK125+BK133+BK140</f>
        <v>0</v>
      </c>
    </row>
    <row r="123" spans="2:65" s="11" customFormat="1" ht="22.8" customHeight="1">
      <c r="B123" s="117"/>
      <c r="D123" s="118" t="s">
        <v>75</v>
      </c>
      <c r="E123" s="127" t="s">
        <v>84</v>
      </c>
      <c r="F123" s="127" t="s">
        <v>119</v>
      </c>
      <c r="I123" s="120"/>
      <c r="J123" s="128">
        <f>BK123</f>
        <v>0</v>
      </c>
      <c r="L123" s="117"/>
      <c r="M123" s="122"/>
      <c r="P123" s="123">
        <f>P124</f>
        <v>0</v>
      </c>
      <c r="R123" s="123">
        <f>R124</f>
        <v>0</v>
      </c>
      <c r="T123" s="124">
        <f>T124</f>
        <v>0</v>
      </c>
      <c r="AR123" s="118" t="s">
        <v>84</v>
      </c>
      <c r="AT123" s="125" t="s">
        <v>75</v>
      </c>
      <c r="AU123" s="125" t="s">
        <v>84</v>
      </c>
      <c r="AY123" s="118" t="s">
        <v>118</v>
      </c>
      <c r="BK123" s="126">
        <f>BK124</f>
        <v>0</v>
      </c>
    </row>
    <row r="124" spans="2:65" s="1" customFormat="1" ht="24.15" customHeight="1">
      <c r="B124" s="129"/>
      <c r="C124" s="130" t="s">
        <v>84</v>
      </c>
      <c r="D124" s="130" t="s">
        <v>120</v>
      </c>
      <c r="E124" s="131" t="s">
        <v>167</v>
      </c>
      <c r="F124" s="132" t="s">
        <v>168</v>
      </c>
      <c r="G124" s="133" t="s">
        <v>169</v>
      </c>
      <c r="H124" s="134">
        <v>191.69</v>
      </c>
      <c r="I124" s="135"/>
      <c r="J124" s="136">
        <f>ROUND(I124*H124,2)</f>
        <v>0</v>
      </c>
      <c r="K124" s="132" t="s">
        <v>124</v>
      </c>
      <c r="L124" s="29"/>
      <c r="M124" s="137" t="s">
        <v>1</v>
      </c>
      <c r="N124" s="138" t="s">
        <v>41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125</v>
      </c>
      <c r="AT124" s="141" t="s">
        <v>120</v>
      </c>
      <c r="AU124" s="141" t="s">
        <v>86</v>
      </c>
      <c r="AY124" s="14" t="s">
        <v>118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4" t="s">
        <v>84</v>
      </c>
      <c r="BK124" s="142">
        <f>ROUND(I124*H124,2)</f>
        <v>0</v>
      </c>
      <c r="BL124" s="14" t="s">
        <v>125</v>
      </c>
      <c r="BM124" s="141" t="s">
        <v>235</v>
      </c>
    </row>
    <row r="125" spans="2:65" s="11" customFormat="1" ht="22.8" customHeight="1">
      <c r="B125" s="117"/>
      <c r="D125" s="118" t="s">
        <v>75</v>
      </c>
      <c r="E125" s="127" t="s">
        <v>142</v>
      </c>
      <c r="F125" s="127" t="s">
        <v>171</v>
      </c>
      <c r="I125" s="120"/>
      <c r="J125" s="128">
        <f>BK125</f>
        <v>0</v>
      </c>
      <c r="L125" s="117"/>
      <c r="M125" s="122"/>
      <c r="P125" s="123">
        <f>SUM(P126:P132)</f>
        <v>0</v>
      </c>
      <c r="R125" s="123">
        <f>SUM(R126:R132)</f>
        <v>92.335275300000006</v>
      </c>
      <c r="T125" s="124">
        <f>SUM(T126:T132)</f>
        <v>0</v>
      </c>
      <c r="AR125" s="118" t="s">
        <v>84</v>
      </c>
      <c r="AT125" s="125" t="s">
        <v>75</v>
      </c>
      <c r="AU125" s="125" t="s">
        <v>84</v>
      </c>
      <c r="AY125" s="118" t="s">
        <v>118</v>
      </c>
      <c r="BK125" s="126">
        <f>SUM(BK126:BK132)</f>
        <v>0</v>
      </c>
    </row>
    <row r="126" spans="2:65" s="1" customFormat="1" ht="21.75" customHeight="1">
      <c r="B126" s="129"/>
      <c r="C126" s="130" t="s">
        <v>86</v>
      </c>
      <c r="D126" s="130" t="s">
        <v>120</v>
      </c>
      <c r="E126" s="131" t="s">
        <v>236</v>
      </c>
      <c r="F126" s="132" t="s">
        <v>237</v>
      </c>
      <c r="G126" s="133" t="s">
        <v>169</v>
      </c>
      <c r="H126" s="134">
        <v>191.69</v>
      </c>
      <c r="I126" s="135"/>
      <c r="J126" s="136">
        <f>ROUND(I126*H126,2)</f>
        <v>0</v>
      </c>
      <c r="K126" s="132" t="s">
        <v>124</v>
      </c>
      <c r="L126" s="29"/>
      <c r="M126" s="137" t="s">
        <v>1</v>
      </c>
      <c r="N126" s="138" t="s">
        <v>41</v>
      </c>
      <c r="P126" s="139">
        <f>O126*H126</f>
        <v>0</v>
      </c>
      <c r="Q126" s="139">
        <v>0.115</v>
      </c>
      <c r="R126" s="139">
        <f>Q126*H126</f>
        <v>22.044350000000001</v>
      </c>
      <c r="S126" s="139">
        <v>0</v>
      </c>
      <c r="T126" s="140">
        <f>S126*H126</f>
        <v>0</v>
      </c>
      <c r="AR126" s="141" t="s">
        <v>125</v>
      </c>
      <c r="AT126" s="141" t="s">
        <v>120</v>
      </c>
      <c r="AU126" s="141" t="s">
        <v>86</v>
      </c>
      <c r="AY126" s="14" t="s">
        <v>118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4" t="s">
        <v>84</v>
      </c>
      <c r="BK126" s="142">
        <f>ROUND(I126*H126,2)</f>
        <v>0</v>
      </c>
      <c r="BL126" s="14" t="s">
        <v>125</v>
      </c>
      <c r="BM126" s="141" t="s">
        <v>238</v>
      </c>
    </row>
    <row r="127" spans="2:65" s="1" customFormat="1" ht="24.15" customHeight="1">
      <c r="B127" s="129"/>
      <c r="C127" s="130" t="s">
        <v>133</v>
      </c>
      <c r="D127" s="130" t="s">
        <v>120</v>
      </c>
      <c r="E127" s="131" t="s">
        <v>173</v>
      </c>
      <c r="F127" s="132" t="s">
        <v>174</v>
      </c>
      <c r="G127" s="133" t="s">
        <v>169</v>
      </c>
      <c r="H127" s="134">
        <v>65.174999999999997</v>
      </c>
      <c r="I127" s="135"/>
      <c r="J127" s="136">
        <f>ROUND(I127*H127,2)</f>
        <v>0</v>
      </c>
      <c r="K127" s="132" t="s">
        <v>124</v>
      </c>
      <c r="L127" s="29"/>
      <c r="M127" s="137" t="s">
        <v>1</v>
      </c>
      <c r="N127" s="138" t="s">
        <v>41</v>
      </c>
      <c r="P127" s="139">
        <f>O127*H127</f>
        <v>0</v>
      </c>
      <c r="Q127" s="139">
        <v>0.23</v>
      </c>
      <c r="R127" s="139">
        <f>Q127*H127</f>
        <v>14.99025</v>
      </c>
      <c r="S127" s="139">
        <v>0</v>
      </c>
      <c r="T127" s="140">
        <f>S127*H127</f>
        <v>0</v>
      </c>
      <c r="AR127" s="141" t="s">
        <v>125</v>
      </c>
      <c r="AT127" s="141" t="s">
        <v>120</v>
      </c>
      <c r="AU127" s="141" t="s">
        <v>86</v>
      </c>
      <c r="AY127" s="14" t="s">
        <v>118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4" t="s">
        <v>84</v>
      </c>
      <c r="BK127" s="142">
        <f>ROUND(I127*H127,2)</f>
        <v>0</v>
      </c>
      <c r="BL127" s="14" t="s">
        <v>125</v>
      </c>
      <c r="BM127" s="141" t="s">
        <v>239</v>
      </c>
    </row>
    <row r="128" spans="2:65" s="12" customFormat="1" ht="10.199999999999999">
      <c r="B128" s="143"/>
      <c r="D128" s="144" t="s">
        <v>127</v>
      </c>
      <c r="E128" s="145" t="s">
        <v>1</v>
      </c>
      <c r="F128" s="146" t="s">
        <v>240</v>
      </c>
      <c r="H128" s="147">
        <v>65.174999999999997</v>
      </c>
      <c r="I128" s="148"/>
      <c r="L128" s="143"/>
      <c r="M128" s="149"/>
      <c r="T128" s="150"/>
      <c r="AT128" s="145" t="s">
        <v>127</v>
      </c>
      <c r="AU128" s="145" t="s">
        <v>86</v>
      </c>
      <c r="AV128" s="12" t="s">
        <v>86</v>
      </c>
      <c r="AW128" s="12" t="s">
        <v>32</v>
      </c>
      <c r="AX128" s="12" t="s">
        <v>84</v>
      </c>
      <c r="AY128" s="145" t="s">
        <v>118</v>
      </c>
    </row>
    <row r="129" spans="2:65" s="1" customFormat="1" ht="24.15" customHeight="1">
      <c r="B129" s="129"/>
      <c r="C129" s="130" t="s">
        <v>125</v>
      </c>
      <c r="D129" s="130" t="s">
        <v>120</v>
      </c>
      <c r="E129" s="131" t="s">
        <v>241</v>
      </c>
      <c r="F129" s="132" t="s">
        <v>242</v>
      </c>
      <c r="G129" s="133" t="s">
        <v>169</v>
      </c>
      <c r="H129" s="134">
        <v>191.69</v>
      </c>
      <c r="I129" s="135"/>
      <c r="J129" s="136">
        <f>ROUND(I129*H129,2)</f>
        <v>0</v>
      </c>
      <c r="K129" s="132" t="s">
        <v>124</v>
      </c>
      <c r="L129" s="29"/>
      <c r="M129" s="137" t="s">
        <v>1</v>
      </c>
      <c r="N129" s="138" t="s">
        <v>41</v>
      </c>
      <c r="P129" s="139">
        <f>O129*H129</f>
        <v>0</v>
      </c>
      <c r="Q129" s="139">
        <v>9.8000000000000004E-2</v>
      </c>
      <c r="R129" s="139">
        <f>Q129*H129</f>
        <v>18.785620000000002</v>
      </c>
      <c r="S129" s="139">
        <v>0</v>
      </c>
      <c r="T129" s="140">
        <f>S129*H129</f>
        <v>0</v>
      </c>
      <c r="AR129" s="141" t="s">
        <v>125</v>
      </c>
      <c r="AT129" s="141" t="s">
        <v>120</v>
      </c>
      <c r="AU129" s="141" t="s">
        <v>86</v>
      </c>
      <c r="AY129" s="14" t="s">
        <v>118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4" t="s">
        <v>84</v>
      </c>
      <c r="BK129" s="142">
        <f>ROUND(I129*H129,2)</f>
        <v>0</v>
      </c>
      <c r="BL129" s="14" t="s">
        <v>125</v>
      </c>
      <c r="BM129" s="141" t="s">
        <v>243</v>
      </c>
    </row>
    <row r="130" spans="2:65" s="1" customFormat="1" ht="24.15" customHeight="1">
      <c r="B130" s="129"/>
      <c r="C130" s="151" t="s">
        <v>142</v>
      </c>
      <c r="D130" s="151" t="s">
        <v>161</v>
      </c>
      <c r="E130" s="152" t="s">
        <v>244</v>
      </c>
      <c r="F130" s="153" t="s">
        <v>245</v>
      </c>
      <c r="G130" s="154" t="s">
        <v>169</v>
      </c>
      <c r="H130" s="155">
        <v>195.524</v>
      </c>
      <c r="I130" s="156"/>
      <c r="J130" s="157">
        <f>ROUND(I130*H130,2)</f>
        <v>0</v>
      </c>
      <c r="K130" s="153" t="s">
        <v>124</v>
      </c>
      <c r="L130" s="158"/>
      <c r="M130" s="159" t="s">
        <v>1</v>
      </c>
      <c r="N130" s="160" t="s">
        <v>41</v>
      </c>
      <c r="P130" s="139">
        <f>O130*H130</f>
        <v>0</v>
      </c>
      <c r="Q130" s="139">
        <v>0.13600000000000001</v>
      </c>
      <c r="R130" s="139">
        <f>Q130*H130</f>
        <v>26.591264000000002</v>
      </c>
      <c r="S130" s="139">
        <v>0</v>
      </c>
      <c r="T130" s="140">
        <f>S130*H130</f>
        <v>0</v>
      </c>
      <c r="AR130" s="141" t="s">
        <v>156</v>
      </c>
      <c r="AT130" s="141" t="s">
        <v>161</v>
      </c>
      <c r="AU130" s="141" t="s">
        <v>86</v>
      </c>
      <c r="AY130" s="14" t="s">
        <v>118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4" t="s">
        <v>84</v>
      </c>
      <c r="BK130" s="142">
        <f>ROUND(I130*H130,2)</f>
        <v>0</v>
      </c>
      <c r="BL130" s="14" t="s">
        <v>125</v>
      </c>
      <c r="BM130" s="141" t="s">
        <v>246</v>
      </c>
    </row>
    <row r="131" spans="2:65" s="12" customFormat="1" ht="10.199999999999999">
      <c r="B131" s="143"/>
      <c r="D131" s="144" t="s">
        <v>127</v>
      </c>
      <c r="E131" s="145" t="s">
        <v>1</v>
      </c>
      <c r="F131" s="146" t="s">
        <v>247</v>
      </c>
      <c r="H131" s="147">
        <v>195.524</v>
      </c>
      <c r="I131" s="148"/>
      <c r="L131" s="143"/>
      <c r="M131" s="149"/>
      <c r="T131" s="150"/>
      <c r="AT131" s="145" t="s">
        <v>127</v>
      </c>
      <c r="AU131" s="145" t="s">
        <v>86</v>
      </c>
      <c r="AV131" s="12" t="s">
        <v>86</v>
      </c>
      <c r="AW131" s="12" t="s">
        <v>32</v>
      </c>
      <c r="AX131" s="12" t="s">
        <v>84</v>
      </c>
      <c r="AY131" s="145" t="s">
        <v>118</v>
      </c>
    </row>
    <row r="132" spans="2:65" s="1" customFormat="1" ht="24.15" customHeight="1">
      <c r="B132" s="129"/>
      <c r="C132" s="130" t="s">
        <v>146</v>
      </c>
      <c r="D132" s="130" t="s">
        <v>120</v>
      </c>
      <c r="E132" s="131" t="s">
        <v>248</v>
      </c>
      <c r="F132" s="132" t="s">
        <v>249</v>
      </c>
      <c r="G132" s="133" t="s">
        <v>169</v>
      </c>
      <c r="H132" s="134">
        <v>191.69</v>
      </c>
      <c r="I132" s="135"/>
      <c r="J132" s="136">
        <f>ROUND(I132*H132,2)</f>
        <v>0</v>
      </c>
      <c r="K132" s="132" t="s">
        <v>124</v>
      </c>
      <c r="L132" s="29"/>
      <c r="M132" s="137" t="s">
        <v>1</v>
      </c>
      <c r="N132" s="138" t="s">
        <v>41</v>
      </c>
      <c r="P132" s="139">
        <f>O132*H132</f>
        <v>0</v>
      </c>
      <c r="Q132" s="139">
        <v>5.1769999999999997E-2</v>
      </c>
      <c r="R132" s="139">
        <f>Q132*H132</f>
        <v>9.9237912999999995</v>
      </c>
      <c r="S132" s="139">
        <v>0</v>
      </c>
      <c r="T132" s="140">
        <f>S132*H132</f>
        <v>0</v>
      </c>
      <c r="AR132" s="141" t="s">
        <v>125</v>
      </c>
      <c r="AT132" s="141" t="s">
        <v>120</v>
      </c>
      <c r="AU132" s="141" t="s">
        <v>86</v>
      </c>
      <c r="AY132" s="14" t="s">
        <v>118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4" t="s">
        <v>84</v>
      </c>
      <c r="BK132" s="142">
        <f>ROUND(I132*H132,2)</f>
        <v>0</v>
      </c>
      <c r="BL132" s="14" t="s">
        <v>125</v>
      </c>
      <c r="BM132" s="141" t="s">
        <v>250</v>
      </c>
    </row>
    <row r="133" spans="2:65" s="11" customFormat="1" ht="22.8" customHeight="1">
      <c r="B133" s="117"/>
      <c r="D133" s="118" t="s">
        <v>75</v>
      </c>
      <c r="E133" s="127" t="s">
        <v>160</v>
      </c>
      <c r="F133" s="127" t="s">
        <v>195</v>
      </c>
      <c r="I133" s="120"/>
      <c r="J133" s="128">
        <f>BK133</f>
        <v>0</v>
      </c>
      <c r="L133" s="117"/>
      <c r="M133" s="122"/>
      <c r="P133" s="123">
        <f>SUM(P134:P139)</f>
        <v>0</v>
      </c>
      <c r="R133" s="123">
        <f>SUM(R134:R139)</f>
        <v>10.198488340000001</v>
      </c>
      <c r="T133" s="124">
        <f>SUM(T134:T139)</f>
        <v>0</v>
      </c>
      <c r="AR133" s="118" t="s">
        <v>84</v>
      </c>
      <c r="AT133" s="125" t="s">
        <v>75</v>
      </c>
      <c r="AU133" s="125" t="s">
        <v>84</v>
      </c>
      <c r="AY133" s="118" t="s">
        <v>118</v>
      </c>
      <c r="BK133" s="126">
        <f>SUM(BK134:BK139)</f>
        <v>0</v>
      </c>
    </row>
    <row r="134" spans="2:65" s="1" customFormat="1" ht="33" customHeight="1">
      <c r="B134" s="129"/>
      <c r="C134" s="130" t="s">
        <v>152</v>
      </c>
      <c r="D134" s="130" t="s">
        <v>120</v>
      </c>
      <c r="E134" s="131" t="s">
        <v>197</v>
      </c>
      <c r="F134" s="132" t="s">
        <v>198</v>
      </c>
      <c r="G134" s="133" t="s">
        <v>199</v>
      </c>
      <c r="H134" s="134">
        <v>35.523000000000003</v>
      </c>
      <c r="I134" s="135"/>
      <c r="J134" s="136">
        <f>ROUND(I134*H134,2)</f>
        <v>0</v>
      </c>
      <c r="K134" s="132" t="s">
        <v>124</v>
      </c>
      <c r="L134" s="29"/>
      <c r="M134" s="137" t="s">
        <v>1</v>
      </c>
      <c r="N134" s="138" t="s">
        <v>41</v>
      </c>
      <c r="P134" s="139">
        <f>O134*H134</f>
        <v>0</v>
      </c>
      <c r="Q134" s="139">
        <v>0.1295</v>
      </c>
      <c r="R134" s="139">
        <f>Q134*H134</f>
        <v>4.6002285000000009</v>
      </c>
      <c r="S134" s="139">
        <v>0</v>
      </c>
      <c r="T134" s="140">
        <f>S134*H134</f>
        <v>0</v>
      </c>
      <c r="AR134" s="141" t="s">
        <v>125</v>
      </c>
      <c r="AT134" s="141" t="s">
        <v>120</v>
      </c>
      <c r="AU134" s="141" t="s">
        <v>86</v>
      </c>
      <c r="AY134" s="14" t="s">
        <v>118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4" t="s">
        <v>84</v>
      </c>
      <c r="BK134" s="142">
        <f>ROUND(I134*H134,2)</f>
        <v>0</v>
      </c>
      <c r="BL134" s="14" t="s">
        <v>125</v>
      </c>
      <c r="BM134" s="141" t="s">
        <v>251</v>
      </c>
    </row>
    <row r="135" spans="2:65" s="12" customFormat="1" ht="10.199999999999999">
      <c r="B135" s="143"/>
      <c r="D135" s="144" t="s">
        <v>127</v>
      </c>
      <c r="E135" s="145" t="s">
        <v>1</v>
      </c>
      <c r="F135" s="146" t="s">
        <v>252</v>
      </c>
      <c r="H135" s="147">
        <v>35.523000000000003</v>
      </c>
      <c r="I135" s="148"/>
      <c r="L135" s="143"/>
      <c r="M135" s="149"/>
      <c r="T135" s="150"/>
      <c r="AT135" s="145" t="s">
        <v>127</v>
      </c>
      <c r="AU135" s="145" t="s">
        <v>86</v>
      </c>
      <c r="AV135" s="12" t="s">
        <v>86</v>
      </c>
      <c r="AW135" s="12" t="s">
        <v>32</v>
      </c>
      <c r="AX135" s="12" t="s">
        <v>84</v>
      </c>
      <c r="AY135" s="145" t="s">
        <v>118</v>
      </c>
    </row>
    <row r="136" spans="2:65" s="1" customFormat="1" ht="21.75" customHeight="1">
      <c r="B136" s="129"/>
      <c r="C136" s="151" t="s">
        <v>156</v>
      </c>
      <c r="D136" s="151" t="s">
        <v>161</v>
      </c>
      <c r="E136" s="152" t="s">
        <v>203</v>
      </c>
      <c r="F136" s="153" t="s">
        <v>204</v>
      </c>
      <c r="G136" s="154" t="s">
        <v>199</v>
      </c>
      <c r="H136" s="155">
        <v>37</v>
      </c>
      <c r="I136" s="156"/>
      <c r="J136" s="157">
        <f>ROUND(I136*H136,2)</f>
        <v>0</v>
      </c>
      <c r="K136" s="153" t="s">
        <v>124</v>
      </c>
      <c r="L136" s="158"/>
      <c r="M136" s="159" t="s">
        <v>1</v>
      </c>
      <c r="N136" s="160" t="s">
        <v>41</v>
      </c>
      <c r="P136" s="139">
        <f>O136*H136</f>
        <v>0</v>
      </c>
      <c r="Q136" s="139">
        <v>4.2999999999999997E-2</v>
      </c>
      <c r="R136" s="139">
        <f>Q136*H136</f>
        <v>1.591</v>
      </c>
      <c r="S136" s="139">
        <v>0</v>
      </c>
      <c r="T136" s="140">
        <f>S136*H136</f>
        <v>0</v>
      </c>
      <c r="AR136" s="141" t="s">
        <v>156</v>
      </c>
      <c r="AT136" s="141" t="s">
        <v>161</v>
      </c>
      <c r="AU136" s="141" t="s">
        <v>86</v>
      </c>
      <c r="AY136" s="14" t="s">
        <v>118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4" t="s">
        <v>84</v>
      </c>
      <c r="BK136" s="142">
        <f>ROUND(I136*H136,2)</f>
        <v>0</v>
      </c>
      <c r="BL136" s="14" t="s">
        <v>125</v>
      </c>
      <c r="BM136" s="141" t="s">
        <v>253</v>
      </c>
    </row>
    <row r="137" spans="2:65" s="12" customFormat="1" ht="10.199999999999999">
      <c r="B137" s="143"/>
      <c r="D137" s="144" t="s">
        <v>127</v>
      </c>
      <c r="E137" s="145" t="s">
        <v>1</v>
      </c>
      <c r="F137" s="146" t="s">
        <v>254</v>
      </c>
      <c r="H137" s="147">
        <v>37</v>
      </c>
      <c r="I137" s="148"/>
      <c r="L137" s="143"/>
      <c r="M137" s="149"/>
      <c r="T137" s="150"/>
      <c r="AT137" s="145" t="s">
        <v>127</v>
      </c>
      <c r="AU137" s="145" t="s">
        <v>86</v>
      </c>
      <c r="AV137" s="12" t="s">
        <v>86</v>
      </c>
      <c r="AW137" s="12" t="s">
        <v>32</v>
      </c>
      <c r="AX137" s="12" t="s">
        <v>84</v>
      </c>
      <c r="AY137" s="145" t="s">
        <v>118</v>
      </c>
    </row>
    <row r="138" spans="2:65" s="1" customFormat="1" ht="24.15" customHeight="1">
      <c r="B138" s="129"/>
      <c r="C138" s="130" t="s">
        <v>160</v>
      </c>
      <c r="D138" s="130" t="s">
        <v>120</v>
      </c>
      <c r="E138" s="131" t="s">
        <v>208</v>
      </c>
      <c r="F138" s="132" t="s">
        <v>209</v>
      </c>
      <c r="G138" s="133" t="s">
        <v>123</v>
      </c>
      <c r="H138" s="134">
        <v>1.776</v>
      </c>
      <c r="I138" s="135"/>
      <c r="J138" s="136">
        <f>ROUND(I138*H138,2)</f>
        <v>0</v>
      </c>
      <c r="K138" s="132" t="s">
        <v>124</v>
      </c>
      <c r="L138" s="29"/>
      <c r="M138" s="137" t="s">
        <v>1</v>
      </c>
      <c r="N138" s="138" t="s">
        <v>41</v>
      </c>
      <c r="P138" s="139">
        <f>O138*H138</f>
        <v>0</v>
      </c>
      <c r="Q138" s="139">
        <v>2.2563399999999998</v>
      </c>
      <c r="R138" s="139">
        <f>Q138*H138</f>
        <v>4.0072598399999997</v>
      </c>
      <c r="S138" s="139">
        <v>0</v>
      </c>
      <c r="T138" s="140">
        <f>S138*H138</f>
        <v>0</v>
      </c>
      <c r="AR138" s="141" t="s">
        <v>125</v>
      </c>
      <c r="AT138" s="141" t="s">
        <v>120</v>
      </c>
      <c r="AU138" s="141" t="s">
        <v>86</v>
      </c>
      <c r="AY138" s="14" t="s">
        <v>118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84</v>
      </c>
      <c r="BK138" s="142">
        <f>ROUND(I138*H138,2)</f>
        <v>0</v>
      </c>
      <c r="BL138" s="14" t="s">
        <v>125</v>
      </c>
      <c r="BM138" s="141" t="s">
        <v>255</v>
      </c>
    </row>
    <row r="139" spans="2:65" s="12" customFormat="1" ht="10.199999999999999">
      <c r="B139" s="143"/>
      <c r="D139" s="144" t="s">
        <v>127</v>
      </c>
      <c r="E139" s="145" t="s">
        <v>1</v>
      </c>
      <c r="F139" s="146" t="s">
        <v>256</v>
      </c>
      <c r="H139" s="147">
        <v>1.776</v>
      </c>
      <c r="I139" s="148"/>
      <c r="L139" s="143"/>
      <c r="M139" s="149"/>
      <c r="T139" s="150"/>
      <c r="AT139" s="145" t="s">
        <v>127</v>
      </c>
      <c r="AU139" s="145" t="s">
        <v>86</v>
      </c>
      <c r="AV139" s="12" t="s">
        <v>86</v>
      </c>
      <c r="AW139" s="12" t="s">
        <v>32</v>
      </c>
      <c r="AX139" s="12" t="s">
        <v>84</v>
      </c>
      <c r="AY139" s="145" t="s">
        <v>118</v>
      </c>
    </row>
    <row r="140" spans="2:65" s="11" customFormat="1" ht="22.8" customHeight="1">
      <c r="B140" s="117"/>
      <c r="D140" s="118" t="s">
        <v>75</v>
      </c>
      <c r="E140" s="127" t="s">
        <v>220</v>
      </c>
      <c r="F140" s="127" t="s">
        <v>221</v>
      </c>
      <c r="I140" s="120"/>
      <c r="J140" s="128">
        <f>BK140</f>
        <v>0</v>
      </c>
      <c r="L140" s="117"/>
      <c r="M140" s="122"/>
      <c r="P140" s="123">
        <f>P141</f>
        <v>0</v>
      </c>
      <c r="R140" s="123">
        <f>R141</f>
        <v>0</v>
      </c>
      <c r="T140" s="124">
        <f>T141</f>
        <v>0</v>
      </c>
      <c r="AR140" s="118" t="s">
        <v>84</v>
      </c>
      <c r="AT140" s="125" t="s">
        <v>75</v>
      </c>
      <c r="AU140" s="125" t="s">
        <v>84</v>
      </c>
      <c r="AY140" s="118" t="s">
        <v>118</v>
      </c>
      <c r="BK140" s="126">
        <f>BK141</f>
        <v>0</v>
      </c>
    </row>
    <row r="141" spans="2:65" s="1" customFormat="1" ht="24.15" customHeight="1">
      <c r="B141" s="129"/>
      <c r="C141" s="130" t="s">
        <v>166</v>
      </c>
      <c r="D141" s="130" t="s">
        <v>120</v>
      </c>
      <c r="E141" s="131" t="s">
        <v>257</v>
      </c>
      <c r="F141" s="132" t="s">
        <v>258</v>
      </c>
      <c r="G141" s="133" t="s">
        <v>149</v>
      </c>
      <c r="H141" s="134">
        <v>102.53400000000001</v>
      </c>
      <c r="I141" s="135"/>
      <c r="J141" s="136">
        <f>ROUND(I141*H141,2)</f>
        <v>0</v>
      </c>
      <c r="K141" s="132" t="s">
        <v>124</v>
      </c>
      <c r="L141" s="29"/>
      <c r="M141" s="161" t="s">
        <v>1</v>
      </c>
      <c r="N141" s="162" t="s">
        <v>41</v>
      </c>
      <c r="O141" s="163"/>
      <c r="P141" s="164">
        <f>O141*H141</f>
        <v>0</v>
      </c>
      <c r="Q141" s="164">
        <v>0</v>
      </c>
      <c r="R141" s="164">
        <f>Q141*H141</f>
        <v>0</v>
      </c>
      <c r="S141" s="164">
        <v>0</v>
      </c>
      <c r="T141" s="165">
        <f>S141*H141</f>
        <v>0</v>
      </c>
      <c r="AR141" s="141" t="s">
        <v>125</v>
      </c>
      <c r="AT141" s="141" t="s">
        <v>120</v>
      </c>
      <c r="AU141" s="141" t="s">
        <v>86</v>
      </c>
      <c r="AY141" s="14" t="s">
        <v>118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84</v>
      </c>
      <c r="BK141" s="142">
        <f>ROUND(I141*H141,2)</f>
        <v>0</v>
      </c>
      <c r="BL141" s="14" t="s">
        <v>125</v>
      </c>
      <c r="BM141" s="141" t="s">
        <v>259</v>
      </c>
    </row>
    <row r="142" spans="2:65" s="1" customFormat="1" ht="6.9" customHeight="1"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29"/>
    </row>
  </sheetData>
  <autoFilter ref="C120:K141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001 - Asfaltová plocha  v...</vt:lpstr>
      <vt:lpstr>002 - Zátravňovací dlažba</vt:lpstr>
      <vt:lpstr>'001 - Asfaltová plocha  v...'!Názvy_tisku</vt:lpstr>
      <vt:lpstr>'002 - Zátravňovací dlažba'!Názvy_tisku</vt:lpstr>
      <vt:lpstr>'Rekapitulace stavby'!Názvy_tisku</vt:lpstr>
      <vt:lpstr>'001 - Asfaltová plocha  v...'!Oblast_tisku</vt:lpstr>
      <vt:lpstr>'002 - Zátravňovací dlažba'!Oblast_tisku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Marcela Bojková</cp:lastModifiedBy>
  <dcterms:created xsi:type="dcterms:W3CDTF">2024-04-25T12:08:13Z</dcterms:created>
  <dcterms:modified xsi:type="dcterms:W3CDTF">2024-04-30T07:00:44Z</dcterms:modified>
</cp:coreProperties>
</file>