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38640" windowHeight="21240" activeTab="0"/>
  </bookViews>
  <sheets>
    <sheet name="celkový" sheetId="3" r:id="rId1"/>
  </sheets>
  <definedNames>
    <definedName name="_xlnm.Print_Area" localSheetId="0">'celkový'!$B$1:$H$248</definedName>
  </definedNames>
  <calcPr calcId="191029"/>
  <extLst/>
</workbook>
</file>

<file path=xl/comments1.xml><?xml version="1.0" encoding="utf-8"?>
<comments xmlns="http://schemas.openxmlformats.org/spreadsheetml/2006/main">
  <authors>
    <author>Administrator</author>
  </authors>
  <commentList>
    <comment ref="G35" authorId="0">
      <text>
        <r>
          <rPr>
            <b/>
            <sz val="9"/>
            <rFont val="Tahoma"/>
            <family val="2"/>
          </rPr>
          <t>Tuto výslednou cenu přeneste do krycího listu nabídky a do návrhu smlouvy o dílo - jako cenu hodnocenou</t>
        </r>
      </text>
    </comment>
  </commentList>
</comments>
</file>

<file path=xl/sharedStrings.xml><?xml version="1.0" encoding="utf-8"?>
<sst xmlns="http://schemas.openxmlformats.org/spreadsheetml/2006/main" count="465" uniqueCount="177">
  <si>
    <t>m2</t>
  </si>
  <si>
    <t>ks</t>
  </si>
  <si>
    <t>t</t>
  </si>
  <si>
    <t>Specifikace</t>
  </si>
  <si>
    <t>MJ</t>
  </si>
  <si>
    <t>množství</t>
  </si>
  <si>
    <t>Rostlinný materiál</t>
  </si>
  <si>
    <t>velikost</t>
  </si>
  <si>
    <t>celkem bez DPH</t>
  </si>
  <si>
    <t>m3</t>
  </si>
  <si>
    <t>poř.č.</t>
  </si>
  <si>
    <t>jedn. Cena</t>
  </si>
  <si>
    <t>R</t>
  </si>
  <si>
    <t>Celkem za dílo bez DPH</t>
  </si>
  <si>
    <t>kg</t>
  </si>
  <si>
    <t>Mulčovací kůra drcená, vrstva 0,1m</t>
  </si>
  <si>
    <t>Následná péče po dobu 1. roku</t>
  </si>
  <si>
    <t>Vypracovala: Ing. Kateřina Černohorská</t>
  </si>
  <si>
    <t>Rekapitulace</t>
  </si>
  <si>
    <t xml:space="preserve">Odstranění nevhodných dřevin </t>
  </si>
  <si>
    <t>Celkem za odstranění nevhodných dřevin bez DPH</t>
  </si>
  <si>
    <t>m</t>
  </si>
  <si>
    <t>Následná péče po dobu 2. roku</t>
  </si>
  <si>
    <t>Celkem za dílo s 21% DPH</t>
  </si>
  <si>
    <t>Dovoz vody pro zálivku - příplatek za dalších 4000 m</t>
  </si>
  <si>
    <t>Stromy</t>
  </si>
  <si>
    <t>Celkem za následnou péči po dobu 1. roku bez DPH</t>
  </si>
  <si>
    <t>Umělé hnojivo</t>
  </si>
  <si>
    <t>Celkem za následnou péči po dobu 2. roku bez DPH</t>
  </si>
  <si>
    <t>Následná péče po dobu 3. roku</t>
  </si>
  <si>
    <t>Celkem za následnou péči po dobu 3. roku bez DPH</t>
  </si>
  <si>
    <t xml:space="preserve">Oprava a doplnění kůlů při 10% </t>
  </si>
  <si>
    <t>Vytyčení inženýrských sítí dle PD</t>
  </si>
  <si>
    <t>Acer platanoides</t>
  </si>
  <si>
    <t>14-16, ZB</t>
  </si>
  <si>
    <t>bal</t>
  </si>
  <si>
    <t xml:space="preserve">Hnojivo tabletované 0,01kg </t>
  </si>
  <si>
    <t>Hydroabsorbent např.typu Hydrogel</t>
  </si>
  <si>
    <t>12-14, ZB</t>
  </si>
  <si>
    <t>Přesun hmot pro sadovnické a krajinářské úpravy vodorovně do 5000 m</t>
  </si>
  <si>
    <t xml:space="preserve">Dovoz vody pro zálivku rostlin za vzdálenost do 1000 m </t>
  </si>
  <si>
    <t>Kůl 2,5m prům. 70 mm</t>
  </si>
  <si>
    <t>Mulčovací kůra drcená  (doplnění 10cm)</t>
  </si>
  <si>
    <t>Odstranění ukotvení kmene dřevin třemi kůly D do 0,1 m délky do 3 m</t>
  </si>
  <si>
    <t>Vytyčení inženýrských sítí</t>
  </si>
  <si>
    <t>Celkem za vytyčení inženýrských sítí bez DPH</t>
  </si>
  <si>
    <t>STROMY LISTNATÉ</t>
  </si>
  <si>
    <t>Aesculus hippocastanum</t>
  </si>
  <si>
    <t>Fagus sylvatica</t>
  </si>
  <si>
    <t>Prunus avium</t>
  </si>
  <si>
    <t>do1:5</t>
  </si>
  <si>
    <t>do1:2</t>
  </si>
  <si>
    <t>do1:1</t>
  </si>
  <si>
    <t>Rekonstrukce trávníku</t>
  </si>
  <si>
    <t>Celkem za rekonstrukci trávníku včetně materiálu bez DPH</t>
  </si>
  <si>
    <t xml:space="preserve">Chránička kmene hnědá proti poškození strunovou sekačkou </t>
  </si>
  <si>
    <t>Výsadba dřeviny s balem D přes 0,4 do 0,5 m do jamky se zalitím v rovině a svahu do 1:5</t>
  </si>
  <si>
    <t>Zhotovení závlahové mísy dřevin D přes 0,5 do 1,0 m v rovině nebo na svahu do 1:5</t>
  </si>
  <si>
    <t xml:space="preserve">Výsadba stromů </t>
  </si>
  <si>
    <t>Celkem za výsadbu stromů včetně materiálu bez DPH</t>
  </si>
  <si>
    <t>Odstranění nevhodných dřevin do 100 m2 v do 1 m s odstraněním pařezů v rovině nebo svahu do 1:5 (K1.1, K1.2)</t>
  </si>
  <si>
    <t>Skládkovné odpadu - vč. Dopravy</t>
  </si>
  <si>
    <t xml:space="preserve"> 181351005</t>
  </si>
  <si>
    <t xml:space="preserve">Výsadba keřů </t>
  </si>
  <si>
    <t>Výsadba dřeviny s balem D přes 0,1 do 0,2 m do jamky se zalitím v rovině a svahu do 1:5</t>
  </si>
  <si>
    <t xml:space="preserve">Mulčování rostlin kůrou tl. do 0,1 m v rovině a svahu do 1:5 </t>
  </si>
  <si>
    <t>Herbicid (10l/ha)</t>
  </si>
  <si>
    <t>l</t>
  </si>
  <si>
    <t>KEŘE LISTNATÉ</t>
  </si>
  <si>
    <t>20-30, K2</t>
  </si>
  <si>
    <t>Symphoricarpos x chenaultii 'Hancock'</t>
  </si>
  <si>
    <t>Celkem za výsadbu keřů včetně materiálu bez DPH</t>
  </si>
  <si>
    <t>Corylus avellana</t>
  </si>
  <si>
    <t>Chaenomeles speciosa 'Fire Dance'</t>
  </si>
  <si>
    <t>Philadelphus x virginalis</t>
  </si>
  <si>
    <t>Rosa multiflora</t>
  </si>
  <si>
    <t>Salix caprea</t>
  </si>
  <si>
    <t>Spiraea x arguta</t>
  </si>
  <si>
    <t>Syringa vulgaris 'Charles Joly'</t>
  </si>
  <si>
    <t>Syringa vulgaris Katherine Havemeyer'</t>
  </si>
  <si>
    <t>Viburnum opulus</t>
  </si>
  <si>
    <t>60-80, K2</t>
  </si>
  <si>
    <t>30-40, K2</t>
  </si>
  <si>
    <t>60-80, prost.</t>
  </si>
  <si>
    <t>40-60, K2</t>
  </si>
  <si>
    <t>80-100, ZB</t>
  </si>
  <si>
    <t xml:space="preserve"> 183205121</t>
  </si>
  <si>
    <t>Založení záhonu v rovině a svahu do 1:5 na starém záhonu</t>
  </si>
  <si>
    <t>Založení záhonu ve svahu přes 1:5 do 1:2 na starém záhonu</t>
  </si>
  <si>
    <t>Jamky pro výsadbu s výměnou 50 % půdy zeminy skupiny 1 až 4 obj přes 0,01 do 0,02 m3 v rovině a svahu do 1:5</t>
  </si>
  <si>
    <t xml:space="preserve"> Jamky pro výsadbu s výměnou 50 % půdy zeminy skupiny 1 až 4 obj přes 0,01 do 0,02 m3 ve svahu přes 1:5 do 1:2</t>
  </si>
  <si>
    <t>Jamky pro výsadbu s výměnou 50 % půdy zeminy skupiny 1 až 4 obj přes 0,01 do 0,02 m3 ve svahu přes 1:2 do 1:1</t>
  </si>
  <si>
    <t>Jamky pro výsadbu s výměnou 50 % půdy zeminy skupiny 1 až 4 obj přes 0,02 do 0,05 m3 v rovině a svahu do 1:5</t>
  </si>
  <si>
    <t>Výsadba dřeviny s balem D přes 0,1 do 0,2 m do jamky se zalitím ve svahu přes 1:5 do 1:2</t>
  </si>
  <si>
    <t>Výsadba dřeviny s balem D přes 0,1 do 0,2 m do jamky se zalitím ve svahu přes 1:2 do 1:1</t>
  </si>
  <si>
    <t>Výsadba dřeviny s balem D přes 0,2 do 0,3 m do jamky se zalitím v rovině a svahu do 1:5</t>
  </si>
  <si>
    <t>Výsadba keře bez balu v do 1 m do jamky se zalitím v rovině a svahu do 1:5</t>
  </si>
  <si>
    <t>Mulčování rostlin kůrou tl do 0,1 m ve svahu přes 1:5 do 1:2</t>
  </si>
  <si>
    <t>Mulčování rostlin kůrou tl do 0,1 m ve svahu přes 1:2 do 1:1</t>
  </si>
  <si>
    <t>NÁHRADNÍ VÝSADBY V ROCE 2023, TŘINEC</t>
  </si>
  <si>
    <t>DPS</t>
  </si>
  <si>
    <t>Cenová hladina dle katalogu URS 2023/I</t>
  </si>
  <si>
    <t>Datum: leden 2023</t>
  </si>
  <si>
    <t>Založení trávníku vč. potřebných pracovních operací a materiálu na místech po odstraněných keřích, T11.1-T11.4 (10+10+15+25)</t>
  </si>
  <si>
    <t>Zalití rostlin vodou plocha přes 20 m2 (10x 100 l / strom), 50 stromů (50*10*100/1000)</t>
  </si>
  <si>
    <t>Vypletí záhonu dřevin soliterních s naložením a odvozem odpadu do 20 km v rovině a svahu do 1:5 (3x), 47 soliterních stromů (3*47*3,15*0,5*0,5)</t>
  </si>
  <si>
    <t>Kontrola kotvení a znovuuvázání dřeviny ke kůlům při 10% (50)*0,1</t>
  </si>
  <si>
    <t>Řez stromu výchovný alejových stromů výšky přes 4 do 6 m, listnaté stromy 42ks</t>
  </si>
  <si>
    <t>Hnojení půdy umělým hnojivem k jednotlivým rostlinám v rovině a svahu do 1:5 (100g/strom) (50*100)*0,001*0,001</t>
  </si>
  <si>
    <t>Keře</t>
  </si>
  <si>
    <t>Vypletí záhonu dřevin ve skupinách s naložením a odvozem odpadu do 20 km v rovině a svahu do 1:5 (3x)   (217)*3</t>
  </si>
  <si>
    <t>Vypletí záhonu dřevin ve skupinách s naložením a odvozem odpadu do 20 km ve svahu do 1:2 (3x)   (23)*3</t>
  </si>
  <si>
    <t>Vypletí záhonu dřevin ve skupinách s naložením a odvozem odpadu do 20 km ve svahu do 1:1 (3x)   (220*3)</t>
  </si>
  <si>
    <t xml:space="preserve"> Zalití rostlin vodou plocha přes 20 m2 (10x 20 l / m2 ) (217+23+220)*10*20/1000</t>
  </si>
  <si>
    <t>Hnojení půdy umělým hnojivem k jednotlivým rostlinám v rovině a svahu do 1:5 (20g/m2) (460*20)*0,001*0,001</t>
  </si>
  <si>
    <t>Mulčování rostlin kůrou tl. do 0,1 m v rovině a svahu do 1:5, keře (217)</t>
  </si>
  <si>
    <t>Mulčování rostlin kůrou tl. do 0,1 m ve svahu do 1:2, keře (23)</t>
  </si>
  <si>
    <t>Mulčování rostlin kůrou tl. do 0,1 m ve svahu do 1:1, keře (220)</t>
  </si>
  <si>
    <t>Zalití rostlin vodou plocha přes 20 m2 (10x 20 l / m2 ) (217+23+220)*10*20/1000</t>
  </si>
  <si>
    <t>STROMY JEHLIČNATÉ</t>
  </si>
  <si>
    <t>Larix decidua</t>
  </si>
  <si>
    <t>Pinus nigra nigra</t>
  </si>
  <si>
    <t>Amelanchier lamarckii 'Ballerina'</t>
  </si>
  <si>
    <t>Betula pendula</t>
  </si>
  <si>
    <t>Cornus mas</t>
  </si>
  <si>
    <t>Malus 'Evereste'</t>
  </si>
  <si>
    <t>Platanus x hispanica 'Huissen'</t>
  </si>
  <si>
    <t>Prunus padus</t>
  </si>
  <si>
    <t xml:space="preserve">Quercus robur </t>
  </si>
  <si>
    <t>Sorbus aucuparia</t>
  </si>
  <si>
    <t>Tilia cordata 'Roelvo'</t>
  </si>
  <si>
    <t>225-250, ZB</t>
  </si>
  <si>
    <t>200-225, ZB</t>
  </si>
  <si>
    <t>16-18, ZB</t>
  </si>
  <si>
    <t xml:space="preserve"> 183101221</t>
  </si>
  <si>
    <t>Výsadba dřeviny s balem D přes 0,5 do 0,6 m do jamky se zalitím v rovině a svahu do 1:5</t>
  </si>
  <si>
    <t>Ukotvení kmene dřevin v rovině nebo na svahu do 1:5 třemi kůly D do 0,1 m dl přes 2 do 3 m</t>
  </si>
  <si>
    <t>Zhotovení ochranného bílého nátěru kmene, v jedné vrstvě, elastickým nátěrem pastové konzistence (listnaté mimo Betula)</t>
  </si>
  <si>
    <t>Hnojení půdy umělým hnojivem k jednotlivým rostlinám v rovině a svahu do 1:5 (10tb./strom) (50*10)*10*0,001*0,001</t>
  </si>
  <si>
    <t>Hnojení půdy umělým hnojivem k jednotlivým rostlinám v rovině a svahu do 1:5, Hydroabsorbent např.typu Hydrogel (cca 300gr/vysazený strom) (50*300)*0,001*0,001</t>
  </si>
  <si>
    <t>Dovoz vody pro zálivku rostlin za vzdálenost do 1000 m (100 l/strom) (50*0,1)</t>
  </si>
  <si>
    <t>Mulčování rostlin kůrou tl. do 0,1 m v rovině a svahu do 1:5 (47*3,14*0,5*0,5) (soliterní stromy)</t>
  </si>
  <si>
    <t>Kůl 2,5m prům. 70 mm (50*3)</t>
  </si>
  <si>
    <t>Příčky 6ks/strom (50*6)</t>
  </si>
  <si>
    <t>Vázací tkaný popruh š. 35mm (50*3)</t>
  </si>
  <si>
    <t>Speciální elastický nátěr bílé barvy, životnosti cca 5 let, "rostoucí s kmínkem", nejedovatý, ekologicky odbouratelný např. typu Lac Balsam (100gr/strom) (listnaté mimo Betula)</t>
  </si>
  <si>
    <t>PĚSTEBNÍ SUBSTRÁT A dle TZ (50% středně těžká půda+organický kompost 1:1, 50% písek). Dovoz+promíchání na místě+přesun na plochy (11*0,3)*2</t>
  </si>
  <si>
    <t>Terénní úpravy (Lokalita 1)</t>
  </si>
  <si>
    <t>Celkem za terenní úpravy (Lokalita1) bez DPH</t>
  </si>
  <si>
    <t>DPH 21%</t>
  </si>
  <si>
    <t>svah</t>
  </si>
  <si>
    <t>Forsythia x intermedia 'Spring Glory' (svah do 1:1)</t>
  </si>
  <si>
    <t>Symphoricarpos x chenaultii 'Hancock' (svah do 1:1)</t>
  </si>
  <si>
    <t>Symphoricarpos albus (svah do 1:2)</t>
  </si>
  <si>
    <t>Acer campestre</t>
  </si>
  <si>
    <t>Odstranění nevhodných dřevin do 100 m2 v přes 1 m s odstraněním pařezů v rovině nebo svahu do 1:5 (K11.1, K11.2, K11.3, K11.4)</t>
  </si>
  <si>
    <t>Volné kácení stromů s rozřezáním a odvětvením D kmene přes 100 do 200 mm (S1.1, S1.2, S13.1, S13.2, S13.3, S13.4)</t>
  </si>
  <si>
    <t>Odstranění pařezů D do 0,2 m v rovině a svahu do 1:5 s odklizením do 20 m a zasypáním jámy (S1.1, S1.2, S13.1, S13.2, S13.3, S13.4)</t>
  </si>
  <si>
    <t xml:space="preserve"> Odkopávky a prokopávky nezapažené v hornině třídy těžitelnosti II skupiny 4 objem do 20 m3 strojně (11*1+11*1)</t>
  </si>
  <si>
    <t>Rozprostření ornice tl vrstvy přes 250 do 300 mm pl do 100 m2 v rovině nebo ve svahu do 1:5 strojně, 3 vrstvy (11+11+11)*2</t>
  </si>
  <si>
    <t>Platanus x acerifolia 'Pyramidalis' (výsadba do strukturálního substrátu)</t>
  </si>
  <si>
    <t>Instalace chráničky kmene proti poškození strun.sekačkou (listnaté soliterní)</t>
  </si>
  <si>
    <t>Řez stromů netrnitých řezem na čípek D koruny přes 2 do 4 m (listnaté)</t>
  </si>
  <si>
    <t>Závěrečné zrušení závlahové mísy a kontrola čistého krčeku dřeviny bez přihrnutí zeminou/mulčem</t>
  </si>
  <si>
    <t>Odstranění pařezů na svahu přes 1:2 do 1:1 odfrézováním hl přes 0,2 do 0,5 m (P5.1, P5.2, P5.3) (3,14*0,3*0,3+3,14*0,35*0,35+3,14*0,35*0,35)</t>
  </si>
  <si>
    <t>Jamky pro výsadbu s výměnou 50 % půdy zeminy skupiny 1 až 4 obj přes 0,125 do 0,4 m3 v rovině a svahu do 1:5 (ok 12-14, mimo Platanus x acerifolia 'Pyramidalis')</t>
  </si>
  <si>
    <t>Jamky pro výsadbu s výměnou 50 % půdy zeminy skupiny 1 až 4 obj přes 0,4 do 1 m3 v rovině a svahu do 1:5 (ok 14-16, 16-18, jehličnany)</t>
  </si>
  <si>
    <t>PĚSTEBNÍ SUBSTRÁT B dle TZ (85% drcené kamenivo fr.32-64,15% středně těžká půda+Biouhel 1:1). Dovoz+promíchání na místě+přesun na plochu+ 2x lehké mezihutnění vrstvy  (11*0,7)*2</t>
  </si>
  <si>
    <t>PĚSTEBNÍ SUBSTRÁT C dle TZ pro výměnu v jamkách (24*0,4*0,5)+(24*1*0,5)</t>
  </si>
  <si>
    <t>Chemické odplevelení před založením kultury nad 20 m2 postřikem na široko v rovině a svahu do 1:5 strojně (217)</t>
  </si>
  <si>
    <t>Chemické odplevelení před založením kultury nad 20 m2 postřikem na široko ve svahu přes 1:5 do 1:2 strojně, M4.2 (23)</t>
  </si>
  <si>
    <t>Chemické odplevelení před založením kultury nad 20 m2 postřikem na široko ve svahu přes 1:2 do 1:1 strojně, M4.1+M5.1 (120+100)</t>
  </si>
  <si>
    <t>Hnojení půdy umělým hnojivem k jednotlivým rostlinám v rovině a svahu do 1:5 (2 tbl./keř) (850)*2*10*0,001*0,001</t>
  </si>
  <si>
    <t>Dovoz vody pro zálivku rostlin za vzdálenost do 1000 m (20l/keř) (850*0,02)</t>
  </si>
  <si>
    <t>PĚSTEBNÍ SUBSTRÁT C dle TZ pro výměnu v jamkách (1720*0,02*0,5)</t>
  </si>
  <si>
    <t>SOUPIS PRACÍ</t>
  </si>
  <si>
    <t xml:space="preserve">Žlutě zvýrazněné buňky vyplňte!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</si>
</sst>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0"/>
    <numFmt numFmtId="165" formatCode="#,##0.00\ &quot;Kč&quot;"/>
  </numFmts>
  <fonts count="28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rgb="FFFF0000"/>
      <name val="Calibri Light"/>
      <family val="2"/>
    </font>
    <font>
      <b/>
      <sz val="10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rgb="FF00B050"/>
      <name val="Calibri"/>
      <family val="2"/>
    </font>
    <font>
      <sz val="10"/>
      <color rgb="FFFF0000"/>
      <name val="Arial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20"/>
      <name val="Calibri"/>
      <family val="2"/>
    </font>
    <font>
      <b/>
      <u val="single"/>
      <sz val="20"/>
      <name val="Calibri"/>
      <family val="2"/>
    </font>
    <font>
      <b/>
      <u val="single"/>
      <sz val="10"/>
      <name val="Calibri"/>
      <family val="2"/>
    </font>
    <font>
      <b/>
      <sz val="20"/>
      <name val="Calibri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9">
    <xf numFmtId="0" fontId="0" fillId="0" borderId="0" xfId="0"/>
    <xf numFmtId="44" fontId="0" fillId="0" borderId="0" xfId="20" applyFont="1" applyFill="1" applyBorder="1" applyAlignment="1">
      <alignment horizontal="right" vertical="center"/>
    </xf>
    <xf numFmtId="44" fontId="5" fillId="0" borderId="0" xfId="20" applyFont="1" applyFill="1" applyBorder="1" applyAlignment="1">
      <alignment horizontal="right" vertical="center"/>
    </xf>
    <xf numFmtId="44" fontId="5" fillId="0" borderId="0" xfId="20" applyFont="1" applyFill="1" applyBorder="1" applyAlignment="1">
      <alignment horizontal="center" vertical="center"/>
    </xf>
    <xf numFmtId="44" fontId="8" fillId="0" borderId="0" xfId="20" applyFont="1" applyFill="1" applyBorder="1"/>
    <xf numFmtId="44" fontId="7" fillId="0" borderId="0" xfId="20" applyFont="1" applyFill="1" applyBorder="1" applyAlignment="1">
      <alignment horizontal="left" vertical="center"/>
    </xf>
    <xf numFmtId="44" fontId="7" fillId="0" borderId="1" xfId="20" applyFont="1" applyFill="1" applyBorder="1" applyAlignment="1">
      <alignment horizontal="right" vertical="center"/>
    </xf>
    <xf numFmtId="44" fontId="6" fillId="0" borderId="0" xfId="20" applyFont="1" applyFill="1" applyBorder="1" applyAlignment="1">
      <alignment horizontal="right" vertical="center"/>
    </xf>
    <xf numFmtId="44" fontId="7" fillId="0" borderId="0" xfId="20" applyFont="1" applyFill="1" applyBorder="1" applyAlignment="1">
      <alignment horizontal="center" vertical="center"/>
    </xf>
    <xf numFmtId="44" fontId="5" fillId="0" borderId="1" xfId="20" applyFont="1" applyFill="1" applyBorder="1" applyAlignment="1">
      <alignment horizontal="right" vertical="center"/>
    </xf>
    <xf numFmtId="44" fontId="5" fillId="0" borderId="0" xfId="20" applyFont="1" applyFill="1" applyBorder="1" applyAlignment="1">
      <alignment horizontal="left" vertical="center"/>
    </xf>
    <xf numFmtId="44" fontId="0" fillId="0" borderId="0" xfId="20" applyFont="1" applyFill="1" applyBorder="1" applyAlignment="1">
      <alignment horizontal="right" vertical="center"/>
    </xf>
    <xf numFmtId="44" fontId="8" fillId="0" borderId="0" xfId="20" applyFont="1" applyFill="1" applyBorder="1" applyAlignment="1">
      <alignment horizontal="center" vertical="center"/>
    </xf>
    <xf numFmtId="0" fontId="6" fillId="0" borderId="0" xfId="20" applyNumberFormat="1" applyFont="1" applyFill="1" applyBorder="1" applyAlignment="1">
      <alignment horizontal="center" vertical="center"/>
    </xf>
    <xf numFmtId="44" fontId="6" fillId="0" borderId="0" xfId="20" applyFont="1" applyFill="1" applyBorder="1" applyAlignment="1">
      <alignment horizontal="center" vertical="center"/>
    </xf>
    <xf numFmtId="44" fontId="6" fillId="0" borderId="0" xfId="20" applyFont="1" applyFill="1" applyBorder="1" applyAlignment="1">
      <alignment horizontal="left" vertical="center"/>
    </xf>
    <xf numFmtId="44" fontId="8" fillId="0" borderId="0" xfId="20" applyFont="1" applyFill="1" applyBorder="1" applyAlignment="1">
      <alignment horizontal="right" vertical="center"/>
    </xf>
    <xf numFmtId="44" fontId="19" fillId="0" borderId="0" xfId="20" applyFont="1" applyFill="1" applyAlignment="1">
      <alignment horizontal="center"/>
    </xf>
    <xf numFmtId="44" fontId="8" fillId="0" borderId="0" xfId="2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/>
    <xf numFmtId="44" fontId="18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44" fontId="16" fillId="0" borderId="0" xfId="0" applyNumberFormat="1" applyFont="1" applyAlignment="1">
      <alignment horizontal="center" wrapText="1"/>
    </xf>
    <xf numFmtId="44" fontId="16" fillId="0" borderId="0" xfId="0" applyNumberFormat="1" applyFont="1" applyAlignment="1">
      <alignment horizontal="right" wrapText="1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0" fontId="1" fillId="0" borderId="0" xfId="0" applyFont="1"/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0" fillId="0" borderId="0" xfId="0" applyFont="1"/>
    <xf numFmtId="164" fontId="7" fillId="0" borderId="1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4" fillId="0" borderId="0" xfId="0" applyFont="1"/>
    <xf numFmtId="0" fontId="10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44" fontId="23" fillId="0" borderId="0" xfId="0" applyNumberFormat="1" applyFont="1" applyAlignment="1">
      <alignment horizontal="center" wrapText="1"/>
    </xf>
    <xf numFmtId="4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44" fontId="18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4" fontId="16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44" fontId="22" fillId="2" borderId="0" xfId="0" applyNumberFormat="1" applyFont="1" applyFill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44" fontId="0" fillId="3" borderId="0" xfId="2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256"/>
  <sheetViews>
    <sheetView tabSelected="1" view="pageBreakPreview" zoomScale="70" zoomScaleSheetLayoutView="70" workbookViewId="0" topLeftCell="C1">
      <selection activeCell="G11" sqref="G11"/>
    </sheetView>
  </sheetViews>
  <sheetFormatPr defaultColWidth="9.140625" defaultRowHeight="13.5" customHeight="1"/>
  <cols>
    <col min="1" max="1" width="7.7109375" style="31" customWidth="1"/>
    <col min="2" max="2" width="5.421875" style="51" customWidth="1"/>
    <col min="3" max="3" width="11.28125" style="52" customWidth="1"/>
    <col min="4" max="4" width="54.8515625" style="33" customWidth="1"/>
    <col min="5" max="5" width="4.28125" style="34" customWidth="1"/>
    <col min="6" max="6" width="9.7109375" style="34" customWidth="1"/>
    <col min="7" max="7" width="9.7109375" style="35" customWidth="1"/>
    <col min="8" max="8" width="15.140625" style="1" customWidth="1"/>
    <col min="9" max="9" width="12.140625" style="31" customWidth="1"/>
    <col min="10" max="10" width="19.7109375" style="23" customWidth="1"/>
    <col min="11" max="11" width="12.140625" style="23" customWidth="1"/>
    <col min="12" max="12" width="12.28125" style="23" bestFit="1" customWidth="1"/>
    <col min="13" max="13" width="13.140625" style="23" customWidth="1"/>
    <col min="14" max="14" width="12.140625" style="23" bestFit="1" customWidth="1"/>
    <col min="15" max="15" width="20.140625" style="23" customWidth="1"/>
    <col min="16" max="16384" width="9.140625" style="23" customWidth="1"/>
  </cols>
  <sheetData>
    <row r="1" spans="1:256" ht="18" customHeight="1">
      <c r="A1" s="19"/>
      <c r="B1" s="117" t="s">
        <v>99</v>
      </c>
      <c r="C1" s="117"/>
      <c r="D1" s="117"/>
      <c r="E1" s="117"/>
      <c r="F1" s="117"/>
      <c r="G1" s="117"/>
      <c r="H1" s="117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18" customHeight="1">
      <c r="A2" s="19"/>
      <c r="B2" s="117" t="s">
        <v>100</v>
      </c>
      <c r="C2" s="117"/>
      <c r="D2" s="117"/>
      <c r="E2" s="117"/>
      <c r="F2" s="117"/>
      <c r="G2" s="117"/>
      <c r="H2" s="117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8" customHeight="1">
      <c r="A3" s="19"/>
      <c r="B3" s="20"/>
      <c r="C3" s="20"/>
      <c r="D3" s="20"/>
      <c r="E3" s="20"/>
      <c r="F3" s="20"/>
      <c r="G3" s="20"/>
      <c r="H3" s="20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8" customHeight="1">
      <c r="A4" s="19"/>
      <c r="B4" s="117" t="s">
        <v>175</v>
      </c>
      <c r="C4" s="117"/>
      <c r="D4" s="117"/>
      <c r="E4" s="117"/>
      <c r="F4" s="117"/>
      <c r="G4" s="117"/>
      <c r="H4" s="117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8" customHeight="1">
      <c r="A5" s="19"/>
      <c r="B5" s="20"/>
      <c r="C5" s="20"/>
      <c r="D5" s="20"/>
      <c r="E5" s="20"/>
      <c r="F5" s="20"/>
      <c r="G5" s="20"/>
      <c r="H5" s="20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5" customHeight="1">
      <c r="A6" s="19"/>
      <c r="B6" s="20"/>
      <c r="C6" s="20"/>
      <c r="D6" s="20"/>
      <c r="E6" s="24"/>
      <c r="F6" s="24"/>
      <c r="G6" s="24"/>
      <c r="H6" s="22"/>
      <c r="I6" s="3"/>
      <c r="J6" s="22"/>
      <c r="K6" s="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5" customHeight="1">
      <c r="A7" s="19"/>
      <c r="B7" s="20"/>
      <c r="C7" s="20"/>
      <c r="D7" s="20"/>
      <c r="E7" s="24"/>
      <c r="F7" s="24"/>
      <c r="G7" s="24"/>
      <c r="H7" s="22"/>
      <c r="I7" s="3"/>
      <c r="J7" s="22"/>
      <c r="K7" s="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5" customHeight="1">
      <c r="A8" s="25"/>
      <c r="B8" s="26" t="s">
        <v>101</v>
      </c>
      <c r="C8" s="25"/>
      <c r="D8" s="26"/>
      <c r="E8" s="27"/>
      <c r="F8" s="27"/>
      <c r="G8" s="28"/>
      <c r="H8" s="5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ht="15" customHeight="1">
      <c r="A9" s="25"/>
      <c r="B9" s="26" t="s">
        <v>17</v>
      </c>
      <c r="C9" s="25"/>
      <c r="D9" s="26"/>
      <c r="E9" s="27"/>
      <c r="F9" s="27"/>
      <c r="G9" s="28"/>
      <c r="H9" s="5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15" customHeight="1">
      <c r="A10" s="25"/>
      <c r="B10" s="26" t="s">
        <v>102</v>
      </c>
      <c r="C10" s="25"/>
      <c r="D10" s="26"/>
      <c r="E10" s="27"/>
      <c r="F10" s="27"/>
      <c r="G10" s="28"/>
      <c r="H10" s="5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5" customHeight="1">
      <c r="A11" s="25"/>
      <c r="B11" s="26"/>
      <c r="C11" s="25"/>
      <c r="D11" s="26"/>
      <c r="E11" s="27"/>
      <c r="F11" s="27"/>
      <c r="G11" s="28"/>
      <c r="H11" s="5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15" customHeight="1">
      <c r="A12" s="25"/>
      <c r="B12" s="26"/>
      <c r="C12" s="25"/>
      <c r="D12" s="26"/>
      <c r="E12" s="27"/>
      <c r="F12" s="27"/>
      <c r="G12" s="28"/>
      <c r="H12" s="5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5" customHeight="1">
      <c r="A13" s="25"/>
      <c r="B13" s="26"/>
      <c r="C13" s="25"/>
      <c r="D13" s="26"/>
      <c r="E13" s="27"/>
      <c r="F13" s="27"/>
      <c r="G13" s="28"/>
      <c r="H13" s="5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5" customHeight="1">
      <c r="A14" s="25"/>
      <c r="B14" s="26"/>
      <c r="C14" s="25"/>
      <c r="D14" s="26"/>
      <c r="E14" s="27"/>
      <c r="F14" s="27"/>
      <c r="G14" s="28"/>
      <c r="H14" s="5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5" customHeight="1">
      <c r="A15" s="25"/>
      <c r="B15" s="26"/>
      <c r="C15" s="25"/>
      <c r="D15" s="26"/>
      <c r="E15" s="27"/>
      <c r="F15" s="27"/>
      <c r="G15" s="28"/>
      <c r="H15" s="5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5" customHeight="1">
      <c r="A16" s="25"/>
      <c r="B16" s="26"/>
      <c r="C16" s="25"/>
      <c r="D16" s="26"/>
      <c r="E16" s="27"/>
      <c r="F16" s="27"/>
      <c r="G16" s="28"/>
      <c r="H16" s="5"/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2:8" ht="20.25">
      <c r="B17" s="32"/>
      <c r="C17" s="124"/>
      <c r="D17" s="128" t="s">
        <v>176</v>
      </c>
      <c r="E17" s="125"/>
      <c r="F17" s="125"/>
      <c r="G17" s="126"/>
      <c r="H17" s="127"/>
    </row>
    <row r="18" spans="2:3" ht="15" customHeight="1">
      <c r="B18" s="32"/>
      <c r="C18" s="33"/>
    </row>
    <row r="19" spans="2:3" ht="15" customHeight="1">
      <c r="B19" s="32"/>
      <c r="C19" s="33"/>
    </row>
    <row r="20" spans="1:9" s="22" customFormat="1" ht="15" customHeight="1">
      <c r="A20" s="36"/>
      <c r="B20" s="37"/>
      <c r="C20" s="38"/>
      <c r="D20" s="39" t="s">
        <v>18</v>
      </c>
      <c r="E20" s="37"/>
      <c r="F20" s="37"/>
      <c r="G20" s="40"/>
      <c r="H20" s="41"/>
      <c r="I20" s="36"/>
    </row>
    <row r="21" spans="1:9" s="47" customFormat="1" ht="15" customHeight="1">
      <c r="A21" s="42"/>
      <c r="B21" s="43"/>
      <c r="C21" s="44"/>
      <c r="D21" s="45" t="str">
        <f>+B1</f>
        <v>NÁHRADNÍ VÝSADBY V ROCE 2023, TŘINEC</v>
      </c>
      <c r="E21" s="46"/>
      <c r="F21" s="46"/>
      <c r="G21" s="118"/>
      <c r="H21" s="118"/>
      <c r="I21" s="42"/>
    </row>
    <row r="22" spans="1:9" s="47" customFormat="1" ht="15" customHeight="1">
      <c r="A22" s="42"/>
      <c r="B22" s="43"/>
      <c r="C22" s="44"/>
      <c r="D22" s="45" t="str">
        <f>+B2</f>
        <v>DPS</v>
      </c>
      <c r="E22" s="46"/>
      <c r="F22" s="46"/>
      <c r="G22" s="48"/>
      <c r="H22" s="48"/>
      <c r="I22" s="42"/>
    </row>
    <row r="23" spans="1:9" s="22" customFormat="1" ht="15" customHeight="1">
      <c r="A23" s="36"/>
      <c r="B23" s="37"/>
      <c r="C23" s="38"/>
      <c r="D23" s="39"/>
      <c r="E23" s="37"/>
      <c r="F23" s="37"/>
      <c r="G23" s="40"/>
      <c r="H23" s="16"/>
      <c r="I23" s="36"/>
    </row>
    <row r="24" spans="1:9" s="22" customFormat="1" ht="15" customHeight="1">
      <c r="A24" s="36"/>
      <c r="B24" s="49">
        <v>1</v>
      </c>
      <c r="C24" s="38"/>
      <c r="D24" s="39" t="str">
        <f>+D51</f>
        <v>Celkem za vytyčení inženýrských sítí bez DPH</v>
      </c>
      <c r="E24" s="37"/>
      <c r="F24" s="37"/>
      <c r="G24" s="40"/>
      <c r="H24" s="41">
        <f>+H51</f>
        <v>0</v>
      </c>
      <c r="I24" s="36"/>
    </row>
    <row r="25" spans="1:9" s="22" customFormat="1" ht="15" customHeight="1">
      <c r="A25" s="36"/>
      <c r="B25" s="49">
        <v>2</v>
      </c>
      <c r="C25" s="38"/>
      <c r="D25" s="39" t="str">
        <f>+D62</f>
        <v>Celkem za odstranění nevhodných dřevin bez DPH</v>
      </c>
      <c r="E25" s="37"/>
      <c r="F25" s="37"/>
      <c r="G25" s="40"/>
      <c r="H25" s="41">
        <f>+H62</f>
        <v>0</v>
      </c>
      <c r="I25" s="36"/>
    </row>
    <row r="26" spans="1:9" s="22" customFormat="1" ht="15" customHeight="1">
      <c r="A26" s="36"/>
      <c r="B26" s="49">
        <f>+B65</f>
        <v>3</v>
      </c>
      <c r="C26" s="38"/>
      <c r="D26" s="39" t="str">
        <f>+D72</f>
        <v>Celkem za terenní úpravy (Lokalita1) bez DPH</v>
      </c>
      <c r="E26" s="37"/>
      <c r="F26" s="37"/>
      <c r="G26" s="40"/>
      <c r="H26" s="41">
        <f>+H72</f>
        <v>0</v>
      </c>
      <c r="I26" s="36"/>
    </row>
    <row r="27" spans="1:9" s="22" customFormat="1" ht="15" customHeight="1">
      <c r="A27" s="36"/>
      <c r="B27" s="49">
        <f>+B75</f>
        <v>4</v>
      </c>
      <c r="C27" s="38"/>
      <c r="D27" s="39" t="str">
        <f>+D124</f>
        <v>Celkem za výsadbu stromů včetně materiálu bez DPH</v>
      </c>
      <c r="E27" s="49"/>
      <c r="F27" s="49"/>
      <c r="G27" s="50"/>
      <c r="H27" s="41">
        <f>+H124</f>
        <v>0</v>
      </c>
      <c r="I27" s="36"/>
    </row>
    <row r="28" spans="1:9" s="22" customFormat="1" ht="15" customHeight="1">
      <c r="A28" s="36"/>
      <c r="B28" s="49">
        <f>+B125</f>
        <v>5</v>
      </c>
      <c r="C28" s="38"/>
      <c r="D28" s="39" t="str">
        <f>+D166</f>
        <v>Celkem za výsadbu keřů včetně materiálu bez DPH</v>
      </c>
      <c r="E28" s="49"/>
      <c r="F28" s="49"/>
      <c r="G28" s="50"/>
      <c r="H28" s="41">
        <f>+H166</f>
        <v>0</v>
      </c>
      <c r="I28" s="36"/>
    </row>
    <row r="29" spans="1:9" s="22" customFormat="1" ht="15" customHeight="1">
      <c r="A29" s="36"/>
      <c r="B29" s="49">
        <f>+B169</f>
        <v>6</v>
      </c>
      <c r="C29" s="38"/>
      <c r="D29" s="39" t="str">
        <f>+D172</f>
        <v>Celkem za rekonstrukci trávníku včetně materiálu bez DPH</v>
      </c>
      <c r="E29" s="49"/>
      <c r="F29" s="49"/>
      <c r="G29" s="50"/>
      <c r="H29" s="41">
        <f>+H172</f>
        <v>0</v>
      </c>
      <c r="I29" s="36"/>
    </row>
    <row r="30" spans="1:9" s="22" customFormat="1" ht="15" customHeight="1">
      <c r="A30" s="36"/>
      <c r="B30" s="49">
        <f>+B175</f>
        <v>7</v>
      </c>
      <c r="C30" s="38"/>
      <c r="D30" s="39" t="str">
        <f>+D190</f>
        <v>Celkem za následnou péči po dobu 1. roku bez DPH</v>
      </c>
      <c r="E30" s="49"/>
      <c r="F30" s="49"/>
      <c r="G30" s="50"/>
      <c r="H30" s="41">
        <f>+H190</f>
        <v>0</v>
      </c>
      <c r="I30" s="36"/>
    </row>
    <row r="31" spans="1:9" s="22" customFormat="1" ht="15" customHeight="1">
      <c r="A31" s="36"/>
      <c r="B31" s="49">
        <f>+B193</f>
        <v>8</v>
      </c>
      <c r="C31" s="38"/>
      <c r="D31" s="39" t="str">
        <f>+D223</f>
        <v>Celkem za následnou péči po dobu 2. roku bez DPH</v>
      </c>
      <c r="E31" s="49"/>
      <c r="F31" s="49"/>
      <c r="G31" s="50"/>
      <c r="H31" s="41">
        <f>+H223</f>
        <v>0</v>
      </c>
      <c r="I31" s="36"/>
    </row>
    <row r="32" spans="1:9" s="22" customFormat="1" ht="15" customHeight="1">
      <c r="A32" s="36"/>
      <c r="B32" s="49">
        <f>+B226</f>
        <v>9</v>
      </c>
      <c r="C32" s="38"/>
      <c r="D32" s="39" t="str">
        <f>+D248</f>
        <v>Celkem za následnou péči po dobu 3. roku bez DPH</v>
      </c>
      <c r="E32" s="37"/>
      <c r="F32" s="37"/>
      <c r="G32" s="40"/>
      <c r="H32" s="41">
        <f>+H248</f>
        <v>0</v>
      </c>
      <c r="I32" s="36"/>
    </row>
    <row r="33" spans="4:8" ht="15" customHeight="1">
      <c r="D33" s="53"/>
      <c r="E33" s="54"/>
      <c r="F33" s="54"/>
      <c r="G33" s="55"/>
      <c r="H33" s="56"/>
    </row>
    <row r="34" spans="4:8" ht="15" customHeight="1">
      <c r="D34" s="57"/>
      <c r="E34" s="58"/>
      <c r="F34" s="116"/>
      <c r="G34" s="116"/>
      <c r="H34" s="59"/>
    </row>
    <row r="35" spans="1:10" s="22" customFormat="1" ht="26.25">
      <c r="A35" s="36"/>
      <c r="B35" s="37"/>
      <c r="C35" s="38"/>
      <c r="D35" s="71" t="s">
        <v>13</v>
      </c>
      <c r="E35" s="121"/>
      <c r="F35" s="121"/>
      <c r="G35" s="122">
        <f>SUM(H24:H34)</f>
        <v>0</v>
      </c>
      <c r="H35" s="122"/>
      <c r="I35" s="18"/>
      <c r="J35" s="18"/>
    </row>
    <row r="36" spans="1:10" s="22" customFormat="1" ht="15" customHeight="1">
      <c r="A36" s="36"/>
      <c r="B36" s="37"/>
      <c r="C36" s="38"/>
      <c r="D36" s="60" t="s">
        <v>149</v>
      </c>
      <c r="E36" s="49"/>
      <c r="F36" s="49"/>
      <c r="G36" s="115">
        <f>+G35*0.21</f>
        <v>0</v>
      </c>
      <c r="H36" s="115">
        <f>+G35*0.21</f>
        <v>0</v>
      </c>
      <c r="I36" s="18"/>
      <c r="J36" s="18"/>
    </row>
    <row r="37" spans="1:10" s="67" customFormat="1" ht="15" customHeight="1">
      <c r="A37" s="61"/>
      <c r="B37" s="62"/>
      <c r="C37" s="63"/>
      <c r="D37" s="45"/>
      <c r="E37" s="64"/>
      <c r="F37" s="64"/>
      <c r="G37" s="65"/>
      <c r="H37" s="66"/>
      <c r="I37" s="17"/>
      <c r="J37" s="17"/>
    </row>
    <row r="38" spans="1:10" s="67" customFormat="1" ht="15" customHeight="1">
      <c r="A38" s="61"/>
      <c r="B38" s="62"/>
      <c r="C38" s="63"/>
      <c r="D38" s="45"/>
      <c r="E38" s="64"/>
      <c r="F38" s="64"/>
      <c r="G38" s="65"/>
      <c r="H38" s="66"/>
      <c r="I38" s="17"/>
      <c r="J38" s="17"/>
    </row>
    <row r="39" spans="1:10" s="72" customFormat="1" ht="23.25" customHeight="1">
      <c r="A39" s="68"/>
      <c r="B39" s="69"/>
      <c r="C39" s="70"/>
      <c r="D39" s="45" t="s">
        <v>23</v>
      </c>
      <c r="E39" s="119"/>
      <c r="F39" s="120">
        <f>+G35*1.21</f>
        <v>0</v>
      </c>
      <c r="G39" s="120"/>
      <c r="H39" s="120"/>
      <c r="I39" s="17"/>
      <c r="J39" s="17"/>
    </row>
    <row r="40" spans="1:17" s="81" customFormat="1" ht="12.75">
      <c r="A40" s="25"/>
      <c r="B40" s="54"/>
      <c r="C40" s="73"/>
      <c r="D40" s="74"/>
      <c r="E40" s="54"/>
      <c r="F40" s="54"/>
      <c r="G40" s="55"/>
      <c r="H40" s="56"/>
      <c r="I40" s="75"/>
      <c r="J40" s="76"/>
      <c r="K40" s="77"/>
      <c r="L40" s="78"/>
      <c r="M40" s="78"/>
      <c r="N40" s="79"/>
      <c r="O40" s="80"/>
      <c r="Q40" s="80"/>
    </row>
    <row r="41" spans="1:17" s="81" customFormat="1" ht="12.75">
      <c r="A41" s="25"/>
      <c r="B41" s="54"/>
      <c r="C41" s="73"/>
      <c r="D41" s="74"/>
      <c r="E41" s="54"/>
      <c r="F41" s="54"/>
      <c r="G41" s="55"/>
      <c r="H41" s="56"/>
      <c r="I41" s="75"/>
      <c r="J41" s="76"/>
      <c r="K41" s="77"/>
      <c r="L41" s="78"/>
      <c r="M41" s="78"/>
      <c r="N41" s="79"/>
      <c r="O41" s="80"/>
      <c r="Q41" s="80"/>
    </row>
    <row r="42" spans="1:17" s="81" customFormat="1" ht="12.75">
      <c r="A42" s="25"/>
      <c r="B42" s="54"/>
      <c r="C42" s="73"/>
      <c r="D42" s="74"/>
      <c r="E42" s="54"/>
      <c r="F42" s="54"/>
      <c r="G42" s="55"/>
      <c r="H42" s="56"/>
      <c r="I42" s="75"/>
      <c r="J42" s="76"/>
      <c r="K42" s="77"/>
      <c r="L42" s="78"/>
      <c r="M42" s="78"/>
      <c r="N42" s="79"/>
      <c r="O42" s="80"/>
      <c r="Q42" s="80"/>
    </row>
    <row r="43" spans="1:17" s="81" customFormat="1" ht="12.75">
      <c r="A43" s="25"/>
      <c r="B43" s="54"/>
      <c r="C43" s="73"/>
      <c r="D43" s="74"/>
      <c r="E43" s="54"/>
      <c r="F43" s="54"/>
      <c r="G43" s="55"/>
      <c r="H43" s="56"/>
      <c r="I43" s="75"/>
      <c r="J43" s="76"/>
      <c r="K43" s="77"/>
      <c r="L43" s="78"/>
      <c r="M43" s="78"/>
      <c r="N43" s="79"/>
      <c r="O43" s="80"/>
      <c r="Q43" s="80"/>
    </row>
    <row r="44" spans="1:17" s="81" customFormat="1" ht="12.75">
      <c r="A44" s="25"/>
      <c r="B44" s="54"/>
      <c r="C44" s="73"/>
      <c r="D44" s="74"/>
      <c r="E44" s="54"/>
      <c r="F44" s="54"/>
      <c r="G44" s="55"/>
      <c r="H44" s="56"/>
      <c r="I44" s="75"/>
      <c r="J44" s="76"/>
      <c r="K44" s="77"/>
      <c r="L44" s="78"/>
      <c r="M44" s="78"/>
      <c r="N44" s="79"/>
      <c r="O44" s="80"/>
      <c r="Q44" s="80"/>
    </row>
    <row r="45" spans="1:17" s="81" customFormat="1" ht="12.75">
      <c r="A45" s="25"/>
      <c r="B45" s="54"/>
      <c r="C45" s="73"/>
      <c r="D45" s="74"/>
      <c r="E45" s="54"/>
      <c r="F45" s="54"/>
      <c r="G45" s="55"/>
      <c r="H45" s="56"/>
      <c r="I45" s="75"/>
      <c r="J45" s="76"/>
      <c r="K45" s="77"/>
      <c r="L45" s="78"/>
      <c r="M45" s="78"/>
      <c r="N45" s="79"/>
      <c r="O45" s="80"/>
      <c r="Q45" s="80"/>
    </row>
    <row r="46" spans="1:17" s="81" customFormat="1" ht="12.75">
      <c r="A46" s="25"/>
      <c r="B46" s="54"/>
      <c r="C46" s="73"/>
      <c r="D46" s="74"/>
      <c r="E46" s="54"/>
      <c r="F46" s="54"/>
      <c r="G46" s="55"/>
      <c r="H46" s="56"/>
      <c r="I46" s="75"/>
      <c r="J46" s="76"/>
      <c r="K46" s="77"/>
      <c r="L46" s="78"/>
      <c r="M46" s="78"/>
      <c r="N46" s="79"/>
      <c r="O46" s="80"/>
      <c r="Q46" s="80"/>
    </row>
    <row r="47" spans="1:17" s="81" customFormat="1" ht="12.75">
      <c r="A47" s="25"/>
      <c r="B47" s="54"/>
      <c r="C47" s="73"/>
      <c r="D47" s="74"/>
      <c r="E47" s="54"/>
      <c r="F47" s="54"/>
      <c r="G47" s="55"/>
      <c r="H47" s="56"/>
      <c r="I47" s="75"/>
      <c r="J47" s="76"/>
      <c r="K47" s="77"/>
      <c r="L47" s="78"/>
      <c r="M47" s="78"/>
      <c r="N47" s="79"/>
      <c r="O47" s="80"/>
      <c r="Q47" s="80"/>
    </row>
    <row r="48" spans="1:256" s="84" customFormat="1" ht="15" customHeight="1">
      <c r="A48" s="49"/>
      <c r="B48" s="49">
        <v>1</v>
      </c>
      <c r="C48" s="39"/>
      <c r="D48" s="39"/>
      <c r="E48" s="49"/>
      <c r="F48" s="50"/>
      <c r="G48" s="50"/>
      <c r="H48" s="2"/>
      <c r="I48" s="49"/>
      <c r="J48" s="49"/>
      <c r="K48" s="82"/>
      <c r="L48" s="49"/>
      <c r="M48" s="83"/>
      <c r="N48" s="49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</row>
    <row r="49" spans="1:256" s="84" customFormat="1" ht="15" customHeight="1">
      <c r="A49" s="49"/>
      <c r="B49" s="49" t="s">
        <v>10</v>
      </c>
      <c r="C49" s="39" t="s">
        <v>44</v>
      </c>
      <c r="D49" s="39"/>
      <c r="E49" s="49" t="s">
        <v>4</v>
      </c>
      <c r="F49" s="50" t="s">
        <v>5</v>
      </c>
      <c r="G49" s="50" t="s">
        <v>11</v>
      </c>
      <c r="H49" s="2" t="s">
        <v>8</v>
      </c>
      <c r="I49" s="49"/>
      <c r="J49" s="49"/>
      <c r="K49" s="82"/>
      <c r="L49" s="49"/>
      <c r="M49" s="83"/>
      <c r="N49" s="49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</row>
    <row r="50" spans="1:257" s="84" customFormat="1" ht="15" customHeight="1">
      <c r="A50" s="85"/>
      <c r="B50" s="86">
        <v>1</v>
      </c>
      <c r="C50" s="86" t="s">
        <v>12</v>
      </c>
      <c r="D50" s="87" t="s">
        <v>32</v>
      </c>
      <c r="E50" s="86" t="s">
        <v>1</v>
      </c>
      <c r="F50" s="88">
        <v>1</v>
      </c>
      <c r="G50" s="123"/>
      <c r="H50" s="6">
        <f>+F50*G50</f>
        <v>0</v>
      </c>
      <c r="I50" s="89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  <c r="IS50" s="90"/>
      <c r="IT50" s="90"/>
      <c r="IU50" s="90"/>
      <c r="IV50" s="90"/>
      <c r="IW50" s="30"/>
    </row>
    <row r="51" spans="1:256" ht="12.75">
      <c r="A51" s="49"/>
      <c r="B51" s="49"/>
      <c r="C51" s="39"/>
      <c r="D51" s="39" t="s">
        <v>45</v>
      </c>
      <c r="E51" s="49"/>
      <c r="F51" s="50"/>
      <c r="G51" s="50"/>
      <c r="H51" s="2">
        <f>SUM(H50)</f>
        <v>0</v>
      </c>
      <c r="I51" s="49"/>
      <c r="J51" s="49"/>
      <c r="K51" s="82"/>
      <c r="L51" s="49"/>
      <c r="M51" s="83"/>
      <c r="N51" s="49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</row>
    <row r="52" spans="1:17" s="81" customFormat="1" ht="12.75">
      <c r="A52" s="25"/>
      <c r="B52" s="54"/>
      <c r="C52" s="73"/>
      <c r="D52" s="74"/>
      <c r="E52" s="54"/>
      <c r="F52" s="54"/>
      <c r="G52" s="55"/>
      <c r="H52" s="56"/>
      <c r="I52" s="75"/>
      <c r="J52" s="76"/>
      <c r="K52" s="77"/>
      <c r="L52" s="78"/>
      <c r="M52" s="78"/>
      <c r="N52" s="79"/>
      <c r="O52" s="80"/>
      <c r="Q52" s="80"/>
    </row>
    <row r="53" spans="1:17" s="81" customFormat="1" ht="12.75">
      <c r="A53" s="25"/>
      <c r="B53" s="54"/>
      <c r="C53" s="73"/>
      <c r="D53" s="74"/>
      <c r="E53" s="54"/>
      <c r="F53" s="54"/>
      <c r="G53" s="55"/>
      <c r="H53" s="56"/>
      <c r="I53" s="75"/>
      <c r="J53" s="76"/>
      <c r="K53" s="77"/>
      <c r="L53" s="78"/>
      <c r="M53" s="78"/>
      <c r="N53" s="79"/>
      <c r="O53" s="80"/>
      <c r="Q53" s="80"/>
    </row>
    <row r="54" spans="1:17" s="81" customFormat="1" ht="12.75">
      <c r="A54" s="75"/>
      <c r="B54" s="49">
        <v>2</v>
      </c>
      <c r="C54" s="75"/>
      <c r="D54" s="74"/>
      <c r="E54" s="54"/>
      <c r="F54" s="55"/>
      <c r="G54" s="55"/>
      <c r="H54" s="56"/>
      <c r="I54" s="56"/>
      <c r="J54" s="56"/>
      <c r="K54" s="56"/>
      <c r="L54" s="91"/>
      <c r="M54" s="92"/>
      <c r="N54" s="92"/>
      <c r="O54" s="92"/>
      <c r="P54" s="92"/>
      <c r="Q54" s="92"/>
    </row>
    <row r="55" spans="2:17" s="83" customFormat="1" ht="15" customHeight="1">
      <c r="B55" s="49" t="s">
        <v>10</v>
      </c>
      <c r="C55" s="39" t="s">
        <v>19</v>
      </c>
      <c r="D55" s="39"/>
      <c r="E55" s="49" t="s">
        <v>4</v>
      </c>
      <c r="F55" s="50" t="s">
        <v>5</v>
      </c>
      <c r="G55" s="50" t="s">
        <v>11</v>
      </c>
      <c r="H55" s="2" t="s">
        <v>8</v>
      </c>
      <c r="I55" s="2"/>
      <c r="J55" s="2"/>
      <c r="K55" s="2"/>
      <c r="L55" s="93"/>
      <c r="M55" s="93"/>
      <c r="N55" s="94"/>
      <c r="O55" s="93"/>
      <c r="P55" s="95"/>
      <c r="Q55" s="93"/>
    </row>
    <row r="56" spans="1:11" s="90" customFormat="1" ht="25.5">
      <c r="A56" s="85"/>
      <c r="B56" s="86">
        <v>2</v>
      </c>
      <c r="C56" s="86">
        <v>111212211</v>
      </c>
      <c r="D56" s="87" t="s">
        <v>60</v>
      </c>
      <c r="E56" s="86" t="s">
        <v>0</v>
      </c>
      <c r="F56" s="88">
        <v>22</v>
      </c>
      <c r="G56" s="123"/>
      <c r="H56" s="6">
        <f>+F56*G56</f>
        <v>0</v>
      </c>
      <c r="I56" s="26"/>
      <c r="J56" s="7"/>
      <c r="K56" s="7"/>
    </row>
    <row r="57" spans="1:11" s="90" customFormat="1" ht="25.5">
      <c r="A57" s="85"/>
      <c r="B57" s="86">
        <v>3</v>
      </c>
      <c r="C57" s="86">
        <v>111212351</v>
      </c>
      <c r="D57" s="87" t="s">
        <v>155</v>
      </c>
      <c r="E57" s="86" t="s">
        <v>0</v>
      </c>
      <c r="F57" s="88">
        <v>55</v>
      </c>
      <c r="G57" s="123"/>
      <c r="H57" s="6">
        <f>+F57*G57</f>
        <v>0</v>
      </c>
      <c r="I57" s="26"/>
      <c r="J57" s="7"/>
      <c r="K57" s="7"/>
    </row>
    <row r="58" spans="1:259" s="97" customFormat="1" ht="25.5">
      <c r="A58" s="85"/>
      <c r="B58" s="86">
        <v>4</v>
      </c>
      <c r="C58" s="86">
        <v>112151011</v>
      </c>
      <c r="D58" s="87" t="s">
        <v>156</v>
      </c>
      <c r="E58" s="86" t="s">
        <v>1</v>
      </c>
      <c r="F58" s="88">
        <v>6</v>
      </c>
      <c r="G58" s="123"/>
      <c r="H58" s="6">
        <f aca="true" t="shared" si="0" ref="H58:H59">G58*F58</f>
        <v>0</v>
      </c>
      <c r="I58" s="7"/>
      <c r="J58" s="7"/>
      <c r="K58" s="7"/>
      <c r="L58" s="96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</row>
    <row r="59" spans="1:11" s="90" customFormat="1" ht="25.5">
      <c r="A59" s="85"/>
      <c r="B59" s="86">
        <v>5</v>
      </c>
      <c r="C59" s="86">
        <v>112201111</v>
      </c>
      <c r="D59" s="87" t="s">
        <v>157</v>
      </c>
      <c r="E59" s="86" t="s">
        <v>1</v>
      </c>
      <c r="F59" s="88">
        <v>6</v>
      </c>
      <c r="G59" s="123"/>
      <c r="H59" s="6">
        <f t="shared" si="0"/>
        <v>0</v>
      </c>
      <c r="I59" s="26"/>
      <c r="J59" s="7"/>
      <c r="K59" s="7"/>
    </row>
    <row r="60" spans="1:11" s="90" customFormat="1" ht="38.25">
      <c r="A60" s="85"/>
      <c r="B60" s="86">
        <v>6</v>
      </c>
      <c r="C60" s="86">
        <v>112251223</v>
      </c>
      <c r="D60" s="87" t="s">
        <v>164</v>
      </c>
      <c r="E60" s="86" t="s">
        <v>0</v>
      </c>
      <c r="F60" s="88">
        <f>3.14*0.3*0.3+3.14*0.35*0.35+3.14*0.35*0.35</f>
        <v>1.0518999999999998</v>
      </c>
      <c r="G60" s="123"/>
      <c r="H60" s="6">
        <f>G60*F60</f>
        <v>0</v>
      </c>
      <c r="I60" s="26"/>
      <c r="J60" s="7"/>
      <c r="K60" s="7"/>
    </row>
    <row r="61" spans="1:11" s="90" customFormat="1" ht="12.75">
      <c r="A61" s="85"/>
      <c r="B61" s="86">
        <v>7</v>
      </c>
      <c r="C61" s="86" t="s">
        <v>12</v>
      </c>
      <c r="D61" s="87" t="s">
        <v>61</v>
      </c>
      <c r="E61" s="86" t="s">
        <v>1</v>
      </c>
      <c r="F61" s="88">
        <v>1</v>
      </c>
      <c r="G61" s="123"/>
      <c r="H61" s="6">
        <f>G61*F61</f>
        <v>0</v>
      </c>
      <c r="I61" s="26"/>
      <c r="J61" s="7"/>
      <c r="K61" s="7"/>
    </row>
    <row r="62" spans="1:256" ht="12.75">
      <c r="A62" s="49"/>
      <c r="B62" s="49"/>
      <c r="C62" s="39"/>
      <c r="D62" s="39" t="s">
        <v>20</v>
      </c>
      <c r="E62" s="49"/>
      <c r="F62" s="50"/>
      <c r="G62" s="50"/>
      <c r="H62" s="2">
        <f>SUM(H56:H61)</f>
        <v>0</v>
      </c>
      <c r="I62" s="49"/>
      <c r="J62" s="49"/>
      <c r="K62" s="82"/>
      <c r="L62" s="49"/>
      <c r="M62" s="83"/>
      <c r="N62" s="49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</row>
    <row r="63" spans="1:256" ht="12.75">
      <c r="A63" s="49"/>
      <c r="B63" s="49"/>
      <c r="C63" s="39"/>
      <c r="D63" s="39"/>
      <c r="E63" s="49"/>
      <c r="F63" s="50"/>
      <c r="G63" s="50"/>
      <c r="H63" s="2"/>
      <c r="I63" s="49"/>
      <c r="J63" s="49"/>
      <c r="K63" s="82"/>
      <c r="L63" s="49"/>
      <c r="M63" s="83"/>
      <c r="N63" s="49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  <c r="IU63" s="83"/>
      <c r="IV63" s="83"/>
    </row>
    <row r="64" spans="1:256" ht="12.75">
      <c r="A64" s="49"/>
      <c r="B64" s="49"/>
      <c r="C64" s="39"/>
      <c r="D64" s="39"/>
      <c r="E64" s="49"/>
      <c r="F64" s="50"/>
      <c r="G64" s="50"/>
      <c r="H64" s="2"/>
      <c r="I64" s="49"/>
      <c r="J64" s="49"/>
      <c r="K64" s="82"/>
      <c r="L64" s="49"/>
      <c r="M64" s="83"/>
      <c r="N64" s="49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  <c r="IU64" s="83"/>
      <c r="IV64" s="83"/>
    </row>
    <row r="65" spans="1:17" s="81" customFormat="1" ht="12.75">
      <c r="A65" s="25"/>
      <c r="B65" s="49">
        <v>3</v>
      </c>
      <c r="C65" s="73"/>
      <c r="D65" s="74"/>
      <c r="E65" s="54"/>
      <c r="F65" s="54"/>
      <c r="G65" s="55"/>
      <c r="H65" s="56"/>
      <c r="I65" s="75"/>
      <c r="J65" s="76"/>
      <c r="K65" s="77"/>
      <c r="L65" s="78"/>
      <c r="M65" s="78"/>
      <c r="N65" s="79"/>
      <c r="O65" s="80"/>
      <c r="Q65" s="80"/>
    </row>
    <row r="66" spans="2:14" s="83" customFormat="1" ht="15" customHeight="1">
      <c r="B66" s="49" t="s">
        <v>10</v>
      </c>
      <c r="C66" s="39" t="s">
        <v>147</v>
      </c>
      <c r="D66" s="39"/>
      <c r="E66" s="49" t="s">
        <v>4</v>
      </c>
      <c r="F66" s="50" t="s">
        <v>5</v>
      </c>
      <c r="G66" s="50" t="s">
        <v>11</v>
      </c>
      <c r="H66" s="2" t="s">
        <v>8</v>
      </c>
      <c r="I66" s="39"/>
      <c r="K66" s="82"/>
      <c r="N66" s="49"/>
    </row>
    <row r="67" spans="1:259" s="97" customFormat="1" ht="25.5">
      <c r="A67" s="85"/>
      <c r="B67" s="86">
        <v>8</v>
      </c>
      <c r="C67" s="86">
        <v>122351101</v>
      </c>
      <c r="D67" s="87" t="s">
        <v>158</v>
      </c>
      <c r="E67" s="86" t="s">
        <v>9</v>
      </c>
      <c r="F67" s="88">
        <v>22</v>
      </c>
      <c r="G67" s="123"/>
      <c r="H67" s="6">
        <f>+F67*G67</f>
        <v>0</v>
      </c>
      <c r="I67" s="7"/>
      <c r="J67" s="7"/>
      <c r="K67" s="7"/>
      <c r="L67" s="96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  <c r="IV67" s="90"/>
      <c r="IW67" s="90"/>
      <c r="IX67" s="90"/>
      <c r="IY67" s="90"/>
    </row>
    <row r="68" spans="1:259" s="97" customFormat="1" ht="25.5">
      <c r="A68" s="85"/>
      <c r="B68" s="86">
        <v>9</v>
      </c>
      <c r="C68" s="86" t="s">
        <v>62</v>
      </c>
      <c r="D68" s="87" t="s">
        <v>159</v>
      </c>
      <c r="E68" s="86" t="s">
        <v>0</v>
      </c>
      <c r="F68" s="88">
        <f>(11+11)*3</f>
        <v>66</v>
      </c>
      <c r="G68" s="123"/>
      <c r="H68" s="6">
        <f>+F68*G68</f>
        <v>0</v>
      </c>
      <c r="I68" s="7"/>
      <c r="J68" s="7"/>
      <c r="K68" s="7"/>
      <c r="L68" s="96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  <c r="IV68" s="90"/>
      <c r="IW68" s="90"/>
      <c r="IX68" s="90"/>
      <c r="IY68" s="90"/>
    </row>
    <row r="69" spans="1:259" s="97" customFormat="1" ht="38.25">
      <c r="A69" s="85"/>
      <c r="B69" s="86">
        <v>10</v>
      </c>
      <c r="C69" s="86" t="s">
        <v>12</v>
      </c>
      <c r="D69" s="87" t="s">
        <v>146</v>
      </c>
      <c r="E69" s="86" t="s">
        <v>9</v>
      </c>
      <c r="F69" s="88">
        <f>11*0.3*2</f>
        <v>6.6</v>
      </c>
      <c r="G69" s="123"/>
      <c r="H69" s="6">
        <f aca="true" t="shared" si="1" ref="H69:H70">+F69*G69</f>
        <v>0</v>
      </c>
      <c r="I69" s="7"/>
      <c r="J69" s="7"/>
      <c r="K69" s="7"/>
      <c r="L69" s="96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  <c r="IV69" s="90"/>
      <c r="IW69" s="90"/>
      <c r="IX69" s="90"/>
      <c r="IY69" s="90"/>
    </row>
    <row r="70" spans="1:259" s="97" customFormat="1" ht="38.25">
      <c r="A70" s="85"/>
      <c r="B70" s="86">
        <v>11</v>
      </c>
      <c r="C70" s="86" t="s">
        <v>12</v>
      </c>
      <c r="D70" s="87" t="s">
        <v>167</v>
      </c>
      <c r="E70" s="86" t="s">
        <v>9</v>
      </c>
      <c r="F70" s="88">
        <f>11*0.7*2</f>
        <v>15.399999999999999</v>
      </c>
      <c r="G70" s="123"/>
      <c r="H70" s="6">
        <f t="shared" si="1"/>
        <v>0</v>
      </c>
      <c r="I70" s="7"/>
      <c r="J70" s="7"/>
      <c r="K70" s="7"/>
      <c r="L70" s="96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  <c r="IV70" s="90"/>
      <c r="IW70" s="90"/>
      <c r="IX70" s="90"/>
      <c r="IY70" s="90"/>
    </row>
    <row r="71" spans="1:11" s="90" customFormat="1" ht="12.75">
      <c r="A71" s="85"/>
      <c r="B71" s="86">
        <v>12</v>
      </c>
      <c r="C71" s="86" t="s">
        <v>12</v>
      </c>
      <c r="D71" s="87" t="s">
        <v>61</v>
      </c>
      <c r="E71" s="86" t="s">
        <v>1</v>
      </c>
      <c r="F71" s="88">
        <v>1</v>
      </c>
      <c r="G71" s="123"/>
      <c r="H71" s="6">
        <f>G71*F71</f>
        <v>0</v>
      </c>
      <c r="I71" s="26"/>
      <c r="J71" s="7"/>
      <c r="K71" s="7"/>
    </row>
    <row r="72" spans="1:259" s="97" customFormat="1" ht="12.75">
      <c r="A72" s="49"/>
      <c r="B72" s="49"/>
      <c r="C72" s="39"/>
      <c r="D72" s="39" t="s">
        <v>148</v>
      </c>
      <c r="E72" s="49"/>
      <c r="F72" s="50"/>
      <c r="G72" s="50"/>
      <c r="H72" s="2">
        <f>SUM(H67:H71)</f>
        <v>0</v>
      </c>
      <c r="I72" s="10"/>
      <c r="J72" s="2"/>
      <c r="K72" s="2"/>
      <c r="L72" s="83"/>
      <c r="M72" s="49"/>
      <c r="N72" s="82"/>
      <c r="O72" s="49"/>
      <c r="P72" s="83"/>
      <c r="Q72" s="49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  <c r="IW72" s="83"/>
      <c r="IX72" s="83"/>
      <c r="IY72" s="83"/>
    </row>
    <row r="73" spans="1:17" s="81" customFormat="1" ht="12.75">
      <c r="A73" s="25"/>
      <c r="B73" s="54"/>
      <c r="C73" s="73"/>
      <c r="D73" s="74"/>
      <c r="E73" s="54"/>
      <c r="F73" s="54"/>
      <c r="G73" s="55"/>
      <c r="H73" s="56"/>
      <c r="I73" s="75"/>
      <c r="J73" s="76"/>
      <c r="K73" s="77"/>
      <c r="L73" s="78"/>
      <c r="M73" s="78"/>
      <c r="N73" s="79"/>
      <c r="O73" s="80"/>
      <c r="Q73" s="80"/>
    </row>
    <row r="74" spans="1:17" s="81" customFormat="1" ht="12.75">
      <c r="A74" s="25"/>
      <c r="B74" s="54"/>
      <c r="C74" s="73"/>
      <c r="D74" s="74"/>
      <c r="E74" s="54"/>
      <c r="F74" s="54"/>
      <c r="G74" s="55"/>
      <c r="H74" s="56"/>
      <c r="I74" s="75"/>
      <c r="J74" s="76"/>
      <c r="K74" s="77"/>
      <c r="L74" s="78"/>
      <c r="M74" s="78"/>
      <c r="N74" s="79"/>
      <c r="O74" s="80"/>
      <c r="Q74" s="80"/>
    </row>
    <row r="75" spans="1:256" s="84" customFormat="1" ht="15" customHeight="1">
      <c r="A75" s="49"/>
      <c r="B75" s="49">
        <v>4</v>
      </c>
      <c r="C75" s="39"/>
      <c r="D75" s="39"/>
      <c r="E75" s="49"/>
      <c r="F75" s="50"/>
      <c r="G75" s="50"/>
      <c r="H75" s="2"/>
      <c r="I75" s="49"/>
      <c r="J75" s="49"/>
      <c r="K75" s="82"/>
      <c r="L75" s="49"/>
      <c r="M75" s="83"/>
      <c r="N75" s="49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3"/>
      <c r="HY75" s="83"/>
      <c r="HZ75" s="83"/>
      <c r="IA75" s="83"/>
      <c r="IB75" s="83"/>
      <c r="IC75" s="83"/>
      <c r="ID75" s="83"/>
      <c r="IE75" s="83"/>
      <c r="IF75" s="83"/>
      <c r="IG75" s="83"/>
      <c r="IH75" s="83"/>
      <c r="II75" s="83"/>
      <c r="IJ75" s="83"/>
      <c r="IK75" s="83"/>
      <c r="IL75" s="83"/>
      <c r="IM75" s="83"/>
      <c r="IN75" s="83"/>
      <c r="IO75" s="83"/>
      <c r="IP75" s="83"/>
      <c r="IQ75" s="83"/>
      <c r="IR75" s="83"/>
      <c r="IS75" s="83"/>
      <c r="IT75" s="83"/>
      <c r="IU75" s="83"/>
      <c r="IV75" s="83"/>
    </row>
    <row r="76" spans="1:256" ht="12.75">
      <c r="A76" s="49"/>
      <c r="B76" s="49" t="s">
        <v>10</v>
      </c>
      <c r="C76" s="39" t="s">
        <v>58</v>
      </c>
      <c r="D76" s="39"/>
      <c r="E76" s="49" t="s">
        <v>4</v>
      </c>
      <c r="F76" s="50" t="s">
        <v>5</v>
      </c>
      <c r="G76" s="50" t="s">
        <v>11</v>
      </c>
      <c r="H76" s="2" t="s">
        <v>8</v>
      </c>
      <c r="I76" s="49"/>
      <c r="J76" s="49"/>
      <c r="K76" s="82"/>
      <c r="L76" s="49"/>
      <c r="M76" s="83"/>
      <c r="N76" s="49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</row>
    <row r="77" spans="1:256" ht="38.25">
      <c r="A77" s="85"/>
      <c r="B77" s="86">
        <v>13</v>
      </c>
      <c r="C77" s="86">
        <v>183101215</v>
      </c>
      <c r="D77" s="87" t="s">
        <v>165</v>
      </c>
      <c r="E77" s="86" t="s">
        <v>1</v>
      </c>
      <c r="F77" s="88">
        <f>+SUM(I108)+I110+SUM(I112:I116)+SUM(I118:I122)</f>
        <v>24</v>
      </c>
      <c r="G77" s="123"/>
      <c r="H77" s="6">
        <f aca="true" t="shared" si="2" ref="H77:H78">G77*F77</f>
        <v>0</v>
      </c>
      <c r="I77" s="89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  <c r="IV77" s="90"/>
    </row>
    <row r="78" spans="1:11" s="90" customFormat="1" ht="26.25" customHeight="1">
      <c r="A78" s="85"/>
      <c r="B78" s="86">
        <v>14</v>
      </c>
      <c r="C78" s="86" t="s">
        <v>134</v>
      </c>
      <c r="D78" s="87" t="s">
        <v>166</v>
      </c>
      <c r="E78" s="86" t="s">
        <v>1</v>
      </c>
      <c r="F78" s="88">
        <f>+SUM(I103:I105)+I107+I109+I111+I123</f>
        <v>24</v>
      </c>
      <c r="G78" s="123"/>
      <c r="H78" s="6">
        <f t="shared" si="2"/>
        <v>0</v>
      </c>
      <c r="I78" s="8"/>
      <c r="J78" s="8"/>
      <c r="K78" s="27"/>
    </row>
    <row r="79" spans="1:11" s="90" customFormat="1" ht="26.25" customHeight="1">
      <c r="A79" s="85"/>
      <c r="B79" s="86">
        <v>15</v>
      </c>
      <c r="C79" s="86">
        <v>184102114</v>
      </c>
      <c r="D79" s="87" t="s">
        <v>56</v>
      </c>
      <c r="E79" s="86" t="s">
        <v>1</v>
      </c>
      <c r="F79" s="88">
        <f>+F77+I117</f>
        <v>26</v>
      </c>
      <c r="G79" s="123"/>
      <c r="H79" s="6">
        <f aca="true" t="shared" si="3" ref="H79:H100">G79*F79</f>
        <v>0</v>
      </c>
      <c r="I79" s="8"/>
      <c r="J79" s="8"/>
      <c r="K79" s="27"/>
    </row>
    <row r="80" spans="1:11" s="90" customFormat="1" ht="26.25" customHeight="1">
      <c r="A80" s="85"/>
      <c r="B80" s="86">
        <v>16</v>
      </c>
      <c r="C80" s="86">
        <v>184102115</v>
      </c>
      <c r="D80" s="87" t="s">
        <v>135</v>
      </c>
      <c r="E80" s="86" t="s">
        <v>1</v>
      </c>
      <c r="F80" s="88">
        <f>+F78</f>
        <v>24</v>
      </c>
      <c r="G80" s="123"/>
      <c r="H80" s="6">
        <f t="shared" si="3"/>
        <v>0</v>
      </c>
      <c r="I80" s="8"/>
      <c r="J80" s="8"/>
      <c r="K80" s="27"/>
    </row>
    <row r="81" spans="1:11" s="90" customFormat="1" ht="26.25" customHeight="1">
      <c r="A81" s="85"/>
      <c r="B81" s="86">
        <v>17</v>
      </c>
      <c r="C81" s="86">
        <v>184215133</v>
      </c>
      <c r="D81" s="87" t="s">
        <v>136</v>
      </c>
      <c r="E81" s="86" t="s">
        <v>1</v>
      </c>
      <c r="F81" s="88">
        <f>+SUM(F103:F123)</f>
        <v>50</v>
      </c>
      <c r="G81" s="123"/>
      <c r="H81" s="6">
        <f t="shared" si="3"/>
        <v>0</v>
      </c>
      <c r="I81" s="8"/>
      <c r="J81" s="8"/>
      <c r="K81" s="27"/>
    </row>
    <row r="82" spans="1:11" s="90" customFormat="1" ht="26.25" customHeight="1">
      <c r="A82" s="85"/>
      <c r="B82" s="86">
        <v>18</v>
      </c>
      <c r="C82" s="86">
        <v>184215412</v>
      </c>
      <c r="D82" s="87" t="s">
        <v>57</v>
      </c>
      <c r="E82" s="86" t="s">
        <v>1</v>
      </c>
      <c r="F82" s="88">
        <f>+F81</f>
        <v>50</v>
      </c>
      <c r="G82" s="123"/>
      <c r="H82" s="6">
        <f t="shared" si="3"/>
        <v>0</v>
      </c>
      <c r="I82" s="8"/>
      <c r="J82" s="8"/>
      <c r="K82" s="27"/>
    </row>
    <row r="83" spans="1:11" s="90" customFormat="1" ht="26.25" customHeight="1">
      <c r="A83" s="85"/>
      <c r="B83" s="86">
        <v>19</v>
      </c>
      <c r="C83" s="86" t="s">
        <v>12</v>
      </c>
      <c r="D83" s="87" t="s">
        <v>137</v>
      </c>
      <c r="E83" s="86" t="s">
        <v>1</v>
      </c>
      <c r="F83" s="88">
        <f>+SUM(F107:F112)+SUM(F114:F123)</f>
        <v>41</v>
      </c>
      <c r="G83" s="123"/>
      <c r="H83" s="6">
        <f t="shared" si="3"/>
        <v>0</v>
      </c>
      <c r="I83" s="8"/>
      <c r="J83" s="8"/>
      <c r="K83" s="27"/>
    </row>
    <row r="84" spans="1:11" s="90" customFormat="1" ht="26.25" customHeight="1">
      <c r="A84" s="85"/>
      <c r="B84" s="86">
        <v>20</v>
      </c>
      <c r="C84" s="86" t="s">
        <v>12</v>
      </c>
      <c r="D84" s="87" t="s">
        <v>161</v>
      </c>
      <c r="E84" s="86" t="s">
        <v>1</v>
      </c>
      <c r="F84" s="88">
        <f>+SUM(F109:F116)+SUM(F118:F123)+F107+1</f>
        <v>39</v>
      </c>
      <c r="G84" s="123"/>
      <c r="H84" s="6">
        <f t="shared" si="3"/>
        <v>0</v>
      </c>
      <c r="I84" s="8"/>
      <c r="J84" s="8"/>
      <c r="K84" s="27"/>
    </row>
    <row r="85" spans="1:256" ht="25.5">
      <c r="A85" s="85"/>
      <c r="B85" s="86">
        <v>21</v>
      </c>
      <c r="C85" s="86">
        <v>185802114</v>
      </c>
      <c r="D85" s="87" t="s">
        <v>138</v>
      </c>
      <c r="E85" s="86" t="s">
        <v>2</v>
      </c>
      <c r="F85" s="98">
        <f>+(50*10)*10*0.001*0.001</f>
        <v>0.005</v>
      </c>
      <c r="G85" s="123"/>
      <c r="H85" s="6">
        <f t="shared" si="3"/>
        <v>0</v>
      </c>
      <c r="I85" s="89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90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  <c r="IQ85" s="90"/>
      <c r="IR85" s="90"/>
      <c r="IS85" s="90"/>
      <c r="IT85" s="90"/>
      <c r="IU85" s="90"/>
      <c r="IV85" s="90"/>
    </row>
    <row r="86" spans="1:256" ht="38.25">
      <c r="A86" s="85"/>
      <c r="B86" s="86">
        <v>22</v>
      </c>
      <c r="C86" s="86">
        <v>185802114</v>
      </c>
      <c r="D86" s="87" t="s">
        <v>139</v>
      </c>
      <c r="E86" s="86" t="s">
        <v>2</v>
      </c>
      <c r="F86" s="88">
        <f>+(50*300)*0.001*0.001</f>
        <v>0.015</v>
      </c>
      <c r="G86" s="123"/>
      <c r="H86" s="6">
        <f t="shared" si="3"/>
        <v>0</v>
      </c>
      <c r="I86" s="89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  <c r="HX86" s="90"/>
      <c r="HY86" s="90"/>
      <c r="HZ86" s="90"/>
      <c r="IA86" s="90"/>
      <c r="IB86" s="90"/>
      <c r="IC86" s="90"/>
      <c r="ID86" s="90"/>
      <c r="IE86" s="90"/>
      <c r="IF86" s="90"/>
      <c r="IG86" s="90"/>
      <c r="IH86" s="90"/>
      <c r="II86" s="90"/>
      <c r="IJ86" s="90"/>
      <c r="IK86" s="90"/>
      <c r="IL86" s="90"/>
      <c r="IM86" s="90"/>
      <c r="IN86" s="90"/>
      <c r="IO86" s="90"/>
      <c r="IP86" s="90"/>
      <c r="IQ86" s="90"/>
      <c r="IR86" s="90"/>
      <c r="IS86" s="90"/>
      <c r="IT86" s="90"/>
      <c r="IU86" s="90"/>
      <c r="IV86" s="90"/>
    </row>
    <row r="87" spans="1:11" s="90" customFormat="1" ht="26.25" customHeight="1">
      <c r="A87" s="85"/>
      <c r="B87" s="86">
        <v>23</v>
      </c>
      <c r="C87" s="86">
        <v>185851121</v>
      </c>
      <c r="D87" s="87" t="s">
        <v>140</v>
      </c>
      <c r="E87" s="86" t="s">
        <v>9</v>
      </c>
      <c r="F87" s="88">
        <f>+(39*0.1)</f>
        <v>3.9000000000000004</v>
      </c>
      <c r="G87" s="123"/>
      <c r="H87" s="6">
        <f t="shared" si="3"/>
        <v>0</v>
      </c>
      <c r="I87" s="8"/>
      <c r="J87" s="8"/>
      <c r="K87" s="27"/>
    </row>
    <row r="88" spans="1:256" ht="12.75">
      <c r="A88" s="85"/>
      <c r="B88" s="86">
        <v>24</v>
      </c>
      <c r="C88" s="86">
        <v>185851129</v>
      </c>
      <c r="D88" s="87" t="s">
        <v>24</v>
      </c>
      <c r="E88" s="86" t="s">
        <v>9</v>
      </c>
      <c r="F88" s="88">
        <f>+F87</f>
        <v>3.9000000000000004</v>
      </c>
      <c r="G88" s="123"/>
      <c r="H88" s="6">
        <f t="shared" si="3"/>
        <v>0</v>
      </c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  <c r="HN88" s="90"/>
      <c r="HO88" s="90"/>
      <c r="HP88" s="90"/>
      <c r="HQ88" s="90"/>
      <c r="HR88" s="90"/>
      <c r="HS88" s="90"/>
      <c r="HT88" s="90"/>
      <c r="HU88" s="90"/>
      <c r="HV88" s="90"/>
      <c r="HW88" s="90"/>
      <c r="HX88" s="90"/>
      <c r="HY88" s="90"/>
      <c r="HZ88" s="90"/>
      <c r="IA88" s="90"/>
      <c r="IB88" s="90"/>
      <c r="IC88" s="90"/>
      <c r="ID88" s="90"/>
      <c r="IE88" s="90"/>
      <c r="IF88" s="90"/>
      <c r="IG88" s="90"/>
      <c r="IH88" s="90"/>
      <c r="II88" s="90"/>
      <c r="IJ88" s="90"/>
      <c r="IK88" s="90"/>
      <c r="IL88" s="90"/>
      <c r="IM88" s="90"/>
      <c r="IN88" s="90"/>
      <c r="IO88" s="90"/>
      <c r="IP88" s="90"/>
      <c r="IQ88" s="90"/>
      <c r="IR88" s="90"/>
      <c r="IS88" s="90"/>
      <c r="IT88" s="90"/>
      <c r="IU88" s="90"/>
      <c r="IV88" s="90"/>
    </row>
    <row r="89" spans="1:11" s="90" customFormat="1" ht="26.25" customHeight="1">
      <c r="A89" s="85"/>
      <c r="B89" s="86">
        <v>25</v>
      </c>
      <c r="C89" s="86">
        <v>184911421</v>
      </c>
      <c r="D89" s="87" t="s">
        <v>141</v>
      </c>
      <c r="E89" s="86" t="s">
        <v>0</v>
      </c>
      <c r="F89" s="88">
        <f>+(47*3.14*0.5*0.5)</f>
        <v>36.895</v>
      </c>
      <c r="G89" s="123"/>
      <c r="H89" s="6">
        <f t="shared" si="3"/>
        <v>0</v>
      </c>
      <c r="I89" s="8"/>
      <c r="J89" s="8"/>
      <c r="K89" s="27"/>
    </row>
    <row r="90" spans="1:256" ht="12.75">
      <c r="A90" s="85"/>
      <c r="B90" s="86">
        <v>26</v>
      </c>
      <c r="C90" s="86">
        <v>184806132</v>
      </c>
      <c r="D90" s="87" t="s">
        <v>162</v>
      </c>
      <c r="E90" s="86" t="s">
        <v>1</v>
      </c>
      <c r="F90" s="88">
        <f>+SUM(F107:F123)</f>
        <v>42</v>
      </c>
      <c r="G90" s="123"/>
      <c r="H90" s="6">
        <f t="shared" si="3"/>
        <v>0</v>
      </c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  <c r="IL90" s="90"/>
      <c r="IM90" s="90"/>
      <c r="IN90" s="90"/>
      <c r="IO90" s="90"/>
      <c r="IP90" s="90"/>
      <c r="IQ90" s="90"/>
      <c r="IR90" s="90"/>
      <c r="IS90" s="90"/>
      <c r="IT90" s="90"/>
      <c r="IU90" s="90"/>
      <c r="IV90" s="90"/>
    </row>
    <row r="91" spans="1:256" ht="25.5">
      <c r="A91" s="85"/>
      <c r="B91" s="86">
        <v>27</v>
      </c>
      <c r="C91" s="86">
        <v>998231311</v>
      </c>
      <c r="D91" s="87" t="s">
        <v>39</v>
      </c>
      <c r="E91" s="86" t="s">
        <v>2</v>
      </c>
      <c r="F91" s="88">
        <f>(F92)*0.5+F95*0.3+F85+F86+F99*0.001+F96*0.001+F100*0.0001</f>
        <v>9.68485</v>
      </c>
      <c r="G91" s="123"/>
      <c r="H91" s="6">
        <f>G91*F91</f>
        <v>0</v>
      </c>
      <c r="I91" s="10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  <c r="IL91" s="90"/>
      <c r="IM91" s="90"/>
      <c r="IN91" s="90"/>
      <c r="IO91" s="90"/>
      <c r="IP91" s="90"/>
      <c r="IQ91" s="90"/>
      <c r="IR91" s="90"/>
      <c r="IS91" s="90"/>
      <c r="IT91" s="90"/>
      <c r="IU91" s="90"/>
      <c r="IV91" s="90"/>
    </row>
    <row r="92" spans="1:256" ht="25.5">
      <c r="A92" s="85"/>
      <c r="B92" s="86">
        <v>28</v>
      </c>
      <c r="C92" s="86" t="s">
        <v>3</v>
      </c>
      <c r="D92" s="87" t="s">
        <v>168</v>
      </c>
      <c r="E92" s="86" t="s">
        <v>9</v>
      </c>
      <c r="F92" s="88">
        <f>+(24*0.4*0.5)+(24*1*0.5)</f>
        <v>16.8</v>
      </c>
      <c r="G92" s="123"/>
      <c r="H92" s="6">
        <f t="shared" si="3"/>
        <v>0</v>
      </c>
      <c r="I92" s="99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  <c r="IM92" s="90"/>
      <c r="IN92" s="90"/>
      <c r="IO92" s="90"/>
      <c r="IP92" s="90"/>
      <c r="IQ92" s="90"/>
      <c r="IR92" s="90"/>
      <c r="IS92" s="90"/>
      <c r="IT92" s="90"/>
      <c r="IU92" s="90"/>
      <c r="IV92" s="90"/>
    </row>
    <row r="93" spans="1:256" ht="12.75">
      <c r="A93" s="85"/>
      <c r="B93" s="86">
        <v>29</v>
      </c>
      <c r="C93" s="86" t="s">
        <v>3</v>
      </c>
      <c r="D93" s="87" t="s">
        <v>37</v>
      </c>
      <c r="E93" s="86" t="s">
        <v>14</v>
      </c>
      <c r="F93" s="88">
        <f>+(F86)*1000</f>
        <v>15</v>
      </c>
      <c r="G93" s="123"/>
      <c r="H93" s="6">
        <f t="shared" si="3"/>
        <v>0</v>
      </c>
      <c r="I93" s="10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  <c r="HN93" s="90"/>
      <c r="HO93" s="90"/>
      <c r="HP93" s="90"/>
      <c r="HQ93" s="90"/>
      <c r="HR93" s="90"/>
      <c r="HS93" s="90"/>
      <c r="HT93" s="90"/>
      <c r="HU93" s="90"/>
      <c r="HV93" s="90"/>
      <c r="HW93" s="90"/>
      <c r="HX93" s="90"/>
      <c r="HY93" s="90"/>
      <c r="HZ93" s="90"/>
      <c r="IA93" s="90"/>
      <c r="IB93" s="90"/>
      <c r="IC93" s="90"/>
      <c r="ID93" s="90"/>
      <c r="IE93" s="90"/>
      <c r="IF93" s="90"/>
      <c r="IG93" s="90"/>
      <c r="IH93" s="90"/>
      <c r="II93" s="90"/>
      <c r="IJ93" s="90"/>
      <c r="IK93" s="90"/>
      <c r="IL93" s="90"/>
      <c r="IM93" s="90"/>
      <c r="IN93" s="90"/>
      <c r="IO93" s="90"/>
      <c r="IP93" s="90"/>
      <c r="IQ93" s="90"/>
      <c r="IR93" s="90"/>
      <c r="IS93" s="90"/>
      <c r="IT93" s="90"/>
      <c r="IU93" s="90"/>
      <c r="IV93" s="90"/>
    </row>
    <row r="94" spans="1:256" ht="12.75">
      <c r="A94" s="85"/>
      <c r="B94" s="86">
        <v>30</v>
      </c>
      <c r="C94" s="86" t="s">
        <v>3</v>
      </c>
      <c r="D94" s="87" t="s">
        <v>36</v>
      </c>
      <c r="E94" s="86" t="s">
        <v>1</v>
      </c>
      <c r="F94" s="88">
        <f>(F85)*1000*1000/10</f>
        <v>500</v>
      </c>
      <c r="G94" s="123"/>
      <c r="H94" s="6">
        <f t="shared" si="3"/>
        <v>0</v>
      </c>
      <c r="I94" s="10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  <c r="HX94" s="90"/>
      <c r="HY94" s="90"/>
      <c r="HZ94" s="90"/>
      <c r="IA94" s="90"/>
      <c r="IB94" s="90"/>
      <c r="IC94" s="90"/>
      <c r="ID94" s="90"/>
      <c r="IE94" s="90"/>
      <c r="IF94" s="90"/>
      <c r="IG94" s="90"/>
      <c r="IH94" s="90"/>
      <c r="II94" s="90"/>
      <c r="IJ94" s="90"/>
      <c r="IK94" s="90"/>
      <c r="IL94" s="90"/>
      <c r="IM94" s="90"/>
      <c r="IN94" s="90"/>
      <c r="IO94" s="90"/>
      <c r="IP94" s="90"/>
      <c r="IQ94" s="90"/>
      <c r="IR94" s="90"/>
      <c r="IS94" s="90"/>
      <c r="IT94" s="90"/>
      <c r="IU94" s="90"/>
      <c r="IV94" s="90"/>
    </row>
    <row r="95" spans="1:256" ht="12.75">
      <c r="A95" s="85"/>
      <c r="B95" s="86">
        <v>31</v>
      </c>
      <c r="C95" s="86" t="s">
        <v>3</v>
      </c>
      <c r="D95" s="87" t="s">
        <v>15</v>
      </c>
      <c r="E95" s="86" t="s">
        <v>9</v>
      </c>
      <c r="F95" s="88">
        <f>+(F89)*0.1</f>
        <v>3.6895000000000007</v>
      </c>
      <c r="G95" s="123"/>
      <c r="H95" s="6">
        <f t="shared" si="3"/>
        <v>0</v>
      </c>
      <c r="I95" s="10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  <c r="HN95" s="90"/>
      <c r="HO95" s="90"/>
      <c r="HP95" s="90"/>
      <c r="HQ95" s="90"/>
      <c r="HR95" s="90"/>
      <c r="HS95" s="90"/>
      <c r="HT95" s="90"/>
      <c r="HU95" s="90"/>
      <c r="HV95" s="90"/>
      <c r="HW95" s="90"/>
      <c r="HX95" s="90"/>
      <c r="HY95" s="90"/>
      <c r="HZ95" s="90"/>
      <c r="IA95" s="90"/>
      <c r="IB95" s="90"/>
      <c r="IC95" s="90"/>
      <c r="ID95" s="90"/>
      <c r="IE95" s="90"/>
      <c r="IF95" s="90"/>
      <c r="IG95" s="90"/>
      <c r="IH95" s="90"/>
      <c r="II95" s="90"/>
      <c r="IJ95" s="90"/>
      <c r="IK95" s="90"/>
      <c r="IL95" s="90"/>
      <c r="IM95" s="90"/>
      <c r="IN95" s="90"/>
      <c r="IO95" s="90"/>
      <c r="IP95" s="90"/>
      <c r="IQ95" s="90"/>
      <c r="IR95" s="90"/>
      <c r="IS95" s="90"/>
      <c r="IT95" s="90"/>
      <c r="IU95" s="90"/>
      <c r="IV95" s="90"/>
    </row>
    <row r="96" spans="1:256" ht="12.75">
      <c r="A96" s="85"/>
      <c r="B96" s="86">
        <v>32</v>
      </c>
      <c r="C96" s="86" t="s">
        <v>3</v>
      </c>
      <c r="D96" s="87" t="s">
        <v>142</v>
      </c>
      <c r="E96" s="86" t="s">
        <v>1</v>
      </c>
      <c r="F96" s="88">
        <f>+(F81*3)</f>
        <v>150</v>
      </c>
      <c r="G96" s="123"/>
      <c r="H96" s="6">
        <f t="shared" si="3"/>
        <v>0</v>
      </c>
      <c r="I96" s="99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  <c r="HX96" s="90"/>
      <c r="HY96" s="90"/>
      <c r="HZ96" s="90"/>
      <c r="IA96" s="90"/>
      <c r="IB96" s="90"/>
      <c r="IC96" s="90"/>
      <c r="ID96" s="90"/>
      <c r="IE96" s="90"/>
      <c r="IF96" s="90"/>
      <c r="IG96" s="90"/>
      <c r="IH96" s="90"/>
      <c r="II96" s="90"/>
      <c r="IJ96" s="90"/>
      <c r="IK96" s="90"/>
      <c r="IL96" s="90"/>
      <c r="IM96" s="90"/>
      <c r="IN96" s="90"/>
      <c r="IO96" s="90"/>
      <c r="IP96" s="90"/>
      <c r="IQ96" s="90"/>
      <c r="IR96" s="90"/>
      <c r="IS96" s="90"/>
      <c r="IT96" s="90"/>
      <c r="IU96" s="90"/>
      <c r="IV96" s="90"/>
    </row>
    <row r="97" spans="1:256" ht="12.75">
      <c r="A97" s="85"/>
      <c r="B97" s="86">
        <v>33</v>
      </c>
      <c r="C97" s="86" t="s">
        <v>3</v>
      </c>
      <c r="D97" s="87" t="s">
        <v>143</v>
      </c>
      <c r="E97" s="86" t="s">
        <v>1</v>
      </c>
      <c r="F97" s="88">
        <f>(50*6)</f>
        <v>300</v>
      </c>
      <c r="G97" s="123"/>
      <c r="H97" s="6">
        <f t="shared" si="3"/>
        <v>0</v>
      </c>
      <c r="I97" s="99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  <c r="IK97" s="90"/>
      <c r="IL97" s="90"/>
      <c r="IM97" s="90"/>
      <c r="IN97" s="90"/>
      <c r="IO97" s="90"/>
      <c r="IP97" s="90"/>
      <c r="IQ97" s="90"/>
      <c r="IR97" s="90"/>
      <c r="IS97" s="90"/>
      <c r="IT97" s="90"/>
      <c r="IU97" s="90"/>
      <c r="IV97" s="90"/>
    </row>
    <row r="98" spans="1:256" ht="12.75">
      <c r="A98" s="85"/>
      <c r="B98" s="86">
        <v>34</v>
      </c>
      <c r="C98" s="86" t="s">
        <v>3</v>
      </c>
      <c r="D98" s="87" t="s">
        <v>144</v>
      </c>
      <c r="E98" s="86" t="s">
        <v>21</v>
      </c>
      <c r="F98" s="88">
        <f>+(50*3)</f>
        <v>150</v>
      </c>
      <c r="G98" s="123"/>
      <c r="H98" s="6">
        <f t="shared" si="3"/>
        <v>0</v>
      </c>
      <c r="I98" s="101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90"/>
      <c r="HR98" s="90"/>
      <c r="HS98" s="90"/>
      <c r="HT98" s="90"/>
      <c r="HU98" s="90"/>
      <c r="HV98" s="90"/>
      <c r="HW98" s="90"/>
      <c r="HX98" s="90"/>
      <c r="HY98" s="90"/>
      <c r="HZ98" s="90"/>
      <c r="IA98" s="90"/>
      <c r="IB98" s="90"/>
      <c r="IC98" s="90"/>
      <c r="ID98" s="90"/>
      <c r="IE98" s="90"/>
      <c r="IF98" s="90"/>
      <c r="IG98" s="90"/>
      <c r="IH98" s="90"/>
      <c r="II98" s="90"/>
      <c r="IJ98" s="90"/>
      <c r="IK98" s="90"/>
      <c r="IL98" s="90"/>
      <c r="IM98" s="90"/>
      <c r="IN98" s="90"/>
      <c r="IO98" s="90"/>
      <c r="IP98" s="90"/>
      <c r="IQ98" s="90"/>
      <c r="IR98" s="90"/>
      <c r="IS98" s="90"/>
      <c r="IT98" s="90"/>
      <c r="IU98" s="90"/>
      <c r="IV98" s="90"/>
    </row>
    <row r="99" spans="1:256" ht="38.25">
      <c r="A99" s="85"/>
      <c r="B99" s="86">
        <v>35</v>
      </c>
      <c r="C99" s="86" t="s">
        <v>3</v>
      </c>
      <c r="D99" s="87" t="s">
        <v>145</v>
      </c>
      <c r="E99" s="86" t="s">
        <v>14</v>
      </c>
      <c r="F99" s="88">
        <f>F83*0.1</f>
        <v>4.1000000000000005</v>
      </c>
      <c r="G99" s="123"/>
      <c r="H99" s="6">
        <f t="shared" si="3"/>
        <v>0</v>
      </c>
      <c r="I99" s="10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  <c r="HN99" s="90"/>
      <c r="HO99" s="90"/>
      <c r="HP99" s="90"/>
      <c r="HQ99" s="90"/>
      <c r="HR99" s="90"/>
      <c r="HS99" s="90"/>
      <c r="HT99" s="90"/>
      <c r="HU99" s="90"/>
      <c r="HV99" s="90"/>
      <c r="HW99" s="90"/>
      <c r="HX99" s="90"/>
      <c r="HY99" s="90"/>
      <c r="HZ99" s="90"/>
      <c r="IA99" s="90"/>
      <c r="IB99" s="90"/>
      <c r="IC99" s="90"/>
      <c r="ID99" s="90"/>
      <c r="IE99" s="90"/>
      <c r="IF99" s="90"/>
      <c r="IG99" s="90"/>
      <c r="IH99" s="90"/>
      <c r="II99" s="90"/>
      <c r="IJ99" s="90"/>
      <c r="IK99" s="90"/>
      <c r="IL99" s="90"/>
      <c r="IM99" s="90"/>
      <c r="IN99" s="90"/>
      <c r="IO99" s="90"/>
      <c r="IP99" s="90"/>
      <c r="IQ99" s="90"/>
      <c r="IR99" s="90"/>
      <c r="IS99" s="90"/>
      <c r="IT99" s="90"/>
      <c r="IU99" s="90"/>
      <c r="IV99" s="90"/>
    </row>
    <row r="100" spans="1:256" ht="12.75">
      <c r="A100" s="85"/>
      <c r="B100" s="86">
        <v>36</v>
      </c>
      <c r="C100" s="86" t="s">
        <v>3</v>
      </c>
      <c r="D100" s="87" t="s">
        <v>55</v>
      </c>
      <c r="E100" s="86" t="s">
        <v>1</v>
      </c>
      <c r="F100" s="88">
        <f>+F84</f>
        <v>39</v>
      </c>
      <c r="G100" s="123"/>
      <c r="H100" s="6">
        <f t="shared" si="3"/>
        <v>0</v>
      </c>
      <c r="I100" s="102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  <c r="HQ100" s="90"/>
      <c r="HR100" s="90"/>
      <c r="HS100" s="90"/>
      <c r="HT100" s="90"/>
      <c r="HU100" s="90"/>
      <c r="HV100" s="90"/>
      <c r="HW100" s="90"/>
      <c r="HX100" s="90"/>
      <c r="HY100" s="90"/>
      <c r="HZ100" s="90"/>
      <c r="IA100" s="90"/>
      <c r="IB100" s="90"/>
      <c r="IC100" s="90"/>
      <c r="ID100" s="90"/>
      <c r="IE100" s="90"/>
      <c r="IF100" s="90"/>
      <c r="IG100" s="90"/>
      <c r="IH100" s="90"/>
      <c r="II100" s="90"/>
      <c r="IJ100" s="90"/>
      <c r="IK100" s="90"/>
      <c r="IL100" s="90"/>
      <c r="IM100" s="90"/>
      <c r="IN100" s="90"/>
      <c r="IO100" s="90"/>
      <c r="IP100" s="90"/>
      <c r="IQ100" s="90"/>
      <c r="IR100" s="90"/>
      <c r="IS100" s="90"/>
      <c r="IT100" s="90"/>
      <c r="IU100" s="90"/>
      <c r="IV100" s="90"/>
    </row>
    <row r="101" spans="1:257" s="105" customFormat="1" ht="12.75">
      <c r="A101" s="49"/>
      <c r="B101" s="49"/>
      <c r="C101" s="39" t="s">
        <v>6</v>
      </c>
      <c r="D101" s="39"/>
      <c r="E101" s="49"/>
      <c r="F101" s="50"/>
      <c r="G101" s="50"/>
      <c r="H101" s="2"/>
      <c r="I101" s="85"/>
      <c r="J101" s="27" t="s">
        <v>150</v>
      </c>
      <c r="K101" s="103"/>
      <c r="L101" s="49"/>
      <c r="M101" s="83"/>
      <c r="N101" s="49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  <c r="FI101" s="83"/>
      <c r="FJ101" s="83"/>
      <c r="FK101" s="83"/>
      <c r="FL101" s="83"/>
      <c r="FM101" s="83"/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3"/>
      <c r="GA101" s="83"/>
      <c r="GB101" s="83"/>
      <c r="GC101" s="83"/>
      <c r="GD101" s="83"/>
      <c r="GE101" s="83"/>
      <c r="GF101" s="83"/>
      <c r="GG101" s="83"/>
      <c r="GH101" s="83"/>
      <c r="GI101" s="83"/>
      <c r="GJ101" s="83"/>
      <c r="GK101" s="83"/>
      <c r="GL101" s="83"/>
      <c r="GM101" s="83"/>
      <c r="GN101" s="83"/>
      <c r="GO101" s="83"/>
      <c r="GP101" s="83"/>
      <c r="GQ101" s="83"/>
      <c r="GR101" s="83"/>
      <c r="GS101" s="83"/>
      <c r="GT101" s="83"/>
      <c r="GU101" s="83"/>
      <c r="GV101" s="83"/>
      <c r="GW101" s="83"/>
      <c r="GX101" s="83"/>
      <c r="GY101" s="83"/>
      <c r="GZ101" s="83"/>
      <c r="HA101" s="83"/>
      <c r="HB101" s="83"/>
      <c r="HC101" s="83"/>
      <c r="HD101" s="83"/>
      <c r="HE101" s="83"/>
      <c r="HF101" s="83"/>
      <c r="HG101" s="83"/>
      <c r="HH101" s="83"/>
      <c r="HI101" s="83"/>
      <c r="HJ101" s="83"/>
      <c r="HK101" s="83"/>
      <c r="HL101" s="83"/>
      <c r="HM101" s="83"/>
      <c r="HN101" s="83"/>
      <c r="HO101" s="83"/>
      <c r="HP101" s="83"/>
      <c r="HQ101" s="83"/>
      <c r="HR101" s="83"/>
      <c r="HS101" s="83"/>
      <c r="HT101" s="83"/>
      <c r="HU101" s="83"/>
      <c r="HV101" s="83"/>
      <c r="HW101" s="83"/>
      <c r="HX101" s="83"/>
      <c r="HY101" s="83"/>
      <c r="HZ101" s="83"/>
      <c r="IA101" s="83"/>
      <c r="IB101" s="83"/>
      <c r="IC101" s="83"/>
      <c r="ID101" s="83"/>
      <c r="IE101" s="83"/>
      <c r="IF101" s="83"/>
      <c r="IG101" s="83"/>
      <c r="IH101" s="83"/>
      <c r="II101" s="83"/>
      <c r="IJ101" s="83"/>
      <c r="IK101" s="83"/>
      <c r="IL101" s="83"/>
      <c r="IM101" s="83"/>
      <c r="IN101" s="83"/>
      <c r="IO101" s="83"/>
      <c r="IP101" s="83"/>
      <c r="IQ101" s="83"/>
      <c r="IR101" s="83"/>
      <c r="IS101" s="83"/>
      <c r="IT101" s="83"/>
      <c r="IU101" s="83"/>
      <c r="IV101" s="83"/>
      <c r="IW101" s="104"/>
    </row>
    <row r="102" spans="1:256" ht="12.75">
      <c r="A102" s="27" t="s">
        <v>35</v>
      </c>
      <c r="B102" s="86" t="s">
        <v>10</v>
      </c>
      <c r="C102" s="86" t="s">
        <v>7</v>
      </c>
      <c r="D102" s="106" t="s">
        <v>119</v>
      </c>
      <c r="E102" s="86" t="s">
        <v>4</v>
      </c>
      <c r="F102" s="88" t="s">
        <v>5</v>
      </c>
      <c r="G102" s="88" t="s">
        <v>11</v>
      </c>
      <c r="H102" s="6" t="s">
        <v>8</v>
      </c>
      <c r="I102" s="25" t="s">
        <v>50</v>
      </c>
      <c r="J102" s="27" t="s">
        <v>51</v>
      </c>
      <c r="K102" s="27" t="s">
        <v>52</v>
      </c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  <c r="HN102" s="90"/>
      <c r="HO102" s="90"/>
      <c r="HP102" s="90"/>
      <c r="HQ102" s="90"/>
      <c r="HR102" s="90"/>
      <c r="HS102" s="90"/>
      <c r="HT102" s="90"/>
      <c r="HU102" s="90"/>
      <c r="HV102" s="90"/>
      <c r="HW102" s="90"/>
      <c r="HX102" s="90"/>
      <c r="HY102" s="90"/>
      <c r="HZ102" s="90"/>
      <c r="IA102" s="90"/>
      <c r="IB102" s="90"/>
      <c r="IC102" s="90"/>
      <c r="ID102" s="90"/>
      <c r="IE102" s="90"/>
      <c r="IF102" s="90"/>
      <c r="IG102" s="90"/>
      <c r="IH102" s="90"/>
      <c r="II102" s="90"/>
      <c r="IJ102" s="90"/>
      <c r="IK102" s="90"/>
      <c r="IL102" s="90"/>
      <c r="IM102" s="90"/>
      <c r="IN102" s="90"/>
      <c r="IO102" s="90"/>
      <c r="IP102" s="90"/>
      <c r="IQ102" s="90"/>
      <c r="IR102" s="90"/>
      <c r="IS102" s="90"/>
      <c r="IT102" s="90"/>
      <c r="IU102" s="90"/>
      <c r="IV102" s="90"/>
    </row>
    <row r="103" spans="1:256" ht="12.75">
      <c r="A103" s="27">
        <v>60</v>
      </c>
      <c r="B103" s="86">
        <v>37</v>
      </c>
      <c r="C103" s="86" t="s">
        <v>131</v>
      </c>
      <c r="D103" s="87" t="s">
        <v>120</v>
      </c>
      <c r="E103" s="86" t="s">
        <v>1</v>
      </c>
      <c r="F103" s="88">
        <f aca="true" t="shared" si="4" ref="F103:F123">+I103</f>
        <v>3</v>
      </c>
      <c r="G103" s="123"/>
      <c r="H103" s="6">
        <f>+F103*G103</f>
        <v>0</v>
      </c>
      <c r="I103" s="25">
        <v>3</v>
      </c>
      <c r="J103" s="27"/>
      <c r="K103" s="27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  <c r="IV103" s="90"/>
    </row>
    <row r="104" spans="1:256" ht="12.75">
      <c r="A104" s="27">
        <v>60</v>
      </c>
      <c r="B104" s="86">
        <v>38</v>
      </c>
      <c r="C104" s="86" t="s">
        <v>132</v>
      </c>
      <c r="D104" s="87" t="s">
        <v>121</v>
      </c>
      <c r="E104" s="86" t="s">
        <v>1</v>
      </c>
      <c r="F104" s="88">
        <f t="shared" si="4"/>
        <v>2</v>
      </c>
      <c r="G104" s="123"/>
      <c r="H104" s="6">
        <f aca="true" t="shared" si="5" ref="H104:H123">+F104*G104</f>
        <v>0</v>
      </c>
      <c r="I104" s="25">
        <v>2</v>
      </c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  <c r="IV104" s="90"/>
    </row>
    <row r="105" spans="1:256" ht="12.75">
      <c r="A105" s="27">
        <v>60</v>
      </c>
      <c r="B105" s="86">
        <v>39</v>
      </c>
      <c r="C105" s="86" t="s">
        <v>131</v>
      </c>
      <c r="D105" s="87" t="s">
        <v>121</v>
      </c>
      <c r="E105" s="86" t="s">
        <v>1</v>
      </c>
      <c r="F105" s="88">
        <f t="shared" si="4"/>
        <v>3</v>
      </c>
      <c r="G105" s="123"/>
      <c r="H105" s="6">
        <f t="shared" si="5"/>
        <v>0</v>
      </c>
      <c r="I105" s="25">
        <v>3</v>
      </c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  <c r="HN105" s="90"/>
      <c r="HO105" s="90"/>
      <c r="HP105" s="90"/>
      <c r="HQ105" s="90"/>
      <c r="HR105" s="90"/>
      <c r="HS105" s="90"/>
      <c r="HT105" s="90"/>
      <c r="HU105" s="90"/>
      <c r="HV105" s="90"/>
      <c r="HW105" s="90"/>
      <c r="HX105" s="90"/>
      <c r="HY105" s="90"/>
      <c r="HZ105" s="90"/>
      <c r="IA105" s="90"/>
      <c r="IB105" s="90"/>
      <c r="IC105" s="90"/>
      <c r="ID105" s="90"/>
      <c r="IE105" s="90"/>
      <c r="IF105" s="90"/>
      <c r="IG105" s="90"/>
      <c r="IH105" s="90"/>
      <c r="II105" s="90"/>
      <c r="IJ105" s="90"/>
      <c r="IK105" s="90"/>
      <c r="IL105" s="90"/>
      <c r="IM105" s="90"/>
      <c r="IN105" s="90"/>
      <c r="IO105" s="90"/>
      <c r="IP105" s="90"/>
      <c r="IQ105" s="90"/>
      <c r="IR105" s="90"/>
      <c r="IS105" s="90"/>
      <c r="IT105" s="90"/>
      <c r="IU105" s="90"/>
      <c r="IV105" s="90"/>
    </row>
    <row r="106" spans="1:256" ht="12.75">
      <c r="A106" s="27"/>
      <c r="B106" s="86"/>
      <c r="C106" s="86"/>
      <c r="D106" s="106" t="s">
        <v>46</v>
      </c>
      <c r="E106" s="86"/>
      <c r="F106" s="88"/>
      <c r="G106" s="123"/>
      <c r="H106" s="6"/>
      <c r="I106" s="25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  <c r="HK106" s="90"/>
      <c r="HL106" s="90"/>
      <c r="HM106" s="90"/>
      <c r="HN106" s="90"/>
      <c r="HO106" s="90"/>
      <c r="HP106" s="90"/>
      <c r="HQ106" s="90"/>
      <c r="HR106" s="90"/>
      <c r="HS106" s="90"/>
      <c r="HT106" s="90"/>
      <c r="HU106" s="90"/>
      <c r="HV106" s="90"/>
      <c r="HW106" s="90"/>
      <c r="HX106" s="90"/>
      <c r="HY106" s="90"/>
      <c r="HZ106" s="90"/>
      <c r="IA106" s="90"/>
      <c r="IB106" s="90"/>
      <c r="IC106" s="90"/>
      <c r="ID106" s="90"/>
      <c r="IE106" s="90"/>
      <c r="IF106" s="90"/>
      <c r="IG106" s="90"/>
      <c r="IH106" s="90"/>
      <c r="II106" s="90"/>
      <c r="IJ106" s="90"/>
      <c r="IK106" s="90"/>
      <c r="IL106" s="90"/>
      <c r="IM106" s="90"/>
      <c r="IN106" s="90"/>
      <c r="IO106" s="90"/>
      <c r="IP106" s="90"/>
      <c r="IQ106" s="90"/>
      <c r="IR106" s="90"/>
      <c r="IS106" s="90"/>
      <c r="IT106" s="90"/>
      <c r="IU106" s="90"/>
      <c r="IV106" s="90"/>
    </row>
    <row r="107" spans="1:256" ht="12.75">
      <c r="A107" s="27">
        <v>60</v>
      </c>
      <c r="B107" s="86">
        <v>40</v>
      </c>
      <c r="C107" s="86" t="s">
        <v>34</v>
      </c>
      <c r="D107" s="87" t="s">
        <v>154</v>
      </c>
      <c r="E107" s="86" t="s">
        <v>1</v>
      </c>
      <c r="F107" s="88">
        <f t="shared" si="4"/>
        <v>9</v>
      </c>
      <c r="G107" s="123"/>
      <c r="H107" s="6">
        <f t="shared" si="5"/>
        <v>0</v>
      </c>
      <c r="I107" s="25">
        <v>9</v>
      </c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  <c r="HN107" s="90"/>
      <c r="HO107" s="90"/>
      <c r="HP107" s="90"/>
      <c r="HQ107" s="90"/>
      <c r="HR107" s="90"/>
      <c r="HS107" s="90"/>
      <c r="HT107" s="90"/>
      <c r="HU107" s="90"/>
      <c r="HV107" s="90"/>
      <c r="HW107" s="90"/>
      <c r="HX107" s="90"/>
      <c r="HY107" s="90"/>
      <c r="HZ107" s="90"/>
      <c r="IA107" s="90"/>
      <c r="IB107" s="90"/>
      <c r="IC107" s="90"/>
      <c r="ID107" s="90"/>
      <c r="IE107" s="90"/>
      <c r="IF107" s="90"/>
      <c r="IG107" s="90"/>
      <c r="IH107" s="90"/>
      <c r="II107" s="90"/>
      <c r="IJ107" s="90"/>
      <c r="IK107" s="90"/>
      <c r="IL107" s="90"/>
      <c r="IM107" s="90"/>
      <c r="IN107" s="90"/>
      <c r="IO107" s="90"/>
      <c r="IP107" s="90"/>
      <c r="IQ107" s="90"/>
      <c r="IR107" s="90"/>
      <c r="IS107" s="90"/>
      <c r="IT107" s="90"/>
      <c r="IU107" s="90"/>
      <c r="IV107" s="90"/>
    </row>
    <row r="108" spans="1:256" ht="12.75">
      <c r="A108" s="27">
        <v>50</v>
      </c>
      <c r="B108" s="86">
        <v>41</v>
      </c>
      <c r="C108" s="86" t="s">
        <v>38</v>
      </c>
      <c r="D108" s="87" t="s">
        <v>33</v>
      </c>
      <c r="E108" s="86" t="s">
        <v>1</v>
      </c>
      <c r="F108" s="88">
        <f t="shared" si="4"/>
        <v>2</v>
      </c>
      <c r="G108" s="123"/>
      <c r="H108" s="6">
        <f t="shared" si="5"/>
        <v>0</v>
      </c>
      <c r="I108" s="25">
        <v>2</v>
      </c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  <c r="HN108" s="90"/>
      <c r="HO108" s="90"/>
      <c r="HP108" s="90"/>
      <c r="HQ108" s="90"/>
      <c r="HR108" s="90"/>
      <c r="HS108" s="90"/>
      <c r="HT108" s="90"/>
      <c r="HU108" s="90"/>
      <c r="HV108" s="90"/>
      <c r="HW108" s="90"/>
      <c r="HX108" s="90"/>
      <c r="HY108" s="90"/>
      <c r="HZ108" s="90"/>
      <c r="IA108" s="90"/>
      <c r="IB108" s="90"/>
      <c r="IC108" s="90"/>
      <c r="ID108" s="90"/>
      <c r="IE108" s="90"/>
      <c r="IF108" s="90"/>
      <c r="IG108" s="90"/>
      <c r="IH108" s="90"/>
      <c r="II108" s="90"/>
      <c r="IJ108" s="90"/>
      <c r="IK108" s="90"/>
      <c r="IL108" s="90"/>
      <c r="IM108" s="90"/>
      <c r="IN108" s="90"/>
      <c r="IO108" s="90"/>
      <c r="IP108" s="90"/>
      <c r="IQ108" s="90"/>
      <c r="IR108" s="90"/>
      <c r="IS108" s="90"/>
      <c r="IT108" s="90"/>
      <c r="IU108" s="90"/>
      <c r="IV108" s="90"/>
    </row>
    <row r="109" spans="1:256" ht="12.75">
      <c r="A109" s="27">
        <v>60</v>
      </c>
      <c r="B109" s="86">
        <v>42</v>
      </c>
      <c r="C109" s="86" t="s">
        <v>34</v>
      </c>
      <c r="D109" s="87" t="s">
        <v>33</v>
      </c>
      <c r="E109" s="86" t="s">
        <v>1</v>
      </c>
      <c r="F109" s="88">
        <f t="shared" si="4"/>
        <v>4</v>
      </c>
      <c r="G109" s="123"/>
      <c r="H109" s="6">
        <f t="shared" si="5"/>
        <v>0</v>
      </c>
      <c r="I109" s="25">
        <v>4</v>
      </c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  <c r="HK109" s="90"/>
      <c r="HL109" s="90"/>
      <c r="HM109" s="90"/>
      <c r="HN109" s="90"/>
      <c r="HO109" s="90"/>
      <c r="HP109" s="90"/>
      <c r="HQ109" s="90"/>
      <c r="HR109" s="90"/>
      <c r="HS109" s="90"/>
      <c r="HT109" s="90"/>
      <c r="HU109" s="90"/>
      <c r="HV109" s="90"/>
      <c r="HW109" s="90"/>
      <c r="HX109" s="90"/>
      <c r="HY109" s="90"/>
      <c r="HZ109" s="90"/>
      <c r="IA109" s="90"/>
      <c r="IB109" s="90"/>
      <c r="IC109" s="90"/>
      <c r="ID109" s="90"/>
      <c r="IE109" s="90"/>
      <c r="IF109" s="90"/>
      <c r="IG109" s="90"/>
      <c r="IH109" s="90"/>
      <c r="II109" s="90"/>
      <c r="IJ109" s="90"/>
      <c r="IK109" s="90"/>
      <c r="IL109" s="90"/>
      <c r="IM109" s="90"/>
      <c r="IN109" s="90"/>
      <c r="IO109" s="90"/>
      <c r="IP109" s="90"/>
      <c r="IQ109" s="90"/>
      <c r="IR109" s="90"/>
      <c r="IS109" s="90"/>
      <c r="IT109" s="90"/>
      <c r="IU109" s="90"/>
      <c r="IV109" s="90"/>
    </row>
    <row r="110" spans="1:256" ht="12.75">
      <c r="A110" s="27">
        <v>50</v>
      </c>
      <c r="B110" s="86">
        <v>43</v>
      </c>
      <c r="C110" s="86" t="s">
        <v>38</v>
      </c>
      <c r="D110" s="87" t="s">
        <v>47</v>
      </c>
      <c r="E110" s="86" t="s">
        <v>1</v>
      </c>
      <c r="F110" s="88">
        <f t="shared" si="4"/>
        <v>1</v>
      </c>
      <c r="G110" s="123"/>
      <c r="H110" s="6">
        <f t="shared" si="5"/>
        <v>0</v>
      </c>
      <c r="I110" s="25">
        <v>1</v>
      </c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  <c r="HK110" s="90"/>
      <c r="HL110" s="90"/>
      <c r="HM110" s="90"/>
      <c r="HN110" s="90"/>
      <c r="HO110" s="90"/>
      <c r="HP110" s="90"/>
      <c r="HQ110" s="90"/>
      <c r="HR110" s="90"/>
      <c r="HS110" s="90"/>
      <c r="HT110" s="90"/>
      <c r="HU110" s="90"/>
      <c r="HV110" s="90"/>
      <c r="HW110" s="90"/>
      <c r="HX110" s="90"/>
      <c r="HY110" s="90"/>
      <c r="HZ110" s="90"/>
      <c r="IA110" s="90"/>
      <c r="IB110" s="90"/>
      <c r="IC110" s="90"/>
      <c r="ID110" s="90"/>
      <c r="IE110" s="90"/>
      <c r="IF110" s="90"/>
      <c r="IG110" s="90"/>
      <c r="IH110" s="90"/>
      <c r="II110" s="90"/>
      <c r="IJ110" s="90"/>
      <c r="IK110" s="90"/>
      <c r="IL110" s="90"/>
      <c r="IM110" s="90"/>
      <c r="IN110" s="90"/>
      <c r="IO110" s="90"/>
      <c r="IP110" s="90"/>
      <c r="IQ110" s="90"/>
      <c r="IR110" s="90"/>
      <c r="IS110" s="90"/>
      <c r="IT110" s="90"/>
      <c r="IU110" s="90"/>
      <c r="IV110" s="90"/>
    </row>
    <row r="111" spans="1:256" ht="12.75">
      <c r="A111" s="27">
        <v>60</v>
      </c>
      <c r="B111" s="86">
        <v>44</v>
      </c>
      <c r="C111" s="86" t="s">
        <v>133</v>
      </c>
      <c r="D111" s="87" t="s">
        <v>47</v>
      </c>
      <c r="E111" s="86" t="s">
        <v>1</v>
      </c>
      <c r="F111" s="88">
        <f t="shared" si="4"/>
        <v>1</v>
      </c>
      <c r="G111" s="123"/>
      <c r="H111" s="6">
        <f t="shared" si="5"/>
        <v>0</v>
      </c>
      <c r="I111" s="25">
        <v>1</v>
      </c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  <c r="HN111" s="90"/>
      <c r="HO111" s="90"/>
      <c r="HP111" s="90"/>
      <c r="HQ111" s="90"/>
      <c r="HR111" s="90"/>
      <c r="HS111" s="90"/>
      <c r="HT111" s="90"/>
      <c r="HU111" s="90"/>
      <c r="HV111" s="90"/>
      <c r="HW111" s="90"/>
      <c r="HX111" s="90"/>
      <c r="HY111" s="90"/>
      <c r="HZ111" s="90"/>
      <c r="IA111" s="90"/>
      <c r="IB111" s="90"/>
      <c r="IC111" s="90"/>
      <c r="ID111" s="90"/>
      <c r="IE111" s="90"/>
      <c r="IF111" s="90"/>
      <c r="IG111" s="90"/>
      <c r="IH111" s="90"/>
      <c r="II111" s="90"/>
      <c r="IJ111" s="90"/>
      <c r="IK111" s="90"/>
      <c r="IL111" s="90"/>
      <c r="IM111" s="90"/>
      <c r="IN111" s="90"/>
      <c r="IO111" s="90"/>
      <c r="IP111" s="90"/>
      <c r="IQ111" s="90"/>
      <c r="IR111" s="90"/>
      <c r="IS111" s="90"/>
      <c r="IT111" s="90"/>
      <c r="IU111" s="90"/>
      <c r="IV111" s="90"/>
    </row>
    <row r="112" spans="1:256" ht="12.75">
      <c r="A112" s="27">
        <v>50</v>
      </c>
      <c r="B112" s="86">
        <v>45</v>
      </c>
      <c r="C112" s="86" t="s">
        <v>38</v>
      </c>
      <c r="D112" s="87" t="s">
        <v>122</v>
      </c>
      <c r="E112" s="86" t="s">
        <v>1</v>
      </c>
      <c r="F112" s="88">
        <f t="shared" si="4"/>
        <v>2</v>
      </c>
      <c r="G112" s="123"/>
      <c r="H112" s="6">
        <f t="shared" si="5"/>
        <v>0</v>
      </c>
      <c r="I112" s="25">
        <v>2</v>
      </c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  <c r="HK112" s="90"/>
      <c r="HL112" s="90"/>
      <c r="HM112" s="90"/>
      <c r="HN112" s="90"/>
      <c r="HO112" s="90"/>
      <c r="HP112" s="90"/>
      <c r="HQ112" s="90"/>
      <c r="HR112" s="90"/>
      <c r="HS112" s="90"/>
      <c r="HT112" s="90"/>
      <c r="HU112" s="90"/>
      <c r="HV112" s="90"/>
      <c r="HW112" s="90"/>
      <c r="HX112" s="90"/>
      <c r="HY112" s="90"/>
      <c r="HZ112" s="90"/>
      <c r="IA112" s="90"/>
      <c r="IB112" s="90"/>
      <c r="IC112" s="90"/>
      <c r="ID112" s="90"/>
      <c r="IE112" s="90"/>
      <c r="IF112" s="90"/>
      <c r="IG112" s="90"/>
      <c r="IH112" s="90"/>
      <c r="II112" s="90"/>
      <c r="IJ112" s="90"/>
      <c r="IK112" s="90"/>
      <c r="IL112" s="90"/>
      <c r="IM112" s="90"/>
      <c r="IN112" s="90"/>
      <c r="IO112" s="90"/>
      <c r="IP112" s="90"/>
      <c r="IQ112" s="90"/>
      <c r="IR112" s="90"/>
      <c r="IS112" s="90"/>
      <c r="IT112" s="90"/>
      <c r="IU112" s="90"/>
      <c r="IV112" s="90"/>
    </row>
    <row r="113" spans="1:256" ht="12.75">
      <c r="A113" s="27">
        <v>50</v>
      </c>
      <c r="B113" s="86">
        <v>46</v>
      </c>
      <c r="C113" s="86" t="s">
        <v>38</v>
      </c>
      <c r="D113" s="87" t="s">
        <v>123</v>
      </c>
      <c r="E113" s="86" t="s">
        <v>1</v>
      </c>
      <c r="F113" s="88">
        <f t="shared" si="4"/>
        <v>1</v>
      </c>
      <c r="G113" s="123"/>
      <c r="H113" s="6">
        <f t="shared" si="5"/>
        <v>0</v>
      </c>
      <c r="I113" s="25">
        <v>1</v>
      </c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90"/>
      <c r="GH113" s="90"/>
      <c r="GI113" s="90"/>
      <c r="GJ113" s="90"/>
      <c r="GK113" s="90"/>
      <c r="GL113" s="90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90"/>
      <c r="HC113" s="90"/>
      <c r="HD113" s="90"/>
      <c r="HE113" s="90"/>
      <c r="HF113" s="90"/>
      <c r="HG113" s="90"/>
      <c r="HH113" s="90"/>
      <c r="HI113" s="90"/>
      <c r="HJ113" s="90"/>
      <c r="HK113" s="90"/>
      <c r="HL113" s="90"/>
      <c r="HM113" s="90"/>
      <c r="HN113" s="90"/>
      <c r="HO113" s="90"/>
      <c r="HP113" s="90"/>
      <c r="HQ113" s="90"/>
      <c r="HR113" s="90"/>
      <c r="HS113" s="90"/>
      <c r="HT113" s="90"/>
      <c r="HU113" s="90"/>
      <c r="HV113" s="90"/>
      <c r="HW113" s="90"/>
      <c r="HX113" s="90"/>
      <c r="HY113" s="90"/>
      <c r="HZ113" s="90"/>
      <c r="IA113" s="90"/>
      <c r="IB113" s="90"/>
      <c r="IC113" s="90"/>
      <c r="ID113" s="90"/>
      <c r="IE113" s="90"/>
      <c r="IF113" s="90"/>
      <c r="IG113" s="90"/>
      <c r="IH113" s="90"/>
      <c r="II113" s="90"/>
      <c r="IJ113" s="90"/>
      <c r="IK113" s="90"/>
      <c r="IL113" s="90"/>
      <c r="IM113" s="90"/>
      <c r="IN113" s="90"/>
      <c r="IO113" s="90"/>
      <c r="IP113" s="90"/>
      <c r="IQ113" s="90"/>
      <c r="IR113" s="90"/>
      <c r="IS113" s="90"/>
      <c r="IT113" s="90"/>
      <c r="IU113" s="90"/>
      <c r="IV113" s="90"/>
    </row>
    <row r="114" spans="1:256" ht="12.75">
      <c r="A114" s="27">
        <v>50</v>
      </c>
      <c r="B114" s="86">
        <v>47</v>
      </c>
      <c r="C114" s="86" t="s">
        <v>38</v>
      </c>
      <c r="D114" s="87" t="s">
        <v>124</v>
      </c>
      <c r="E114" s="86" t="s">
        <v>1</v>
      </c>
      <c r="F114" s="88">
        <f t="shared" si="4"/>
        <v>3</v>
      </c>
      <c r="G114" s="123"/>
      <c r="H114" s="6">
        <f t="shared" si="5"/>
        <v>0</v>
      </c>
      <c r="I114" s="25">
        <v>3</v>
      </c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  <c r="GD114" s="90"/>
      <c r="GE114" s="90"/>
      <c r="GF114" s="90"/>
      <c r="GG114" s="90"/>
      <c r="GH114" s="90"/>
      <c r="GI114" s="90"/>
      <c r="GJ114" s="90"/>
      <c r="GK114" s="90"/>
      <c r="GL114" s="90"/>
      <c r="GM114" s="90"/>
      <c r="GN114" s="90"/>
      <c r="GO114" s="90"/>
      <c r="GP114" s="90"/>
      <c r="GQ114" s="90"/>
      <c r="GR114" s="90"/>
      <c r="GS114" s="90"/>
      <c r="GT114" s="90"/>
      <c r="GU114" s="90"/>
      <c r="GV114" s="90"/>
      <c r="GW114" s="90"/>
      <c r="GX114" s="90"/>
      <c r="GY114" s="90"/>
      <c r="GZ114" s="90"/>
      <c r="HA114" s="90"/>
      <c r="HB114" s="90"/>
      <c r="HC114" s="90"/>
      <c r="HD114" s="90"/>
      <c r="HE114" s="90"/>
      <c r="HF114" s="90"/>
      <c r="HG114" s="90"/>
      <c r="HH114" s="90"/>
      <c r="HI114" s="90"/>
      <c r="HJ114" s="90"/>
      <c r="HK114" s="90"/>
      <c r="HL114" s="90"/>
      <c r="HM114" s="90"/>
      <c r="HN114" s="90"/>
      <c r="HO114" s="90"/>
      <c r="HP114" s="90"/>
      <c r="HQ114" s="90"/>
      <c r="HR114" s="90"/>
      <c r="HS114" s="90"/>
      <c r="HT114" s="90"/>
      <c r="HU114" s="90"/>
      <c r="HV114" s="90"/>
      <c r="HW114" s="90"/>
      <c r="HX114" s="90"/>
      <c r="HY114" s="90"/>
      <c r="HZ114" s="90"/>
      <c r="IA114" s="90"/>
      <c r="IB114" s="90"/>
      <c r="IC114" s="90"/>
      <c r="ID114" s="90"/>
      <c r="IE114" s="90"/>
      <c r="IF114" s="90"/>
      <c r="IG114" s="90"/>
      <c r="IH114" s="90"/>
      <c r="II114" s="90"/>
      <c r="IJ114" s="90"/>
      <c r="IK114" s="90"/>
      <c r="IL114" s="90"/>
      <c r="IM114" s="90"/>
      <c r="IN114" s="90"/>
      <c r="IO114" s="90"/>
      <c r="IP114" s="90"/>
      <c r="IQ114" s="90"/>
      <c r="IR114" s="90"/>
      <c r="IS114" s="90"/>
      <c r="IT114" s="90"/>
      <c r="IU114" s="90"/>
      <c r="IV114" s="90"/>
    </row>
    <row r="115" spans="1:256" ht="12.75">
      <c r="A115" s="27"/>
      <c r="B115" s="86">
        <v>48</v>
      </c>
      <c r="C115" s="86" t="s">
        <v>38</v>
      </c>
      <c r="D115" s="87" t="s">
        <v>48</v>
      </c>
      <c r="E115" s="86" t="s">
        <v>1</v>
      </c>
      <c r="F115" s="88">
        <f t="shared" si="4"/>
        <v>1</v>
      </c>
      <c r="G115" s="123"/>
      <c r="H115" s="6">
        <f t="shared" si="5"/>
        <v>0</v>
      </c>
      <c r="I115" s="25">
        <v>1</v>
      </c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  <c r="GD115" s="90"/>
      <c r="GE115" s="90"/>
      <c r="GF115" s="90"/>
      <c r="GG115" s="90"/>
      <c r="GH115" s="90"/>
      <c r="GI115" s="90"/>
      <c r="GJ115" s="90"/>
      <c r="GK115" s="90"/>
      <c r="GL115" s="90"/>
      <c r="GM115" s="90"/>
      <c r="GN115" s="90"/>
      <c r="GO115" s="90"/>
      <c r="GP115" s="90"/>
      <c r="GQ115" s="90"/>
      <c r="GR115" s="90"/>
      <c r="GS115" s="90"/>
      <c r="GT115" s="90"/>
      <c r="GU115" s="90"/>
      <c r="GV115" s="90"/>
      <c r="GW115" s="90"/>
      <c r="GX115" s="90"/>
      <c r="GY115" s="90"/>
      <c r="GZ115" s="90"/>
      <c r="HA115" s="90"/>
      <c r="HB115" s="90"/>
      <c r="HC115" s="90"/>
      <c r="HD115" s="90"/>
      <c r="HE115" s="90"/>
      <c r="HF115" s="90"/>
      <c r="HG115" s="90"/>
      <c r="HH115" s="90"/>
      <c r="HI115" s="90"/>
      <c r="HJ115" s="90"/>
      <c r="HK115" s="90"/>
      <c r="HL115" s="90"/>
      <c r="HM115" s="90"/>
      <c r="HN115" s="90"/>
      <c r="HO115" s="90"/>
      <c r="HP115" s="90"/>
      <c r="HQ115" s="90"/>
      <c r="HR115" s="90"/>
      <c r="HS115" s="90"/>
      <c r="HT115" s="90"/>
      <c r="HU115" s="90"/>
      <c r="HV115" s="90"/>
      <c r="HW115" s="90"/>
      <c r="HX115" s="90"/>
      <c r="HY115" s="90"/>
      <c r="HZ115" s="90"/>
      <c r="IA115" s="90"/>
      <c r="IB115" s="90"/>
      <c r="IC115" s="90"/>
      <c r="ID115" s="90"/>
      <c r="IE115" s="90"/>
      <c r="IF115" s="90"/>
      <c r="IG115" s="90"/>
      <c r="IH115" s="90"/>
      <c r="II115" s="90"/>
      <c r="IJ115" s="90"/>
      <c r="IK115" s="90"/>
      <c r="IL115" s="90"/>
      <c r="IM115" s="90"/>
      <c r="IN115" s="90"/>
      <c r="IO115" s="90"/>
      <c r="IP115" s="90"/>
      <c r="IQ115" s="90"/>
      <c r="IR115" s="90"/>
      <c r="IS115" s="90"/>
      <c r="IT115" s="90"/>
      <c r="IU115" s="90"/>
      <c r="IV115" s="90"/>
    </row>
    <row r="116" spans="1:256" ht="12.75">
      <c r="A116" s="27">
        <v>50</v>
      </c>
      <c r="B116" s="86">
        <v>49</v>
      </c>
      <c r="C116" s="86" t="s">
        <v>38</v>
      </c>
      <c r="D116" s="87" t="s">
        <v>125</v>
      </c>
      <c r="E116" s="86" t="s">
        <v>1</v>
      </c>
      <c r="F116" s="88">
        <f t="shared" si="4"/>
        <v>2</v>
      </c>
      <c r="G116" s="123"/>
      <c r="H116" s="6">
        <f t="shared" si="5"/>
        <v>0</v>
      </c>
      <c r="I116" s="25">
        <v>2</v>
      </c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  <c r="HN116" s="90"/>
      <c r="HO116" s="90"/>
      <c r="HP116" s="90"/>
      <c r="HQ116" s="90"/>
      <c r="HR116" s="90"/>
      <c r="HS116" s="90"/>
      <c r="HT116" s="90"/>
      <c r="HU116" s="90"/>
      <c r="HV116" s="90"/>
      <c r="HW116" s="90"/>
      <c r="HX116" s="90"/>
      <c r="HY116" s="90"/>
      <c r="HZ116" s="90"/>
      <c r="IA116" s="90"/>
      <c r="IB116" s="90"/>
      <c r="IC116" s="90"/>
      <c r="ID116" s="90"/>
      <c r="IE116" s="90"/>
      <c r="IF116" s="90"/>
      <c r="IG116" s="90"/>
      <c r="IH116" s="90"/>
      <c r="II116" s="90"/>
      <c r="IJ116" s="90"/>
      <c r="IK116" s="90"/>
      <c r="IL116" s="90"/>
      <c r="IM116" s="90"/>
      <c r="IN116" s="90"/>
      <c r="IO116" s="90"/>
      <c r="IP116" s="90"/>
      <c r="IQ116" s="90"/>
      <c r="IR116" s="90"/>
      <c r="IS116" s="90"/>
      <c r="IT116" s="90"/>
      <c r="IU116" s="90"/>
      <c r="IV116" s="90"/>
    </row>
    <row r="117" spans="1:256" ht="25.5">
      <c r="A117" s="27">
        <v>50</v>
      </c>
      <c r="B117" s="86">
        <v>50</v>
      </c>
      <c r="C117" s="86" t="s">
        <v>38</v>
      </c>
      <c r="D117" s="87" t="s">
        <v>160</v>
      </c>
      <c r="E117" s="86" t="s">
        <v>1</v>
      </c>
      <c r="F117" s="88">
        <f t="shared" si="4"/>
        <v>2</v>
      </c>
      <c r="G117" s="123"/>
      <c r="H117" s="6">
        <f t="shared" si="5"/>
        <v>0</v>
      </c>
      <c r="I117" s="25">
        <v>2</v>
      </c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  <c r="FY117" s="90"/>
      <c r="FZ117" s="90"/>
      <c r="GA117" s="90"/>
      <c r="GB117" s="90"/>
      <c r="GC117" s="90"/>
      <c r="GD117" s="90"/>
      <c r="GE117" s="90"/>
      <c r="GF117" s="90"/>
      <c r="GG117" s="90"/>
      <c r="GH117" s="90"/>
      <c r="GI117" s="90"/>
      <c r="GJ117" s="90"/>
      <c r="GK117" s="90"/>
      <c r="GL117" s="90"/>
      <c r="GM117" s="90"/>
      <c r="GN117" s="90"/>
      <c r="GO117" s="90"/>
      <c r="GP117" s="90"/>
      <c r="GQ117" s="90"/>
      <c r="GR117" s="90"/>
      <c r="GS117" s="90"/>
      <c r="GT117" s="90"/>
      <c r="GU117" s="90"/>
      <c r="GV117" s="90"/>
      <c r="GW117" s="90"/>
      <c r="GX117" s="90"/>
      <c r="GY117" s="90"/>
      <c r="GZ117" s="90"/>
      <c r="HA117" s="90"/>
      <c r="HB117" s="90"/>
      <c r="HC117" s="90"/>
      <c r="HD117" s="90"/>
      <c r="HE117" s="90"/>
      <c r="HF117" s="90"/>
      <c r="HG117" s="90"/>
      <c r="HH117" s="90"/>
      <c r="HI117" s="90"/>
      <c r="HJ117" s="90"/>
      <c r="HK117" s="90"/>
      <c r="HL117" s="90"/>
      <c r="HM117" s="90"/>
      <c r="HN117" s="90"/>
      <c r="HO117" s="90"/>
      <c r="HP117" s="90"/>
      <c r="HQ117" s="90"/>
      <c r="HR117" s="90"/>
      <c r="HS117" s="90"/>
      <c r="HT117" s="90"/>
      <c r="HU117" s="90"/>
      <c r="HV117" s="90"/>
      <c r="HW117" s="90"/>
      <c r="HX117" s="90"/>
      <c r="HY117" s="90"/>
      <c r="HZ117" s="90"/>
      <c r="IA117" s="90"/>
      <c r="IB117" s="90"/>
      <c r="IC117" s="90"/>
      <c r="ID117" s="90"/>
      <c r="IE117" s="90"/>
      <c r="IF117" s="90"/>
      <c r="IG117" s="90"/>
      <c r="IH117" s="90"/>
      <c r="II117" s="90"/>
      <c r="IJ117" s="90"/>
      <c r="IK117" s="90"/>
      <c r="IL117" s="90"/>
      <c r="IM117" s="90"/>
      <c r="IN117" s="90"/>
      <c r="IO117" s="90"/>
      <c r="IP117" s="90"/>
      <c r="IQ117" s="90"/>
      <c r="IR117" s="90"/>
      <c r="IS117" s="90"/>
      <c r="IT117" s="90"/>
      <c r="IU117" s="90"/>
      <c r="IV117" s="90"/>
    </row>
    <row r="118" spans="1:256" ht="12.75">
      <c r="A118" s="27">
        <v>50</v>
      </c>
      <c r="B118" s="86">
        <v>51</v>
      </c>
      <c r="C118" s="86" t="s">
        <v>38</v>
      </c>
      <c r="D118" s="87" t="s">
        <v>126</v>
      </c>
      <c r="E118" s="86" t="s">
        <v>1</v>
      </c>
      <c r="F118" s="88">
        <f t="shared" si="4"/>
        <v>1</v>
      </c>
      <c r="G118" s="123"/>
      <c r="H118" s="6">
        <f t="shared" si="5"/>
        <v>0</v>
      </c>
      <c r="I118" s="25">
        <v>1</v>
      </c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  <c r="FY118" s="90"/>
      <c r="FZ118" s="90"/>
      <c r="GA118" s="90"/>
      <c r="GB118" s="90"/>
      <c r="GC118" s="90"/>
      <c r="GD118" s="90"/>
      <c r="GE118" s="90"/>
      <c r="GF118" s="90"/>
      <c r="GG118" s="90"/>
      <c r="GH118" s="90"/>
      <c r="GI118" s="90"/>
      <c r="GJ118" s="90"/>
      <c r="GK118" s="90"/>
      <c r="GL118" s="90"/>
      <c r="GM118" s="90"/>
      <c r="GN118" s="90"/>
      <c r="GO118" s="90"/>
      <c r="GP118" s="90"/>
      <c r="GQ118" s="90"/>
      <c r="GR118" s="90"/>
      <c r="GS118" s="90"/>
      <c r="GT118" s="90"/>
      <c r="GU118" s="90"/>
      <c r="GV118" s="90"/>
      <c r="GW118" s="90"/>
      <c r="GX118" s="90"/>
      <c r="GY118" s="90"/>
      <c r="GZ118" s="90"/>
      <c r="HA118" s="90"/>
      <c r="HB118" s="90"/>
      <c r="HC118" s="90"/>
      <c r="HD118" s="90"/>
      <c r="HE118" s="90"/>
      <c r="HF118" s="90"/>
      <c r="HG118" s="90"/>
      <c r="HH118" s="90"/>
      <c r="HI118" s="90"/>
      <c r="HJ118" s="90"/>
      <c r="HK118" s="90"/>
      <c r="HL118" s="90"/>
      <c r="HM118" s="90"/>
      <c r="HN118" s="90"/>
      <c r="HO118" s="90"/>
      <c r="HP118" s="90"/>
      <c r="HQ118" s="90"/>
      <c r="HR118" s="90"/>
      <c r="HS118" s="90"/>
      <c r="HT118" s="90"/>
      <c r="HU118" s="90"/>
      <c r="HV118" s="90"/>
      <c r="HW118" s="90"/>
      <c r="HX118" s="90"/>
      <c r="HY118" s="90"/>
      <c r="HZ118" s="90"/>
      <c r="IA118" s="90"/>
      <c r="IB118" s="90"/>
      <c r="IC118" s="90"/>
      <c r="ID118" s="90"/>
      <c r="IE118" s="90"/>
      <c r="IF118" s="90"/>
      <c r="IG118" s="90"/>
      <c r="IH118" s="90"/>
      <c r="II118" s="90"/>
      <c r="IJ118" s="90"/>
      <c r="IK118" s="90"/>
      <c r="IL118" s="90"/>
      <c r="IM118" s="90"/>
      <c r="IN118" s="90"/>
      <c r="IO118" s="90"/>
      <c r="IP118" s="90"/>
      <c r="IQ118" s="90"/>
      <c r="IR118" s="90"/>
      <c r="IS118" s="90"/>
      <c r="IT118" s="90"/>
      <c r="IU118" s="90"/>
      <c r="IV118" s="90"/>
    </row>
    <row r="119" spans="1:256" ht="12.75">
      <c r="A119" s="27">
        <v>50</v>
      </c>
      <c r="B119" s="86">
        <v>52</v>
      </c>
      <c r="C119" s="86" t="s">
        <v>38</v>
      </c>
      <c r="D119" s="87" t="s">
        <v>49</v>
      </c>
      <c r="E119" s="86" t="s">
        <v>1</v>
      </c>
      <c r="F119" s="88">
        <f t="shared" si="4"/>
        <v>6</v>
      </c>
      <c r="G119" s="123"/>
      <c r="H119" s="6">
        <f t="shared" si="5"/>
        <v>0</v>
      </c>
      <c r="I119" s="25">
        <v>6</v>
      </c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  <c r="FY119" s="90"/>
      <c r="FZ119" s="90"/>
      <c r="GA119" s="90"/>
      <c r="GB119" s="90"/>
      <c r="GC119" s="90"/>
      <c r="GD119" s="90"/>
      <c r="GE119" s="90"/>
      <c r="GF119" s="90"/>
      <c r="GG119" s="90"/>
      <c r="GH119" s="90"/>
      <c r="GI119" s="90"/>
      <c r="GJ119" s="90"/>
      <c r="GK119" s="90"/>
      <c r="GL119" s="90"/>
      <c r="GM119" s="90"/>
      <c r="GN119" s="90"/>
      <c r="GO119" s="90"/>
      <c r="GP119" s="90"/>
      <c r="GQ119" s="90"/>
      <c r="GR119" s="90"/>
      <c r="GS119" s="90"/>
      <c r="GT119" s="90"/>
      <c r="GU119" s="90"/>
      <c r="GV119" s="90"/>
      <c r="GW119" s="90"/>
      <c r="GX119" s="90"/>
      <c r="GY119" s="90"/>
      <c r="GZ119" s="90"/>
      <c r="HA119" s="90"/>
      <c r="HB119" s="90"/>
      <c r="HC119" s="90"/>
      <c r="HD119" s="90"/>
      <c r="HE119" s="90"/>
      <c r="HF119" s="90"/>
      <c r="HG119" s="90"/>
      <c r="HH119" s="90"/>
      <c r="HI119" s="90"/>
      <c r="HJ119" s="90"/>
      <c r="HK119" s="90"/>
      <c r="HL119" s="90"/>
      <c r="HM119" s="90"/>
      <c r="HN119" s="90"/>
      <c r="HO119" s="90"/>
      <c r="HP119" s="90"/>
      <c r="HQ119" s="90"/>
      <c r="HR119" s="90"/>
      <c r="HS119" s="90"/>
      <c r="HT119" s="90"/>
      <c r="HU119" s="90"/>
      <c r="HV119" s="90"/>
      <c r="HW119" s="90"/>
      <c r="HX119" s="90"/>
      <c r="HY119" s="90"/>
      <c r="HZ119" s="90"/>
      <c r="IA119" s="90"/>
      <c r="IB119" s="90"/>
      <c r="IC119" s="90"/>
      <c r="ID119" s="90"/>
      <c r="IE119" s="90"/>
      <c r="IF119" s="90"/>
      <c r="IG119" s="90"/>
      <c r="IH119" s="90"/>
      <c r="II119" s="90"/>
      <c r="IJ119" s="90"/>
      <c r="IK119" s="90"/>
      <c r="IL119" s="90"/>
      <c r="IM119" s="90"/>
      <c r="IN119" s="90"/>
      <c r="IO119" s="90"/>
      <c r="IP119" s="90"/>
      <c r="IQ119" s="90"/>
      <c r="IR119" s="90"/>
      <c r="IS119" s="90"/>
      <c r="IT119" s="90"/>
      <c r="IU119" s="90"/>
      <c r="IV119" s="90"/>
    </row>
    <row r="120" spans="1:256" ht="12.75">
      <c r="A120" s="27">
        <v>50</v>
      </c>
      <c r="B120" s="86">
        <v>53</v>
      </c>
      <c r="C120" s="86" t="s">
        <v>38</v>
      </c>
      <c r="D120" s="87" t="s">
        <v>127</v>
      </c>
      <c r="E120" s="86" t="s">
        <v>1</v>
      </c>
      <c r="F120" s="88">
        <f t="shared" si="4"/>
        <v>1</v>
      </c>
      <c r="G120" s="123"/>
      <c r="H120" s="6">
        <f t="shared" si="5"/>
        <v>0</v>
      </c>
      <c r="I120" s="25">
        <v>1</v>
      </c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  <c r="FY120" s="90"/>
      <c r="FZ120" s="90"/>
      <c r="GA120" s="90"/>
      <c r="GB120" s="90"/>
      <c r="GC120" s="90"/>
      <c r="GD120" s="90"/>
      <c r="GE120" s="90"/>
      <c r="GF120" s="90"/>
      <c r="GG120" s="90"/>
      <c r="GH120" s="90"/>
      <c r="GI120" s="90"/>
      <c r="GJ120" s="90"/>
      <c r="GK120" s="90"/>
      <c r="GL120" s="90"/>
      <c r="GM120" s="90"/>
      <c r="GN120" s="90"/>
      <c r="GO120" s="90"/>
      <c r="GP120" s="90"/>
      <c r="GQ120" s="90"/>
      <c r="GR120" s="90"/>
      <c r="GS120" s="90"/>
      <c r="GT120" s="90"/>
      <c r="GU120" s="90"/>
      <c r="GV120" s="90"/>
      <c r="GW120" s="90"/>
      <c r="GX120" s="90"/>
      <c r="GY120" s="90"/>
      <c r="GZ120" s="90"/>
      <c r="HA120" s="90"/>
      <c r="HB120" s="90"/>
      <c r="HC120" s="90"/>
      <c r="HD120" s="90"/>
      <c r="HE120" s="90"/>
      <c r="HF120" s="90"/>
      <c r="HG120" s="90"/>
      <c r="HH120" s="90"/>
      <c r="HI120" s="90"/>
      <c r="HJ120" s="90"/>
      <c r="HK120" s="90"/>
      <c r="HL120" s="90"/>
      <c r="HM120" s="90"/>
      <c r="HN120" s="90"/>
      <c r="HO120" s="90"/>
      <c r="HP120" s="90"/>
      <c r="HQ120" s="90"/>
      <c r="HR120" s="90"/>
      <c r="HS120" s="90"/>
      <c r="HT120" s="90"/>
      <c r="HU120" s="90"/>
      <c r="HV120" s="90"/>
      <c r="HW120" s="90"/>
      <c r="HX120" s="90"/>
      <c r="HY120" s="90"/>
      <c r="HZ120" s="90"/>
      <c r="IA120" s="90"/>
      <c r="IB120" s="90"/>
      <c r="IC120" s="90"/>
      <c r="ID120" s="90"/>
      <c r="IE120" s="90"/>
      <c r="IF120" s="90"/>
      <c r="IG120" s="90"/>
      <c r="IH120" s="90"/>
      <c r="II120" s="90"/>
      <c r="IJ120" s="90"/>
      <c r="IK120" s="90"/>
      <c r="IL120" s="90"/>
      <c r="IM120" s="90"/>
      <c r="IN120" s="90"/>
      <c r="IO120" s="90"/>
      <c r="IP120" s="90"/>
      <c r="IQ120" s="90"/>
      <c r="IR120" s="90"/>
      <c r="IS120" s="90"/>
      <c r="IT120" s="90"/>
      <c r="IU120" s="90"/>
      <c r="IV120" s="90"/>
    </row>
    <row r="121" spans="1:256" ht="12.75">
      <c r="A121" s="27">
        <v>50</v>
      </c>
      <c r="B121" s="86">
        <v>54</v>
      </c>
      <c r="C121" s="86" t="s">
        <v>38</v>
      </c>
      <c r="D121" s="87" t="s">
        <v>128</v>
      </c>
      <c r="E121" s="86" t="s">
        <v>1</v>
      </c>
      <c r="F121" s="88">
        <f t="shared" si="4"/>
        <v>1</v>
      </c>
      <c r="G121" s="123"/>
      <c r="H121" s="6">
        <f t="shared" si="5"/>
        <v>0</v>
      </c>
      <c r="I121" s="25">
        <v>1</v>
      </c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  <c r="HN121" s="90"/>
      <c r="HO121" s="90"/>
      <c r="HP121" s="90"/>
      <c r="HQ121" s="90"/>
      <c r="HR121" s="90"/>
      <c r="HS121" s="90"/>
      <c r="HT121" s="90"/>
      <c r="HU121" s="90"/>
      <c r="HV121" s="90"/>
      <c r="HW121" s="90"/>
      <c r="HX121" s="90"/>
      <c r="HY121" s="90"/>
      <c r="HZ121" s="90"/>
      <c r="IA121" s="90"/>
      <c r="IB121" s="90"/>
      <c r="IC121" s="90"/>
      <c r="ID121" s="90"/>
      <c r="IE121" s="90"/>
      <c r="IF121" s="90"/>
      <c r="IG121" s="90"/>
      <c r="IH121" s="90"/>
      <c r="II121" s="90"/>
      <c r="IJ121" s="90"/>
      <c r="IK121" s="90"/>
      <c r="IL121" s="90"/>
      <c r="IM121" s="90"/>
      <c r="IN121" s="90"/>
      <c r="IO121" s="90"/>
      <c r="IP121" s="90"/>
      <c r="IQ121" s="90"/>
      <c r="IR121" s="90"/>
      <c r="IS121" s="90"/>
      <c r="IT121" s="90"/>
      <c r="IU121" s="90"/>
      <c r="IV121" s="90"/>
    </row>
    <row r="122" spans="1:256" ht="12.75">
      <c r="A122" s="27">
        <v>50</v>
      </c>
      <c r="B122" s="86">
        <v>55</v>
      </c>
      <c r="C122" s="86" t="s">
        <v>38</v>
      </c>
      <c r="D122" s="87" t="s">
        <v>129</v>
      </c>
      <c r="E122" s="86" t="s">
        <v>1</v>
      </c>
      <c r="F122" s="88">
        <f t="shared" si="4"/>
        <v>3</v>
      </c>
      <c r="G122" s="123"/>
      <c r="H122" s="6">
        <f t="shared" si="5"/>
        <v>0</v>
      </c>
      <c r="I122" s="25">
        <v>3</v>
      </c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  <c r="HP122" s="90"/>
      <c r="HQ122" s="90"/>
      <c r="HR122" s="90"/>
      <c r="HS122" s="90"/>
      <c r="HT122" s="90"/>
      <c r="HU122" s="90"/>
      <c r="HV122" s="90"/>
      <c r="HW122" s="90"/>
      <c r="HX122" s="90"/>
      <c r="HY122" s="90"/>
      <c r="HZ122" s="90"/>
      <c r="IA122" s="90"/>
      <c r="IB122" s="90"/>
      <c r="IC122" s="90"/>
      <c r="ID122" s="90"/>
      <c r="IE122" s="90"/>
      <c r="IF122" s="90"/>
      <c r="IG122" s="90"/>
      <c r="IH122" s="90"/>
      <c r="II122" s="90"/>
      <c r="IJ122" s="90"/>
      <c r="IK122" s="90"/>
      <c r="IL122" s="90"/>
      <c r="IM122" s="90"/>
      <c r="IN122" s="90"/>
      <c r="IO122" s="90"/>
      <c r="IP122" s="90"/>
      <c r="IQ122" s="90"/>
      <c r="IR122" s="90"/>
      <c r="IS122" s="90"/>
      <c r="IT122" s="90"/>
      <c r="IU122" s="90"/>
      <c r="IV122" s="90"/>
    </row>
    <row r="123" spans="1:256" ht="12.75">
      <c r="A123" s="27">
        <v>60</v>
      </c>
      <c r="B123" s="86">
        <v>56</v>
      </c>
      <c r="C123" s="86" t="s">
        <v>34</v>
      </c>
      <c r="D123" s="87" t="s">
        <v>130</v>
      </c>
      <c r="E123" s="86" t="s">
        <v>1</v>
      </c>
      <c r="F123" s="88">
        <f t="shared" si="4"/>
        <v>2</v>
      </c>
      <c r="G123" s="123"/>
      <c r="H123" s="6">
        <f t="shared" si="5"/>
        <v>0</v>
      </c>
      <c r="I123" s="25">
        <v>2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  <c r="FY123" s="90"/>
      <c r="FZ123" s="90"/>
      <c r="GA123" s="90"/>
      <c r="GB123" s="90"/>
      <c r="GC123" s="90"/>
      <c r="GD123" s="90"/>
      <c r="GE123" s="90"/>
      <c r="GF123" s="9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90"/>
      <c r="GS123" s="90"/>
      <c r="GT123" s="90"/>
      <c r="GU123" s="90"/>
      <c r="GV123" s="90"/>
      <c r="GW123" s="90"/>
      <c r="GX123" s="90"/>
      <c r="GY123" s="90"/>
      <c r="GZ123" s="90"/>
      <c r="HA123" s="90"/>
      <c r="HB123" s="90"/>
      <c r="HC123" s="90"/>
      <c r="HD123" s="90"/>
      <c r="HE123" s="90"/>
      <c r="HF123" s="90"/>
      <c r="HG123" s="90"/>
      <c r="HH123" s="90"/>
      <c r="HI123" s="90"/>
      <c r="HJ123" s="90"/>
      <c r="HK123" s="90"/>
      <c r="HL123" s="90"/>
      <c r="HM123" s="90"/>
      <c r="HN123" s="90"/>
      <c r="HO123" s="90"/>
      <c r="HP123" s="90"/>
      <c r="HQ123" s="90"/>
      <c r="HR123" s="90"/>
      <c r="HS123" s="90"/>
      <c r="HT123" s="90"/>
      <c r="HU123" s="90"/>
      <c r="HV123" s="90"/>
      <c r="HW123" s="90"/>
      <c r="HX123" s="90"/>
      <c r="HY123" s="90"/>
      <c r="HZ123" s="90"/>
      <c r="IA123" s="90"/>
      <c r="IB123" s="90"/>
      <c r="IC123" s="90"/>
      <c r="ID123" s="90"/>
      <c r="IE123" s="90"/>
      <c r="IF123" s="90"/>
      <c r="IG123" s="90"/>
      <c r="IH123" s="90"/>
      <c r="II123" s="90"/>
      <c r="IJ123" s="90"/>
      <c r="IK123" s="90"/>
      <c r="IL123" s="90"/>
      <c r="IM123" s="90"/>
      <c r="IN123" s="90"/>
      <c r="IO123" s="90"/>
      <c r="IP123" s="90"/>
      <c r="IQ123" s="90"/>
      <c r="IR123" s="90"/>
      <c r="IS123" s="90"/>
      <c r="IT123" s="90"/>
      <c r="IU123" s="90"/>
      <c r="IV123" s="90"/>
    </row>
    <row r="124" spans="1:256" ht="12.75">
      <c r="A124" s="49"/>
      <c r="B124" s="49"/>
      <c r="C124" s="39"/>
      <c r="D124" s="39" t="s">
        <v>59</v>
      </c>
      <c r="E124" s="49"/>
      <c r="F124" s="50"/>
      <c r="G124" s="50"/>
      <c r="H124" s="2">
        <f>SUM(H77:H123)</f>
        <v>0</v>
      </c>
      <c r="I124" s="49"/>
      <c r="J124" s="49"/>
      <c r="K124" s="82"/>
      <c r="L124" s="49"/>
      <c r="M124" s="83"/>
      <c r="N124" s="49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83"/>
      <c r="II124" s="83"/>
      <c r="IJ124" s="83"/>
      <c r="IK124" s="83"/>
      <c r="IL124" s="83"/>
      <c r="IM124" s="83"/>
      <c r="IN124" s="83"/>
      <c r="IO124" s="83"/>
      <c r="IP124" s="83"/>
      <c r="IQ124" s="83"/>
      <c r="IR124" s="83"/>
      <c r="IS124" s="83"/>
      <c r="IT124" s="83"/>
      <c r="IU124" s="83"/>
      <c r="IV124" s="83"/>
    </row>
    <row r="125" spans="1:11" s="97" customFormat="1" ht="12.75">
      <c r="A125" s="75"/>
      <c r="B125" s="49">
        <v>5</v>
      </c>
      <c r="C125" s="107"/>
      <c r="D125" s="74"/>
      <c r="E125" s="54"/>
      <c r="F125" s="55"/>
      <c r="G125" s="54"/>
      <c r="H125" s="11"/>
      <c r="I125" s="107"/>
      <c r="J125" s="107"/>
      <c r="K125" s="107"/>
    </row>
    <row r="126" spans="2:14" s="83" customFormat="1" ht="15" customHeight="1">
      <c r="B126" s="49" t="s">
        <v>10</v>
      </c>
      <c r="C126" s="39" t="s">
        <v>63</v>
      </c>
      <c r="D126" s="39"/>
      <c r="E126" s="49" t="s">
        <v>4</v>
      </c>
      <c r="F126" s="50" t="s">
        <v>5</v>
      </c>
      <c r="G126" s="50" t="s">
        <v>11</v>
      </c>
      <c r="H126" s="2" t="s">
        <v>8</v>
      </c>
      <c r="N126" s="49"/>
    </row>
    <row r="127" spans="1:259" s="97" customFormat="1" ht="25.5">
      <c r="A127" s="85"/>
      <c r="B127" s="86">
        <v>57</v>
      </c>
      <c r="C127" s="86">
        <v>184853511</v>
      </c>
      <c r="D127" s="87" t="s">
        <v>169</v>
      </c>
      <c r="E127" s="86" t="s">
        <v>0</v>
      </c>
      <c r="F127" s="88">
        <v>217</v>
      </c>
      <c r="G127" s="123"/>
      <c r="H127" s="6">
        <f aca="true" t="shared" si="6" ref="H127:H151">+F127*G127</f>
        <v>0</v>
      </c>
      <c r="I127" s="7"/>
      <c r="J127" s="7"/>
      <c r="K127" s="7"/>
      <c r="L127" s="96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  <c r="FY127" s="90"/>
      <c r="FZ127" s="90"/>
      <c r="GA127" s="90"/>
      <c r="GB127" s="90"/>
      <c r="GC127" s="90"/>
      <c r="GD127" s="90"/>
      <c r="GE127" s="90"/>
      <c r="GF127" s="90"/>
      <c r="GG127" s="90"/>
      <c r="GH127" s="90"/>
      <c r="GI127" s="90"/>
      <c r="GJ127" s="90"/>
      <c r="GK127" s="90"/>
      <c r="GL127" s="90"/>
      <c r="GM127" s="90"/>
      <c r="GN127" s="90"/>
      <c r="GO127" s="90"/>
      <c r="GP127" s="90"/>
      <c r="GQ127" s="90"/>
      <c r="GR127" s="90"/>
      <c r="GS127" s="90"/>
      <c r="GT127" s="90"/>
      <c r="GU127" s="90"/>
      <c r="GV127" s="90"/>
      <c r="GW127" s="90"/>
      <c r="GX127" s="90"/>
      <c r="GY127" s="90"/>
      <c r="GZ127" s="90"/>
      <c r="HA127" s="90"/>
      <c r="HB127" s="90"/>
      <c r="HC127" s="90"/>
      <c r="HD127" s="90"/>
      <c r="HE127" s="90"/>
      <c r="HF127" s="90"/>
      <c r="HG127" s="90"/>
      <c r="HH127" s="90"/>
      <c r="HI127" s="90"/>
      <c r="HJ127" s="90"/>
      <c r="HK127" s="90"/>
      <c r="HL127" s="90"/>
      <c r="HM127" s="90"/>
      <c r="HN127" s="90"/>
      <c r="HO127" s="90"/>
      <c r="HP127" s="90"/>
      <c r="HQ127" s="90"/>
      <c r="HR127" s="90"/>
      <c r="HS127" s="90"/>
      <c r="HT127" s="90"/>
      <c r="HU127" s="90"/>
      <c r="HV127" s="90"/>
      <c r="HW127" s="90"/>
      <c r="HX127" s="90"/>
      <c r="HY127" s="90"/>
      <c r="HZ127" s="90"/>
      <c r="IA127" s="90"/>
      <c r="IB127" s="90"/>
      <c r="IC127" s="90"/>
      <c r="ID127" s="90"/>
      <c r="IE127" s="90"/>
      <c r="IF127" s="90"/>
      <c r="IG127" s="90"/>
      <c r="IH127" s="90"/>
      <c r="II127" s="90"/>
      <c r="IJ127" s="90"/>
      <c r="IK127" s="90"/>
      <c r="IL127" s="90"/>
      <c r="IM127" s="90"/>
      <c r="IN127" s="90"/>
      <c r="IO127" s="90"/>
      <c r="IP127" s="90"/>
      <c r="IQ127" s="90"/>
      <c r="IR127" s="90"/>
      <c r="IS127" s="90"/>
      <c r="IT127" s="90"/>
      <c r="IU127" s="90"/>
      <c r="IV127" s="90"/>
      <c r="IW127" s="90"/>
      <c r="IX127" s="90"/>
      <c r="IY127" s="90"/>
    </row>
    <row r="128" spans="1:259" s="97" customFormat="1" ht="25.5">
      <c r="A128" s="85"/>
      <c r="B128" s="86">
        <v>58</v>
      </c>
      <c r="C128" s="86">
        <v>184853512</v>
      </c>
      <c r="D128" s="87" t="s">
        <v>170</v>
      </c>
      <c r="E128" s="86" t="s">
        <v>0</v>
      </c>
      <c r="F128" s="88">
        <v>23</v>
      </c>
      <c r="G128" s="123"/>
      <c r="H128" s="6">
        <f aca="true" t="shared" si="7" ref="H128">+F128*G128</f>
        <v>0</v>
      </c>
      <c r="I128" s="7"/>
      <c r="J128" s="7"/>
      <c r="K128" s="7"/>
      <c r="L128" s="96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  <c r="HA128" s="90"/>
      <c r="HB128" s="90"/>
      <c r="HC128" s="90"/>
      <c r="HD128" s="90"/>
      <c r="HE128" s="90"/>
      <c r="HF128" s="90"/>
      <c r="HG128" s="90"/>
      <c r="HH128" s="90"/>
      <c r="HI128" s="90"/>
      <c r="HJ128" s="90"/>
      <c r="HK128" s="90"/>
      <c r="HL128" s="90"/>
      <c r="HM128" s="90"/>
      <c r="HN128" s="90"/>
      <c r="HO128" s="90"/>
      <c r="HP128" s="90"/>
      <c r="HQ128" s="90"/>
      <c r="HR128" s="90"/>
      <c r="HS128" s="90"/>
      <c r="HT128" s="90"/>
      <c r="HU128" s="90"/>
      <c r="HV128" s="90"/>
      <c r="HW128" s="90"/>
      <c r="HX128" s="90"/>
      <c r="HY128" s="90"/>
      <c r="HZ128" s="90"/>
      <c r="IA128" s="90"/>
      <c r="IB128" s="90"/>
      <c r="IC128" s="90"/>
      <c r="ID128" s="90"/>
      <c r="IE128" s="90"/>
      <c r="IF128" s="90"/>
      <c r="IG128" s="90"/>
      <c r="IH128" s="90"/>
      <c r="II128" s="90"/>
      <c r="IJ128" s="90"/>
      <c r="IK128" s="90"/>
      <c r="IL128" s="90"/>
      <c r="IM128" s="90"/>
      <c r="IN128" s="90"/>
      <c r="IO128" s="90"/>
      <c r="IP128" s="90"/>
      <c r="IQ128" s="90"/>
      <c r="IR128" s="90"/>
      <c r="IS128" s="90"/>
      <c r="IT128" s="90"/>
      <c r="IU128" s="90"/>
      <c r="IV128" s="90"/>
      <c r="IW128" s="90"/>
      <c r="IX128" s="90"/>
      <c r="IY128" s="90"/>
    </row>
    <row r="129" spans="1:259" s="97" customFormat="1" ht="25.5">
      <c r="A129" s="85"/>
      <c r="B129" s="86">
        <v>59</v>
      </c>
      <c r="C129" s="86">
        <v>184853513</v>
      </c>
      <c r="D129" s="87" t="s">
        <v>171</v>
      </c>
      <c r="E129" s="86" t="s">
        <v>0</v>
      </c>
      <c r="F129" s="88">
        <v>220</v>
      </c>
      <c r="G129" s="123"/>
      <c r="H129" s="6">
        <f aca="true" t="shared" si="8" ref="H129">+F129*G129</f>
        <v>0</v>
      </c>
      <c r="I129" s="7"/>
      <c r="J129" s="7"/>
      <c r="K129" s="7"/>
      <c r="L129" s="96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  <c r="HN129" s="90"/>
      <c r="HO129" s="90"/>
      <c r="HP129" s="90"/>
      <c r="HQ129" s="90"/>
      <c r="HR129" s="90"/>
      <c r="HS129" s="90"/>
      <c r="HT129" s="90"/>
      <c r="HU129" s="90"/>
      <c r="HV129" s="90"/>
      <c r="HW129" s="90"/>
      <c r="HX129" s="90"/>
      <c r="HY129" s="90"/>
      <c r="HZ129" s="90"/>
      <c r="IA129" s="90"/>
      <c r="IB129" s="90"/>
      <c r="IC129" s="90"/>
      <c r="ID129" s="90"/>
      <c r="IE129" s="90"/>
      <c r="IF129" s="90"/>
      <c r="IG129" s="90"/>
      <c r="IH129" s="90"/>
      <c r="II129" s="90"/>
      <c r="IJ129" s="90"/>
      <c r="IK129" s="90"/>
      <c r="IL129" s="90"/>
      <c r="IM129" s="90"/>
      <c r="IN129" s="90"/>
      <c r="IO129" s="90"/>
      <c r="IP129" s="90"/>
      <c r="IQ129" s="90"/>
      <c r="IR129" s="90"/>
      <c r="IS129" s="90"/>
      <c r="IT129" s="90"/>
      <c r="IU129" s="90"/>
      <c r="IV129" s="90"/>
      <c r="IW129" s="90"/>
      <c r="IX129" s="90"/>
      <c r="IY129" s="90"/>
    </row>
    <row r="130" spans="1:259" s="97" customFormat="1" ht="12.75">
      <c r="A130" s="85"/>
      <c r="B130" s="86">
        <v>60</v>
      </c>
      <c r="C130" s="86" t="s">
        <v>86</v>
      </c>
      <c r="D130" s="87" t="s">
        <v>87</v>
      </c>
      <c r="E130" s="86" t="s">
        <v>0</v>
      </c>
      <c r="F130" s="88">
        <f>+F127</f>
        <v>217</v>
      </c>
      <c r="G130" s="123"/>
      <c r="H130" s="6">
        <f t="shared" si="6"/>
        <v>0</v>
      </c>
      <c r="I130" s="13"/>
      <c r="J130" s="13"/>
      <c r="K130" s="13"/>
      <c r="L130" s="89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  <c r="FY130" s="90"/>
      <c r="FZ130" s="90"/>
      <c r="GA130" s="90"/>
      <c r="GB130" s="90"/>
      <c r="GC130" s="90"/>
      <c r="GD130" s="90"/>
      <c r="GE130" s="90"/>
      <c r="GF130" s="90"/>
      <c r="GG130" s="90"/>
      <c r="GH130" s="90"/>
      <c r="GI130" s="90"/>
      <c r="GJ130" s="90"/>
      <c r="GK130" s="90"/>
      <c r="GL130" s="90"/>
      <c r="GM130" s="90"/>
      <c r="GN130" s="90"/>
      <c r="GO130" s="90"/>
      <c r="GP130" s="90"/>
      <c r="GQ130" s="90"/>
      <c r="GR130" s="90"/>
      <c r="GS130" s="90"/>
      <c r="GT130" s="90"/>
      <c r="GU130" s="90"/>
      <c r="GV130" s="90"/>
      <c r="GW130" s="90"/>
      <c r="GX130" s="90"/>
      <c r="GY130" s="90"/>
      <c r="GZ130" s="90"/>
      <c r="HA130" s="90"/>
      <c r="HB130" s="90"/>
      <c r="HC130" s="90"/>
      <c r="HD130" s="90"/>
      <c r="HE130" s="90"/>
      <c r="HF130" s="90"/>
      <c r="HG130" s="90"/>
      <c r="HH130" s="90"/>
      <c r="HI130" s="90"/>
      <c r="HJ130" s="90"/>
      <c r="HK130" s="90"/>
      <c r="HL130" s="90"/>
      <c r="HM130" s="90"/>
      <c r="HN130" s="90"/>
      <c r="HO130" s="90"/>
      <c r="HP130" s="90"/>
      <c r="HQ130" s="90"/>
      <c r="HR130" s="90"/>
      <c r="HS130" s="90"/>
      <c r="HT130" s="90"/>
      <c r="HU130" s="90"/>
      <c r="HV130" s="90"/>
      <c r="HW130" s="90"/>
      <c r="HX130" s="90"/>
      <c r="HY130" s="90"/>
      <c r="HZ130" s="90"/>
      <c r="IA130" s="90"/>
      <c r="IB130" s="90"/>
      <c r="IC130" s="90"/>
      <c r="ID130" s="90"/>
      <c r="IE130" s="90"/>
      <c r="IF130" s="90"/>
      <c r="IG130" s="90"/>
      <c r="IH130" s="90"/>
      <c r="II130" s="90"/>
      <c r="IJ130" s="90"/>
      <c r="IK130" s="90"/>
      <c r="IL130" s="90"/>
      <c r="IM130" s="90"/>
      <c r="IN130" s="90"/>
      <c r="IO130" s="90"/>
      <c r="IP130" s="90"/>
      <c r="IQ130" s="90"/>
      <c r="IR130" s="90"/>
      <c r="IS130" s="90"/>
      <c r="IT130" s="90"/>
      <c r="IU130" s="90"/>
      <c r="IV130" s="90"/>
      <c r="IW130" s="90"/>
      <c r="IX130" s="90"/>
      <c r="IY130" s="90"/>
    </row>
    <row r="131" spans="1:259" s="97" customFormat="1" ht="12.75">
      <c r="A131" s="85"/>
      <c r="B131" s="86">
        <v>61</v>
      </c>
      <c r="C131" s="86">
        <v>183205141</v>
      </c>
      <c r="D131" s="87" t="s">
        <v>88</v>
      </c>
      <c r="E131" s="86" t="s">
        <v>0</v>
      </c>
      <c r="F131" s="88">
        <f>+F128</f>
        <v>23</v>
      </c>
      <c r="G131" s="123"/>
      <c r="H131" s="6">
        <f aca="true" t="shared" si="9" ref="H131">+F131*G131</f>
        <v>0</v>
      </c>
      <c r="I131" s="13"/>
      <c r="J131" s="13"/>
      <c r="K131" s="13"/>
      <c r="L131" s="89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  <c r="FY131" s="90"/>
      <c r="FZ131" s="90"/>
      <c r="GA131" s="90"/>
      <c r="GB131" s="90"/>
      <c r="GC131" s="90"/>
      <c r="GD131" s="90"/>
      <c r="GE131" s="90"/>
      <c r="GF131" s="90"/>
      <c r="GG131" s="90"/>
      <c r="GH131" s="90"/>
      <c r="GI131" s="90"/>
      <c r="GJ131" s="90"/>
      <c r="GK131" s="90"/>
      <c r="GL131" s="90"/>
      <c r="GM131" s="90"/>
      <c r="GN131" s="90"/>
      <c r="GO131" s="90"/>
      <c r="GP131" s="90"/>
      <c r="GQ131" s="90"/>
      <c r="GR131" s="90"/>
      <c r="GS131" s="90"/>
      <c r="GT131" s="90"/>
      <c r="GU131" s="90"/>
      <c r="GV131" s="90"/>
      <c r="GW131" s="90"/>
      <c r="GX131" s="90"/>
      <c r="GY131" s="90"/>
      <c r="GZ131" s="90"/>
      <c r="HA131" s="90"/>
      <c r="HB131" s="90"/>
      <c r="HC131" s="90"/>
      <c r="HD131" s="90"/>
      <c r="HE131" s="90"/>
      <c r="HF131" s="90"/>
      <c r="HG131" s="90"/>
      <c r="HH131" s="90"/>
      <c r="HI131" s="90"/>
      <c r="HJ131" s="90"/>
      <c r="HK131" s="90"/>
      <c r="HL131" s="90"/>
      <c r="HM131" s="90"/>
      <c r="HN131" s="90"/>
      <c r="HO131" s="90"/>
      <c r="HP131" s="90"/>
      <c r="HQ131" s="90"/>
      <c r="HR131" s="90"/>
      <c r="HS131" s="90"/>
      <c r="HT131" s="90"/>
      <c r="HU131" s="90"/>
      <c r="HV131" s="90"/>
      <c r="HW131" s="90"/>
      <c r="HX131" s="90"/>
      <c r="HY131" s="90"/>
      <c r="HZ131" s="90"/>
      <c r="IA131" s="90"/>
      <c r="IB131" s="90"/>
      <c r="IC131" s="90"/>
      <c r="ID131" s="90"/>
      <c r="IE131" s="90"/>
      <c r="IF131" s="90"/>
      <c r="IG131" s="90"/>
      <c r="IH131" s="90"/>
      <c r="II131" s="90"/>
      <c r="IJ131" s="90"/>
      <c r="IK131" s="90"/>
      <c r="IL131" s="90"/>
      <c r="IM131" s="90"/>
      <c r="IN131" s="90"/>
      <c r="IO131" s="90"/>
      <c r="IP131" s="90"/>
      <c r="IQ131" s="90"/>
      <c r="IR131" s="90"/>
      <c r="IS131" s="90"/>
      <c r="IT131" s="90"/>
      <c r="IU131" s="90"/>
      <c r="IV131" s="90"/>
      <c r="IW131" s="90"/>
      <c r="IX131" s="90"/>
      <c r="IY131" s="90"/>
    </row>
    <row r="132" spans="1:259" s="97" customFormat="1" ht="25.5">
      <c r="A132" s="85"/>
      <c r="B132" s="86">
        <v>62</v>
      </c>
      <c r="C132" s="86">
        <v>183111214</v>
      </c>
      <c r="D132" s="87" t="s">
        <v>89</v>
      </c>
      <c r="E132" s="86" t="s">
        <v>1</v>
      </c>
      <c r="F132" s="88">
        <f>+SUM(I153:I162)+I165</f>
        <v>263</v>
      </c>
      <c r="G132" s="123"/>
      <c r="H132" s="6">
        <f t="shared" si="6"/>
        <v>0</v>
      </c>
      <c r="I132" s="7"/>
      <c r="J132" s="7"/>
      <c r="K132" s="7"/>
      <c r="L132" s="96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  <c r="HA132" s="90"/>
      <c r="HB132" s="90"/>
      <c r="HC132" s="90"/>
      <c r="HD132" s="90"/>
      <c r="HE132" s="90"/>
      <c r="HF132" s="90"/>
      <c r="HG132" s="90"/>
      <c r="HH132" s="90"/>
      <c r="HI132" s="90"/>
      <c r="HJ132" s="90"/>
      <c r="HK132" s="90"/>
      <c r="HL132" s="90"/>
      <c r="HM132" s="90"/>
      <c r="HN132" s="90"/>
      <c r="HO132" s="90"/>
      <c r="HP132" s="90"/>
      <c r="HQ132" s="90"/>
      <c r="HR132" s="90"/>
      <c r="HS132" s="90"/>
      <c r="HT132" s="90"/>
      <c r="HU132" s="90"/>
      <c r="HV132" s="90"/>
      <c r="HW132" s="90"/>
      <c r="HX132" s="90"/>
      <c r="HY132" s="90"/>
      <c r="HZ132" s="90"/>
      <c r="IA132" s="90"/>
      <c r="IB132" s="90"/>
      <c r="IC132" s="90"/>
      <c r="ID132" s="90"/>
      <c r="IE132" s="90"/>
      <c r="IF132" s="90"/>
      <c r="IG132" s="90"/>
      <c r="IH132" s="90"/>
      <c r="II132" s="90"/>
      <c r="IJ132" s="90"/>
      <c r="IK132" s="90"/>
      <c r="IL132" s="90"/>
      <c r="IM132" s="90"/>
      <c r="IN132" s="90"/>
      <c r="IO132" s="90"/>
      <c r="IP132" s="90"/>
      <c r="IQ132" s="90"/>
      <c r="IR132" s="90"/>
      <c r="IS132" s="90"/>
      <c r="IT132" s="90"/>
      <c r="IU132" s="90"/>
      <c r="IV132" s="90"/>
      <c r="IW132" s="90"/>
      <c r="IX132" s="90"/>
      <c r="IY132" s="90"/>
    </row>
    <row r="133" spans="1:259" s="97" customFormat="1" ht="25.5">
      <c r="A133" s="85"/>
      <c r="B133" s="86">
        <v>63</v>
      </c>
      <c r="C133" s="86">
        <v>183112214</v>
      </c>
      <c r="D133" s="87" t="s">
        <v>90</v>
      </c>
      <c r="E133" s="86" t="s">
        <v>1</v>
      </c>
      <c r="F133" s="88">
        <f>SUM(J153:J165)</f>
        <v>70</v>
      </c>
      <c r="G133" s="123"/>
      <c r="H133" s="6">
        <f aca="true" t="shared" si="10" ref="H133">+F133*G133</f>
        <v>0</v>
      </c>
      <c r="I133" s="7"/>
      <c r="J133" s="7"/>
      <c r="K133" s="7"/>
      <c r="L133" s="96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  <c r="HN133" s="90"/>
      <c r="HO133" s="90"/>
      <c r="HP133" s="90"/>
      <c r="HQ133" s="90"/>
      <c r="HR133" s="90"/>
      <c r="HS133" s="90"/>
      <c r="HT133" s="90"/>
      <c r="HU133" s="90"/>
      <c r="HV133" s="90"/>
      <c r="HW133" s="90"/>
      <c r="HX133" s="90"/>
      <c r="HY133" s="90"/>
      <c r="HZ133" s="90"/>
      <c r="IA133" s="90"/>
      <c r="IB133" s="90"/>
      <c r="IC133" s="90"/>
      <c r="ID133" s="90"/>
      <c r="IE133" s="90"/>
      <c r="IF133" s="90"/>
      <c r="IG133" s="90"/>
      <c r="IH133" s="90"/>
      <c r="II133" s="90"/>
      <c r="IJ133" s="90"/>
      <c r="IK133" s="90"/>
      <c r="IL133" s="90"/>
      <c r="IM133" s="90"/>
      <c r="IN133" s="90"/>
      <c r="IO133" s="90"/>
      <c r="IP133" s="90"/>
      <c r="IQ133" s="90"/>
      <c r="IR133" s="90"/>
      <c r="IS133" s="90"/>
      <c r="IT133" s="90"/>
      <c r="IU133" s="90"/>
      <c r="IV133" s="90"/>
      <c r="IW133" s="90"/>
      <c r="IX133" s="90"/>
      <c r="IY133" s="90"/>
    </row>
    <row r="134" spans="1:259" s="97" customFormat="1" ht="25.5">
      <c r="A134" s="85"/>
      <c r="B134" s="86">
        <v>64</v>
      </c>
      <c r="C134" s="86">
        <v>183115214</v>
      </c>
      <c r="D134" s="87" t="s">
        <v>91</v>
      </c>
      <c r="E134" s="86" t="s">
        <v>1</v>
      </c>
      <c r="F134" s="88">
        <f>+SUM(K153:K165)</f>
        <v>460</v>
      </c>
      <c r="G134" s="123"/>
      <c r="H134" s="6">
        <f aca="true" t="shared" si="11" ref="H134">+F134*G134</f>
        <v>0</v>
      </c>
      <c r="I134" s="7"/>
      <c r="J134" s="7"/>
      <c r="K134" s="7"/>
      <c r="L134" s="96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  <c r="FY134" s="90"/>
      <c r="FZ134" s="90"/>
      <c r="GA134" s="90"/>
      <c r="GB134" s="90"/>
      <c r="GC134" s="90"/>
      <c r="GD134" s="90"/>
      <c r="GE134" s="90"/>
      <c r="GF134" s="90"/>
      <c r="GG134" s="90"/>
      <c r="GH134" s="90"/>
      <c r="GI134" s="90"/>
      <c r="GJ134" s="90"/>
      <c r="GK134" s="90"/>
      <c r="GL134" s="90"/>
      <c r="GM134" s="90"/>
      <c r="GN134" s="90"/>
      <c r="GO134" s="90"/>
      <c r="GP134" s="90"/>
      <c r="GQ134" s="90"/>
      <c r="GR134" s="90"/>
      <c r="GS134" s="90"/>
      <c r="GT134" s="90"/>
      <c r="GU134" s="90"/>
      <c r="GV134" s="90"/>
      <c r="GW134" s="90"/>
      <c r="GX134" s="90"/>
      <c r="GY134" s="90"/>
      <c r="GZ134" s="90"/>
      <c r="HA134" s="90"/>
      <c r="HB134" s="90"/>
      <c r="HC134" s="90"/>
      <c r="HD134" s="90"/>
      <c r="HE134" s="90"/>
      <c r="HF134" s="90"/>
      <c r="HG134" s="90"/>
      <c r="HH134" s="90"/>
      <c r="HI134" s="90"/>
      <c r="HJ134" s="90"/>
      <c r="HK134" s="90"/>
      <c r="HL134" s="90"/>
      <c r="HM134" s="90"/>
      <c r="HN134" s="90"/>
      <c r="HO134" s="90"/>
      <c r="HP134" s="90"/>
      <c r="HQ134" s="90"/>
      <c r="HR134" s="90"/>
      <c r="HS134" s="90"/>
      <c r="HT134" s="90"/>
      <c r="HU134" s="90"/>
      <c r="HV134" s="90"/>
      <c r="HW134" s="90"/>
      <c r="HX134" s="90"/>
      <c r="HY134" s="90"/>
      <c r="HZ134" s="90"/>
      <c r="IA134" s="90"/>
      <c r="IB134" s="90"/>
      <c r="IC134" s="90"/>
      <c r="ID134" s="90"/>
      <c r="IE134" s="90"/>
      <c r="IF134" s="90"/>
      <c r="IG134" s="90"/>
      <c r="IH134" s="90"/>
      <c r="II134" s="90"/>
      <c r="IJ134" s="90"/>
      <c r="IK134" s="90"/>
      <c r="IL134" s="90"/>
      <c r="IM134" s="90"/>
      <c r="IN134" s="90"/>
      <c r="IO134" s="90"/>
      <c r="IP134" s="90"/>
      <c r="IQ134" s="90"/>
      <c r="IR134" s="90"/>
      <c r="IS134" s="90"/>
      <c r="IT134" s="90"/>
      <c r="IU134" s="90"/>
      <c r="IV134" s="90"/>
      <c r="IW134" s="90"/>
      <c r="IX134" s="90"/>
      <c r="IY134" s="90"/>
    </row>
    <row r="135" spans="1:259" s="97" customFormat="1" ht="25.5">
      <c r="A135" s="85"/>
      <c r="B135" s="86">
        <v>65</v>
      </c>
      <c r="C135" s="86">
        <v>183101213</v>
      </c>
      <c r="D135" s="87" t="s">
        <v>92</v>
      </c>
      <c r="E135" s="86" t="s">
        <v>1</v>
      </c>
      <c r="F135" s="88">
        <f>+I163+I164</f>
        <v>57</v>
      </c>
      <c r="G135" s="123"/>
      <c r="H135" s="6">
        <f aca="true" t="shared" si="12" ref="H135">+F135*G135</f>
        <v>0</v>
      </c>
      <c r="I135" s="7"/>
      <c r="J135" s="7"/>
      <c r="K135" s="7"/>
      <c r="L135" s="96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  <c r="FY135" s="90"/>
      <c r="FZ135" s="90"/>
      <c r="GA135" s="90"/>
      <c r="GB135" s="90"/>
      <c r="GC135" s="90"/>
      <c r="GD135" s="90"/>
      <c r="GE135" s="90"/>
      <c r="GF135" s="90"/>
      <c r="GG135" s="90"/>
      <c r="GH135" s="90"/>
      <c r="GI135" s="90"/>
      <c r="GJ135" s="90"/>
      <c r="GK135" s="90"/>
      <c r="GL135" s="90"/>
      <c r="GM135" s="90"/>
      <c r="GN135" s="90"/>
      <c r="GO135" s="90"/>
      <c r="GP135" s="90"/>
      <c r="GQ135" s="90"/>
      <c r="GR135" s="90"/>
      <c r="GS135" s="90"/>
      <c r="GT135" s="90"/>
      <c r="GU135" s="90"/>
      <c r="GV135" s="90"/>
      <c r="GW135" s="90"/>
      <c r="GX135" s="90"/>
      <c r="GY135" s="90"/>
      <c r="GZ135" s="90"/>
      <c r="HA135" s="90"/>
      <c r="HB135" s="90"/>
      <c r="HC135" s="90"/>
      <c r="HD135" s="90"/>
      <c r="HE135" s="90"/>
      <c r="HF135" s="90"/>
      <c r="HG135" s="90"/>
      <c r="HH135" s="90"/>
      <c r="HI135" s="90"/>
      <c r="HJ135" s="90"/>
      <c r="HK135" s="90"/>
      <c r="HL135" s="90"/>
      <c r="HM135" s="90"/>
      <c r="HN135" s="90"/>
      <c r="HO135" s="90"/>
      <c r="HP135" s="90"/>
      <c r="HQ135" s="90"/>
      <c r="HR135" s="90"/>
      <c r="HS135" s="90"/>
      <c r="HT135" s="90"/>
      <c r="HU135" s="90"/>
      <c r="HV135" s="90"/>
      <c r="HW135" s="90"/>
      <c r="HX135" s="90"/>
      <c r="HY135" s="90"/>
      <c r="HZ135" s="90"/>
      <c r="IA135" s="90"/>
      <c r="IB135" s="90"/>
      <c r="IC135" s="90"/>
      <c r="ID135" s="90"/>
      <c r="IE135" s="90"/>
      <c r="IF135" s="90"/>
      <c r="IG135" s="90"/>
      <c r="IH135" s="90"/>
      <c r="II135" s="90"/>
      <c r="IJ135" s="90"/>
      <c r="IK135" s="90"/>
      <c r="IL135" s="90"/>
      <c r="IM135" s="90"/>
      <c r="IN135" s="90"/>
      <c r="IO135" s="90"/>
      <c r="IP135" s="90"/>
      <c r="IQ135" s="90"/>
      <c r="IR135" s="90"/>
      <c r="IS135" s="90"/>
      <c r="IT135" s="90"/>
      <c r="IU135" s="90"/>
      <c r="IV135" s="90"/>
      <c r="IW135" s="90"/>
      <c r="IX135" s="90"/>
      <c r="IY135" s="90"/>
    </row>
    <row r="136" spans="1:259" s="97" customFormat="1" ht="25.5">
      <c r="A136" s="85"/>
      <c r="B136" s="86">
        <v>66</v>
      </c>
      <c r="C136" s="86">
        <v>184102111</v>
      </c>
      <c r="D136" s="87" t="s">
        <v>64</v>
      </c>
      <c r="E136" s="86" t="s">
        <v>1</v>
      </c>
      <c r="F136" s="88">
        <f>+SUM(I153:I156)+SUM(I159:I162)</f>
        <v>172</v>
      </c>
      <c r="G136" s="123"/>
      <c r="H136" s="6">
        <f>+F136*G136</f>
        <v>0</v>
      </c>
      <c r="I136" s="7"/>
      <c r="J136" s="7"/>
      <c r="K136" s="7"/>
      <c r="L136" s="96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  <c r="HA136" s="90"/>
      <c r="HB136" s="90"/>
      <c r="HC136" s="90"/>
      <c r="HD136" s="90"/>
      <c r="HE136" s="90"/>
      <c r="HF136" s="90"/>
      <c r="HG136" s="90"/>
      <c r="HH136" s="90"/>
      <c r="HI136" s="90"/>
      <c r="HJ136" s="90"/>
      <c r="HK136" s="90"/>
      <c r="HL136" s="90"/>
      <c r="HM136" s="90"/>
      <c r="HN136" s="90"/>
      <c r="HO136" s="90"/>
      <c r="HP136" s="90"/>
      <c r="HQ136" s="90"/>
      <c r="HR136" s="90"/>
      <c r="HS136" s="90"/>
      <c r="HT136" s="90"/>
      <c r="HU136" s="90"/>
      <c r="HV136" s="90"/>
      <c r="HW136" s="90"/>
      <c r="HX136" s="90"/>
      <c r="HY136" s="90"/>
      <c r="HZ136" s="90"/>
      <c r="IA136" s="90"/>
      <c r="IB136" s="90"/>
      <c r="IC136" s="90"/>
      <c r="ID136" s="90"/>
      <c r="IE136" s="90"/>
      <c r="IF136" s="90"/>
      <c r="IG136" s="90"/>
      <c r="IH136" s="90"/>
      <c r="II136" s="90"/>
      <c r="IJ136" s="90"/>
      <c r="IK136" s="90"/>
      <c r="IL136" s="90"/>
      <c r="IM136" s="90"/>
      <c r="IN136" s="90"/>
      <c r="IO136" s="90"/>
      <c r="IP136" s="90"/>
      <c r="IQ136" s="90"/>
      <c r="IR136" s="90"/>
      <c r="IS136" s="90"/>
      <c r="IT136" s="90"/>
      <c r="IU136" s="90"/>
      <c r="IV136" s="90"/>
      <c r="IW136" s="90"/>
      <c r="IX136" s="90"/>
      <c r="IY136" s="90"/>
    </row>
    <row r="137" spans="1:259" s="97" customFormat="1" ht="25.5">
      <c r="A137" s="85"/>
      <c r="B137" s="86">
        <v>67</v>
      </c>
      <c r="C137" s="86">
        <v>184102121</v>
      </c>
      <c r="D137" s="87" t="s">
        <v>93</v>
      </c>
      <c r="E137" s="86" t="s">
        <v>1</v>
      </c>
      <c r="F137" s="88">
        <f>+F133</f>
        <v>70</v>
      </c>
      <c r="G137" s="123"/>
      <c r="H137" s="6">
        <f>+F137*G137</f>
        <v>0</v>
      </c>
      <c r="I137" s="7"/>
      <c r="J137" s="7"/>
      <c r="K137" s="7"/>
      <c r="L137" s="96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  <c r="HN137" s="90"/>
      <c r="HO137" s="90"/>
      <c r="HP137" s="90"/>
      <c r="HQ137" s="90"/>
      <c r="HR137" s="90"/>
      <c r="HS137" s="90"/>
      <c r="HT137" s="90"/>
      <c r="HU137" s="90"/>
      <c r="HV137" s="90"/>
      <c r="HW137" s="90"/>
      <c r="HX137" s="90"/>
      <c r="HY137" s="90"/>
      <c r="HZ137" s="90"/>
      <c r="IA137" s="90"/>
      <c r="IB137" s="90"/>
      <c r="IC137" s="90"/>
      <c r="ID137" s="90"/>
      <c r="IE137" s="90"/>
      <c r="IF137" s="90"/>
      <c r="IG137" s="90"/>
      <c r="IH137" s="90"/>
      <c r="II137" s="90"/>
      <c r="IJ137" s="90"/>
      <c r="IK137" s="90"/>
      <c r="IL137" s="90"/>
      <c r="IM137" s="90"/>
      <c r="IN137" s="90"/>
      <c r="IO137" s="90"/>
      <c r="IP137" s="90"/>
      <c r="IQ137" s="90"/>
      <c r="IR137" s="90"/>
      <c r="IS137" s="90"/>
      <c r="IT137" s="90"/>
      <c r="IU137" s="90"/>
      <c r="IV137" s="90"/>
      <c r="IW137" s="90"/>
      <c r="IX137" s="90"/>
      <c r="IY137" s="90"/>
    </row>
    <row r="138" spans="1:259" s="97" customFormat="1" ht="25.5">
      <c r="A138" s="85"/>
      <c r="B138" s="86">
        <v>68</v>
      </c>
      <c r="C138" s="86">
        <v>184102131</v>
      </c>
      <c r="D138" s="87" t="s">
        <v>94</v>
      </c>
      <c r="E138" s="86" t="s">
        <v>1</v>
      </c>
      <c r="F138" s="88">
        <f>+F134</f>
        <v>460</v>
      </c>
      <c r="G138" s="123"/>
      <c r="H138" s="6">
        <f>+F138*G138</f>
        <v>0</v>
      </c>
      <c r="I138" s="7"/>
      <c r="J138" s="7"/>
      <c r="K138" s="7"/>
      <c r="L138" s="96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  <c r="FY138" s="90"/>
      <c r="FZ138" s="90"/>
      <c r="GA138" s="90"/>
      <c r="GB138" s="90"/>
      <c r="GC138" s="90"/>
      <c r="GD138" s="90"/>
      <c r="GE138" s="90"/>
      <c r="GF138" s="90"/>
      <c r="GG138" s="90"/>
      <c r="GH138" s="90"/>
      <c r="GI138" s="90"/>
      <c r="GJ138" s="90"/>
      <c r="GK138" s="90"/>
      <c r="GL138" s="90"/>
      <c r="GM138" s="90"/>
      <c r="GN138" s="90"/>
      <c r="GO138" s="90"/>
      <c r="GP138" s="90"/>
      <c r="GQ138" s="90"/>
      <c r="GR138" s="90"/>
      <c r="GS138" s="90"/>
      <c r="GT138" s="90"/>
      <c r="GU138" s="90"/>
      <c r="GV138" s="90"/>
      <c r="GW138" s="90"/>
      <c r="GX138" s="90"/>
      <c r="GY138" s="90"/>
      <c r="GZ138" s="90"/>
      <c r="HA138" s="90"/>
      <c r="HB138" s="90"/>
      <c r="HC138" s="90"/>
      <c r="HD138" s="90"/>
      <c r="HE138" s="90"/>
      <c r="HF138" s="90"/>
      <c r="HG138" s="90"/>
      <c r="HH138" s="90"/>
      <c r="HI138" s="90"/>
      <c r="HJ138" s="90"/>
      <c r="HK138" s="90"/>
      <c r="HL138" s="90"/>
      <c r="HM138" s="90"/>
      <c r="HN138" s="90"/>
      <c r="HO138" s="90"/>
      <c r="HP138" s="90"/>
      <c r="HQ138" s="90"/>
      <c r="HR138" s="90"/>
      <c r="HS138" s="90"/>
      <c r="HT138" s="90"/>
      <c r="HU138" s="90"/>
      <c r="HV138" s="90"/>
      <c r="HW138" s="90"/>
      <c r="HX138" s="90"/>
      <c r="HY138" s="90"/>
      <c r="HZ138" s="90"/>
      <c r="IA138" s="90"/>
      <c r="IB138" s="90"/>
      <c r="IC138" s="90"/>
      <c r="ID138" s="90"/>
      <c r="IE138" s="90"/>
      <c r="IF138" s="90"/>
      <c r="IG138" s="90"/>
      <c r="IH138" s="90"/>
      <c r="II138" s="90"/>
      <c r="IJ138" s="90"/>
      <c r="IK138" s="90"/>
      <c r="IL138" s="90"/>
      <c r="IM138" s="90"/>
      <c r="IN138" s="90"/>
      <c r="IO138" s="90"/>
      <c r="IP138" s="90"/>
      <c r="IQ138" s="90"/>
      <c r="IR138" s="90"/>
      <c r="IS138" s="90"/>
      <c r="IT138" s="90"/>
      <c r="IU138" s="90"/>
      <c r="IV138" s="90"/>
      <c r="IW138" s="90"/>
      <c r="IX138" s="90"/>
      <c r="IY138" s="90"/>
    </row>
    <row r="139" spans="1:259" s="97" customFormat="1" ht="25.5">
      <c r="A139" s="85"/>
      <c r="B139" s="86">
        <v>69</v>
      </c>
      <c r="C139" s="86">
        <v>184102112</v>
      </c>
      <c r="D139" s="87" t="s">
        <v>95</v>
      </c>
      <c r="E139" s="86" t="s">
        <v>1</v>
      </c>
      <c r="F139" s="88">
        <f>+F135</f>
        <v>57</v>
      </c>
      <c r="G139" s="123"/>
      <c r="H139" s="6">
        <f>+F139*G139</f>
        <v>0</v>
      </c>
      <c r="I139" s="7"/>
      <c r="J139" s="7"/>
      <c r="K139" s="7"/>
      <c r="L139" s="96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  <c r="HP139" s="90"/>
      <c r="HQ139" s="90"/>
      <c r="HR139" s="90"/>
      <c r="HS139" s="90"/>
      <c r="HT139" s="90"/>
      <c r="HU139" s="90"/>
      <c r="HV139" s="90"/>
      <c r="HW139" s="90"/>
      <c r="HX139" s="90"/>
      <c r="HY139" s="90"/>
      <c r="HZ139" s="90"/>
      <c r="IA139" s="90"/>
      <c r="IB139" s="90"/>
      <c r="IC139" s="90"/>
      <c r="ID139" s="90"/>
      <c r="IE139" s="90"/>
      <c r="IF139" s="90"/>
      <c r="IG139" s="90"/>
      <c r="IH139" s="90"/>
      <c r="II139" s="90"/>
      <c r="IJ139" s="90"/>
      <c r="IK139" s="90"/>
      <c r="IL139" s="90"/>
      <c r="IM139" s="90"/>
      <c r="IN139" s="90"/>
      <c r="IO139" s="90"/>
      <c r="IP139" s="90"/>
      <c r="IQ139" s="90"/>
      <c r="IR139" s="90"/>
      <c r="IS139" s="90"/>
      <c r="IT139" s="90"/>
      <c r="IU139" s="90"/>
      <c r="IV139" s="90"/>
      <c r="IW139" s="90"/>
      <c r="IX139" s="90"/>
      <c r="IY139" s="90"/>
    </row>
    <row r="140" spans="1:259" s="97" customFormat="1" ht="25.5">
      <c r="A140" s="85"/>
      <c r="B140" s="86">
        <v>70</v>
      </c>
      <c r="C140" s="86">
        <v>184102211</v>
      </c>
      <c r="D140" s="87" t="s">
        <v>96</v>
      </c>
      <c r="E140" s="86" t="s">
        <v>1</v>
      </c>
      <c r="F140" s="88">
        <f>+I157+I158+I165</f>
        <v>91</v>
      </c>
      <c r="G140" s="123"/>
      <c r="H140" s="6">
        <f>+F140*G140</f>
        <v>0</v>
      </c>
      <c r="I140" s="7"/>
      <c r="J140" s="7"/>
      <c r="K140" s="7"/>
      <c r="L140" s="96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  <c r="IT140" s="90"/>
      <c r="IU140" s="90"/>
      <c r="IV140" s="90"/>
      <c r="IW140" s="90"/>
      <c r="IX140" s="90"/>
      <c r="IY140" s="90"/>
    </row>
    <row r="141" spans="1:259" s="97" customFormat="1" ht="25.5">
      <c r="A141" s="85"/>
      <c r="B141" s="86">
        <v>71</v>
      </c>
      <c r="C141" s="86">
        <v>185802114</v>
      </c>
      <c r="D141" s="87" t="s">
        <v>172</v>
      </c>
      <c r="E141" s="86" t="s">
        <v>2</v>
      </c>
      <c r="F141" s="88">
        <f>+(850)*2*10*0.001*0.001</f>
        <v>0.017</v>
      </c>
      <c r="G141" s="123"/>
      <c r="H141" s="6">
        <f t="shared" si="6"/>
        <v>0</v>
      </c>
      <c r="I141" s="7"/>
      <c r="J141" s="7"/>
      <c r="K141" s="7"/>
      <c r="L141" s="96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  <c r="HP141" s="90"/>
      <c r="HQ141" s="90"/>
      <c r="HR141" s="90"/>
      <c r="HS141" s="90"/>
      <c r="HT141" s="90"/>
      <c r="HU141" s="90"/>
      <c r="HV141" s="90"/>
      <c r="HW141" s="90"/>
      <c r="HX141" s="90"/>
      <c r="HY141" s="90"/>
      <c r="HZ141" s="90"/>
      <c r="IA141" s="90"/>
      <c r="IB141" s="90"/>
      <c r="IC141" s="90"/>
      <c r="ID141" s="90"/>
      <c r="IE141" s="90"/>
      <c r="IF141" s="90"/>
      <c r="IG141" s="90"/>
      <c r="IH141" s="90"/>
      <c r="II141" s="90"/>
      <c r="IJ141" s="90"/>
      <c r="IK141" s="90"/>
      <c r="IL141" s="90"/>
      <c r="IM141" s="90"/>
      <c r="IN141" s="90"/>
      <c r="IO141" s="90"/>
      <c r="IP141" s="90"/>
      <c r="IQ141" s="90"/>
      <c r="IR141" s="90"/>
      <c r="IS141" s="90"/>
      <c r="IT141" s="90"/>
      <c r="IU141" s="90"/>
      <c r="IV141" s="90"/>
      <c r="IW141" s="90"/>
      <c r="IX141" s="90"/>
      <c r="IY141" s="90"/>
    </row>
    <row r="142" spans="1:259" s="97" customFormat="1" ht="25.5">
      <c r="A142" s="85"/>
      <c r="B142" s="86">
        <v>72</v>
      </c>
      <c r="C142" s="86">
        <v>185851121</v>
      </c>
      <c r="D142" s="87" t="s">
        <v>173</v>
      </c>
      <c r="E142" s="86" t="s">
        <v>9</v>
      </c>
      <c r="F142" s="88">
        <f>+(850*0.02)</f>
        <v>17</v>
      </c>
      <c r="G142" s="123"/>
      <c r="H142" s="6">
        <f t="shared" si="6"/>
        <v>0</v>
      </c>
      <c r="I142" s="7"/>
      <c r="J142" s="7"/>
      <c r="K142" s="7"/>
      <c r="L142" s="96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90"/>
      <c r="GX142" s="90"/>
      <c r="GY142" s="90"/>
      <c r="GZ142" s="90"/>
      <c r="HA142" s="90"/>
      <c r="HB142" s="90"/>
      <c r="HC142" s="90"/>
      <c r="HD142" s="90"/>
      <c r="HE142" s="90"/>
      <c r="HF142" s="90"/>
      <c r="HG142" s="90"/>
      <c r="HH142" s="90"/>
      <c r="HI142" s="90"/>
      <c r="HJ142" s="90"/>
      <c r="HK142" s="90"/>
      <c r="HL142" s="90"/>
      <c r="HM142" s="90"/>
      <c r="HN142" s="90"/>
      <c r="HO142" s="90"/>
      <c r="HP142" s="90"/>
      <c r="HQ142" s="90"/>
      <c r="HR142" s="90"/>
      <c r="HS142" s="90"/>
      <c r="HT142" s="90"/>
      <c r="HU142" s="90"/>
      <c r="HV142" s="90"/>
      <c r="HW142" s="90"/>
      <c r="HX142" s="90"/>
      <c r="HY142" s="90"/>
      <c r="HZ142" s="90"/>
      <c r="IA142" s="90"/>
      <c r="IB142" s="90"/>
      <c r="IC142" s="90"/>
      <c r="ID142" s="90"/>
      <c r="IE142" s="90"/>
      <c r="IF142" s="90"/>
      <c r="IG142" s="90"/>
      <c r="IH142" s="90"/>
      <c r="II142" s="90"/>
      <c r="IJ142" s="90"/>
      <c r="IK142" s="90"/>
      <c r="IL142" s="90"/>
      <c r="IM142" s="90"/>
      <c r="IN142" s="90"/>
      <c r="IO142" s="90"/>
      <c r="IP142" s="90"/>
      <c r="IQ142" s="90"/>
      <c r="IR142" s="90"/>
      <c r="IS142" s="90"/>
      <c r="IT142" s="90"/>
      <c r="IU142" s="90"/>
      <c r="IV142" s="90"/>
      <c r="IW142" s="90"/>
      <c r="IX142" s="90"/>
      <c r="IY142" s="90"/>
    </row>
    <row r="143" spans="1:259" s="97" customFormat="1" ht="12.75">
      <c r="A143" s="85"/>
      <c r="B143" s="86">
        <v>73</v>
      </c>
      <c r="C143" s="86">
        <v>185851129</v>
      </c>
      <c r="D143" s="87" t="s">
        <v>24</v>
      </c>
      <c r="E143" s="86" t="s">
        <v>9</v>
      </c>
      <c r="F143" s="88">
        <f>+F142</f>
        <v>17</v>
      </c>
      <c r="G143" s="123"/>
      <c r="H143" s="6">
        <f t="shared" si="6"/>
        <v>0</v>
      </c>
      <c r="I143" s="13"/>
      <c r="J143" s="13"/>
      <c r="K143" s="13"/>
      <c r="L143" s="89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  <c r="HN143" s="90"/>
      <c r="HO143" s="90"/>
      <c r="HP143" s="90"/>
      <c r="HQ143" s="90"/>
      <c r="HR143" s="90"/>
      <c r="HS143" s="90"/>
      <c r="HT143" s="90"/>
      <c r="HU143" s="90"/>
      <c r="HV143" s="90"/>
      <c r="HW143" s="90"/>
      <c r="HX143" s="90"/>
      <c r="HY143" s="90"/>
      <c r="HZ143" s="90"/>
      <c r="IA143" s="90"/>
      <c r="IB143" s="90"/>
      <c r="IC143" s="90"/>
      <c r="ID143" s="90"/>
      <c r="IE143" s="90"/>
      <c r="IF143" s="90"/>
      <c r="IG143" s="90"/>
      <c r="IH143" s="90"/>
      <c r="II143" s="90"/>
      <c r="IJ143" s="90"/>
      <c r="IK143" s="90"/>
      <c r="IL143" s="90"/>
      <c r="IM143" s="90"/>
      <c r="IN143" s="90"/>
      <c r="IO143" s="90"/>
      <c r="IP143" s="90"/>
      <c r="IQ143" s="90"/>
      <c r="IR143" s="90"/>
      <c r="IS143" s="90"/>
      <c r="IT143" s="90"/>
      <c r="IU143" s="90"/>
      <c r="IV143" s="90"/>
      <c r="IW143" s="90"/>
      <c r="IX143" s="90"/>
      <c r="IY143" s="90"/>
    </row>
    <row r="144" spans="1:259" s="97" customFormat="1" ht="12.75">
      <c r="A144" s="85"/>
      <c r="B144" s="86">
        <v>74</v>
      </c>
      <c r="C144" s="86">
        <v>184911421</v>
      </c>
      <c r="D144" s="87" t="s">
        <v>65</v>
      </c>
      <c r="E144" s="86" t="s">
        <v>0</v>
      </c>
      <c r="F144" s="88">
        <f>+F127</f>
        <v>217</v>
      </c>
      <c r="G144" s="123"/>
      <c r="H144" s="6">
        <f aca="true" t="shared" si="13" ref="H144">G144*F144</f>
        <v>0</v>
      </c>
      <c r="I144" s="13"/>
      <c r="J144" s="13"/>
      <c r="K144" s="13"/>
      <c r="L144" s="89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  <c r="HK144" s="90"/>
      <c r="HL144" s="90"/>
      <c r="HM144" s="90"/>
      <c r="HN144" s="90"/>
      <c r="HO144" s="90"/>
      <c r="HP144" s="90"/>
      <c r="HQ144" s="90"/>
      <c r="HR144" s="90"/>
      <c r="HS144" s="90"/>
      <c r="HT144" s="90"/>
      <c r="HU144" s="90"/>
      <c r="HV144" s="90"/>
      <c r="HW144" s="90"/>
      <c r="HX144" s="90"/>
      <c r="HY144" s="90"/>
      <c r="HZ144" s="90"/>
      <c r="IA144" s="90"/>
      <c r="IB144" s="90"/>
      <c r="IC144" s="90"/>
      <c r="ID144" s="90"/>
      <c r="IE144" s="90"/>
      <c r="IF144" s="90"/>
      <c r="IG144" s="90"/>
      <c r="IH144" s="90"/>
      <c r="II144" s="90"/>
      <c r="IJ144" s="90"/>
      <c r="IK144" s="90"/>
      <c r="IL144" s="90"/>
      <c r="IM144" s="90"/>
      <c r="IN144" s="90"/>
      <c r="IO144" s="90"/>
      <c r="IP144" s="90"/>
      <c r="IQ144" s="90"/>
      <c r="IR144" s="90"/>
      <c r="IS144" s="90"/>
      <c r="IT144" s="90"/>
      <c r="IU144" s="90"/>
      <c r="IV144" s="90"/>
      <c r="IW144" s="90"/>
      <c r="IX144" s="90"/>
      <c r="IY144" s="90"/>
    </row>
    <row r="145" spans="1:259" s="97" customFormat="1" ht="12.75">
      <c r="A145" s="85"/>
      <c r="B145" s="86">
        <v>75</v>
      </c>
      <c r="C145" s="86">
        <v>184911422</v>
      </c>
      <c r="D145" s="87" t="s">
        <v>97</v>
      </c>
      <c r="E145" s="86" t="s">
        <v>0</v>
      </c>
      <c r="F145" s="88">
        <f>+F128</f>
        <v>23</v>
      </c>
      <c r="G145" s="123"/>
      <c r="H145" s="6">
        <f aca="true" t="shared" si="14" ref="H145:H146">G145*F145</f>
        <v>0</v>
      </c>
      <c r="I145" s="13"/>
      <c r="J145" s="13"/>
      <c r="K145" s="13"/>
      <c r="L145" s="89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  <c r="HN145" s="90"/>
      <c r="HO145" s="90"/>
      <c r="HP145" s="90"/>
      <c r="HQ145" s="90"/>
      <c r="HR145" s="90"/>
      <c r="HS145" s="90"/>
      <c r="HT145" s="90"/>
      <c r="HU145" s="90"/>
      <c r="HV145" s="90"/>
      <c r="HW145" s="90"/>
      <c r="HX145" s="90"/>
      <c r="HY145" s="90"/>
      <c r="HZ145" s="90"/>
      <c r="IA145" s="90"/>
      <c r="IB145" s="90"/>
      <c r="IC145" s="90"/>
      <c r="ID145" s="90"/>
      <c r="IE145" s="90"/>
      <c r="IF145" s="90"/>
      <c r="IG145" s="90"/>
      <c r="IH145" s="90"/>
      <c r="II145" s="90"/>
      <c r="IJ145" s="90"/>
      <c r="IK145" s="90"/>
      <c r="IL145" s="90"/>
      <c r="IM145" s="90"/>
      <c r="IN145" s="90"/>
      <c r="IO145" s="90"/>
      <c r="IP145" s="90"/>
      <c r="IQ145" s="90"/>
      <c r="IR145" s="90"/>
      <c r="IS145" s="90"/>
      <c r="IT145" s="90"/>
      <c r="IU145" s="90"/>
      <c r="IV145" s="90"/>
      <c r="IW145" s="90"/>
      <c r="IX145" s="90"/>
      <c r="IY145" s="90"/>
    </row>
    <row r="146" spans="1:259" s="97" customFormat="1" ht="12.75">
      <c r="A146" s="85"/>
      <c r="B146" s="86">
        <v>76</v>
      </c>
      <c r="C146" s="86">
        <v>184911423</v>
      </c>
      <c r="D146" s="87" t="s">
        <v>98</v>
      </c>
      <c r="E146" s="86" t="s">
        <v>0</v>
      </c>
      <c r="F146" s="88">
        <f>+F129</f>
        <v>220</v>
      </c>
      <c r="G146" s="123"/>
      <c r="H146" s="6">
        <f t="shared" si="14"/>
        <v>0</v>
      </c>
      <c r="I146" s="13"/>
      <c r="J146" s="13"/>
      <c r="K146" s="13"/>
      <c r="L146" s="89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  <c r="HN146" s="90"/>
      <c r="HO146" s="90"/>
      <c r="HP146" s="90"/>
      <c r="HQ146" s="90"/>
      <c r="HR146" s="90"/>
      <c r="HS146" s="90"/>
      <c r="HT146" s="90"/>
      <c r="HU146" s="90"/>
      <c r="HV146" s="90"/>
      <c r="HW146" s="90"/>
      <c r="HX146" s="90"/>
      <c r="HY146" s="90"/>
      <c r="HZ146" s="90"/>
      <c r="IA146" s="90"/>
      <c r="IB146" s="90"/>
      <c r="IC146" s="90"/>
      <c r="ID146" s="90"/>
      <c r="IE146" s="90"/>
      <c r="IF146" s="90"/>
      <c r="IG146" s="90"/>
      <c r="IH146" s="90"/>
      <c r="II146" s="90"/>
      <c r="IJ146" s="90"/>
      <c r="IK146" s="90"/>
      <c r="IL146" s="90"/>
      <c r="IM146" s="90"/>
      <c r="IN146" s="90"/>
      <c r="IO146" s="90"/>
      <c r="IP146" s="90"/>
      <c r="IQ146" s="90"/>
      <c r="IR146" s="90"/>
      <c r="IS146" s="90"/>
      <c r="IT146" s="90"/>
      <c r="IU146" s="90"/>
      <c r="IV146" s="90"/>
      <c r="IW146" s="90"/>
      <c r="IX146" s="90"/>
      <c r="IY146" s="90"/>
    </row>
    <row r="147" spans="1:259" s="97" customFormat="1" ht="25.5">
      <c r="A147" s="85"/>
      <c r="B147" s="86">
        <v>77</v>
      </c>
      <c r="C147" s="86">
        <v>998231311</v>
      </c>
      <c r="D147" s="87" t="s">
        <v>39</v>
      </c>
      <c r="E147" s="86" t="s">
        <v>2</v>
      </c>
      <c r="F147" s="88">
        <f>F141+F151*0.3+F149*0.5</f>
        <v>18.4945</v>
      </c>
      <c r="G147" s="123"/>
      <c r="H147" s="6">
        <f>G147*F147</f>
        <v>0</v>
      </c>
      <c r="I147" s="13"/>
      <c r="J147" s="13"/>
      <c r="K147" s="13"/>
      <c r="L147" s="89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0"/>
      <c r="FQ147" s="90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90"/>
      <c r="GX147" s="90"/>
      <c r="GY147" s="90"/>
      <c r="GZ147" s="90"/>
      <c r="HA147" s="90"/>
      <c r="HB147" s="90"/>
      <c r="HC147" s="90"/>
      <c r="HD147" s="90"/>
      <c r="HE147" s="90"/>
      <c r="HF147" s="90"/>
      <c r="HG147" s="90"/>
      <c r="HH147" s="90"/>
      <c r="HI147" s="90"/>
      <c r="HJ147" s="90"/>
      <c r="HK147" s="90"/>
      <c r="HL147" s="90"/>
      <c r="HM147" s="90"/>
      <c r="HN147" s="90"/>
      <c r="HO147" s="90"/>
      <c r="HP147" s="90"/>
      <c r="HQ147" s="90"/>
      <c r="HR147" s="90"/>
      <c r="HS147" s="90"/>
      <c r="HT147" s="90"/>
      <c r="HU147" s="90"/>
      <c r="HV147" s="90"/>
      <c r="HW147" s="90"/>
      <c r="HX147" s="90"/>
      <c r="HY147" s="90"/>
      <c r="HZ147" s="90"/>
      <c r="IA147" s="90"/>
      <c r="IB147" s="90"/>
      <c r="IC147" s="90"/>
      <c r="ID147" s="90"/>
      <c r="IE147" s="90"/>
      <c r="IF147" s="90"/>
      <c r="IG147" s="90"/>
      <c r="IH147" s="90"/>
      <c r="II147" s="90"/>
      <c r="IJ147" s="90"/>
      <c r="IK147" s="90"/>
      <c r="IL147" s="90"/>
      <c r="IM147" s="90"/>
      <c r="IN147" s="90"/>
      <c r="IO147" s="90"/>
      <c r="IP147" s="90"/>
      <c r="IQ147" s="90"/>
      <c r="IR147" s="90"/>
      <c r="IS147" s="90"/>
      <c r="IT147" s="90"/>
      <c r="IU147" s="90"/>
      <c r="IV147" s="90"/>
      <c r="IW147" s="90"/>
      <c r="IX147" s="90"/>
      <c r="IY147" s="90"/>
    </row>
    <row r="148" spans="1:259" s="97" customFormat="1" ht="12.75">
      <c r="A148" s="85"/>
      <c r="B148" s="86">
        <v>78</v>
      </c>
      <c r="C148" s="86" t="s">
        <v>3</v>
      </c>
      <c r="D148" s="87" t="s">
        <v>66</v>
      </c>
      <c r="E148" s="86" t="s">
        <v>67</v>
      </c>
      <c r="F148" s="88">
        <f>10*(F127+F128+F129)/10000</f>
        <v>0.46</v>
      </c>
      <c r="G148" s="123"/>
      <c r="H148" s="6">
        <f aca="true" t="shared" si="15" ref="H148">G148*F148</f>
        <v>0</v>
      </c>
      <c r="I148" s="13"/>
      <c r="J148" s="13"/>
      <c r="K148" s="13"/>
      <c r="L148" s="89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0"/>
      <c r="FQ148" s="90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90"/>
      <c r="GX148" s="90"/>
      <c r="GY148" s="90"/>
      <c r="GZ148" s="90"/>
      <c r="HA148" s="90"/>
      <c r="HB148" s="90"/>
      <c r="HC148" s="90"/>
      <c r="HD148" s="90"/>
      <c r="HE148" s="90"/>
      <c r="HF148" s="90"/>
      <c r="HG148" s="90"/>
      <c r="HH148" s="90"/>
      <c r="HI148" s="90"/>
      <c r="HJ148" s="90"/>
      <c r="HK148" s="90"/>
      <c r="HL148" s="90"/>
      <c r="HM148" s="90"/>
      <c r="HN148" s="90"/>
      <c r="HO148" s="90"/>
      <c r="HP148" s="90"/>
      <c r="HQ148" s="90"/>
      <c r="HR148" s="90"/>
      <c r="HS148" s="90"/>
      <c r="HT148" s="90"/>
      <c r="HU148" s="90"/>
      <c r="HV148" s="90"/>
      <c r="HW148" s="90"/>
      <c r="HX148" s="90"/>
      <c r="HY148" s="90"/>
      <c r="HZ148" s="90"/>
      <c r="IA148" s="90"/>
      <c r="IB148" s="90"/>
      <c r="IC148" s="90"/>
      <c r="ID148" s="90"/>
      <c r="IE148" s="90"/>
      <c r="IF148" s="90"/>
      <c r="IG148" s="90"/>
      <c r="IH148" s="90"/>
      <c r="II148" s="90"/>
      <c r="IJ148" s="90"/>
      <c r="IK148" s="90"/>
      <c r="IL148" s="90"/>
      <c r="IM148" s="90"/>
      <c r="IN148" s="90"/>
      <c r="IO148" s="90"/>
      <c r="IP148" s="90"/>
      <c r="IQ148" s="90"/>
      <c r="IR148" s="90"/>
      <c r="IS148" s="90"/>
      <c r="IT148" s="90"/>
      <c r="IU148" s="90"/>
      <c r="IV148" s="90"/>
      <c r="IW148" s="90"/>
      <c r="IX148" s="90"/>
      <c r="IY148" s="90"/>
    </row>
    <row r="149" spans="1:259" s="97" customFormat="1" ht="12.75">
      <c r="A149" s="85"/>
      <c r="B149" s="86">
        <v>93</v>
      </c>
      <c r="C149" s="86" t="s">
        <v>3</v>
      </c>
      <c r="D149" s="87" t="s">
        <v>174</v>
      </c>
      <c r="E149" s="86" t="s">
        <v>9</v>
      </c>
      <c r="F149" s="88">
        <f>+(263+70+460)*0.02*0.5+57*0.05*0.5</f>
        <v>9.355</v>
      </c>
      <c r="G149" s="123"/>
      <c r="H149" s="6">
        <f aca="true" t="shared" si="16" ref="H149">+F149*G149</f>
        <v>0</v>
      </c>
      <c r="I149" s="13"/>
      <c r="J149" s="13"/>
      <c r="K149" s="13"/>
      <c r="L149" s="89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90"/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/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  <c r="FE149" s="90"/>
      <c r="FF149" s="90"/>
      <c r="FG149" s="90"/>
      <c r="FH149" s="90"/>
      <c r="FI149" s="90"/>
      <c r="FJ149" s="90"/>
      <c r="FK149" s="90"/>
      <c r="FL149" s="90"/>
      <c r="FM149" s="90"/>
      <c r="FN149" s="90"/>
      <c r="FO149" s="90"/>
      <c r="FP149" s="90"/>
      <c r="FQ149" s="90"/>
      <c r="FR149" s="90"/>
      <c r="FS149" s="90"/>
      <c r="FT149" s="90"/>
      <c r="FU149" s="90"/>
      <c r="FV149" s="90"/>
      <c r="FW149" s="90"/>
      <c r="FX149" s="90"/>
      <c r="FY149" s="90"/>
      <c r="FZ149" s="90"/>
      <c r="GA149" s="90"/>
      <c r="GB149" s="90"/>
      <c r="GC149" s="90"/>
      <c r="GD149" s="90"/>
      <c r="GE149" s="90"/>
      <c r="GF149" s="90"/>
      <c r="GG149" s="90"/>
      <c r="GH149" s="90"/>
      <c r="GI149" s="90"/>
      <c r="GJ149" s="90"/>
      <c r="GK149" s="90"/>
      <c r="GL149" s="90"/>
      <c r="GM149" s="90"/>
      <c r="GN149" s="90"/>
      <c r="GO149" s="90"/>
      <c r="GP149" s="90"/>
      <c r="GQ149" s="90"/>
      <c r="GR149" s="90"/>
      <c r="GS149" s="90"/>
      <c r="GT149" s="90"/>
      <c r="GU149" s="90"/>
      <c r="GV149" s="90"/>
      <c r="GW149" s="90"/>
      <c r="GX149" s="90"/>
      <c r="GY149" s="90"/>
      <c r="GZ149" s="90"/>
      <c r="HA149" s="90"/>
      <c r="HB149" s="90"/>
      <c r="HC149" s="90"/>
      <c r="HD149" s="90"/>
      <c r="HE149" s="90"/>
      <c r="HF149" s="90"/>
      <c r="HG149" s="90"/>
      <c r="HH149" s="90"/>
      <c r="HI149" s="90"/>
      <c r="HJ149" s="90"/>
      <c r="HK149" s="90"/>
      <c r="HL149" s="90"/>
      <c r="HM149" s="90"/>
      <c r="HN149" s="90"/>
      <c r="HO149" s="90"/>
      <c r="HP149" s="90"/>
      <c r="HQ149" s="90"/>
      <c r="HR149" s="90"/>
      <c r="HS149" s="90"/>
      <c r="HT149" s="90"/>
      <c r="HU149" s="90"/>
      <c r="HV149" s="90"/>
      <c r="HW149" s="90"/>
      <c r="HX149" s="90"/>
      <c r="HY149" s="90"/>
      <c r="HZ149" s="90"/>
      <c r="IA149" s="90"/>
      <c r="IB149" s="90"/>
      <c r="IC149" s="90"/>
      <c r="ID149" s="90"/>
      <c r="IE149" s="90"/>
      <c r="IF149" s="90"/>
      <c r="IG149" s="90"/>
      <c r="IH149" s="90"/>
      <c r="II149" s="90"/>
      <c r="IJ149" s="90"/>
      <c r="IK149" s="90"/>
      <c r="IL149" s="90"/>
      <c r="IM149" s="90"/>
      <c r="IN149" s="90"/>
      <c r="IO149" s="90"/>
      <c r="IP149" s="90"/>
      <c r="IQ149" s="90"/>
      <c r="IR149" s="90"/>
      <c r="IS149" s="90"/>
      <c r="IT149" s="90"/>
      <c r="IU149" s="90"/>
      <c r="IV149" s="90"/>
      <c r="IW149" s="90"/>
      <c r="IX149" s="90"/>
      <c r="IY149" s="90"/>
    </row>
    <row r="150" spans="1:259" s="97" customFormat="1" ht="12.75">
      <c r="A150" s="85"/>
      <c r="B150" s="86">
        <v>79</v>
      </c>
      <c r="C150" s="86" t="s">
        <v>3</v>
      </c>
      <c r="D150" s="87" t="s">
        <v>36</v>
      </c>
      <c r="E150" s="86" t="s">
        <v>1</v>
      </c>
      <c r="F150" s="88">
        <f>(F141)*1000*1000/10</f>
        <v>1700</v>
      </c>
      <c r="G150" s="123"/>
      <c r="H150" s="6">
        <f t="shared" si="6"/>
        <v>0</v>
      </c>
      <c r="I150" s="107"/>
      <c r="J150" s="14"/>
      <c r="K150" s="107"/>
      <c r="L150" s="15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/>
      <c r="HC150" s="90"/>
      <c r="HD150" s="90"/>
      <c r="HE150" s="90"/>
      <c r="HF150" s="90"/>
      <c r="HG150" s="90"/>
      <c r="HH150" s="90"/>
      <c r="HI150" s="90"/>
      <c r="HJ150" s="90"/>
      <c r="HK150" s="90"/>
      <c r="HL150" s="90"/>
      <c r="HM150" s="90"/>
      <c r="HN150" s="90"/>
      <c r="HO150" s="90"/>
      <c r="HP150" s="90"/>
      <c r="HQ150" s="90"/>
      <c r="HR150" s="90"/>
      <c r="HS150" s="90"/>
      <c r="HT150" s="90"/>
      <c r="HU150" s="90"/>
      <c r="HV150" s="90"/>
      <c r="HW150" s="90"/>
      <c r="HX150" s="90"/>
      <c r="HY150" s="90"/>
      <c r="HZ150" s="90"/>
      <c r="IA150" s="90"/>
      <c r="IB150" s="90"/>
      <c r="IC150" s="90"/>
      <c r="ID150" s="90"/>
      <c r="IE150" s="90"/>
      <c r="IF150" s="90"/>
      <c r="IG150" s="90"/>
      <c r="IH150" s="90"/>
      <c r="II150" s="90"/>
      <c r="IJ150" s="90"/>
      <c r="IK150" s="90"/>
      <c r="IL150" s="90"/>
      <c r="IM150" s="90"/>
      <c r="IN150" s="90"/>
      <c r="IO150" s="90"/>
      <c r="IP150" s="90"/>
      <c r="IQ150" s="90"/>
      <c r="IR150" s="90"/>
      <c r="IS150" s="90"/>
      <c r="IT150" s="90"/>
      <c r="IU150" s="90"/>
      <c r="IV150" s="90"/>
      <c r="IW150" s="90"/>
      <c r="IX150" s="90"/>
      <c r="IY150" s="90"/>
    </row>
    <row r="151" spans="1:259" s="97" customFormat="1" ht="12.75">
      <c r="A151" s="85"/>
      <c r="B151" s="86">
        <v>80</v>
      </c>
      <c r="C151" s="86" t="s">
        <v>3</v>
      </c>
      <c r="D151" s="87" t="s">
        <v>15</v>
      </c>
      <c r="E151" s="86" t="s">
        <v>9</v>
      </c>
      <c r="F151" s="88">
        <f>+(F144+F145+F146)*0.1</f>
        <v>46</v>
      </c>
      <c r="G151" s="123"/>
      <c r="H151" s="6">
        <f t="shared" si="6"/>
        <v>0</v>
      </c>
      <c r="I151" s="27"/>
      <c r="J151" s="27" t="s">
        <v>150</v>
      </c>
      <c r="K151" s="108"/>
      <c r="L151" s="109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90"/>
      <c r="EM151" s="90"/>
      <c r="EN151" s="90"/>
      <c r="EO151" s="90"/>
      <c r="EP151" s="90"/>
      <c r="EQ151" s="90"/>
      <c r="ER151" s="90"/>
      <c r="ES151" s="90"/>
      <c r="ET151" s="90"/>
      <c r="EU151" s="90"/>
      <c r="EV151" s="90"/>
      <c r="EW151" s="90"/>
      <c r="EX151" s="90"/>
      <c r="EY151" s="90"/>
      <c r="EZ151" s="90"/>
      <c r="FA151" s="90"/>
      <c r="FB151" s="90"/>
      <c r="FC151" s="90"/>
      <c r="FD151" s="90"/>
      <c r="FE151" s="90"/>
      <c r="FF151" s="90"/>
      <c r="FG151" s="90"/>
      <c r="FH151" s="90"/>
      <c r="FI151" s="90"/>
      <c r="FJ151" s="90"/>
      <c r="FK151" s="90"/>
      <c r="FL151" s="90"/>
      <c r="FM151" s="90"/>
      <c r="FN151" s="90"/>
      <c r="FO151" s="90"/>
      <c r="FP151" s="90"/>
      <c r="FQ151" s="90"/>
      <c r="FR151" s="90"/>
      <c r="FS151" s="90"/>
      <c r="FT151" s="90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90"/>
      <c r="GX151" s="90"/>
      <c r="GY151" s="90"/>
      <c r="GZ151" s="90"/>
      <c r="HA151" s="90"/>
      <c r="HB151" s="90"/>
      <c r="HC151" s="90"/>
      <c r="HD151" s="90"/>
      <c r="HE151" s="90"/>
      <c r="HF151" s="90"/>
      <c r="HG151" s="90"/>
      <c r="HH151" s="90"/>
      <c r="HI151" s="90"/>
      <c r="HJ151" s="90"/>
      <c r="HK151" s="90"/>
      <c r="HL151" s="90"/>
      <c r="HM151" s="90"/>
      <c r="HN151" s="90"/>
      <c r="HO151" s="90"/>
      <c r="HP151" s="90"/>
      <c r="HQ151" s="90"/>
      <c r="HR151" s="90"/>
      <c r="HS151" s="90"/>
      <c r="HT151" s="90"/>
      <c r="HU151" s="90"/>
      <c r="HV151" s="90"/>
      <c r="HW151" s="90"/>
      <c r="HX151" s="90"/>
      <c r="HY151" s="90"/>
      <c r="HZ151" s="90"/>
      <c r="IA151" s="90"/>
      <c r="IB151" s="90"/>
      <c r="IC151" s="90"/>
      <c r="ID151" s="90"/>
      <c r="IE151" s="90"/>
      <c r="IF151" s="90"/>
      <c r="IG151" s="90"/>
      <c r="IH151" s="90"/>
      <c r="II151" s="90"/>
      <c r="IJ151" s="90"/>
      <c r="IK151" s="90"/>
      <c r="IL151" s="90"/>
      <c r="IM151" s="90"/>
      <c r="IN151" s="90"/>
      <c r="IO151" s="90"/>
      <c r="IP151" s="90"/>
      <c r="IQ151" s="90"/>
      <c r="IR151" s="90"/>
      <c r="IS151" s="90"/>
      <c r="IT151" s="90"/>
      <c r="IU151" s="90"/>
      <c r="IV151" s="90"/>
      <c r="IW151" s="90"/>
      <c r="IX151" s="90"/>
      <c r="IY151" s="90"/>
    </row>
    <row r="152" spans="1:256" s="97" customFormat="1" ht="12.75">
      <c r="A152" s="37"/>
      <c r="B152" s="86"/>
      <c r="C152" s="86"/>
      <c r="D152" s="39" t="s">
        <v>68</v>
      </c>
      <c r="E152" s="86"/>
      <c r="F152" s="88"/>
      <c r="G152" s="88"/>
      <c r="H152" s="6"/>
      <c r="I152" s="25" t="s">
        <v>50</v>
      </c>
      <c r="J152" s="27" t="s">
        <v>51</v>
      </c>
      <c r="K152" s="27" t="s">
        <v>52</v>
      </c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  <c r="FO152" s="90"/>
      <c r="FP152" s="90"/>
      <c r="FQ152" s="90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90"/>
      <c r="GX152" s="90"/>
      <c r="GY152" s="90"/>
      <c r="GZ152" s="90"/>
      <c r="HA152" s="90"/>
      <c r="HB152" s="90"/>
      <c r="HC152" s="90"/>
      <c r="HD152" s="90"/>
      <c r="HE152" s="90"/>
      <c r="HF152" s="90"/>
      <c r="HG152" s="90"/>
      <c r="HH152" s="90"/>
      <c r="HI152" s="90"/>
      <c r="HJ152" s="90"/>
      <c r="HK152" s="90"/>
      <c r="HL152" s="90"/>
      <c r="HM152" s="90"/>
      <c r="HN152" s="90"/>
      <c r="HO152" s="90"/>
      <c r="HP152" s="90"/>
      <c r="HQ152" s="90"/>
      <c r="HR152" s="90"/>
      <c r="HS152" s="90"/>
      <c r="HT152" s="90"/>
      <c r="HU152" s="90"/>
      <c r="HV152" s="90"/>
      <c r="HW152" s="90"/>
      <c r="HX152" s="90"/>
      <c r="HY152" s="90"/>
      <c r="HZ152" s="90"/>
      <c r="IA152" s="90"/>
      <c r="IB152" s="90"/>
      <c r="IC152" s="90"/>
      <c r="ID152" s="90"/>
      <c r="IE152" s="90"/>
      <c r="IF152" s="90"/>
      <c r="IG152" s="90"/>
      <c r="IH152" s="90"/>
      <c r="II152" s="90"/>
      <c r="IJ152" s="90"/>
      <c r="IK152" s="90"/>
      <c r="IL152" s="90"/>
      <c r="IM152" s="90"/>
      <c r="IN152" s="90"/>
      <c r="IO152" s="90"/>
      <c r="IP152" s="90"/>
      <c r="IQ152" s="90"/>
      <c r="IR152" s="90"/>
      <c r="IS152" s="90"/>
      <c r="IT152" s="90"/>
      <c r="IU152" s="90"/>
      <c r="IV152" s="90"/>
    </row>
    <row r="153" spans="1:256" ht="12.75">
      <c r="A153" s="27"/>
      <c r="B153" s="86">
        <v>81</v>
      </c>
      <c r="C153" s="86" t="s">
        <v>81</v>
      </c>
      <c r="D153" s="87" t="s">
        <v>72</v>
      </c>
      <c r="E153" s="86" t="s">
        <v>1</v>
      </c>
      <c r="F153" s="88">
        <f>+I153+J153+K153</f>
        <v>22</v>
      </c>
      <c r="G153" s="123"/>
      <c r="H153" s="6">
        <f>G153*F153</f>
        <v>0</v>
      </c>
      <c r="I153" s="25">
        <v>22</v>
      </c>
      <c r="J153" s="27"/>
      <c r="K153" s="27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90"/>
      <c r="EM153" s="90"/>
      <c r="EN153" s="90"/>
      <c r="EO153" s="90"/>
      <c r="EP153" s="90"/>
      <c r="EQ153" s="90"/>
      <c r="ER153" s="90"/>
      <c r="ES153" s="90"/>
      <c r="ET153" s="90"/>
      <c r="EU153" s="90"/>
      <c r="EV153" s="90"/>
      <c r="EW153" s="90"/>
      <c r="EX153" s="90"/>
      <c r="EY153" s="90"/>
      <c r="EZ153" s="90"/>
      <c r="FA153" s="90"/>
      <c r="FB153" s="90"/>
      <c r="FC153" s="90"/>
      <c r="FD153" s="90"/>
      <c r="FE153" s="90"/>
      <c r="FF153" s="90"/>
      <c r="FG153" s="90"/>
      <c r="FH153" s="90"/>
      <c r="FI153" s="90"/>
      <c r="FJ153" s="90"/>
      <c r="FK153" s="90"/>
      <c r="FL153" s="90"/>
      <c r="FM153" s="90"/>
      <c r="FN153" s="90"/>
      <c r="FO153" s="90"/>
      <c r="FP153" s="90"/>
      <c r="FQ153" s="90"/>
      <c r="FR153" s="90"/>
      <c r="FS153" s="90"/>
      <c r="FT153" s="90"/>
      <c r="FU153" s="90"/>
      <c r="FV153" s="90"/>
      <c r="FW153" s="90"/>
      <c r="FX153" s="90"/>
      <c r="FY153" s="90"/>
      <c r="FZ153" s="90"/>
      <c r="GA153" s="90"/>
      <c r="GB153" s="90"/>
      <c r="GC153" s="90"/>
      <c r="GD153" s="90"/>
      <c r="GE153" s="90"/>
      <c r="GF153" s="90"/>
      <c r="GG153" s="90"/>
      <c r="GH153" s="90"/>
      <c r="GI153" s="90"/>
      <c r="GJ153" s="90"/>
      <c r="GK153" s="90"/>
      <c r="GL153" s="90"/>
      <c r="GM153" s="90"/>
      <c r="GN153" s="90"/>
      <c r="GO153" s="90"/>
      <c r="GP153" s="90"/>
      <c r="GQ153" s="90"/>
      <c r="GR153" s="90"/>
      <c r="GS153" s="90"/>
      <c r="GT153" s="90"/>
      <c r="GU153" s="90"/>
      <c r="GV153" s="90"/>
      <c r="GW153" s="90"/>
      <c r="GX153" s="90"/>
      <c r="GY153" s="90"/>
      <c r="GZ153" s="90"/>
      <c r="HA153" s="90"/>
      <c r="HB153" s="90"/>
      <c r="HC153" s="90"/>
      <c r="HD153" s="90"/>
      <c r="HE153" s="90"/>
      <c r="HF153" s="90"/>
      <c r="HG153" s="90"/>
      <c r="HH153" s="90"/>
      <c r="HI153" s="90"/>
      <c r="HJ153" s="90"/>
      <c r="HK153" s="90"/>
      <c r="HL153" s="90"/>
      <c r="HM153" s="90"/>
      <c r="HN153" s="90"/>
      <c r="HO153" s="90"/>
      <c r="HP153" s="90"/>
      <c r="HQ153" s="90"/>
      <c r="HR153" s="90"/>
      <c r="HS153" s="90"/>
      <c r="HT153" s="90"/>
      <c r="HU153" s="90"/>
      <c r="HV153" s="90"/>
      <c r="HW153" s="90"/>
      <c r="HX153" s="90"/>
      <c r="HY153" s="90"/>
      <c r="HZ153" s="90"/>
      <c r="IA153" s="90"/>
      <c r="IB153" s="90"/>
      <c r="IC153" s="90"/>
      <c r="ID153" s="90"/>
      <c r="IE153" s="90"/>
      <c r="IF153" s="90"/>
      <c r="IG153" s="90"/>
      <c r="IH153" s="90"/>
      <c r="II153" s="90"/>
      <c r="IJ153" s="90"/>
      <c r="IK153" s="90"/>
      <c r="IL153" s="90"/>
      <c r="IM153" s="90"/>
      <c r="IN153" s="90"/>
      <c r="IO153" s="90"/>
      <c r="IP153" s="90"/>
      <c r="IQ153" s="90"/>
      <c r="IR153" s="90"/>
      <c r="IS153" s="90"/>
      <c r="IT153" s="90"/>
      <c r="IU153" s="90"/>
      <c r="IV153" s="90"/>
    </row>
    <row r="154" spans="1:256" ht="12.75">
      <c r="A154" s="27"/>
      <c r="B154" s="86">
        <v>82</v>
      </c>
      <c r="C154" s="86" t="s">
        <v>82</v>
      </c>
      <c r="D154" s="87" t="s">
        <v>151</v>
      </c>
      <c r="E154" s="86" t="s">
        <v>1</v>
      </c>
      <c r="F154" s="88">
        <f aca="true" t="shared" si="17" ref="F154:F165">+I154+J154+K154</f>
        <v>100</v>
      </c>
      <c r="G154" s="123"/>
      <c r="H154" s="6">
        <f aca="true" t="shared" si="18" ref="H154:H165">G154*F154</f>
        <v>0</v>
      </c>
      <c r="I154" s="25"/>
      <c r="J154" s="27"/>
      <c r="K154" s="27">
        <v>100</v>
      </c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  <c r="FO154" s="90"/>
      <c r="FP154" s="90"/>
      <c r="FQ154" s="90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90"/>
      <c r="GX154" s="90"/>
      <c r="GY154" s="90"/>
      <c r="GZ154" s="90"/>
      <c r="HA154" s="90"/>
      <c r="HB154" s="90"/>
      <c r="HC154" s="90"/>
      <c r="HD154" s="90"/>
      <c r="HE154" s="90"/>
      <c r="HF154" s="90"/>
      <c r="HG154" s="90"/>
      <c r="HH154" s="90"/>
      <c r="HI154" s="90"/>
      <c r="HJ154" s="90"/>
      <c r="HK154" s="90"/>
      <c r="HL154" s="90"/>
      <c r="HM154" s="90"/>
      <c r="HN154" s="90"/>
      <c r="HO154" s="90"/>
      <c r="HP154" s="90"/>
      <c r="HQ154" s="90"/>
      <c r="HR154" s="90"/>
      <c r="HS154" s="90"/>
      <c r="HT154" s="90"/>
      <c r="HU154" s="90"/>
      <c r="HV154" s="90"/>
      <c r="HW154" s="90"/>
      <c r="HX154" s="90"/>
      <c r="HY154" s="90"/>
      <c r="HZ154" s="90"/>
      <c r="IA154" s="90"/>
      <c r="IB154" s="90"/>
      <c r="IC154" s="90"/>
      <c r="ID154" s="90"/>
      <c r="IE154" s="90"/>
      <c r="IF154" s="90"/>
      <c r="IG154" s="90"/>
      <c r="IH154" s="90"/>
      <c r="II154" s="90"/>
      <c r="IJ154" s="90"/>
      <c r="IK154" s="90"/>
      <c r="IL154" s="90"/>
      <c r="IM154" s="90"/>
      <c r="IN154" s="90"/>
      <c r="IO154" s="90"/>
      <c r="IP154" s="90"/>
      <c r="IQ154" s="90"/>
      <c r="IR154" s="90"/>
      <c r="IS154" s="90"/>
      <c r="IT154" s="90"/>
      <c r="IU154" s="90"/>
      <c r="IV154" s="90"/>
    </row>
    <row r="155" spans="1:256" ht="12.75">
      <c r="A155" s="27"/>
      <c r="B155" s="86">
        <v>83</v>
      </c>
      <c r="C155" s="86" t="s">
        <v>69</v>
      </c>
      <c r="D155" s="87" t="s">
        <v>73</v>
      </c>
      <c r="E155" s="86" t="s">
        <v>1</v>
      </c>
      <c r="F155" s="88">
        <f t="shared" si="17"/>
        <v>27</v>
      </c>
      <c r="G155" s="123"/>
      <c r="H155" s="6">
        <f t="shared" si="18"/>
        <v>0</v>
      </c>
      <c r="I155" s="25">
        <v>27</v>
      </c>
      <c r="J155" s="27"/>
      <c r="K155" s="27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  <c r="HK155" s="90"/>
      <c r="HL155" s="90"/>
      <c r="HM155" s="90"/>
      <c r="HN155" s="90"/>
      <c r="HO155" s="90"/>
      <c r="HP155" s="90"/>
      <c r="HQ155" s="90"/>
      <c r="HR155" s="90"/>
      <c r="HS155" s="90"/>
      <c r="HT155" s="90"/>
      <c r="HU155" s="90"/>
      <c r="HV155" s="90"/>
      <c r="HW155" s="90"/>
      <c r="HX155" s="90"/>
      <c r="HY155" s="90"/>
      <c r="HZ155" s="90"/>
      <c r="IA155" s="90"/>
      <c r="IB155" s="90"/>
      <c r="IC155" s="90"/>
      <c r="ID155" s="90"/>
      <c r="IE155" s="90"/>
      <c r="IF155" s="90"/>
      <c r="IG155" s="90"/>
      <c r="IH155" s="90"/>
      <c r="II155" s="90"/>
      <c r="IJ155" s="90"/>
      <c r="IK155" s="90"/>
      <c r="IL155" s="90"/>
      <c r="IM155" s="90"/>
      <c r="IN155" s="90"/>
      <c r="IO155" s="90"/>
      <c r="IP155" s="90"/>
      <c r="IQ155" s="90"/>
      <c r="IR155" s="90"/>
      <c r="IS155" s="90"/>
      <c r="IT155" s="90"/>
      <c r="IU155" s="90"/>
      <c r="IV155" s="90"/>
    </row>
    <row r="156" spans="1:256" ht="12.75">
      <c r="A156" s="27"/>
      <c r="B156" s="86">
        <v>84</v>
      </c>
      <c r="C156" s="86" t="s">
        <v>69</v>
      </c>
      <c r="D156" s="87" t="s">
        <v>74</v>
      </c>
      <c r="E156" s="86" t="s">
        <v>1</v>
      </c>
      <c r="F156" s="88">
        <f t="shared" si="17"/>
        <v>11</v>
      </c>
      <c r="G156" s="123"/>
      <c r="H156" s="6">
        <f t="shared" si="18"/>
        <v>0</v>
      </c>
      <c r="I156" s="25">
        <v>11</v>
      </c>
      <c r="J156" s="27"/>
      <c r="K156" s="27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90"/>
      <c r="EM156" s="90"/>
      <c r="EN156" s="90"/>
      <c r="EO156" s="90"/>
      <c r="EP156" s="90"/>
      <c r="EQ156" s="90"/>
      <c r="ER156" s="90"/>
      <c r="ES156" s="90"/>
      <c r="ET156" s="90"/>
      <c r="EU156" s="90"/>
      <c r="EV156" s="90"/>
      <c r="EW156" s="90"/>
      <c r="EX156" s="90"/>
      <c r="EY156" s="90"/>
      <c r="EZ156" s="90"/>
      <c r="FA156" s="90"/>
      <c r="FB156" s="90"/>
      <c r="FC156" s="90"/>
      <c r="FD156" s="90"/>
      <c r="FE156" s="90"/>
      <c r="FF156" s="90"/>
      <c r="FG156" s="90"/>
      <c r="FH156" s="90"/>
      <c r="FI156" s="90"/>
      <c r="FJ156" s="90"/>
      <c r="FK156" s="90"/>
      <c r="FL156" s="90"/>
      <c r="FM156" s="90"/>
      <c r="FN156" s="90"/>
      <c r="FO156" s="90"/>
      <c r="FP156" s="90"/>
      <c r="FQ156" s="90"/>
      <c r="FR156" s="90"/>
      <c r="FS156" s="90"/>
      <c r="FT156" s="90"/>
      <c r="FU156" s="90"/>
      <c r="FV156" s="90"/>
      <c r="FW156" s="90"/>
      <c r="FX156" s="90"/>
      <c r="FY156" s="90"/>
      <c r="FZ156" s="90"/>
      <c r="GA156" s="90"/>
      <c r="GB156" s="90"/>
      <c r="GC156" s="90"/>
      <c r="GD156" s="90"/>
      <c r="GE156" s="90"/>
      <c r="GF156" s="90"/>
      <c r="GG156" s="90"/>
      <c r="GH156" s="90"/>
      <c r="GI156" s="90"/>
      <c r="GJ156" s="90"/>
      <c r="GK156" s="90"/>
      <c r="GL156" s="90"/>
      <c r="GM156" s="90"/>
      <c r="GN156" s="90"/>
      <c r="GO156" s="90"/>
      <c r="GP156" s="90"/>
      <c r="GQ156" s="90"/>
      <c r="GR156" s="90"/>
      <c r="GS156" s="90"/>
      <c r="GT156" s="90"/>
      <c r="GU156" s="90"/>
      <c r="GV156" s="90"/>
      <c r="GW156" s="90"/>
      <c r="GX156" s="90"/>
      <c r="GY156" s="90"/>
      <c r="GZ156" s="90"/>
      <c r="HA156" s="90"/>
      <c r="HB156" s="90"/>
      <c r="HC156" s="90"/>
      <c r="HD156" s="90"/>
      <c r="HE156" s="90"/>
      <c r="HF156" s="90"/>
      <c r="HG156" s="90"/>
      <c r="HH156" s="90"/>
      <c r="HI156" s="90"/>
      <c r="HJ156" s="90"/>
      <c r="HK156" s="90"/>
      <c r="HL156" s="90"/>
      <c r="HM156" s="90"/>
      <c r="HN156" s="90"/>
      <c r="HO156" s="90"/>
      <c r="HP156" s="90"/>
      <c r="HQ156" s="90"/>
      <c r="HR156" s="90"/>
      <c r="HS156" s="90"/>
      <c r="HT156" s="90"/>
      <c r="HU156" s="90"/>
      <c r="HV156" s="90"/>
      <c r="HW156" s="90"/>
      <c r="HX156" s="90"/>
      <c r="HY156" s="90"/>
      <c r="HZ156" s="90"/>
      <c r="IA156" s="90"/>
      <c r="IB156" s="90"/>
      <c r="IC156" s="90"/>
      <c r="ID156" s="90"/>
      <c r="IE156" s="90"/>
      <c r="IF156" s="90"/>
      <c r="IG156" s="90"/>
      <c r="IH156" s="90"/>
      <c r="II156" s="90"/>
      <c r="IJ156" s="90"/>
      <c r="IK156" s="90"/>
      <c r="IL156" s="90"/>
      <c r="IM156" s="90"/>
      <c r="IN156" s="90"/>
      <c r="IO156" s="90"/>
      <c r="IP156" s="90"/>
      <c r="IQ156" s="90"/>
      <c r="IR156" s="90"/>
      <c r="IS156" s="90"/>
      <c r="IT156" s="90"/>
      <c r="IU156" s="90"/>
      <c r="IV156" s="90"/>
    </row>
    <row r="157" spans="1:256" ht="12.75">
      <c r="A157" s="27"/>
      <c r="B157" s="86">
        <v>85</v>
      </c>
      <c r="C157" s="86" t="s">
        <v>83</v>
      </c>
      <c r="D157" s="87" t="s">
        <v>75</v>
      </c>
      <c r="E157" s="86" t="s">
        <v>1</v>
      </c>
      <c r="F157" s="88">
        <f t="shared" si="17"/>
        <v>64</v>
      </c>
      <c r="G157" s="123"/>
      <c r="H157" s="6">
        <f t="shared" si="18"/>
        <v>0</v>
      </c>
      <c r="I157" s="25">
        <v>64</v>
      </c>
      <c r="J157" s="27"/>
      <c r="K157" s="27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90"/>
      <c r="EM157" s="90"/>
      <c r="EN157" s="90"/>
      <c r="EO157" s="90"/>
      <c r="EP157" s="90"/>
      <c r="EQ157" s="90"/>
      <c r="ER157" s="90"/>
      <c r="ES157" s="90"/>
      <c r="ET157" s="90"/>
      <c r="EU157" s="90"/>
      <c r="EV157" s="90"/>
      <c r="EW157" s="90"/>
      <c r="EX157" s="90"/>
      <c r="EY157" s="90"/>
      <c r="EZ157" s="90"/>
      <c r="FA157" s="90"/>
      <c r="FB157" s="90"/>
      <c r="FC157" s="90"/>
      <c r="FD157" s="90"/>
      <c r="FE157" s="90"/>
      <c r="FF157" s="90"/>
      <c r="FG157" s="90"/>
      <c r="FH157" s="90"/>
      <c r="FI157" s="90"/>
      <c r="FJ157" s="90"/>
      <c r="FK157" s="90"/>
      <c r="FL157" s="90"/>
      <c r="FM157" s="90"/>
      <c r="FN157" s="90"/>
      <c r="FO157" s="90"/>
      <c r="FP157" s="90"/>
      <c r="FQ157" s="90"/>
      <c r="FR157" s="90"/>
      <c r="FS157" s="90"/>
      <c r="FT157" s="90"/>
      <c r="FU157" s="90"/>
      <c r="FV157" s="90"/>
      <c r="FW157" s="90"/>
      <c r="FX157" s="90"/>
      <c r="FY157" s="90"/>
      <c r="FZ157" s="90"/>
      <c r="GA157" s="90"/>
      <c r="GB157" s="90"/>
      <c r="GC157" s="90"/>
      <c r="GD157" s="90"/>
      <c r="GE157" s="90"/>
      <c r="GF157" s="90"/>
      <c r="GG157" s="90"/>
      <c r="GH157" s="90"/>
      <c r="GI157" s="90"/>
      <c r="GJ157" s="90"/>
      <c r="GK157" s="90"/>
      <c r="GL157" s="90"/>
      <c r="GM157" s="90"/>
      <c r="GN157" s="90"/>
      <c r="GO157" s="90"/>
      <c r="GP157" s="90"/>
      <c r="GQ157" s="90"/>
      <c r="GR157" s="90"/>
      <c r="GS157" s="90"/>
      <c r="GT157" s="90"/>
      <c r="GU157" s="90"/>
      <c r="GV157" s="90"/>
      <c r="GW157" s="90"/>
      <c r="GX157" s="90"/>
      <c r="GY157" s="90"/>
      <c r="GZ157" s="90"/>
      <c r="HA157" s="90"/>
      <c r="HB157" s="90"/>
      <c r="HC157" s="90"/>
      <c r="HD157" s="90"/>
      <c r="HE157" s="90"/>
      <c r="HF157" s="90"/>
      <c r="HG157" s="90"/>
      <c r="HH157" s="90"/>
      <c r="HI157" s="90"/>
      <c r="HJ157" s="90"/>
      <c r="HK157" s="90"/>
      <c r="HL157" s="90"/>
      <c r="HM157" s="90"/>
      <c r="HN157" s="90"/>
      <c r="HO157" s="90"/>
      <c r="HP157" s="90"/>
      <c r="HQ157" s="90"/>
      <c r="HR157" s="90"/>
      <c r="HS157" s="90"/>
      <c r="HT157" s="90"/>
      <c r="HU157" s="90"/>
      <c r="HV157" s="90"/>
      <c r="HW157" s="90"/>
      <c r="HX157" s="90"/>
      <c r="HY157" s="90"/>
      <c r="HZ157" s="90"/>
      <c r="IA157" s="90"/>
      <c r="IB157" s="90"/>
      <c r="IC157" s="90"/>
      <c r="ID157" s="90"/>
      <c r="IE157" s="90"/>
      <c r="IF157" s="90"/>
      <c r="IG157" s="90"/>
      <c r="IH157" s="90"/>
      <c r="II157" s="90"/>
      <c r="IJ157" s="90"/>
      <c r="IK157" s="90"/>
      <c r="IL157" s="90"/>
      <c r="IM157" s="90"/>
      <c r="IN157" s="90"/>
      <c r="IO157" s="90"/>
      <c r="IP157" s="90"/>
      <c r="IQ157" s="90"/>
      <c r="IR157" s="90"/>
      <c r="IS157" s="90"/>
      <c r="IT157" s="90"/>
      <c r="IU157" s="90"/>
      <c r="IV157" s="90"/>
    </row>
    <row r="158" spans="1:256" ht="12.75">
      <c r="A158" s="27"/>
      <c r="B158" s="86">
        <v>86</v>
      </c>
      <c r="C158" s="86" t="s">
        <v>83</v>
      </c>
      <c r="D158" s="87" t="s">
        <v>76</v>
      </c>
      <c r="E158" s="86" t="s">
        <v>1</v>
      </c>
      <c r="F158" s="88">
        <f t="shared" si="17"/>
        <v>4</v>
      </c>
      <c r="G158" s="123"/>
      <c r="H158" s="6">
        <f t="shared" si="18"/>
        <v>0</v>
      </c>
      <c r="I158" s="25">
        <v>4</v>
      </c>
      <c r="J158" s="27"/>
      <c r="K158" s="27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  <c r="FO158" s="90"/>
      <c r="FP158" s="90"/>
      <c r="FQ158" s="90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90"/>
      <c r="GX158" s="90"/>
      <c r="GY158" s="90"/>
      <c r="GZ158" s="90"/>
      <c r="HA158" s="90"/>
      <c r="HB158" s="90"/>
      <c r="HC158" s="90"/>
      <c r="HD158" s="90"/>
      <c r="HE158" s="90"/>
      <c r="HF158" s="90"/>
      <c r="HG158" s="90"/>
      <c r="HH158" s="90"/>
      <c r="HI158" s="90"/>
      <c r="HJ158" s="90"/>
      <c r="HK158" s="90"/>
      <c r="HL158" s="90"/>
      <c r="HM158" s="90"/>
      <c r="HN158" s="90"/>
      <c r="HO158" s="90"/>
      <c r="HP158" s="90"/>
      <c r="HQ158" s="90"/>
      <c r="HR158" s="90"/>
      <c r="HS158" s="90"/>
      <c r="HT158" s="90"/>
      <c r="HU158" s="90"/>
      <c r="HV158" s="90"/>
      <c r="HW158" s="90"/>
      <c r="HX158" s="90"/>
      <c r="HY158" s="90"/>
      <c r="HZ158" s="90"/>
      <c r="IA158" s="90"/>
      <c r="IB158" s="90"/>
      <c r="IC158" s="90"/>
      <c r="ID158" s="90"/>
      <c r="IE158" s="90"/>
      <c r="IF158" s="90"/>
      <c r="IG158" s="90"/>
      <c r="IH158" s="90"/>
      <c r="II158" s="90"/>
      <c r="IJ158" s="90"/>
      <c r="IK158" s="90"/>
      <c r="IL158" s="90"/>
      <c r="IM158" s="90"/>
      <c r="IN158" s="90"/>
      <c r="IO158" s="90"/>
      <c r="IP158" s="90"/>
      <c r="IQ158" s="90"/>
      <c r="IR158" s="90"/>
      <c r="IS158" s="90"/>
      <c r="IT158" s="90"/>
      <c r="IU158" s="90"/>
      <c r="IV158" s="90"/>
    </row>
    <row r="159" spans="1:256" ht="12.75">
      <c r="A159" s="27"/>
      <c r="B159" s="86">
        <v>87</v>
      </c>
      <c r="C159" s="86" t="s">
        <v>69</v>
      </c>
      <c r="D159" s="87" t="s">
        <v>77</v>
      </c>
      <c r="E159" s="86" t="s">
        <v>1</v>
      </c>
      <c r="F159" s="88">
        <f t="shared" si="17"/>
        <v>42</v>
      </c>
      <c r="G159" s="123"/>
      <c r="H159" s="6">
        <f t="shared" si="18"/>
        <v>0</v>
      </c>
      <c r="I159" s="25">
        <v>42</v>
      </c>
      <c r="J159" s="27"/>
      <c r="K159" s="27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  <c r="FM159" s="90"/>
      <c r="FN159" s="90"/>
      <c r="FO159" s="90"/>
      <c r="FP159" s="90"/>
      <c r="FQ159" s="90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  <c r="HF159" s="90"/>
      <c r="HG159" s="90"/>
      <c r="HH159" s="90"/>
      <c r="HI159" s="90"/>
      <c r="HJ159" s="90"/>
      <c r="HK159" s="90"/>
      <c r="HL159" s="90"/>
      <c r="HM159" s="90"/>
      <c r="HN159" s="90"/>
      <c r="HO159" s="90"/>
      <c r="HP159" s="90"/>
      <c r="HQ159" s="90"/>
      <c r="HR159" s="90"/>
      <c r="HS159" s="90"/>
      <c r="HT159" s="90"/>
      <c r="HU159" s="90"/>
      <c r="HV159" s="90"/>
      <c r="HW159" s="90"/>
      <c r="HX159" s="90"/>
      <c r="HY159" s="90"/>
      <c r="HZ159" s="90"/>
      <c r="IA159" s="90"/>
      <c r="IB159" s="90"/>
      <c r="IC159" s="90"/>
      <c r="ID159" s="90"/>
      <c r="IE159" s="90"/>
      <c r="IF159" s="90"/>
      <c r="IG159" s="90"/>
      <c r="IH159" s="90"/>
      <c r="II159" s="90"/>
      <c r="IJ159" s="90"/>
      <c r="IK159" s="90"/>
      <c r="IL159" s="90"/>
      <c r="IM159" s="90"/>
      <c r="IN159" s="90"/>
      <c r="IO159" s="90"/>
      <c r="IP159" s="90"/>
      <c r="IQ159" s="90"/>
      <c r="IR159" s="90"/>
      <c r="IS159" s="90"/>
      <c r="IT159" s="90"/>
      <c r="IU159" s="90"/>
      <c r="IV159" s="90"/>
    </row>
    <row r="160" spans="1:256" ht="12.75">
      <c r="A160" s="27"/>
      <c r="B160" s="86">
        <v>88</v>
      </c>
      <c r="C160" s="86" t="s">
        <v>84</v>
      </c>
      <c r="D160" s="87" t="s">
        <v>153</v>
      </c>
      <c r="E160" s="86" t="s">
        <v>1</v>
      </c>
      <c r="F160" s="88">
        <f t="shared" si="17"/>
        <v>70</v>
      </c>
      <c r="G160" s="123"/>
      <c r="H160" s="6">
        <f t="shared" si="18"/>
        <v>0</v>
      </c>
      <c r="I160" s="25"/>
      <c r="J160" s="27">
        <v>70</v>
      </c>
      <c r="K160" s="27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 s="90"/>
      <c r="EP160" s="90"/>
      <c r="EQ160" s="90"/>
      <c r="ER160" s="90"/>
      <c r="ES160" s="90"/>
      <c r="ET160" s="90"/>
      <c r="EU160" s="90"/>
      <c r="EV160" s="90"/>
      <c r="EW160" s="90"/>
      <c r="EX160" s="90"/>
      <c r="EY160" s="90"/>
      <c r="EZ160" s="90"/>
      <c r="FA160" s="90"/>
      <c r="FB160" s="90"/>
      <c r="FC160" s="90"/>
      <c r="FD160" s="90"/>
      <c r="FE160" s="90"/>
      <c r="FF160" s="90"/>
      <c r="FG160" s="90"/>
      <c r="FH160" s="90"/>
      <c r="FI160" s="90"/>
      <c r="FJ160" s="90"/>
      <c r="FK160" s="90"/>
      <c r="FL160" s="90"/>
      <c r="FM160" s="90"/>
      <c r="FN160" s="90"/>
      <c r="FO160" s="90"/>
      <c r="FP160" s="90"/>
      <c r="FQ160" s="90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90"/>
      <c r="GX160" s="90"/>
      <c r="GY160" s="90"/>
      <c r="GZ160" s="90"/>
      <c r="HA160" s="90"/>
      <c r="HB160" s="90"/>
      <c r="HC160" s="90"/>
      <c r="HD160" s="90"/>
      <c r="HE160" s="90"/>
      <c r="HF160" s="90"/>
      <c r="HG160" s="90"/>
      <c r="HH160" s="90"/>
      <c r="HI160" s="90"/>
      <c r="HJ160" s="90"/>
      <c r="HK160" s="90"/>
      <c r="HL160" s="90"/>
      <c r="HM160" s="90"/>
      <c r="HN160" s="90"/>
      <c r="HO160" s="90"/>
      <c r="HP160" s="90"/>
      <c r="HQ160" s="90"/>
      <c r="HR160" s="90"/>
      <c r="HS160" s="90"/>
      <c r="HT160" s="90"/>
      <c r="HU160" s="90"/>
      <c r="HV160" s="90"/>
      <c r="HW160" s="90"/>
      <c r="HX160" s="90"/>
      <c r="HY160" s="90"/>
      <c r="HZ160" s="90"/>
      <c r="IA160" s="90"/>
      <c r="IB160" s="90"/>
      <c r="IC160" s="90"/>
      <c r="ID160" s="90"/>
      <c r="IE160" s="90"/>
      <c r="IF160" s="90"/>
      <c r="IG160" s="90"/>
      <c r="IH160" s="90"/>
      <c r="II160" s="90"/>
      <c r="IJ160" s="90"/>
      <c r="IK160" s="90"/>
      <c r="IL160" s="90"/>
      <c r="IM160" s="90"/>
      <c r="IN160" s="90"/>
      <c r="IO160" s="90"/>
      <c r="IP160" s="90"/>
      <c r="IQ160" s="90"/>
      <c r="IR160" s="90"/>
      <c r="IS160" s="90"/>
      <c r="IT160" s="90"/>
      <c r="IU160" s="90"/>
      <c r="IV160" s="90"/>
    </row>
    <row r="161" spans="1:256" ht="12.75">
      <c r="A161" s="27"/>
      <c r="B161" s="86">
        <v>89</v>
      </c>
      <c r="C161" s="86" t="s">
        <v>84</v>
      </c>
      <c r="D161" s="87" t="s">
        <v>70</v>
      </c>
      <c r="E161" s="86" t="s">
        <v>1</v>
      </c>
      <c r="F161" s="88">
        <f t="shared" si="17"/>
        <v>70</v>
      </c>
      <c r="G161" s="123"/>
      <c r="H161" s="6">
        <f t="shared" si="18"/>
        <v>0</v>
      </c>
      <c r="I161" s="25">
        <v>70</v>
      </c>
      <c r="J161" s="27"/>
      <c r="K161" s="27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  <c r="HN161" s="90"/>
      <c r="HO161" s="90"/>
      <c r="HP161" s="90"/>
      <c r="HQ161" s="90"/>
      <c r="HR161" s="90"/>
      <c r="HS161" s="90"/>
      <c r="HT161" s="90"/>
      <c r="HU161" s="90"/>
      <c r="HV161" s="90"/>
      <c r="HW161" s="90"/>
      <c r="HX161" s="90"/>
      <c r="HY161" s="90"/>
      <c r="HZ161" s="90"/>
      <c r="IA161" s="90"/>
      <c r="IB161" s="90"/>
      <c r="IC161" s="90"/>
      <c r="ID161" s="90"/>
      <c r="IE161" s="90"/>
      <c r="IF161" s="90"/>
      <c r="IG161" s="90"/>
      <c r="IH161" s="90"/>
      <c r="II161" s="90"/>
      <c r="IJ161" s="90"/>
      <c r="IK161" s="90"/>
      <c r="IL161" s="90"/>
      <c r="IM161" s="90"/>
      <c r="IN161" s="90"/>
      <c r="IO161" s="90"/>
      <c r="IP161" s="90"/>
      <c r="IQ161" s="90"/>
      <c r="IR161" s="90"/>
      <c r="IS161" s="90"/>
      <c r="IT161" s="90"/>
      <c r="IU161" s="90"/>
      <c r="IV161" s="90"/>
    </row>
    <row r="162" spans="1:256" ht="12.75">
      <c r="A162" s="27"/>
      <c r="B162" s="86">
        <v>90</v>
      </c>
      <c r="C162" s="86" t="s">
        <v>84</v>
      </c>
      <c r="D162" s="87" t="s">
        <v>152</v>
      </c>
      <c r="E162" s="86" t="s">
        <v>1</v>
      </c>
      <c r="F162" s="88">
        <f t="shared" si="17"/>
        <v>360</v>
      </c>
      <c r="G162" s="123"/>
      <c r="H162" s="6">
        <f t="shared" si="18"/>
        <v>0</v>
      </c>
      <c r="I162" s="25"/>
      <c r="J162" s="27"/>
      <c r="K162" s="27">
        <v>360</v>
      </c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/>
      <c r="EY162" s="90"/>
      <c r="EZ162" s="90"/>
      <c r="FA162" s="90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  <c r="HK162" s="90"/>
      <c r="HL162" s="90"/>
      <c r="HM162" s="90"/>
      <c r="HN162" s="90"/>
      <c r="HO162" s="90"/>
      <c r="HP162" s="90"/>
      <c r="HQ162" s="90"/>
      <c r="HR162" s="90"/>
      <c r="HS162" s="90"/>
      <c r="HT162" s="90"/>
      <c r="HU162" s="90"/>
      <c r="HV162" s="90"/>
      <c r="HW162" s="90"/>
      <c r="HX162" s="90"/>
      <c r="HY162" s="90"/>
      <c r="HZ162" s="90"/>
      <c r="IA162" s="90"/>
      <c r="IB162" s="90"/>
      <c r="IC162" s="90"/>
      <c r="ID162" s="90"/>
      <c r="IE162" s="90"/>
      <c r="IF162" s="90"/>
      <c r="IG162" s="90"/>
      <c r="IH162" s="90"/>
      <c r="II162" s="90"/>
      <c r="IJ162" s="90"/>
      <c r="IK162" s="90"/>
      <c r="IL162" s="90"/>
      <c r="IM162" s="90"/>
      <c r="IN162" s="90"/>
      <c r="IO162" s="90"/>
      <c r="IP162" s="90"/>
      <c r="IQ162" s="90"/>
      <c r="IR162" s="90"/>
      <c r="IS162" s="90"/>
      <c r="IT162" s="90"/>
      <c r="IU162" s="90"/>
      <c r="IV162" s="90"/>
    </row>
    <row r="163" spans="1:256" ht="12.75">
      <c r="A163" s="27">
        <v>30</v>
      </c>
      <c r="B163" s="86">
        <v>91</v>
      </c>
      <c r="C163" s="86" t="s">
        <v>85</v>
      </c>
      <c r="D163" s="87" t="s">
        <v>78</v>
      </c>
      <c r="E163" s="86" t="s">
        <v>1</v>
      </c>
      <c r="F163" s="88">
        <f t="shared" si="17"/>
        <v>15</v>
      </c>
      <c r="G163" s="123"/>
      <c r="H163" s="6">
        <f t="shared" si="18"/>
        <v>0</v>
      </c>
      <c r="I163" s="25">
        <v>15</v>
      </c>
      <c r="J163" s="27"/>
      <c r="K163" s="27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90"/>
      <c r="EM163" s="90"/>
      <c r="EN163" s="90"/>
      <c r="EO163" s="90"/>
      <c r="EP163" s="90"/>
      <c r="EQ163" s="90"/>
      <c r="ER163" s="90"/>
      <c r="ES163" s="90"/>
      <c r="ET163" s="90"/>
      <c r="EU163" s="90"/>
      <c r="EV163" s="90"/>
      <c r="EW163" s="90"/>
      <c r="EX163" s="90"/>
      <c r="EY163" s="90"/>
      <c r="EZ163" s="90"/>
      <c r="FA163" s="90"/>
      <c r="FB163" s="90"/>
      <c r="FC163" s="90"/>
      <c r="FD163" s="90"/>
      <c r="FE163" s="90"/>
      <c r="FF163" s="90"/>
      <c r="FG163" s="90"/>
      <c r="FH163" s="90"/>
      <c r="FI163" s="90"/>
      <c r="FJ163" s="90"/>
      <c r="FK163" s="90"/>
      <c r="FL163" s="90"/>
      <c r="FM163" s="90"/>
      <c r="FN163" s="90"/>
      <c r="FO163" s="90"/>
      <c r="FP163" s="90"/>
      <c r="FQ163" s="90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90"/>
      <c r="GX163" s="90"/>
      <c r="GY163" s="90"/>
      <c r="GZ163" s="90"/>
      <c r="HA163" s="90"/>
      <c r="HB163" s="90"/>
      <c r="HC163" s="90"/>
      <c r="HD163" s="90"/>
      <c r="HE163" s="90"/>
      <c r="HF163" s="90"/>
      <c r="HG163" s="90"/>
      <c r="HH163" s="90"/>
      <c r="HI163" s="90"/>
      <c r="HJ163" s="90"/>
      <c r="HK163" s="90"/>
      <c r="HL163" s="90"/>
      <c r="HM163" s="90"/>
      <c r="HN163" s="90"/>
      <c r="HO163" s="90"/>
      <c r="HP163" s="90"/>
      <c r="HQ163" s="90"/>
      <c r="HR163" s="90"/>
      <c r="HS163" s="90"/>
      <c r="HT163" s="90"/>
      <c r="HU163" s="90"/>
      <c r="HV163" s="90"/>
      <c r="HW163" s="90"/>
      <c r="HX163" s="90"/>
      <c r="HY163" s="90"/>
      <c r="HZ163" s="90"/>
      <c r="IA163" s="90"/>
      <c r="IB163" s="90"/>
      <c r="IC163" s="90"/>
      <c r="ID163" s="90"/>
      <c r="IE163" s="90"/>
      <c r="IF163" s="90"/>
      <c r="IG163" s="90"/>
      <c r="IH163" s="90"/>
      <c r="II163" s="90"/>
      <c r="IJ163" s="90"/>
      <c r="IK163" s="90"/>
      <c r="IL163" s="90"/>
      <c r="IM163" s="90"/>
      <c r="IN163" s="90"/>
      <c r="IO163" s="90"/>
      <c r="IP163" s="90"/>
      <c r="IQ163" s="90"/>
      <c r="IR163" s="90"/>
      <c r="IS163" s="90"/>
      <c r="IT163" s="90"/>
      <c r="IU163" s="90"/>
      <c r="IV163" s="90"/>
    </row>
    <row r="164" spans="1:256" ht="12.75">
      <c r="A164" s="27">
        <v>30</v>
      </c>
      <c r="B164" s="86">
        <v>92</v>
      </c>
      <c r="C164" s="86" t="s">
        <v>85</v>
      </c>
      <c r="D164" s="87" t="s">
        <v>79</v>
      </c>
      <c r="E164" s="86" t="s">
        <v>1</v>
      </c>
      <c r="F164" s="88">
        <f t="shared" si="17"/>
        <v>42</v>
      </c>
      <c r="G164" s="123"/>
      <c r="H164" s="6">
        <f t="shared" si="18"/>
        <v>0</v>
      </c>
      <c r="I164" s="25">
        <v>42</v>
      </c>
      <c r="J164" s="27"/>
      <c r="K164" s="27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  <c r="ES164" s="90"/>
      <c r="ET164" s="90"/>
      <c r="EU164" s="90"/>
      <c r="EV164" s="90"/>
      <c r="EW164" s="90"/>
      <c r="EX164" s="90"/>
      <c r="EY164" s="90"/>
      <c r="EZ164" s="90"/>
      <c r="FA164" s="90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90"/>
      <c r="GX164" s="90"/>
      <c r="GY164" s="90"/>
      <c r="GZ164" s="90"/>
      <c r="HA164" s="90"/>
      <c r="HB164" s="90"/>
      <c r="HC164" s="90"/>
      <c r="HD164" s="90"/>
      <c r="HE164" s="90"/>
      <c r="HF164" s="90"/>
      <c r="HG164" s="90"/>
      <c r="HH164" s="90"/>
      <c r="HI164" s="90"/>
      <c r="HJ164" s="90"/>
      <c r="HK164" s="90"/>
      <c r="HL164" s="90"/>
      <c r="HM164" s="90"/>
      <c r="HN164" s="90"/>
      <c r="HO164" s="90"/>
      <c r="HP164" s="90"/>
      <c r="HQ164" s="90"/>
      <c r="HR164" s="90"/>
      <c r="HS164" s="90"/>
      <c r="HT164" s="90"/>
      <c r="HU164" s="90"/>
      <c r="HV164" s="90"/>
      <c r="HW164" s="90"/>
      <c r="HX164" s="90"/>
      <c r="HY164" s="90"/>
      <c r="HZ164" s="90"/>
      <c r="IA164" s="90"/>
      <c r="IB164" s="90"/>
      <c r="IC164" s="90"/>
      <c r="ID164" s="90"/>
      <c r="IE164" s="90"/>
      <c r="IF164" s="90"/>
      <c r="IG164" s="90"/>
      <c r="IH164" s="90"/>
      <c r="II164" s="90"/>
      <c r="IJ164" s="90"/>
      <c r="IK164" s="90"/>
      <c r="IL164" s="90"/>
      <c r="IM164" s="90"/>
      <c r="IN164" s="90"/>
      <c r="IO164" s="90"/>
      <c r="IP164" s="90"/>
      <c r="IQ164" s="90"/>
      <c r="IR164" s="90"/>
      <c r="IS164" s="90"/>
      <c r="IT164" s="90"/>
      <c r="IU164" s="90"/>
      <c r="IV164" s="90"/>
    </row>
    <row r="165" spans="1:256" ht="12.75">
      <c r="A165" s="27"/>
      <c r="B165" s="86">
        <v>93</v>
      </c>
      <c r="C165" s="86" t="s">
        <v>83</v>
      </c>
      <c r="D165" s="87" t="s">
        <v>80</v>
      </c>
      <c r="E165" s="86" t="s">
        <v>1</v>
      </c>
      <c r="F165" s="88">
        <f t="shared" si="17"/>
        <v>23</v>
      </c>
      <c r="G165" s="123"/>
      <c r="H165" s="6">
        <f t="shared" si="18"/>
        <v>0</v>
      </c>
      <c r="I165" s="25">
        <v>23</v>
      </c>
      <c r="J165" s="27"/>
      <c r="K165" s="27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  <c r="HN165" s="90"/>
      <c r="HO165" s="90"/>
      <c r="HP165" s="90"/>
      <c r="HQ165" s="90"/>
      <c r="HR165" s="90"/>
      <c r="HS165" s="90"/>
      <c r="HT165" s="90"/>
      <c r="HU165" s="90"/>
      <c r="HV165" s="90"/>
      <c r="HW165" s="90"/>
      <c r="HX165" s="90"/>
      <c r="HY165" s="90"/>
      <c r="HZ165" s="90"/>
      <c r="IA165" s="90"/>
      <c r="IB165" s="90"/>
      <c r="IC165" s="90"/>
      <c r="ID165" s="90"/>
      <c r="IE165" s="90"/>
      <c r="IF165" s="90"/>
      <c r="IG165" s="90"/>
      <c r="IH165" s="90"/>
      <c r="II165" s="90"/>
      <c r="IJ165" s="90"/>
      <c r="IK165" s="90"/>
      <c r="IL165" s="90"/>
      <c r="IM165" s="90"/>
      <c r="IN165" s="90"/>
      <c r="IO165" s="90"/>
      <c r="IP165" s="90"/>
      <c r="IQ165" s="90"/>
      <c r="IR165" s="90"/>
      <c r="IS165" s="90"/>
      <c r="IT165" s="90"/>
      <c r="IU165" s="90"/>
      <c r="IV165" s="90"/>
    </row>
    <row r="166" spans="1:259" s="97" customFormat="1" ht="12.75">
      <c r="A166" s="49"/>
      <c r="B166" s="49"/>
      <c r="C166" s="39"/>
      <c r="D166" s="39" t="s">
        <v>71</v>
      </c>
      <c r="E166" s="49"/>
      <c r="F166" s="50"/>
      <c r="G166" s="50"/>
      <c r="H166" s="2">
        <f>SUM(H127:H165)</f>
        <v>0</v>
      </c>
      <c r="I166" s="12"/>
      <c r="J166" s="12"/>
      <c r="K166" s="12"/>
      <c r="L166" s="83"/>
      <c r="M166" s="49"/>
      <c r="N166" s="82"/>
      <c r="O166" s="49"/>
      <c r="P166" s="83"/>
      <c r="Q166" s="49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83"/>
      <c r="GD166" s="83"/>
      <c r="GE166" s="83"/>
      <c r="GF166" s="83"/>
      <c r="GG166" s="83"/>
      <c r="GH166" s="83"/>
      <c r="GI166" s="83"/>
      <c r="GJ166" s="83"/>
      <c r="GK166" s="83"/>
      <c r="GL166" s="83"/>
      <c r="GM166" s="83"/>
      <c r="GN166" s="83"/>
      <c r="GO166" s="83"/>
      <c r="GP166" s="83"/>
      <c r="GQ166" s="83"/>
      <c r="GR166" s="83"/>
      <c r="GS166" s="83"/>
      <c r="GT166" s="83"/>
      <c r="GU166" s="83"/>
      <c r="GV166" s="83"/>
      <c r="GW166" s="83"/>
      <c r="GX166" s="83"/>
      <c r="GY166" s="83"/>
      <c r="GZ166" s="83"/>
      <c r="HA166" s="83"/>
      <c r="HB166" s="83"/>
      <c r="HC166" s="83"/>
      <c r="HD166" s="83"/>
      <c r="HE166" s="83"/>
      <c r="HF166" s="83"/>
      <c r="HG166" s="83"/>
      <c r="HH166" s="83"/>
      <c r="HI166" s="83"/>
      <c r="HJ166" s="83"/>
      <c r="HK166" s="83"/>
      <c r="HL166" s="83"/>
      <c r="HM166" s="83"/>
      <c r="HN166" s="83"/>
      <c r="HO166" s="83"/>
      <c r="HP166" s="83"/>
      <c r="HQ166" s="83"/>
      <c r="HR166" s="83"/>
      <c r="HS166" s="83"/>
      <c r="HT166" s="83"/>
      <c r="HU166" s="83"/>
      <c r="HV166" s="83"/>
      <c r="HW166" s="83"/>
      <c r="HX166" s="83"/>
      <c r="HY166" s="83"/>
      <c r="HZ166" s="83"/>
      <c r="IA166" s="83"/>
      <c r="IB166" s="83"/>
      <c r="IC166" s="83"/>
      <c r="ID166" s="83"/>
      <c r="IE166" s="83"/>
      <c r="IF166" s="83"/>
      <c r="IG166" s="83"/>
      <c r="IH166" s="83"/>
      <c r="II166" s="83"/>
      <c r="IJ166" s="83"/>
      <c r="IK166" s="83"/>
      <c r="IL166" s="83"/>
      <c r="IM166" s="83"/>
      <c r="IN166" s="83"/>
      <c r="IO166" s="83"/>
      <c r="IP166" s="83"/>
      <c r="IQ166" s="83"/>
      <c r="IR166" s="83"/>
      <c r="IS166" s="83"/>
      <c r="IT166" s="83"/>
      <c r="IU166" s="83"/>
      <c r="IV166" s="83"/>
      <c r="IW166" s="83"/>
      <c r="IX166" s="83"/>
      <c r="IY166" s="83"/>
    </row>
    <row r="167" spans="1:259" s="97" customFormat="1" ht="12.75">
      <c r="A167" s="49"/>
      <c r="B167" s="49"/>
      <c r="C167" s="39"/>
      <c r="D167" s="39"/>
      <c r="E167" s="49"/>
      <c r="F167" s="50"/>
      <c r="G167" s="50"/>
      <c r="H167" s="2"/>
      <c r="I167" s="12"/>
      <c r="J167" s="12"/>
      <c r="K167" s="12"/>
      <c r="L167" s="83"/>
      <c r="M167" s="49"/>
      <c r="N167" s="82"/>
      <c r="O167" s="49"/>
      <c r="P167" s="83"/>
      <c r="Q167" s="49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  <c r="FR167" s="83"/>
      <c r="FS167" s="83"/>
      <c r="FT167" s="83"/>
      <c r="FU167" s="83"/>
      <c r="FV167" s="83"/>
      <c r="FW167" s="83"/>
      <c r="FX167" s="83"/>
      <c r="FY167" s="83"/>
      <c r="FZ167" s="83"/>
      <c r="GA167" s="83"/>
      <c r="GB167" s="83"/>
      <c r="GC167" s="83"/>
      <c r="GD167" s="83"/>
      <c r="GE167" s="83"/>
      <c r="GF167" s="83"/>
      <c r="GG167" s="83"/>
      <c r="GH167" s="83"/>
      <c r="GI167" s="83"/>
      <c r="GJ167" s="83"/>
      <c r="GK167" s="83"/>
      <c r="GL167" s="83"/>
      <c r="GM167" s="83"/>
      <c r="GN167" s="83"/>
      <c r="GO167" s="83"/>
      <c r="GP167" s="83"/>
      <c r="GQ167" s="83"/>
      <c r="GR167" s="83"/>
      <c r="GS167" s="83"/>
      <c r="GT167" s="83"/>
      <c r="GU167" s="83"/>
      <c r="GV167" s="83"/>
      <c r="GW167" s="83"/>
      <c r="GX167" s="83"/>
      <c r="GY167" s="83"/>
      <c r="GZ167" s="83"/>
      <c r="HA167" s="83"/>
      <c r="HB167" s="83"/>
      <c r="HC167" s="83"/>
      <c r="HD167" s="83"/>
      <c r="HE167" s="83"/>
      <c r="HF167" s="83"/>
      <c r="HG167" s="83"/>
      <c r="HH167" s="83"/>
      <c r="HI167" s="83"/>
      <c r="HJ167" s="83"/>
      <c r="HK167" s="83"/>
      <c r="HL167" s="83"/>
      <c r="HM167" s="83"/>
      <c r="HN167" s="83"/>
      <c r="HO167" s="83"/>
      <c r="HP167" s="83"/>
      <c r="HQ167" s="83"/>
      <c r="HR167" s="83"/>
      <c r="HS167" s="83"/>
      <c r="HT167" s="83"/>
      <c r="HU167" s="83"/>
      <c r="HV167" s="83"/>
      <c r="HW167" s="83"/>
      <c r="HX167" s="83"/>
      <c r="HY167" s="83"/>
      <c r="HZ167" s="83"/>
      <c r="IA167" s="83"/>
      <c r="IB167" s="83"/>
      <c r="IC167" s="83"/>
      <c r="ID167" s="83"/>
      <c r="IE167" s="83"/>
      <c r="IF167" s="83"/>
      <c r="IG167" s="83"/>
      <c r="IH167" s="83"/>
      <c r="II167" s="83"/>
      <c r="IJ167" s="83"/>
      <c r="IK167" s="83"/>
      <c r="IL167" s="83"/>
      <c r="IM167" s="83"/>
      <c r="IN167" s="83"/>
      <c r="IO167" s="83"/>
      <c r="IP167" s="83"/>
      <c r="IQ167" s="83"/>
      <c r="IR167" s="83"/>
      <c r="IS167" s="83"/>
      <c r="IT167" s="83"/>
      <c r="IU167" s="83"/>
      <c r="IV167" s="83"/>
      <c r="IW167" s="83"/>
      <c r="IX167" s="83"/>
      <c r="IY167" s="83"/>
    </row>
    <row r="168" spans="1:259" s="97" customFormat="1" ht="12.75">
      <c r="A168" s="49"/>
      <c r="B168" s="49"/>
      <c r="C168" s="39"/>
      <c r="D168" s="39"/>
      <c r="E168" s="49"/>
      <c r="F168" s="50"/>
      <c r="G168" s="50"/>
      <c r="H168" s="2"/>
      <c r="I168" s="3"/>
      <c r="J168" s="3"/>
      <c r="K168" s="3"/>
      <c r="L168" s="83"/>
      <c r="M168" s="49"/>
      <c r="N168" s="82"/>
      <c r="O168" s="49"/>
      <c r="P168" s="83"/>
      <c r="Q168" s="49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83"/>
      <c r="GD168" s="83"/>
      <c r="GE168" s="83"/>
      <c r="GF168" s="83"/>
      <c r="GG168" s="83"/>
      <c r="GH168" s="83"/>
      <c r="GI168" s="83"/>
      <c r="GJ168" s="83"/>
      <c r="GK168" s="83"/>
      <c r="GL168" s="83"/>
      <c r="GM168" s="83"/>
      <c r="GN168" s="83"/>
      <c r="GO168" s="83"/>
      <c r="GP168" s="83"/>
      <c r="GQ168" s="83"/>
      <c r="GR168" s="83"/>
      <c r="GS168" s="83"/>
      <c r="GT168" s="83"/>
      <c r="GU168" s="83"/>
      <c r="GV168" s="83"/>
      <c r="GW168" s="83"/>
      <c r="GX168" s="83"/>
      <c r="GY168" s="83"/>
      <c r="GZ168" s="83"/>
      <c r="HA168" s="83"/>
      <c r="HB168" s="83"/>
      <c r="HC168" s="83"/>
      <c r="HD168" s="83"/>
      <c r="HE168" s="83"/>
      <c r="HF168" s="83"/>
      <c r="HG168" s="83"/>
      <c r="HH168" s="83"/>
      <c r="HI168" s="83"/>
      <c r="HJ168" s="83"/>
      <c r="HK168" s="83"/>
      <c r="HL168" s="83"/>
      <c r="HM168" s="83"/>
      <c r="HN168" s="83"/>
      <c r="HO168" s="83"/>
      <c r="HP168" s="83"/>
      <c r="HQ168" s="83"/>
      <c r="HR168" s="83"/>
      <c r="HS168" s="83"/>
      <c r="HT168" s="83"/>
      <c r="HU168" s="83"/>
      <c r="HV168" s="83"/>
      <c r="HW168" s="83"/>
      <c r="HX168" s="83"/>
      <c r="HY168" s="83"/>
      <c r="HZ168" s="83"/>
      <c r="IA168" s="83"/>
      <c r="IB168" s="83"/>
      <c r="IC168" s="83"/>
      <c r="ID168" s="83"/>
      <c r="IE168" s="83"/>
      <c r="IF168" s="83"/>
      <c r="IG168" s="83"/>
      <c r="IH168" s="83"/>
      <c r="II168" s="83"/>
      <c r="IJ168" s="83"/>
      <c r="IK168" s="83"/>
      <c r="IL168" s="83"/>
      <c r="IM168" s="83"/>
      <c r="IN168" s="83"/>
      <c r="IO168" s="83"/>
      <c r="IP168" s="83"/>
      <c r="IQ168" s="83"/>
      <c r="IR168" s="83"/>
      <c r="IS168" s="83"/>
      <c r="IT168" s="83"/>
      <c r="IU168" s="83"/>
      <c r="IV168" s="83"/>
      <c r="IW168" s="83"/>
      <c r="IX168" s="83"/>
      <c r="IY168" s="83"/>
    </row>
    <row r="169" spans="1:259" s="97" customFormat="1" ht="12.75">
      <c r="A169" s="49"/>
      <c r="B169" s="49">
        <v>6</v>
      </c>
      <c r="C169" s="39"/>
      <c r="D169" s="39"/>
      <c r="E169" s="49"/>
      <c r="F169" s="50"/>
      <c r="G169" s="50"/>
      <c r="H169" s="2"/>
      <c r="I169" s="3"/>
      <c r="J169" s="3"/>
      <c r="K169" s="3"/>
      <c r="L169" s="83"/>
      <c r="M169" s="49"/>
      <c r="N169" s="82"/>
      <c r="O169" s="49"/>
      <c r="P169" s="83"/>
      <c r="Q169" s="49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83"/>
      <c r="GD169" s="83"/>
      <c r="GE169" s="83"/>
      <c r="GF169" s="83"/>
      <c r="GG169" s="83"/>
      <c r="GH169" s="83"/>
      <c r="GI169" s="83"/>
      <c r="GJ169" s="83"/>
      <c r="GK169" s="83"/>
      <c r="GL169" s="83"/>
      <c r="GM169" s="83"/>
      <c r="GN169" s="83"/>
      <c r="GO169" s="83"/>
      <c r="GP169" s="83"/>
      <c r="GQ169" s="83"/>
      <c r="GR169" s="83"/>
      <c r="GS169" s="83"/>
      <c r="GT169" s="83"/>
      <c r="GU169" s="83"/>
      <c r="GV169" s="83"/>
      <c r="GW169" s="83"/>
      <c r="GX169" s="83"/>
      <c r="GY169" s="83"/>
      <c r="GZ169" s="83"/>
      <c r="HA169" s="83"/>
      <c r="HB169" s="83"/>
      <c r="HC169" s="83"/>
      <c r="HD169" s="83"/>
      <c r="HE169" s="83"/>
      <c r="HF169" s="83"/>
      <c r="HG169" s="83"/>
      <c r="HH169" s="83"/>
      <c r="HI169" s="83"/>
      <c r="HJ169" s="83"/>
      <c r="HK169" s="83"/>
      <c r="HL169" s="83"/>
      <c r="HM169" s="83"/>
      <c r="HN169" s="83"/>
      <c r="HO169" s="83"/>
      <c r="HP169" s="83"/>
      <c r="HQ169" s="83"/>
      <c r="HR169" s="83"/>
      <c r="HS169" s="83"/>
      <c r="HT169" s="83"/>
      <c r="HU169" s="83"/>
      <c r="HV169" s="83"/>
      <c r="HW169" s="83"/>
      <c r="HX169" s="83"/>
      <c r="HY169" s="83"/>
      <c r="HZ169" s="83"/>
      <c r="IA169" s="83"/>
      <c r="IB169" s="83"/>
      <c r="IC169" s="83"/>
      <c r="ID169" s="83"/>
      <c r="IE169" s="83"/>
      <c r="IF169" s="83"/>
      <c r="IG169" s="83"/>
      <c r="IH169" s="83"/>
      <c r="II169" s="83"/>
      <c r="IJ169" s="83"/>
      <c r="IK169" s="83"/>
      <c r="IL169" s="83"/>
      <c r="IM169" s="83"/>
      <c r="IN169" s="83"/>
      <c r="IO169" s="83"/>
      <c r="IP169" s="83"/>
      <c r="IQ169" s="83"/>
      <c r="IR169" s="83"/>
      <c r="IS169" s="83"/>
      <c r="IT169" s="83"/>
      <c r="IU169" s="83"/>
      <c r="IV169" s="83"/>
      <c r="IW169" s="83"/>
      <c r="IX169" s="83"/>
      <c r="IY169" s="83"/>
    </row>
    <row r="170" spans="1:256" ht="12.75">
      <c r="A170" s="49"/>
      <c r="B170" s="49" t="s">
        <v>10</v>
      </c>
      <c r="C170" s="39" t="s">
        <v>53</v>
      </c>
      <c r="D170" s="39"/>
      <c r="E170" s="49" t="s">
        <v>4</v>
      </c>
      <c r="F170" s="50" t="s">
        <v>5</v>
      </c>
      <c r="G170" s="50" t="s">
        <v>11</v>
      </c>
      <c r="H170" s="2" t="s">
        <v>8</v>
      </c>
      <c r="I170" s="49"/>
      <c r="J170" s="49"/>
      <c r="K170" s="82"/>
      <c r="L170" s="49"/>
      <c r="M170" s="83"/>
      <c r="N170" s="49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  <c r="FR170" s="83"/>
      <c r="FS170" s="83"/>
      <c r="FT170" s="83"/>
      <c r="FU170" s="83"/>
      <c r="FV170" s="83"/>
      <c r="FW170" s="83"/>
      <c r="FX170" s="83"/>
      <c r="FY170" s="83"/>
      <c r="FZ170" s="83"/>
      <c r="GA170" s="83"/>
      <c r="GB170" s="83"/>
      <c r="GC170" s="83"/>
      <c r="GD170" s="83"/>
      <c r="GE170" s="83"/>
      <c r="GF170" s="83"/>
      <c r="GG170" s="83"/>
      <c r="GH170" s="83"/>
      <c r="GI170" s="83"/>
      <c r="GJ170" s="83"/>
      <c r="GK170" s="83"/>
      <c r="GL170" s="83"/>
      <c r="GM170" s="83"/>
      <c r="GN170" s="83"/>
      <c r="GO170" s="83"/>
      <c r="GP170" s="83"/>
      <c r="GQ170" s="83"/>
      <c r="GR170" s="83"/>
      <c r="GS170" s="83"/>
      <c r="GT170" s="83"/>
      <c r="GU170" s="83"/>
      <c r="GV170" s="83"/>
      <c r="GW170" s="83"/>
      <c r="GX170" s="83"/>
      <c r="GY170" s="83"/>
      <c r="GZ170" s="83"/>
      <c r="HA170" s="83"/>
      <c r="HB170" s="83"/>
      <c r="HC170" s="83"/>
      <c r="HD170" s="83"/>
      <c r="HE170" s="83"/>
      <c r="HF170" s="83"/>
      <c r="HG170" s="83"/>
      <c r="HH170" s="83"/>
      <c r="HI170" s="83"/>
      <c r="HJ170" s="83"/>
      <c r="HK170" s="83"/>
      <c r="HL170" s="83"/>
      <c r="HM170" s="83"/>
      <c r="HN170" s="83"/>
      <c r="HO170" s="83"/>
      <c r="HP170" s="83"/>
      <c r="HQ170" s="83"/>
      <c r="HR170" s="83"/>
      <c r="HS170" s="83"/>
      <c r="HT170" s="83"/>
      <c r="HU170" s="83"/>
      <c r="HV170" s="83"/>
      <c r="HW170" s="83"/>
      <c r="HX170" s="83"/>
      <c r="HY170" s="83"/>
      <c r="HZ170" s="83"/>
      <c r="IA170" s="83"/>
      <c r="IB170" s="83"/>
      <c r="IC170" s="83"/>
      <c r="ID170" s="83"/>
      <c r="IE170" s="83"/>
      <c r="IF170" s="83"/>
      <c r="IG170" s="83"/>
      <c r="IH170" s="83"/>
      <c r="II170" s="83"/>
      <c r="IJ170" s="83"/>
      <c r="IK170" s="83"/>
      <c r="IL170" s="83"/>
      <c r="IM170" s="83"/>
      <c r="IN170" s="83"/>
      <c r="IO170" s="83"/>
      <c r="IP170" s="83"/>
      <c r="IQ170" s="83"/>
      <c r="IR170" s="83"/>
      <c r="IS170" s="83"/>
      <c r="IT170" s="83"/>
      <c r="IU170" s="83"/>
      <c r="IV170" s="83"/>
    </row>
    <row r="171" spans="1:256" ht="25.5">
      <c r="A171" s="85"/>
      <c r="B171" s="86">
        <v>94</v>
      </c>
      <c r="C171" s="86" t="s">
        <v>12</v>
      </c>
      <c r="D171" s="87" t="s">
        <v>103</v>
      </c>
      <c r="E171" s="86" t="s">
        <v>0</v>
      </c>
      <c r="F171" s="88">
        <f>10+10+15+25</f>
        <v>60</v>
      </c>
      <c r="G171" s="123"/>
      <c r="H171" s="6">
        <f aca="true" t="shared" si="19" ref="H171">G171*F171</f>
        <v>0</v>
      </c>
      <c r="I171" s="89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90"/>
      <c r="EM171" s="90"/>
      <c r="EN171" s="90"/>
      <c r="EO171" s="90"/>
      <c r="EP171" s="90"/>
      <c r="EQ171" s="90"/>
      <c r="ER171" s="90"/>
      <c r="ES171" s="90"/>
      <c r="ET171" s="90"/>
      <c r="EU171" s="90"/>
      <c r="EV171" s="90"/>
      <c r="EW171" s="90"/>
      <c r="EX171" s="90"/>
      <c r="EY171" s="90"/>
      <c r="EZ171" s="90"/>
      <c r="FA171" s="90"/>
      <c r="FB171" s="90"/>
      <c r="FC171" s="90"/>
      <c r="FD171" s="90"/>
      <c r="FE171" s="90"/>
      <c r="FF171" s="90"/>
      <c r="FG171" s="90"/>
      <c r="FH171" s="90"/>
      <c r="FI171" s="90"/>
      <c r="FJ171" s="90"/>
      <c r="FK171" s="90"/>
      <c r="FL171" s="90"/>
      <c r="FM171" s="90"/>
      <c r="FN171" s="90"/>
      <c r="FO171" s="90"/>
      <c r="FP171" s="90"/>
      <c r="FQ171" s="90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90"/>
      <c r="GX171" s="90"/>
      <c r="GY171" s="90"/>
      <c r="GZ171" s="90"/>
      <c r="HA171" s="90"/>
      <c r="HB171" s="90"/>
      <c r="HC171" s="90"/>
      <c r="HD171" s="90"/>
      <c r="HE171" s="90"/>
      <c r="HF171" s="90"/>
      <c r="HG171" s="90"/>
      <c r="HH171" s="90"/>
      <c r="HI171" s="90"/>
      <c r="HJ171" s="90"/>
      <c r="HK171" s="90"/>
      <c r="HL171" s="90"/>
      <c r="HM171" s="90"/>
      <c r="HN171" s="90"/>
      <c r="HO171" s="90"/>
      <c r="HP171" s="90"/>
      <c r="HQ171" s="90"/>
      <c r="HR171" s="90"/>
      <c r="HS171" s="90"/>
      <c r="HT171" s="90"/>
      <c r="HU171" s="90"/>
      <c r="HV171" s="90"/>
      <c r="HW171" s="90"/>
      <c r="HX171" s="90"/>
      <c r="HY171" s="90"/>
      <c r="HZ171" s="90"/>
      <c r="IA171" s="90"/>
      <c r="IB171" s="90"/>
      <c r="IC171" s="90"/>
      <c r="ID171" s="90"/>
      <c r="IE171" s="90"/>
      <c r="IF171" s="90"/>
      <c r="IG171" s="90"/>
      <c r="IH171" s="90"/>
      <c r="II171" s="90"/>
      <c r="IJ171" s="90"/>
      <c r="IK171" s="90"/>
      <c r="IL171" s="90"/>
      <c r="IM171" s="90"/>
      <c r="IN171" s="90"/>
      <c r="IO171" s="90"/>
      <c r="IP171" s="90"/>
      <c r="IQ171" s="90"/>
      <c r="IR171" s="90"/>
      <c r="IS171" s="90"/>
      <c r="IT171" s="90"/>
      <c r="IU171" s="90"/>
      <c r="IV171" s="90"/>
    </row>
    <row r="172" spans="1:256" ht="12.75">
      <c r="A172" s="49"/>
      <c r="B172" s="49"/>
      <c r="C172" s="39"/>
      <c r="D172" s="39" t="s">
        <v>54</v>
      </c>
      <c r="E172" s="49"/>
      <c r="F172" s="50"/>
      <c r="G172" s="50"/>
      <c r="H172" s="2">
        <f>SUM(H171)</f>
        <v>0</v>
      </c>
      <c r="I172" s="49"/>
      <c r="J172" s="49"/>
      <c r="K172" s="82"/>
      <c r="L172" s="49"/>
      <c r="M172" s="83"/>
      <c r="N172" s="49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83"/>
      <c r="GD172" s="83"/>
      <c r="GE172" s="83"/>
      <c r="GF172" s="83"/>
      <c r="GG172" s="83"/>
      <c r="GH172" s="83"/>
      <c r="GI172" s="83"/>
      <c r="GJ172" s="83"/>
      <c r="GK172" s="83"/>
      <c r="GL172" s="83"/>
      <c r="GM172" s="83"/>
      <c r="GN172" s="83"/>
      <c r="GO172" s="83"/>
      <c r="GP172" s="83"/>
      <c r="GQ172" s="83"/>
      <c r="GR172" s="83"/>
      <c r="GS172" s="83"/>
      <c r="GT172" s="83"/>
      <c r="GU172" s="83"/>
      <c r="GV172" s="83"/>
      <c r="GW172" s="83"/>
      <c r="GX172" s="83"/>
      <c r="GY172" s="83"/>
      <c r="GZ172" s="83"/>
      <c r="HA172" s="83"/>
      <c r="HB172" s="83"/>
      <c r="HC172" s="83"/>
      <c r="HD172" s="83"/>
      <c r="HE172" s="83"/>
      <c r="HF172" s="83"/>
      <c r="HG172" s="83"/>
      <c r="HH172" s="83"/>
      <c r="HI172" s="83"/>
      <c r="HJ172" s="83"/>
      <c r="HK172" s="83"/>
      <c r="HL172" s="83"/>
      <c r="HM172" s="83"/>
      <c r="HN172" s="83"/>
      <c r="HO172" s="83"/>
      <c r="HP172" s="83"/>
      <c r="HQ172" s="83"/>
      <c r="HR172" s="83"/>
      <c r="HS172" s="83"/>
      <c r="HT172" s="83"/>
      <c r="HU172" s="83"/>
      <c r="HV172" s="83"/>
      <c r="HW172" s="83"/>
      <c r="HX172" s="83"/>
      <c r="HY172" s="83"/>
      <c r="HZ172" s="83"/>
      <c r="IA172" s="83"/>
      <c r="IB172" s="83"/>
      <c r="IC172" s="83"/>
      <c r="ID172" s="83"/>
      <c r="IE172" s="83"/>
      <c r="IF172" s="83"/>
      <c r="IG172" s="83"/>
      <c r="IH172" s="83"/>
      <c r="II172" s="83"/>
      <c r="IJ172" s="83"/>
      <c r="IK172" s="83"/>
      <c r="IL172" s="83"/>
      <c r="IM172" s="83"/>
      <c r="IN172" s="83"/>
      <c r="IO172" s="83"/>
      <c r="IP172" s="83"/>
      <c r="IQ172" s="83"/>
      <c r="IR172" s="83"/>
      <c r="IS172" s="83"/>
      <c r="IT172" s="83"/>
      <c r="IU172" s="83"/>
      <c r="IV172" s="83"/>
    </row>
    <row r="173" spans="1:256" ht="12.75">
      <c r="A173" s="49"/>
      <c r="B173" s="49"/>
      <c r="C173" s="39"/>
      <c r="D173" s="39"/>
      <c r="E173" s="49"/>
      <c r="F173" s="50"/>
      <c r="G173" s="50"/>
      <c r="H173" s="2"/>
      <c r="I173" s="49"/>
      <c r="J173" s="49"/>
      <c r="K173" s="82"/>
      <c r="L173" s="49"/>
      <c r="M173" s="83"/>
      <c r="N173" s="49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  <c r="EL173" s="83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  <c r="FH173" s="83"/>
      <c r="FI173" s="83"/>
      <c r="FJ173" s="83"/>
      <c r="FK173" s="83"/>
      <c r="FL173" s="83"/>
      <c r="FM173" s="83"/>
      <c r="FN173" s="83"/>
      <c r="FO173" s="83"/>
      <c r="FP173" s="83"/>
      <c r="FQ173" s="83"/>
      <c r="FR173" s="83"/>
      <c r="FS173" s="83"/>
      <c r="FT173" s="83"/>
      <c r="FU173" s="83"/>
      <c r="FV173" s="83"/>
      <c r="FW173" s="83"/>
      <c r="FX173" s="83"/>
      <c r="FY173" s="83"/>
      <c r="FZ173" s="83"/>
      <c r="GA173" s="83"/>
      <c r="GB173" s="83"/>
      <c r="GC173" s="83"/>
      <c r="GD173" s="83"/>
      <c r="GE173" s="83"/>
      <c r="GF173" s="83"/>
      <c r="GG173" s="83"/>
      <c r="GH173" s="83"/>
      <c r="GI173" s="83"/>
      <c r="GJ173" s="83"/>
      <c r="GK173" s="83"/>
      <c r="GL173" s="83"/>
      <c r="GM173" s="83"/>
      <c r="GN173" s="83"/>
      <c r="GO173" s="83"/>
      <c r="GP173" s="83"/>
      <c r="GQ173" s="83"/>
      <c r="GR173" s="83"/>
      <c r="GS173" s="83"/>
      <c r="GT173" s="83"/>
      <c r="GU173" s="83"/>
      <c r="GV173" s="83"/>
      <c r="GW173" s="83"/>
      <c r="GX173" s="83"/>
      <c r="GY173" s="83"/>
      <c r="GZ173" s="83"/>
      <c r="HA173" s="83"/>
      <c r="HB173" s="83"/>
      <c r="HC173" s="83"/>
      <c r="HD173" s="83"/>
      <c r="HE173" s="83"/>
      <c r="HF173" s="83"/>
      <c r="HG173" s="83"/>
      <c r="HH173" s="83"/>
      <c r="HI173" s="83"/>
      <c r="HJ173" s="83"/>
      <c r="HK173" s="83"/>
      <c r="HL173" s="83"/>
      <c r="HM173" s="83"/>
      <c r="HN173" s="83"/>
      <c r="HO173" s="83"/>
      <c r="HP173" s="83"/>
      <c r="HQ173" s="83"/>
      <c r="HR173" s="83"/>
      <c r="HS173" s="83"/>
      <c r="HT173" s="83"/>
      <c r="HU173" s="83"/>
      <c r="HV173" s="83"/>
      <c r="HW173" s="83"/>
      <c r="HX173" s="83"/>
      <c r="HY173" s="83"/>
      <c r="HZ173" s="83"/>
      <c r="IA173" s="83"/>
      <c r="IB173" s="83"/>
      <c r="IC173" s="83"/>
      <c r="ID173" s="83"/>
      <c r="IE173" s="83"/>
      <c r="IF173" s="83"/>
      <c r="IG173" s="83"/>
      <c r="IH173" s="83"/>
      <c r="II173" s="83"/>
      <c r="IJ173" s="83"/>
      <c r="IK173" s="83"/>
      <c r="IL173" s="83"/>
      <c r="IM173" s="83"/>
      <c r="IN173" s="83"/>
      <c r="IO173" s="83"/>
      <c r="IP173" s="83"/>
      <c r="IQ173" s="83"/>
      <c r="IR173" s="83"/>
      <c r="IS173" s="83"/>
      <c r="IT173" s="83"/>
      <c r="IU173" s="83"/>
      <c r="IV173" s="83"/>
    </row>
    <row r="174" spans="1:17" s="81" customFormat="1" ht="12.75">
      <c r="A174" s="25"/>
      <c r="B174" s="54"/>
      <c r="C174" s="73"/>
      <c r="D174" s="74"/>
      <c r="E174" s="54"/>
      <c r="F174" s="54"/>
      <c r="G174" s="55"/>
      <c r="H174" s="56"/>
      <c r="I174" s="75"/>
      <c r="J174" s="76"/>
      <c r="K174" s="77"/>
      <c r="L174" s="78"/>
      <c r="M174" s="78"/>
      <c r="N174" s="79"/>
      <c r="O174" s="80"/>
      <c r="Q174" s="80"/>
    </row>
    <row r="175" spans="1:2" ht="15" customHeight="1">
      <c r="A175" s="25"/>
      <c r="B175" s="54">
        <v>7</v>
      </c>
    </row>
    <row r="176" spans="1:256" ht="12.75">
      <c r="A176" s="49"/>
      <c r="B176" s="49" t="s">
        <v>10</v>
      </c>
      <c r="C176" s="39" t="s">
        <v>16</v>
      </c>
      <c r="D176" s="39"/>
      <c r="E176" s="49" t="s">
        <v>4</v>
      </c>
      <c r="F176" s="50" t="s">
        <v>5</v>
      </c>
      <c r="G176" s="50" t="s">
        <v>11</v>
      </c>
      <c r="H176" s="2" t="s">
        <v>8</v>
      </c>
      <c r="I176" s="49"/>
      <c r="J176" s="49"/>
      <c r="K176" s="82"/>
      <c r="L176" s="49"/>
      <c r="M176" s="83"/>
      <c r="N176" s="49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83"/>
      <c r="GD176" s="83"/>
      <c r="GE176" s="83"/>
      <c r="GF176" s="83"/>
      <c r="GG176" s="83"/>
      <c r="GH176" s="83"/>
      <c r="GI176" s="83"/>
      <c r="GJ176" s="83"/>
      <c r="GK176" s="83"/>
      <c r="GL176" s="83"/>
      <c r="GM176" s="83"/>
      <c r="GN176" s="83"/>
      <c r="GO176" s="83"/>
      <c r="GP176" s="83"/>
      <c r="GQ176" s="83"/>
      <c r="GR176" s="83"/>
      <c r="GS176" s="83"/>
      <c r="GT176" s="83"/>
      <c r="GU176" s="83"/>
      <c r="GV176" s="83"/>
      <c r="GW176" s="83"/>
      <c r="GX176" s="83"/>
      <c r="GY176" s="83"/>
      <c r="GZ176" s="83"/>
      <c r="HA176" s="83"/>
      <c r="HB176" s="83"/>
      <c r="HC176" s="83"/>
      <c r="HD176" s="83"/>
      <c r="HE176" s="83"/>
      <c r="HF176" s="83"/>
      <c r="HG176" s="83"/>
      <c r="HH176" s="83"/>
      <c r="HI176" s="83"/>
      <c r="HJ176" s="83"/>
      <c r="HK176" s="83"/>
      <c r="HL176" s="83"/>
      <c r="HM176" s="83"/>
      <c r="HN176" s="83"/>
      <c r="HO176" s="83"/>
      <c r="HP176" s="83"/>
      <c r="HQ176" s="83"/>
      <c r="HR176" s="83"/>
      <c r="HS176" s="83"/>
      <c r="HT176" s="83"/>
      <c r="HU176" s="83"/>
      <c r="HV176" s="83"/>
      <c r="HW176" s="83"/>
      <c r="HX176" s="83"/>
      <c r="HY176" s="83"/>
      <c r="HZ176" s="83"/>
      <c r="IA176" s="83"/>
      <c r="IB176" s="83"/>
      <c r="IC176" s="83"/>
      <c r="ID176" s="83"/>
      <c r="IE176" s="83"/>
      <c r="IF176" s="83"/>
      <c r="IG176" s="83"/>
      <c r="IH176" s="83"/>
      <c r="II176" s="83"/>
      <c r="IJ176" s="83"/>
      <c r="IK176" s="83"/>
      <c r="IL176" s="83"/>
      <c r="IM176" s="83"/>
      <c r="IN176" s="83"/>
      <c r="IO176" s="83"/>
      <c r="IP176" s="83"/>
      <c r="IQ176" s="83"/>
      <c r="IR176" s="83"/>
      <c r="IS176" s="83"/>
      <c r="IT176" s="83"/>
      <c r="IU176" s="83"/>
      <c r="IV176" s="83"/>
    </row>
    <row r="177" spans="1:256" ht="12.75">
      <c r="A177" s="49"/>
      <c r="B177" s="49"/>
      <c r="C177" s="39" t="s">
        <v>25</v>
      </c>
      <c r="D177" s="39"/>
      <c r="E177" s="49"/>
      <c r="F177" s="50"/>
      <c r="G177" s="50"/>
      <c r="H177" s="2"/>
      <c r="I177" s="49"/>
      <c r="J177" s="49"/>
      <c r="K177" s="82"/>
      <c r="L177" s="49"/>
      <c r="M177" s="83"/>
      <c r="N177" s="49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  <c r="FI177" s="83"/>
      <c r="FJ177" s="83"/>
      <c r="FK177" s="83"/>
      <c r="FL177" s="83"/>
      <c r="FM177" s="83"/>
      <c r="FN177" s="83"/>
      <c r="FO177" s="83"/>
      <c r="FP177" s="83"/>
      <c r="FQ177" s="83"/>
      <c r="FR177" s="83"/>
      <c r="FS177" s="83"/>
      <c r="FT177" s="83"/>
      <c r="FU177" s="83"/>
      <c r="FV177" s="83"/>
      <c r="FW177" s="83"/>
      <c r="FX177" s="83"/>
      <c r="FY177" s="83"/>
      <c r="FZ177" s="83"/>
      <c r="GA177" s="83"/>
      <c r="GB177" s="83"/>
      <c r="GC177" s="83"/>
      <c r="GD177" s="83"/>
      <c r="GE177" s="83"/>
      <c r="GF177" s="83"/>
      <c r="GG177" s="83"/>
      <c r="GH177" s="83"/>
      <c r="GI177" s="83"/>
      <c r="GJ177" s="83"/>
      <c r="GK177" s="83"/>
      <c r="GL177" s="83"/>
      <c r="GM177" s="83"/>
      <c r="GN177" s="83"/>
      <c r="GO177" s="83"/>
      <c r="GP177" s="83"/>
      <c r="GQ177" s="83"/>
      <c r="GR177" s="83"/>
      <c r="GS177" s="83"/>
      <c r="GT177" s="83"/>
      <c r="GU177" s="83"/>
      <c r="GV177" s="83"/>
      <c r="GW177" s="83"/>
      <c r="GX177" s="83"/>
      <c r="GY177" s="83"/>
      <c r="GZ177" s="83"/>
      <c r="HA177" s="83"/>
      <c r="HB177" s="83"/>
      <c r="HC177" s="83"/>
      <c r="HD177" s="83"/>
      <c r="HE177" s="83"/>
      <c r="HF177" s="83"/>
      <c r="HG177" s="83"/>
      <c r="HH177" s="83"/>
      <c r="HI177" s="83"/>
      <c r="HJ177" s="83"/>
      <c r="HK177" s="83"/>
      <c r="HL177" s="83"/>
      <c r="HM177" s="83"/>
      <c r="HN177" s="83"/>
      <c r="HO177" s="83"/>
      <c r="HP177" s="83"/>
      <c r="HQ177" s="83"/>
      <c r="HR177" s="83"/>
      <c r="HS177" s="83"/>
      <c r="HT177" s="83"/>
      <c r="HU177" s="83"/>
      <c r="HV177" s="83"/>
      <c r="HW177" s="83"/>
      <c r="HX177" s="83"/>
      <c r="HY177" s="83"/>
      <c r="HZ177" s="83"/>
      <c r="IA177" s="83"/>
      <c r="IB177" s="83"/>
      <c r="IC177" s="83"/>
      <c r="ID177" s="83"/>
      <c r="IE177" s="83"/>
      <c r="IF177" s="83"/>
      <c r="IG177" s="83"/>
      <c r="IH177" s="83"/>
      <c r="II177" s="83"/>
      <c r="IJ177" s="83"/>
      <c r="IK177" s="83"/>
      <c r="IL177" s="83"/>
      <c r="IM177" s="83"/>
      <c r="IN177" s="83"/>
      <c r="IO177" s="83"/>
      <c r="IP177" s="83"/>
      <c r="IQ177" s="83"/>
      <c r="IR177" s="83"/>
      <c r="IS177" s="83"/>
      <c r="IT177" s="83"/>
      <c r="IU177" s="83"/>
      <c r="IV177" s="83"/>
    </row>
    <row r="178" spans="1:256" ht="38.25">
      <c r="A178" s="85"/>
      <c r="B178" s="86">
        <v>95</v>
      </c>
      <c r="C178" s="86">
        <v>185804213</v>
      </c>
      <c r="D178" s="87" t="s">
        <v>105</v>
      </c>
      <c r="E178" s="86" t="s">
        <v>0</v>
      </c>
      <c r="F178" s="88">
        <f>+(3*47*3.15*0.5*0.5)</f>
        <v>111.0375</v>
      </c>
      <c r="G178" s="123"/>
      <c r="H178" s="6">
        <f aca="true" t="shared" si="20" ref="H178:H182">G178*F178</f>
        <v>0</v>
      </c>
      <c r="I178" s="89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  <c r="EY178" s="90"/>
      <c r="EZ178" s="90"/>
      <c r="FA178" s="90"/>
      <c r="FB178" s="90"/>
      <c r="FC178" s="90"/>
      <c r="FD178" s="90"/>
      <c r="FE178" s="90"/>
      <c r="FF178" s="90"/>
      <c r="FG178" s="90"/>
      <c r="FH178" s="90"/>
      <c r="FI178" s="90"/>
      <c r="FJ178" s="90"/>
      <c r="FK178" s="90"/>
      <c r="FL178" s="90"/>
      <c r="FM178" s="90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0"/>
      <c r="HJ178" s="90"/>
      <c r="HK178" s="90"/>
      <c r="HL178" s="90"/>
      <c r="HM178" s="90"/>
      <c r="HN178" s="90"/>
      <c r="HO178" s="90"/>
      <c r="HP178" s="90"/>
      <c r="HQ178" s="90"/>
      <c r="HR178" s="90"/>
      <c r="HS178" s="90"/>
      <c r="HT178" s="90"/>
      <c r="HU178" s="90"/>
      <c r="HV178" s="90"/>
      <c r="HW178" s="90"/>
      <c r="HX178" s="90"/>
      <c r="HY178" s="90"/>
      <c r="HZ178" s="90"/>
      <c r="IA178" s="90"/>
      <c r="IB178" s="90"/>
      <c r="IC178" s="90"/>
      <c r="ID178" s="90"/>
      <c r="IE178" s="90"/>
      <c r="IF178" s="90"/>
      <c r="IG178" s="90"/>
      <c r="IH178" s="90"/>
      <c r="II178" s="90"/>
      <c r="IJ178" s="90"/>
      <c r="IK178" s="90"/>
      <c r="IL178" s="90"/>
      <c r="IM178" s="90"/>
      <c r="IN178" s="90"/>
      <c r="IO178" s="90"/>
      <c r="IP178" s="90"/>
      <c r="IQ178" s="90"/>
      <c r="IR178" s="90"/>
      <c r="IS178" s="90"/>
      <c r="IT178" s="90"/>
      <c r="IU178" s="90"/>
      <c r="IV178" s="90"/>
    </row>
    <row r="179" spans="1:256" ht="25.5">
      <c r="A179" s="85"/>
      <c r="B179" s="86">
        <v>96</v>
      </c>
      <c r="C179" s="86">
        <v>185804312</v>
      </c>
      <c r="D179" s="87" t="s">
        <v>104</v>
      </c>
      <c r="E179" s="86" t="s">
        <v>9</v>
      </c>
      <c r="F179" s="88">
        <f>+(50*10*0.1)</f>
        <v>50</v>
      </c>
      <c r="G179" s="123"/>
      <c r="H179" s="6">
        <f t="shared" si="20"/>
        <v>0</v>
      </c>
      <c r="I179" s="99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  <c r="EY179" s="90"/>
      <c r="EZ179" s="90"/>
      <c r="FA179" s="90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0"/>
      <c r="HJ179" s="90"/>
      <c r="HK179" s="90"/>
      <c r="HL179" s="90"/>
      <c r="HM179" s="90"/>
      <c r="HN179" s="90"/>
      <c r="HO179" s="90"/>
      <c r="HP179" s="90"/>
      <c r="HQ179" s="90"/>
      <c r="HR179" s="90"/>
      <c r="HS179" s="90"/>
      <c r="HT179" s="90"/>
      <c r="HU179" s="90"/>
      <c r="HV179" s="90"/>
      <c r="HW179" s="90"/>
      <c r="HX179" s="90"/>
      <c r="HY179" s="90"/>
      <c r="HZ179" s="90"/>
      <c r="IA179" s="90"/>
      <c r="IB179" s="90"/>
      <c r="IC179" s="90"/>
      <c r="ID179" s="90"/>
      <c r="IE179" s="90"/>
      <c r="IF179" s="90"/>
      <c r="IG179" s="90"/>
      <c r="IH179" s="90"/>
      <c r="II179" s="90"/>
      <c r="IJ179" s="90"/>
      <c r="IK179" s="90"/>
      <c r="IL179" s="90"/>
      <c r="IM179" s="90"/>
      <c r="IN179" s="90"/>
      <c r="IO179" s="90"/>
      <c r="IP179" s="90"/>
      <c r="IQ179" s="90"/>
      <c r="IR179" s="90"/>
      <c r="IS179" s="90"/>
      <c r="IT179" s="90"/>
      <c r="IU179" s="90"/>
      <c r="IV179" s="90"/>
    </row>
    <row r="180" spans="1:256" ht="12.75">
      <c r="A180" s="85"/>
      <c r="B180" s="86">
        <v>97</v>
      </c>
      <c r="C180" s="86">
        <v>185851121</v>
      </c>
      <c r="D180" s="87" t="s">
        <v>40</v>
      </c>
      <c r="E180" s="86" t="s">
        <v>9</v>
      </c>
      <c r="F180" s="88">
        <f>+F179</f>
        <v>50</v>
      </c>
      <c r="G180" s="123"/>
      <c r="H180" s="6">
        <f t="shared" si="20"/>
        <v>0</v>
      </c>
      <c r="I180" s="89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90"/>
      <c r="FG180" s="90"/>
      <c r="FH180" s="90"/>
      <c r="FI180" s="90"/>
      <c r="FJ180" s="90"/>
      <c r="FK180" s="90"/>
      <c r="FL180" s="90"/>
      <c r="FM180" s="90"/>
      <c r="FN180" s="90"/>
      <c r="FO180" s="90"/>
      <c r="FP180" s="90"/>
      <c r="FQ180" s="90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90"/>
      <c r="GX180" s="90"/>
      <c r="GY180" s="90"/>
      <c r="GZ180" s="90"/>
      <c r="HA180" s="90"/>
      <c r="HB180" s="90"/>
      <c r="HC180" s="90"/>
      <c r="HD180" s="90"/>
      <c r="HE180" s="90"/>
      <c r="HF180" s="90"/>
      <c r="HG180" s="90"/>
      <c r="HH180" s="90"/>
      <c r="HI180" s="90"/>
      <c r="HJ180" s="90"/>
      <c r="HK180" s="90"/>
      <c r="HL180" s="90"/>
      <c r="HM180" s="90"/>
      <c r="HN180" s="90"/>
      <c r="HO180" s="90"/>
      <c r="HP180" s="90"/>
      <c r="HQ180" s="90"/>
      <c r="HR180" s="90"/>
      <c r="HS180" s="90"/>
      <c r="HT180" s="90"/>
      <c r="HU180" s="90"/>
      <c r="HV180" s="90"/>
      <c r="HW180" s="90"/>
      <c r="HX180" s="90"/>
      <c r="HY180" s="90"/>
      <c r="HZ180" s="90"/>
      <c r="IA180" s="90"/>
      <c r="IB180" s="90"/>
      <c r="IC180" s="90"/>
      <c r="ID180" s="90"/>
      <c r="IE180" s="90"/>
      <c r="IF180" s="90"/>
      <c r="IG180" s="90"/>
      <c r="IH180" s="90"/>
      <c r="II180" s="90"/>
      <c r="IJ180" s="90"/>
      <c r="IK180" s="90"/>
      <c r="IL180" s="90"/>
      <c r="IM180" s="90"/>
      <c r="IN180" s="90"/>
      <c r="IO180" s="90"/>
      <c r="IP180" s="90"/>
      <c r="IQ180" s="90"/>
      <c r="IR180" s="90"/>
      <c r="IS180" s="90"/>
      <c r="IT180" s="90"/>
      <c r="IU180" s="90"/>
      <c r="IV180" s="90"/>
    </row>
    <row r="181" spans="1:256" ht="12.75">
      <c r="A181" s="85"/>
      <c r="B181" s="86">
        <v>98</v>
      </c>
      <c r="C181" s="86">
        <v>185851129</v>
      </c>
      <c r="D181" s="87" t="s">
        <v>24</v>
      </c>
      <c r="E181" s="86" t="s">
        <v>9</v>
      </c>
      <c r="F181" s="88">
        <f>+F180</f>
        <v>50</v>
      </c>
      <c r="G181" s="123"/>
      <c r="H181" s="6">
        <f t="shared" si="20"/>
        <v>0</v>
      </c>
      <c r="I181" s="89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  <c r="FH181" s="90"/>
      <c r="FI181" s="90"/>
      <c r="FJ181" s="90"/>
      <c r="FK181" s="90"/>
      <c r="FL181" s="90"/>
      <c r="FM181" s="90"/>
      <c r="FN181" s="90"/>
      <c r="FO181" s="90"/>
      <c r="FP181" s="90"/>
      <c r="FQ181" s="90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90"/>
      <c r="GX181" s="90"/>
      <c r="GY181" s="90"/>
      <c r="GZ181" s="90"/>
      <c r="HA181" s="90"/>
      <c r="HB181" s="90"/>
      <c r="HC181" s="90"/>
      <c r="HD181" s="90"/>
      <c r="HE181" s="90"/>
      <c r="HF181" s="90"/>
      <c r="HG181" s="90"/>
      <c r="HH181" s="90"/>
      <c r="HI181" s="90"/>
      <c r="HJ181" s="90"/>
      <c r="HK181" s="90"/>
      <c r="HL181" s="90"/>
      <c r="HM181" s="90"/>
      <c r="HN181" s="90"/>
      <c r="HO181" s="90"/>
      <c r="HP181" s="90"/>
      <c r="HQ181" s="90"/>
      <c r="HR181" s="90"/>
      <c r="HS181" s="90"/>
      <c r="HT181" s="90"/>
      <c r="HU181" s="90"/>
      <c r="HV181" s="90"/>
      <c r="HW181" s="90"/>
      <c r="HX181" s="90"/>
      <c r="HY181" s="90"/>
      <c r="HZ181" s="90"/>
      <c r="IA181" s="90"/>
      <c r="IB181" s="90"/>
      <c r="IC181" s="90"/>
      <c r="ID181" s="90"/>
      <c r="IE181" s="90"/>
      <c r="IF181" s="90"/>
      <c r="IG181" s="90"/>
      <c r="IH181" s="90"/>
      <c r="II181" s="90"/>
      <c r="IJ181" s="90"/>
      <c r="IK181" s="90"/>
      <c r="IL181" s="90"/>
      <c r="IM181" s="90"/>
      <c r="IN181" s="90"/>
      <c r="IO181" s="90"/>
      <c r="IP181" s="90"/>
      <c r="IQ181" s="90"/>
      <c r="IR181" s="90"/>
      <c r="IS181" s="90"/>
      <c r="IT181" s="90"/>
      <c r="IU181" s="90"/>
      <c r="IV181" s="90"/>
    </row>
    <row r="182" spans="1:256" ht="12.75">
      <c r="A182" s="85"/>
      <c r="B182" s="86">
        <v>99</v>
      </c>
      <c r="C182" s="86">
        <v>184911111</v>
      </c>
      <c r="D182" s="87" t="s">
        <v>106</v>
      </c>
      <c r="E182" s="86" t="s">
        <v>1</v>
      </c>
      <c r="F182" s="88">
        <f>+(50)*0.1</f>
        <v>5</v>
      </c>
      <c r="G182" s="123"/>
      <c r="H182" s="6">
        <f t="shared" si="20"/>
        <v>0</v>
      </c>
      <c r="I182" s="89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90"/>
      <c r="EM182" s="90"/>
      <c r="EN182" s="90"/>
      <c r="EO182" s="90"/>
      <c r="EP182" s="90"/>
      <c r="EQ182" s="90"/>
      <c r="ER182" s="90"/>
      <c r="ES182" s="90"/>
      <c r="ET182" s="90"/>
      <c r="EU182" s="90"/>
      <c r="EV182" s="90"/>
      <c r="EW182" s="90"/>
      <c r="EX182" s="90"/>
      <c r="EY182" s="90"/>
      <c r="EZ182" s="90"/>
      <c r="FA182" s="90"/>
      <c r="FB182" s="90"/>
      <c r="FC182" s="90"/>
      <c r="FD182" s="90"/>
      <c r="FE182" s="90"/>
      <c r="FF182" s="90"/>
      <c r="FG182" s="90"/>
      <c r="FH182" s="90"/>
      <c r="FI182" s="90"/>
      <c r="FJ182" s="90"/>
      <c r="FK182" s="90"/>
      <c r="FL182" s="90"/>
      <c r="FM182" s="90"/>
      <c r="FN182" s="90"/>
      <c r="FO182" s="90"/>
      <c r="FP182" s="90"/>
      <c r="FQ182" s="90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90"/>
      <c r="GX182" s="90"/>
      <c r="GY182" s="90"/>
      <c r="GZ182" s="90"/>
      <c r="HA182" s="90"/>
      <c r="HB182" s="90"/>
      <c r="HC182" s="90"/>
      <c r="HD182" s="90"/>
      <c r="HE182" s="90"/>
      <c r="HF182" s="90"/>
      <c r="HG182" s="90"/>
      <c r="HH182" s="90"/>
      <c r="HI182" s="90"/>
      <c r="HJ182" s="90"/>
      <c r="HK182" s="90"/>
      <c r="HL182" s="90"/>
      <c r="HM182" s="90"/>
      <c r="HN182" s="90"/>
      <c r="HO182" s="90"/>
      <c r="HP182" s="90"/>
      <c r="HQ182" s="90"/>
      <c r="HR182" s="90"/>
      <c r="HS182" s="90"/>
      <c r="HT182" s="90"/>
      <c r="HU182" s="90"/>
      <c r="HV182" s="90"/>
      <c r="HW182" s="90"/>
      <c r="HX182" s="90"/>
      <c r="HY182" s="90"/>
      <c r="HZ182" s="90"/>
      <c r="IA182" s="90"/>
      <c r="IB182" s="90"/>
      <c r="IC182" s="90"/>
      <c r="ID182" s="90"/>
      <c r="IE182" s="90"/>
      <c r="IF182" s="90"/>
      <c r="IG182" s="90"/>
      <c r="IH182" s="90"/>
      <c r="II182" s="90"/>
      <c r="IJ182" s="90"/>
      <c r="IK182" s="90"/>
      <c r="IL182" s="90"/>
      <c r="IM182" s="90"/>
      <c r="IN182" s="90"/>
      <c r="IO182" s="90"/>
      <c r="IP182" s="90"/>
      <c r="IQ182" s="90"/>
      <c r="IR182" s="90"/>
      <c r="IS182" s="90"/>
      <c r="IT182" s="90"/>
      <c r="IU182" s="90"/>
      <c r="IV182" s="90"/>
    </row>
    <row r="183" spans="1:256" s="97" customFormat="1" ht="12.75">
      <c r="A183" s="49"/>
      <c r="B183" s="110"/>
      <c r="C183" s="111" t="s">
        <v>109</v>
      </c>
      <c r="D183" s="111"/>
      <c r="E183" s="110"/>
      <c r="F183" s="112"/>
      <c r="G183" s="112"/>
      <c r="H183" s="9"/>
      <c r="I183" s="49"/>
      <c r="J183" s="49"/>
      <c r="K183" s="82"/>
      <c r="L183" s="49"/>
      <c r="M183" s="83"/>
      <c r="N183" s="49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  <c r="FH183" s="83"/>
      <c r="FI183" s="83"/>
      <c r="FJ183" s="83"/>
      <c r="FK183" s="83"/>
      <c r="FL183" s="83"/>
      <c r="FM183" s="83"/>
      <c r="FN183" s="83"/>
      <c r="FO183" s="83"/>
      <c r="FP183" s="83"/>
      <c r="FQ183" s="83"/>
      <c r="FR183" s="83"/>
      <c r="FS183" s="83"/>
      <c r="FT183" s="83"/>
      <c r="FU183" s="83"/>
      <c r="FV183" s="83"/>
      <c r="FW183" s="83"/>
      <c r="FX183" s="83"/>
      <c r="FY183" s="83"/>
      <c r="FZ183" s="83"/>
      <c r="GA183" s="83"/>
      <c r="GB183" s="83"/>
      <c r="GC183" s="83"/>
      <c r="GD183" s="83"/>
      <c r="GE183" s="83"/>
      <c r="GF183" s="83"/>
      <c r="GG183" s="83"/>
      <c r="GH183" s="83"/>
      <c r="GI183" s="83"/>
      <c r="GJ183" s="83"/>
      <c r="GK183" s="83"/>
      <c r="GL183" s="83"/>
      <c r="GM183" s="83"/>
      <c r="GN183" s="83"/>
      <c r="GO183" s="83"/>
      <c r="GP183" s="83"/>
      <c r="GQ183" s="83"/>
      <c r="GR183" s="83"/>
      <c r="GS183" s="83"/>
      <c r="GT183" s="83"/>
      <c r="GU183" s="83"/>
      <c r="GV183" s="83"/>
      <c r="GW183" s="83"/>
      <c r="GX183" s="83"/>
      <c r="GY183" s="83"/>
      <c r="GZ183" s="83"/>
      <c r="HA183" s="83"/>
      <c r="HB183" s="83"/>
      <c r="HC183" s="83"/>
      <c r="HD183" s="83"/>
      <c r="HE183" s="83"/>
      <c r="HF183" s="83"/>
      <c r="HG183" s="83"/>
      <c r="HH183" s="83"/>
      <c r="HI183" s="83"/>
      <c r="HJ183" s="83"/>
      <c r="HK183" s="83"/>
      <c r="HL183" s="83"/>
      <c r="HM183" s="83"/>
      <c r="HN183" s="83"/>
      <c r="HO183" s="83"/>
      <c r="HP183" s="83"/>
      <c r="HQ183" s="83"/>
      <c r="HR183" s="83"/>
      <c r="HS183" s="83"/>
      <c r="HT183" s="83"/>
      <c r="HU183" s="83"/>
      <c r="HV183" s="83"/>
      <c r="HW183" s="83"/>
      <c r="HX183" s="83"/>
      <c r="HY183" s="83"/>
      <c r="HZ183" s="83"/>
      <c r="IA183" s="83"/>
      <c r="IB183" s="83"/>
      <c r="IC183" s="83"/>
      <c r="ID183" s="83"/>
      <c r="IE183" s="83"/>
      <c r="IF183" s="83"/>
      <c r="IG183" s="83"/>
      <c r="IH183" s="83"/>
      <c r="II183" s="83"/>
      <c r="IJ183" s="83"/>
      <c r="IK183" s="83"/>
      <c r="IL183" s="83"/>
      <c r="IM183" s="83"/>
      <c r="IN183" s="83"/>
      <c r="IO183" s="83"/>
      <c r="IP183" s="83"/>
      <c r="IQ183" s="83"/>
      <c r="IR183" s="83"/>
      <c r="IS183" s="83"/>
      <c r="IT183" s="83"/>
      <c r="IU183" s="83"/>
      <c r="IV183" s="83"/>
    </row>
    <row r="184" spans="1:256" s="97" customFormat="1" ht="25.5">
      <c r="A184" s="85"/>
      <c r="B184" s="86">
        <v>100</v>
      </c>
      <c r="C184" s="86">
        <v>185804214</v>
      </c>
      <c r="D184" s="87" t="s">
        <v>110</v>
      </c>
      <c r="E184" s="86" t="s">
        <v>0</v>
      </c>
      <c r="F184" s="88">
        <f>+(217)*3</f>
        <v>651</v>
      </c>
      <c r="G184" s="123"/>
      <c r="H184" s="6">
        <f aca="true" t="shared" si="21" ref="H184:H189">G184*F184</f>
        <v>0</v>
      </c>
      <c r="I184" s="89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  <c r="EN184" s="90"/>
      <c r="EO184" s="90"/>
      <c r="EP184" s="90"/>
      <c r="EQ184" s="90"/>
      <c r="ER184" s="90"/>
      <c r="ES184" s="90"/>
      <c r="ET184" s="90"/>
      <c r="EU184" s="90"/>
      <c r="EV184" s="90"/>
      <c r="EW184" s="90"/>
      <c r="EX184" s="90"/>
      <c r="EY184" s="90"/>
      <c r="EZ184" s="90"/>
      <c r="FA184" s="90"/>
      <c r="FB184" s="90"/>
      <c r="FC184" s="90"/>
      <c r="FD184" s="90"/>
      <c r="FE184" s="90"/>
      <c r="FF184" s="90"/>
      <c r="FG184" s="90"/>
      <c r="FH184" s="90"/>
      <c r="FI184" s="90"/>
      <c r="FJ184" s="90"/>
      <c r="FK184" s="90"/>
      <c r="FL184" s="90"/>
      <c r="FM184" s="90"/>
      <c r="FN184" s="90"/>
      <c r="FO184" s="90"/>
      <c r="FP184" s="90"/>
      <c r="FQ184" s="90"/>
      <c r="FR184" s="90"/>
      <c r="FS184" s="90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90"/>
      <c r="GX184" s="90"/>
      <c r="GY184" s="90"/>
      <c r="GZ184" s="90"/>
      <c r="HA184" s="90"/>
      <c r="HB184" s="90"/>
      <c r="HC184" s="90"/>
      <c r="HD184" s="90"/>
      <c r="HE184" s="90"/>
      <c r="HF184" s="90"/>
      <c r="HG184" s="90"/>
      <c r="HH184" s="90"/>
      <c r="HI184" s="90"/>
      <c r="HJ184" s="90"/>
      <c r="HK184" s="90"/>
      <c r="HL184" s="90"/>
      <c r="HM184" s="90"/>
      <c r="HN184" s="90"/>
      <c r="HO184" s="90"/>
      <c r="HP184" s="90"/>
      <c r="HQ184" s="90"/>
      <c r="HR184" s="90"/>
      <c r="HS184" s="90"/>
      <c r="HT184" s="90"/>
      <c r="HU184" s="90"/>
      <c r="HV184" s="90"/>
      <c r="HW184" s="90"/>
      <c r="HX184" s="90"/>
      <c r="HY184" s="90"/>
      <c r="HZ184" s="90"/>
      <c r="IA184" s="90"/>
      <c r="IB184" s="90"/>
      <c r="IC184" s="90"/>
      <c r="ID184" s="90"/>
      <c r="IE184" s="90"/>
      <c r="IF184" s="90"/>
      <c r="IG184" s="90"/>
      <c r="IH184" s="90"/>
      <c r="II184" s="90"/>
      <c r="IJ184" s="90"/>
      <c r="IK184" s="90"/>
      <c r="IL184" s="90"/>
      <c r="IM184" s="90"/>
      <c r="IN184" s="90"/>
      <c r="IO184" s="90"/>
      <c r="IP184" s="90"/>
      <c r="IQ184" s="90"/>
      <c r="IR184" s="90"/>
      <c r="IS184" s="90"/>
      <c r="IT184" s="90"/>
      <c r="IU184" s="90"/>
      <c r="IV184" s="90"/>
    </row>
    <row r="185" spans="1:256" s="97" customFormat="1" ht="25.5">
      <c r="A185" s="85"/>
      <c r="B185" s="86">
        <v>101</v>
      </c>
      <c r="C185" s="86">
        <v>185804234</v>
      </c>
      <c r="D185" s="87" t="s">
        <v>111</v>
      </c>
      <c r="E185" s="86" t="s">
        <v>0</v>
      </c>
      <c r="F185" s="88">
        <f>+(23)*3</f>
        <v>69</v>
      </c>
      <c r="G185" s="123"/>
      <c r="H185" s="6">
        <f t="shared" si="21"/>
        <v>0</v>
      </c>
      <c r="I185" s="89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90"/>
      <c r="EM185" s="90"/>
      <c r="EN185" s="90"/>
      <c r="EO185" s="90"/>
      <c r="EP185" s="90"/>
      <c r="EQ185" s="90"/>
      <c r="ER185" s="90"/>
      <c r="ES185" s="90"/>
      <c r="ET185" s="90"/>
      <c r="EU185" s="90"/>
      <c r="EV185" s="90"/>
      <c r="EW185" s="90"/>
      <c r="EX185" s="90"/>
      <c r="EY185" s="90"/>
      <c r="EZ185" s="90"/>
      <c r="FA185" s="90"/>
      <c r="FB185" s="90"/>
      <c r="FC185" s="90"/>
      <c r="FD185" s="90"/>
      <c r="FE185" s="90"/>
      <c r="FF185" s="90"/>
      <c r="FG185" s="90"/>
      <c r="FH185" s="90"/>
      <c r="FI185" s="90"/>
      <c r="FJ185" s="90"/>
      <c r="FK185" s="90"/>
      <c r="FL185" s="90"/>
      <c r="FM185" s="90"/>
      <c r="FN185" s="90"/>
      <c r="FO185" s="90"/>
      <c r="FP185" s="90"/>
      <c r="FQ185" s="90"/>
      <c r="FR185" s="90"/>
      <c r="FS185" s="90"/>
      <c r="FT185" s="90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90"/>
      <c r="GX185" s="90"/>
      <c r="GY185" s="90"/>
      <c r="GZ185" s="90"/>
      <c r="HA185" s="90"/>
      <c r="HB185" s="90"/>
      <c r="HC185" s="90"/>
      <c r="HD185" s="90"/>
      <c r="HE185" s="90"/>
      <c r="HF185" s="90"/>
      <c r="HG185" s="90"/>
      <c r="HH185" s="90"/>
      <c r="HI185" s="90"/>
      <c r="HJ185" s="90"/>
      <c r="HK185" s="90"/>
      <c r="HL185" s="90"/>
      <c r="HM185" s="90"/>
      <c r="HN185" s="90"/>
      <c r="HO185" s="90"/>
      <c r="HP185" s="90"/>
      <c r="HQ185" s="90"/>
      <c r="HR185" s="90"/>
      <c r="HS185" s="90"/>
      <c r="HT185" s="90"/>
      <c r="HU185" s="90"/>
      <c r="HV185" s="90"/>
      <c r="HW185" s="90"/>
      <c r="HX185" s="90"/>
      <c r="HY185" s="90"/>
      <c r="HZ185" s="90"/>
      <c r="IA185" s="90"/>
      <c r="IB185" s="90"/>
      <c r="IC185" s="90"/>
      <c r="ID185" s="90"/>
      <c r="IE185" s="90"/>
      <c r="IF185" s="90"/>
      <c r="IG185" s="90"/>
      <c r="IH185" s="90"/>
      <c r="II185" s="90"/>
      <c r="IJ185" s="90"/>
      <c r="IK185" s="90"/>
      <c r="IL185" s="90"/>
      <c r="IM185" s="90"/>
      <c r="IN185" s="90"/>
      <c r="IO185" s="90"/>
      <c r="IP185" s="90"/>
      <c r="IQ185" s="90"/>
      <c r="IR185" s="90"/>
      <c r="IS185" s="90"/>
      <c r="IT185" s="90"/>
      <c r="IU185" s="90"/>
      <c r="IV185" s="90"/>
    </row>
    <row r="186" spans="1:256" s="97" customFormat="1" ht="25.5">
      <c r="A186" s="85"/>
      <c r="B186" s="86">
        <v>102</v>
      </c>
      <c r="C186" s="86">
        <v>185804242</v>
      </c>
      <c r="D186" s="87" t="s">
        <v>112</v>
      </c>
      <c r="E186" s="86" t="s">
        <v>0</v>
      </c>
      <c r="F186" s="88">
        <f>+(220*3)</f>
        <v>660</v>
      </c>
      <c r="G186" s="123"/>
      <c r="H186" s="6">
        <f t="shared" si="21"/>
        <v>0</v>
      </c>
      <c r="I186" s="89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90"/>
      <c r="EM186" s="90"/>
      <c r="EN186" s="90"/>
      <c r="EO186" s="90"/>
      <c r="EP186" s="90"/>
      <c r="EQ186" s="90"/>
      <c r="ER186" s="90"/>
      <c r="ES186" s="90"/>
      <c r="ET186" s="90"/>
      <c r="EU186" s="90"/>
      <c r="EV186" s="90"/>
      <c r="EW186" s="90"/>
      <c r="EX186" s="90"/>
      <c r="EY186" s="90"/>
      <c r="EZ186" s="90"/>
      <c r="FA186" s="90"/>
      <c r="FB186" s="90"/>
      <c r="FC186" s="90"/>
      <c r="FD186" s="90"/>
      <c r="FE186" s="90"/>
      <c r="FF186" s="90"/>
      <c r="FG186" s="90"/>
      <c r="FH186" s="90"/>
      <c r="FI186" s="90"/>
      <c r="FJ186" s="90"/>
      <c r="FK186" s="90"/>
      <c r="FL186" s="90"/>
      <c r="FM186" s="90"/>
      <c r="FN186" s="90"/>
      <c r="FO186" s="90"/>
      <c r="FP186" s="90"/>
      <c r="FQ186" s="90"/>
      <c r="FR186" s="90"/>
      <c r="FS186" s="90"/>
      <c r="FT186" s="90"/>
      <c r="FU186" s="90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90"/>
      <c r="GX186" s="90"/>
      <c r="GY186" s="90"/>
      <c r="GZ186" s="90"/>
      <c r="HA186" s="90"/>
      <c r="HB186" s="90"/>
      <c r="HC186" s="90"/>
      <c r="HD186" s="90"/>
      <c r="HE186" s="90"/>
      <c r="HF186" s="90"/>
      <c r="HG186" s="90"/>
      <c r="HH186" s="90"/>
      <c r="HI186" s="90"/>
      <c r="HJ186" s="90"/>
      <c r="HK186" s="90"/>
      <c r="HL186" s="90"/>
      <c r="HM186" s="90"/>
      <c r="HN186" s="90"/>
      <c r="HO186" s="90"/>
      <c r="HP186" s="90"/>
      <c r="HQ186" s="90"/>
      <c r="HR186" s="90"/>
      <c r="HS186" s="90"/>
      <c r="HT186" s="90"/>
      <c r="HU186" s="90"/>
      <c r="HV186" s="90"/>
      <c r="HW186" s="90"/>
      <c r="HX186" s="90"/>
      <c r="HY186" s="90"/>
      <c r="HZ186" s="90"/>
      <c r="IA186" s="90"/>
      <c r="IB186" s="90"/>
      <c r="IC186" s="90"/>
      <c r="ID186" s="90"/>
      <c r="IE186" s="90"/>
      <c r="IF186" s="90"/>
      <c r="IG186" s="90"/>
      <c r="IH186" s="90"/>
      <c r="II186" s="90"/>
      <c r="IJ186" s="90"/>
      <c r="IK186" s="90"/>
      <c r="IL186" s="90"/>
      <c r="IM186" s="90"/>
      <c r="IN186" s="90"/>
      <c r="IO186" s="90"/>
      <c r="IP186" s="90"/>
      <c r="IQ186" s="90"/>
      <c r="IR186" s="90"/>
      <c r="IS186" s="90"/>
      <c r="IT186" s="90"/>
      <c r="IU186" s="90"/>
      <c r="IV186" s="90"/>
    </row>
    <row r="187" spans="1:256" s="97" customFormat="1" ht="25.5">
      <c r="A187" s="85"/>
      <c r="B187" s="86">
        <v>103</v>
      </c>
      <c r="C187" s="86">
        <v>185804312</v>
      </c>
      <c r="D187" s="87" t="s">
        <v>113</v>
      </c>
      <c r="E187" s="86" t="s">
        <v>9</v>
      </c>
      <c r="F187" s="88">
        <f>(217+23+220)*10*20/1000</f>
        <v>92</v>
      </c>
      <c r="G187" s="123"/>
      <c r="H187" s="6">
        <f t="shared" si="21"/>
        <v>0</v>
      </c>
      <c r="I187" s="89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  <c r="FL187" s="90"/>
      <c r="FM187" s="90"/>
      <c r="FN187" s="90"/>
      <c r="FO187" s="90"/>
      <c r="FP187" s="90"/>
      <c r="FQ187" s="90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0"/>
      <c r="HI187" s="90"/>
      <c r="HJ187" s="90"/>
      <c r="HK187" s="90"/>
      <c r="HL187" s="90"/>
      <c r="HM187" s="90"/>
      <c r="HN187" s="90"/>
      <c r="HO187" s="90"/>
      <c r="HP187" s="90"/>
      <c r="HQ187" s="90"/>
      <c r="HR187" s="90"/>
      <c r="HS187" s="90"/>
      <c r="HT187" s="90"/>
      <c r="HU187" s="90"/>
      <c r="HV187" s="90"/>
      <c r="HW187" s="90"/>
      <c r="HX187" s="90"/>
      <c r="HY187" s="90"/>
      <c r="HZ187" s="90"/>
      <c r="IA187" s="90"/>
      <c r="IB187" s="90"/>
      <c r="IC187" s="90"/>
      <c r="ID187" s="90"/>
      <c r="IE187" s="90"/>
      <c r="IF187" s="90"/>
      <c r="IG187" s="90"/>
      <c r="IH187" s="90"/>
      <c r="II187" s="90"/>
      <c r="IJ187" s="90"/>
      <c r="IK187" s="90"/>
      <c r="IL187" s="90"/>
      <c r="IM187" s="90"/>
      <c r="IN187" s="90"/>
      <c r="IO187" s="90"/>
      <c r="IP187" s="90"/>
      <c r="IQ187" s="90"/>
      <c r="IR187" s="90"/>
      <c r="IS187" s="90"/>
      <c r="IT187" s="90"/>
      <c r="IU187" s="90"/>
      <c r="IV187" s="90"/>
    </row>
    <row r="188" spans="1:256" s="97" customFormat="1" ht="12.75">
      <c r="A188" s="85"/>
      <c r="B188" s="86">
        <v>104</v>
      </c>
      <c r="C188" s="86">
        <v>185851121</v>
      </c>
      <c r="D188" s="87" t="s">
        <v>40</v>
      </c>
      <c r="E188" s="86" t="s">
        <v>9</v>
      </c>
      <c r="F188" s="88">
        <f>+F187</f>
        <v>92</v>
      </c>
      <c r="G188" s="123"/>
      <c r="H188" s="6">
        <f t="shared" si="21"/>
        <v>0</v>
      </c>
      <c r="I188" s="89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90"/>
      <c r="EY188" s="90"/>
      <c r="EZ188" s="90"/>
      <c r="FA188" s="90"/>
      <c r="FB188" s="90"/>
      <c r="FC188" s="90"/>
      <c r="FD188" s="90"/>
      <c r="FE188" s="90"/>
      <c r="FF188" s="90"/>
      <c r="FG188" s="90"/>
      <c r="FH188" s="90"/>
      <c r="FI188" s="90"/>
      <c r="FJ188" s="90"/>
      <c r="FK188" s="90"/>
      <c r="FL188" s="90"/>
      <c r="FM188" s="90"/>
      <c r="FN188" s="90"/>
      <c r="FO188" s="90"/>
      <c r="FP188" s="90"/>
      <c r="FQ188" s="90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90"/>
      <c r="GX188" s="90"/>
      <c r="GY188" s="90"/>
      <c r="GZ188" s="90"/>
      <c r="HA188" s="90"/>
      <c r="HB188" s="90"/>
      <c r="HC188" s="90"/>
      <c r="HD188" s="90"/>
      <c r="HE188" s="90"/>
      <c r="HF188" s="90"/>
      <c r="HG188" s="90"/>
      <c r="HH188" s="90"/>
      <c r="HI188" s="90"/>
      <c r="HJ188" s="90"/>
      <c r="HK188" s="90"/>
      <c r="HL188" s="90"/>
      <c r="HM188" s="90"/>
      <c r="HN188" s="90"/>
      <c r="HO188" s="90"/>
      <c r="HP188" s="90"/>
      <c r="HQ188" s="90"/>
      <c r="HR188" s="90"/>
      <c r="HS188" s="90"/>
      <c r="HT188" s="90"/>
      <c r="HU188" s="90"/>
      <c r="HV188" s="90"/>
      <c r="HW188" s="90"/>
      <c r="HX188" s="90"/>
      <c r="HY188" s="90"/>
      <c r="HZ188" s="90"/>
      <c r="IA188" s="90"/>
      <c r="IB188" s="90"/>
      <c r="IC188" s="90"/>
      <c r="ID188" s="90"/>
      <c r="IE188" s="90"/>
      <c r="IF188" s="90"/>
      <c r="IG188" s="90"/>
      <c r="IH188" s="90"/>
      <c r="II188" s="90"/>
      <c r="IJ188" s="90"/>
      <c r="IK188" s="90"/>
      <c r="IL188" s="90"/>
      <c r="IM188" s="90"/>
      <c r="IN188" s="90"/>
      <c r="IO188" s="90"/>
      <c r="IP188" s="90"/>
      <c r="IQ188" s="90"/>
      <c r="IR188" s="90"/>
      <c r="IS188" s="90"/>
      <c r="IT188" s="90"/>
      <c r="IU188" s="90"/>
      <c r="IV188" s="90"/>
    </row>
    <row r="189" spans="1:256" s="97" customFormat="1" ht="12.75">
      <c r="A189" s="85"/>
      <c r="B189" s="86">
        <v>105</v>
      </c>
      <c r="C189" s="86">
        <v>185851129</v>
      </c>
      <c r="D189" s="87" t="s">
        <v>24</v>
      </c>
      <c r="E189" s="86" t="s">
        <v>9</v>
      </c>
      <c r="F189" s="88">
        <f>+F188</f>
        <v>92</v>
      </c>
      <c r="G189" s="123"/>
      <c r="H189" s="6">
        <f t="shared" si="21"/>
        <v>0</v>
      </c>
      <c r="I189" s="113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  <c r="HN189" s="90"/>
      <c r="HO189" s="90"/>
      <c r="HP189" s="90"/>
      <c r="HQ189" s="90"/>
      <c r="HR189" s="90"/>
      <c r="HS189" s="90"/>
      <c r="HT189" s="90"/>
      <c r="HU189" s="90"/>
      <c r="HV189" s="90"/>
      <c r="HW189" s="90"/>
      <c r="HX189" s="90"/>
      <c r="HY189" s="90"/>
      <c r="HZ189" s="90"/>
      <c r="IA189" s="90"/>
      <c r="IB189" s="90"/>
      <c r="IC189" s="90"/>
      <c r="ID189" s="90"/>
      <c r="IE189" s="90"/>
      <c r="IF189" s="90"/>
      <c r="IG189" s="90"/>
      <c r="IH189" s="90"/>
      <c r="II189" s="90"/>
      <c r="IJ189" s="90"/>
      <c r="IK189" s="90"/>
      <c r="IL189" s="90"/>
      <c r="IM189" s="90"/>
      <c r="IN189" s="90"/>
      <c r="IO189" s="90"/>
      <c r="IP189" s="90"/>
      <c r="IQ189" s="90"/>
      <c r="IR189" s="90"/>
      <c r="IS189" s="90"/>
      <c r="IT189" s="90"/>
      <c r="IU189" s="90"/>
      <c r="IV189" s="90"/>
    </row>
    <row r="190" spans="1:256" ht="15" customHeight="1">
      <c r="A190" s="49"/>
      <c r="B190" s="49"/>
      <c r="C190" s="39"/>
      <c r="D190" s="39" t="s">
        <v>26</v>
      </c>
      <c r="E190" s="49"/>
      <c r="F190" s="50"/>
      <c r="G190" s="50"/>
      <c r="H190" s="2">
        <f>SUM(H178:H189)</f>
        <v>0</v>
      </c>
      <c r="I190" s="49"/>
      <c r="J190" s="49"/>
      <c r="K190" s="82"/>
      <c r="L190" s="49"/>
      <c r="M190" s="83"/>
      <c r="N190" s="49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  <c r="FR190" s="83"/>
      <c r="FS190" s="83"/>
      <c r="FT190" s="83"/>
      <c r="FU190" s="83"/>
      <c r="FV190" s="83"/>
      <c r="FW190" s="83"/>
      <c r="FX190" s="83"/>
      <c r="FY190" s="83"/>
      <c r="FZ190" s="83"/>
      <c r="GA190" s="83"/>
      <c r="GB190" s="83"/>
      <c r="GC190" s="83"/>
      <c r="GD190" s="83"/>
      <c r="GE190" s="83"/>
      <c r="GF190" s="83"/>
      <c r="GG190" s="83"/>
      <c r="GH190" s="83"/>
      <c r="GI190" s="83"/>
      <c r="GJ190" s="83"/>
      <c r="GK190" s="83"/>
      <c r="GL190" s="83"/>
      <c r="GM190" s="83"/>
      <c r="GN190" s="83"/>
      <c r="GO190" s="83"/>
      <c r="GP190" s="83"/>
      <c r="GQ190" s="83"/>
      <c r="GR190" s="83"/>
      <c r="GS190" s="83"/>
      <c r="GT190" s="83"/>
      <c r="GU190" s="83"/>
      <c r="GV190" s="83"/>
      <c r="GW190" s="83"/>
      <c r="GX190" s="83"/>
      <c r="GY190" s="83"/>
      <c r="GZ190" s="83"/>
      <c r="HA190" s="83"/>
      <c r="HB190" s="83"/>
      <c r="HC190" s="83"/>
      <c r="HD190" s="83"/>
      <c r="HE190" s="83"/>
      <c r="HF190" s="83"/>
      <c r="HG190" s="83"/>
      <c r="HH190" s="83"/>
      <c r="HI190" s="83"/>
      <c r="HJ190" s="83"/>
      <c r="HK190" s="83"/>
      <c r="HL190" s="83"/>
      <c r="HM190" s="83"/>
      <c r="HN190" s="83"/>
      <c r="HO190" s="83"/>
      <c r="HP190" s="83"/>
      <c r="HQ190" s="83"/>
      <c r="HR190" s="83"/>
      <c r="HS190" s="83"/>
      <c r="HT190" s="83"/>
      <c r="HU190" s="83"/>
      <c r="HV190" s="83"/>
      <c r="HW190" s="83"/>
      <c r="HX190" s="83"/>
      <c r="HY190" s="83"/>
      <c r="HZ190" s="83"/>
      <c r="IA190" s="83"/>
      <c r="IB190" s="83"/>
      <c r="IC190" s="83"/>
      <c r="ID190" s="83"/>
      <c r="IE190" s="83"/>
      <c r="IF190" s="83"/>
      <c r="IG190" s="83"/>
      <c r="IH190" s="83"/>
      <c r="II190" s="83"/>
      <c r="IJ190" s="83"/>
      <c r="IK190" s="83"/>
      <c r="IL190" s="83"/>
      <c r="IM190" s="83"/>
      <c r="IN190" s="83"/>
      <c r="IO190" s="83"/>
      <c r="IP190" s="83"/>
      <c r="IQ190" s="83"/>
      <c r="IR190" s="83"/>
      <c r="IS190" s="83"/>
      <c r="IT190" s="83"/>
      <c r="IU190" s="83"/>
      <c r="IV190" s="83"/>
    </row>
    <row r="191" spans="1:256" ht="15" customHeight="1">
      <c r="A191" s="49"/>
      <c r="B191" s="49"/>
      <c r="C191" s="39"/>
      <c r="D191" s="39"/>
      <c r="E191" s="49"/>
      <c r="F191" s="50"/>
      <c r="G191" s="50"/>
      <c r="H191" s="2"/>
      <c r="I191" s="49"/>
      <c r="J191" s="49"/>
      <c r="K191" s="82"/>
      <c r="L191" s="49"/>
      <c r="M191" s="83"/>
      <c r="N191" s="49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  <c r="EL191" s="83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  <c r="FH191" s="83"/>
      <c r="FI191" s="83"/>
      <c r="FJ191" s="83"/>
      <c r="FK191" s="83"/>
      <c r="FL191" s="83"/>
      <c r="FM191" s="83"/>
      <c r="FN191" s="83"/>
      <c r="FO191" s="83"/>
      <c r="FP191" s="83"/>
      <c r="FQ191" s="83"/>
      <c r="FR191" s="83"/>
      <c r="FS191" s="83"/>
      <c r="FT191" s="83"/>
      <c r="FU191" s="83"/>
      <c r="FV191" s="83"/>
      <c r="FW191" s="83"/>
      <c r="FX191" s="83"/>
      <c r="FY191" s="83"/>
      <c r="FZ191" s="83"/>
      <c r="GA191" s="83"/>
      <c r="GB191" s="83"/>
      <c r="GC191" s="83"/>
      <c r="GD191" s="83"/>
      <c r="GE191" s="83"/>
      <c r="GF191" s="83"/>
      <c r="GG191" s="83"/>
      <c r="GH191" s="83"/>
      <c r="GI191" s="83"/>
      <c r="GJ191" s="83"/>
      <c r="GK191" s="83"/>
      <c r="GL191" s="83"/>
      <c r="GM191" s="83"/>
      <c r="GN191" s="83"/>
      <c r="GO191" s="83"/>
      <c r="GP191" s="83"/>
      <c r="GQ191" s="83"/>
      <c r="GR191" s="83"/>
      <c r="GS191" s="83"/>
      <c r="GT191" s="83"/>
      <c r="GU191" s="83"/>
      <c r="GV191" s="83"/>
      <c r="GW191" s="83"/>
      <c r="GX191" s="83"/>
      <c r="GY191" s="83"/>
      <c r="GZ191" s="83"/>
      <c r="HA191" s="83"/>
      <c r="HB191" s="83"/>
      <c r="HC191" s="83"/>
      <c r="HD191" s="83"/>
      <c r="HE191" s="83"/>
      <c r="HF191" s="83"/>
      <c r="HG191" s="83"/>
      <c r="HH191" s="83"/>
      <c r="HI191" s="83"/>
      <c r="HJ191" s="83"/>
      <c r="HK191" s="83"/>
      <c r="HL191" s="83"/>
      <c r="HM191" s="83"/>
      <c r="HN191" s="83"/>
      <c r="HO191" s="83"/>
      <c r="HP191" s="83"/>
      <c r="HQ191" s="83"/>
      <c r="HR191" s="83"/>
      <c r="HS191" s="83"/>
      <c r="HT191" s="83"/>
      <c r="HU191" s="83"/>
      <c r="HV191" s="83"/>
      <c r="HW191" s="83"/>
      <c r="HX191" s="83"/>
      <c r="HY191" s="83"/>
      <c r="HZ191" s="83"/>
      <c r="IA191" s="83"/>
      <c r="IB191" s="83"/>
      <c r="IC191" s="83"/>
      <c r="ID191" s="83"/>
      <c r="IE191" s="83"/>
      <c r="IF191" s="83"/>
      <c r="IG191" s="83"/>
      <c r="IH191" s="83"/>
      <c r="II191" s="83"/>
      <c r="IJ191" s="83"/>
      <c r="IK191" s="83"/>
      <c r="IL191" s="83"/>
      <c r="IM191" s="83"/>
      <c r="IN191" s="83"/>
      <c r="IO191" s="83"/>
      <c r="IP191" s="83"/>
      <c r="IQ191" s="83"/>
      <c r="IR191" s="83"/>
      <c r="IS191" s="83"/>
      <c r="IT191" s="83"/>
      <c r="IU191" s="83"/>
      <c r="IV191" s="83"/>
    </row>
    <row r="192" spans="1:256" ht="12.75">
      <c r="A192" s="49"/>
      <c r="B192" s="49"/>
      <c r="C192" s="39"/>
      <c r="D192" s="39"/>
      <c r="E192" s="49"/>
      <c r="F192" s="50"/>
      <c r="G192" s="50"/>
      <c r="H192" s="2"/>
      <c r="I192" s="49"/>
      <c r="J192" s="49"/>
      <c r="K192" s="82"/>
      <c r="L192" s="49"/>
      <c r="M192" s="83"/>
      <c r="N192" s="49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3"/>
      <c r="FK192" s="83"/>
      <c r="FL192" s="83"/>
      <c r="FM192" s="83"/>
      <c r="FN192" s="83"/>
      <c r="FO192" s="83"/>
      <c r="FP192" s="83"/>
      <c r="FQ192" s="83"/>
      <c r="FR192" s="83"/>
      <c r="FS192" s="83"/>
      <c r="FT192" s="83"/>
      <c r="FU192" s="83"/>
      <c r="FV192" s="83"/>
      <c r="FW192" s="83"/>
      <c r="FX192" s="83"/>
      <c r="FY192" s="83"/>
      <c r="FZ192" s="83"/>
      <c r="GA192" s="83"/>
      <c r="GB192" s="83"/>
      <c r="GC192" s="83"/>
      <c r="GD192" s="83"/>
      <c r="GE192" s="83"/>
      <c r="GF192" s="83"/>
      <c r="GG192" s="83"/>
      <c r="GH192" s="83"/>
      <c r="GI192" s="83"/>
      <c r="GJ192" s="83"/>
      <c r="GK192" s="83"/>
      <c r="GL192" s="83"/>
      <c r="GM192" s="83"/>
      <c r="GN192" s="83"/>
      <c r="GO192" s="83"/>
      <c r="GP192" s="83"/>
      <c r="GQ192" s="83"/>
      <c r="GR192" s="83"/>
      <c r="GS192" s="83"/>
      <c r="GT192" s="83"/>
      <c r="GU192" s="83"/>
      <c r="GV192" s="83"/>
      <c r="GW192" s="83"/>
      <c r="GX192" s="83"/>
      <c r="GY192" s="83"/>
      <c r="GZ192" s="83"/>
      <c r="HA192" s="83"/>
      <c r="HB192" s="83"/>
      <c r="HC192" s="83"/>
      <c r="HD192" s="83"/>
      <c r="HE192" s="83"/>
      <c r="HF192" s="83"/>
      <c r="HG192" s="83"/>
      <c r="HH192" s="83"/>
      <c r="HI192" s="83"/>
      <c r="HJ192" s="83"/>
      <c r="HK192" s="83"/>
      <c r="HL192" s="83"/>
      <c r="HM192" s="83"/>
      <c r="HN192" s="83"/>
      <c r="HO192" s="83"/>
      <c r="HP192" s="83"/>
      <c r="HQ192" s="83"/>
      <c r="HR192" s="83"/>
      <c r="HS192" s="83"/>
      <c r="HT192" s="83"/>
      <c r="HU192" s="83"/>
      <c r="HV192" s="83"/>
      <c r="HW192" s="83"/>
      <c r="HX192" s="83"/>
      <c r="HY192" s="83"/>
      <c r="HZ192" s="83"/>
      <c r="IA192" s="83"/>
      <c r="IB192" s="83"/>
      <c r="IC192" s="83"/>
      <c r="ID192" s="83"/>
      <c r="IE192" s="83"/>
      <c r="IF192" s="83"/>
      <c r="IG192" s="83"/>
      <c r="IH192" s="83"/>
      <c r="II192" s="83"/>
      <c r="IJ192" s="83"/>
      <c r="IK192" s="83"/>
      <c r="IL192" s="83"/>
      <c r="IM192" s="83"/>
      <c r="IN192" s="83"/>
      <c r="IO192" s="83"/>
      <c r="IP192" s="83"/>
      <c r="IQ192" s="83"/>
      <c r="IR192" s="83"/>
      <c r="IS192" s="83"/>
      <c r="IT192" s="83"/>
      <c r="IU192" s="83"/>
      <c r="IV192" s="83"/>
    </row>
    <row r="193" spans="1:256" ht="12.75">
      <c r="A193" s="49"/>
      <c r="B193" s="49">
        <v>8</v>
      </c>
      <c r="C193" s="39"/>
      <c r="D193" s="39"/>
      <c r="E193" s="49"/>
      <c r="F193" s="50"/>
      <c r="G193" s="50"/>
      <c r="H193" s="2"/>
      <c r="I193" s="49"/>
      <c r="J193" s="49"/>
      <c r="K193" s="82"/>
      <c r="L193" s="49"/>
      <c r="M193" s="83"/>
      <c r="N193" s="49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  <c r="EL193" s="83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  <c r="FI193" s="83"/>
      <c r="FJ193" s="83"/>
      <c r="FK193" s="83"/>
      <c r="FL193" s="83"/>
      <c r="FM193" s="83"/>
      <c r="FN193" s="83"/>
      <c r="FO193" s="83"/>
      <c r="FP193" s="83"/>
      <c r="FQ193" s="83"/>
      <c r="FR193" s="83"/>
      <c r="FS193" s="83"/>
      <c r="FT193" s="83"/>
      <c r="FU193" s="83"/>
      <c r="FV193" s="83"/>
      <c r="FW193" s="83"/>
      <c r="FX193" s="83"/>
      <c r="FY193" s="83"/>
      <c r="FZ193" s="83"/>
      <c r="GA193" s="83"/>
      <c r="GB193" s="83"/>
      <c r="GC193" s="83"/>
      <c r="GD193" s="83"/>
      <c r="GE193" s="83"/>
      <c r="GF193" s="83"/>
      <c r="GG193" s="83"/>
      <c r="GH193" s="83"/>
      <c r="GI193" s="83"/>
      <c r="GJ193" s="83"/>
      <c r="GK193" s="83"/>
      <c r="GL193" s="83"/>
      <c r="GM193" s="83"/>
      <c r="GN193" s="83"/>
      <c r="GO193" s="83"/>
      <c r="GP193" s="83"/>
      <c r="GQ193" s="83"/>
      <c r="GR193" s="83"/>
      <c r="GS193" s="83"/>
      <c r="GT193" s="83"/>
      <c r="GU193" s="83"/>
      <c r="GV193" s="83"/>
      <c r="GW193" s="83"/>
      <c r="GX193" s="83"/>
      <c r="GY193" s="83"/>
      <c r="GZ193" s="83"/>
      <c r="HA193" s="83"/>
      <c r="HB193" s="83"/>
      <c r="HC193" s="83"/>
      <c r="HD193" s="83"/>
      <c r="HE193" s="83"/>
      <c r="HF193" s="83"/>
      <c r="HG193" s="83"/>
      <c r="HH193" s="83"/>
      <c r="HI193" s="83"/>
      <c r="HJ193" s="83"/>
      <c r="HK193" s="83"/>
      <c r="HL193" s="83"/>
      <c r="HM193" s="83"/>
      <c r="HN193" s="83"/>
      <c r="HO193" s="83"/>
      <c r="HP193" s="83"/>
      <c r="HQ193" s="83"/>
      <c r="HR193" s="83"/>
      <c r="HS193" s="83"/>
      <c r="HT193" s="83"/>
      <c r="HU193" s="83"/>
      <c r="HV193" s="83"/>
      <c r="HW193" s="83"/>
      <c r="HX193" s="83"/>
      <c r="HY193" s="83"/>
      <c r="HZ193" s="83"/>
      <c r="IA193" s="83"/>
      <c r="IB193" s="83"/>
      <c r="IC193" s="83"/>
      <c r="ID193" s="83"/>
      <c r="IE193" s="83"/>
      <c r="IF193" s="83"/>
      <c r="IG193" s="83"/>
      <c r="IH193" s="83"/>
      <c r="II193" s="83"/>
      <c r="IJ193" s="83"/>
      <c r="IK193" s="83"/>
      <c r="IL193" s="83"/>
      <c r="IM193" s="83"/>
      <c r="IN193" s="83"/>
      <c r="IO193" s="83"/>
      <c r="IP193" s="83"/>
      <c r="IQ193" s="83"/>
      <c r="IR193" s="83"/>
      <c r="IS193" s="83"/>
      <c r="IT193" s="83"/>
      <c r="IU193" s="83"/>
      <c r="IV193" s="83"/>
    </row>
    <row r="194" spans="1:256" ht="12.75">
      <c r="A194" s="49"/>
      <c r="B194" s="49" t="s">
        <v>10</v>
      </c>
      <c r="C194" s="39" t="s">
        <v>22</v>
      </c>
      <c r="D194" s="39"/>
      <c r="E194" s="49" t="s">
        <v>4</v>
      </c>
      <c r="F194" s="50" t="s">
        <v>5</v>
      </c>
      <c r="G194" s="50" t="s">
        <v>11</v>
      </c>
      <c r="H194" s="2" t="s">
        <v>8</v>
      </c>
      <c r="I194" s="49"/>
      <c r="J194" s="49"/>
      <c r="K194" s="82"/>
      <c r="L194" s="49"/>
      <c r="M194" s="83"/>
      <c r="N194" s="49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  <c r="EL194" s="83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  <c r="FI194" s="83"/>
      <c r="FJ194" s="83"/>
      <c r="FK194" s="83"/>
      <c r="FL194" s="83"/>
      <c r="FM194" s="83"/>
      <c r="FN194" s="83"/>
      <c r="FO194" s="83"/>
      <c r="FP194" s="83"/>
      <c r="FQ194" s="83"/>
      <c r="FR194" s="83"/>
      <c r="FS194" s="83"/>
      <c r="FT194" s="83"/>
      <c r="FU194" s="83"/>
      <c r="FV194" s="83"/>
      <c r="FW194" s="83"/>
      <c r="FX194" s="83"/>
      <c r="FY194" s="83"/>
      <c r="FZ194" s="83"/>
      <c r="GA194" s="83"/>
      <c r="GB194" s="83"/>
      <c r="GC194" s="83"/>
      <c r="GD194" s="83"/>
      <c r="GE194" s="83"/>
      <c r="GF194" s="83"/>
      <c r="GG194" s="83"/>
      <c r="GH194" s="83"/>
      <c r="GI194" s="83"/>
      <c r="GJ194" s="83"/>
      <c r="GK194" s="83"/>
      <c r="GL194" s="83"/>
      <c r="GM194" s="83"/>
      <c r="GN194" s="83"/>
      <c r="GO194" s="83"/>
      <c r="GP194" s="83"/>
      <c r="GQ194" s="83"/>
      <c r="GR194" s="83"/>
      <c r="GS194" s="83"/>
      <c r="GT194" s="83"/>
      <c r="GU194" s="83"/>
      <c r="GV194" s="83"/>
      <c r="GW194" s="83"/>
      <c r="GX194" s="83"/>
      <c r="GY194" s="83"/>
      <c r="GZ194" s="83"/>
      <c r="HA194" s="83"/>
      <c r="HB194" s="83"/>
      <c r="HC194" s="83"/>
      <c r="HD194" s="83"/>
      <c r="HE194" s="83"/>
      <c r="HF194" s="83"/>
      <c r="HG194" s="83"/>
      <c r="HH194" s="83"/>
      <c r="HI194" s="83"/>
      <c r="HJ194" s="83"/>
      <c r="HK194" s="83"/>
      <c r="HL194" s="83"/>
      <c r="HM194" s="83"/>
      <c r="HN194" s="83"/>
      <c r="HO194" s="83"/>
      <c r="HP194" s="83"/>
      <c r="HQ194" s="83"/>
      <c r="HR194" s="83"/>
      <c r="HS194" s="83"/>
      <c r="HT194" s="83"/>
      <c r="HU194" s="83"/>
      <c r="HV194" s="83"/>
      <c r="HW194" s="83"/>
      <c r="HX194" s="83"/>
      <c r="HY194" s="83"/>
      <c r="HZ194" s="83"/>
      <c r="IA194" s="83"/>
      <c r="IB194" s="83"/>
      <c r="IC194" s="83"/>
      <c r="ID194" s="83"/>
      <c r="IE194" s="83"/>
      <c r="IF194" s="83"/>
      <c r="IG194" s="83"/>
      <c r="IH194" s="83"/>
      <c r="II194" s="83"/>
      <c r="IJ194" s="83"/>
      <c r="IK194" s="83"/>
      <c r="IL194" s="83"/>
      <c r="IM194" s="83"/>
      <c r="IN194" s="83"/>
      <c r="IO194" s="83"/>
      <c r="IP194" s="83"/>
      <c r="IQ194" s="83"/>
      <c r="IR194" s="83"/>
      <c r="IS194" s="83"/>
      <c r="IT194" s="83"/>
      <c r="IU194" s="83"/>
      <c r="IV194" s="83"/>
    </row>
    <row r="195" spans="1:256" ht="12.75">
      <c r="A195" s="49"/>
      <c r="B195" s="49"/>
      <c r="C195" s="39" t="s">
        <v>25</v>
      </c>
      <c r="D195" s="39"/>
      <c r="E195" s="49"/>
      <c r="F195" s="50"/>
      <c r="G195" s="50"/>
      <c r="H195" s="2"/>
      <c r="I195" s="49"/>
      <c r="J195" s="49"/>
      <c r="K195" s="82"/>
      <c r="L195" s="49"/>
      <c r="M195" s="83"/>
      <c r="N195" s="49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  <c r="FI195" s="83"/>
      <c r="FJ195" s="83"/>
      <c r="FK195" s="83"/>
      <c r="FL195" s="83"/>
      <c r="FM195" s="83"/>
      <c r="FN195" s="83"/>
      <c r="FO195" s="83"/>
      <c r="FP195" s="83"/>
      <c r="FQ195" s="83"/>
      <c r="FR195" s="83"/>
      <c r="FS195" s="83"/>
      <c r="FT195" s="83"/>
      <c r="FU195" s="83"/>
      <c r="FV195" s="83"/>
      <c r="FW195" s="83"/>
      <c r="FX195" s="83"/>
      <c r="FY195" s="83"/>
      <c r="FZ195" s="83"/>
      <c r="GA195" s="83"/>
      <c r="GB195" s="83"/>
      <c r="GC195" s="83"/>
      <c r="GD195" s="83"/>
      <c r="GE195" s="83"/>
      <c r="GF195" s="83"/>
      <c r="GG195" s="83"/>
      <c r="GH195" s="83"/>
      <c r="GI195" s="83"/>
      <c r="GJ195" s="83"/>
      <c r="GK195" s="83"/>
      <c r="GL195" s="83"/>
      <c r="GM195" s="83"/>
      <c r="GN195" s="83"/>
      <c r="GO195" s="83"/>
      <c r="GP195" s="83"/>
      <c r="GQ195" s="83"/>
      <c r="GR195" s="83"/>
      <c r="GS195" s="83"/>
      <c r="GT195" s="83"/>
      <c r="GU195" s="83"/>
      <c r="GV195" s="83"/>
      <c r="GW195" s="83"/>
      <c r="GX195" s="83"/>
      <c r="GY195" s="83"/>
      <c r="GZ195" s="83"/>
      <c r="HA195" s="83"/>
      <c r="HB195" s="83"/>
      <c r="HC195" s="83"/>
      <c r="HD195" s="83"/>
      <c r="HE195" s="83"/>
      <c r="HF195" s="83"/>
      <c r="HG195" s="83"/>
      <c r="HH195" s="83"/>
      <c r="HI195" s="83"/>
      <c r="HJ195" s="83"/>
      <c r="HK195" s="83"/>
      <c r="HL195" s="83"/>
      <c r="HM195" s="83"/>
      <c r="HN195" s="83"/>
      <c r="HO195" s="83"/>
      <c r="HP195" s="83"/>
      <c r="HQ195" s="83"/>
      <c r="HR195" s="83"/>
      <c r="HS195" s="83"/>
      <c r="HT195" s="83"/>
      <c r="HU195" s="83"/>
      <c r="HV195" s="83"/>
      <c r="HW195" s="83"/>
      <c r="HX195" s="83"/>
      <c r="HY195" s="83"/>
      <c r="HZ195" s="83"/>
      <c r="IA195" s="83"/>
      <c r="IB195" s="83"/>
      <c r="IC195" s="83"/>
      <c r="ID195" s="83"/>
      <c r="IE195" s="83"/>
      <c r="IF195" s="83"/>
      <c r="IG195" s="83"/>
      <c r="IH195" s="83"/>
      <c r="II195" s="83"/>
      <c r="IJ195" s="83"/>
      <c r="IK195" s="83"/>
      <c r="IL195" s="83"/>
      <c r="IM195" s="83"/>
      <c r="IN195" s="83"/>
      <c r="IO195" s="83"/>
      <c r="IP195" s="83"/>
      <c r="IQ195" s="83"/>
      <c r="IR195" s="83"/>
      <c r="IS195" s="83"/>
      <c r="IT195" s="83"/>
      <c r="IU195" s="83"/>
      <c r="IV195" s="83"/>
    </row>
    <row r="196" spans="1:256" ht="38.25">
      <c r="A196" s="85"/>
      <c r="B196" s="86">
        <v>106</v>
      </c>
      <c r="C196" s="86">
        <v>185804213</v>
      </c>
      <c r="D196" s="87" t="s">
        <v>105</v>
      </c>
      <c r="E196" s="86" t="s">
        <v>0</v>
      </c>
      <c r="F196" s="88">
        <f>+(3*47*3.15*0.5*0.5)</f>
        <v>111.0375</v>
      </c>
      <c r="G196" s="123"/>
      <c r="H196" s="6">
        <f aca="true" t="shared" si="22" ref="H196:H200">G196*F196</f>
        <v>0</v>
      </c>
      <c r="I196" s="89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  <c r="EN196" s="90"/>
      <c r="EO196" s="90"/>
      <c r="EP196" s="90"/>
      <c r="EQ196" s="90"/>
      <c r="ER196" s="90"/>
      <c r="ES196" s="90"/>
      <c r="ET196" s="90"/>
      <c r="EU196" s="90"/>
      <c r="EV196" s="90"/>
      <c r="EW196" s="90"/>
      <c r="EX196" s="90"/>
      <c r="EY196" s="90"/>
      <c r="EZ196" s="90"/>
      <c r="FA196" s="90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  <c r="HN196" s="90"/>
      <c r="HO196" s="90"/>
      <c r="HP196" s="90"/>
      <c r="HQ196" s="90"/>
      <c r="HR196" s="90"/>
      <c r="HS196" s="90"/>
      <c r="HT196" s="90"/>
      <c r="HU196" s="90"/>
      <c r="HV196" s="90"/>
      <c r="HW196" s="90"/>
      <c r="HX196" s="90"/>
      <c r="HY196" s="90"/>
      <c r="HZ196" s="90"/>
      <c r="IA196" s="90"/>
      <c r="IB196" s="90"/>
      <c r="IC196" s="90"/>
      <c r="ID196" s="90"/>
      <c r="IE196" s="90"/>
      <c r="IF196" s="90"/>
      <c r="IG196" s="90"/>
      <c r="IH196" s="90"/>
      <c r="II196" s="90"/>
      <c r="IJ196" s="90"/>
      <c r="IK196" s="90"/>
      <c r="IL196" s="90"/>
      <c r="IM196" s="90"/>
      <c r="IN196" s="90"/>
      <c r="IO196" s="90"/>
      <c r="IP196" s="90"/>
      <c r="IQ196" s="90"/>
      <c r="IR196" s="90"/>
      <c r="IS196" s="90"/>
      <c r="IT196" s="90"/>
      <c r="IU196" s="90"/>
      <c r="IV196" s="90"/>
    </row>
    <row r="197" spans="1:256" ht="25.5">
      <c r="A197" s="85"/>
      <c r="B197" s="86">
        <v>107</v>
      </c>
      <c r="C197" s="86">
        <v>185804312</v>
      </c>
      <c r="D197" s="87" t="s">
        <v>104</v>
      </c>
      <c r="E197" s="86" t="s">
        <v>9</v>
      </c>
      <c r="F197" s="88">
        <f>+(50*10*0.1)</f>
        <v>50</v>
      </c>
      <c r="G197" s="123"/>
      <c r="H197" s="6">
        <f t="shared" si="22"/>
        <v>0</v>
      </c>
      <c r="I197" s="99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90"/>
      <c r="EY197" s="90"/>
      <c r="EZ197" s="90"/>
      <c r="FA197" s="90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  <c r="HN197" s="90"/>
      <c r="HO197" s="90"/>
      <c r="HP197" s="90"/>
      <c r="HQ197" s="90"/>
      <c r="HR197" s="90"/>
      <c r="HS197" s="90"/>
      <c r="HT197" s="90"/>
      <c r="HU197" s="90"/>
      <c r="HV197" s="90"/>
      <c r="HW197" s="90"/>
      <c r="HX197" s="90"/>
      <c r="HY197" s="90"/>
      <c r="HZ197" s="90"/>
      <c r="IA197" s="90"/>
      <c r="IB197" s="90"/>
      <c r="IC197" s="90"/>
      <c r="ID197" s="90"/>
      <c r="IE197" s="90"/>
      <c r="IF197" s="90"/>
      <c r="IG197" s="90"/>
      <c r="IH197" s="90"/>
      <c r="II197" s="90"/>
      <c r="IJ197" s="90"/>
      <c r="IK197" s="90"/>
      <c r="IL197" s="90"/>
      <c r="IM197" s="90"/>
      <c r="IN197" s="90"/>
      <c r="IO197" s="90"/>
      <c r="IP197" s="90"/>
      <c r="IQ197" s="90"/>
      <c r="IR197" s="90"/>
      <c r="IS197" s="90"/>
      <c r="IT197" s="90"/>
      <c r="IU197" s="90"/>
      <c r="IV197" s="90"/>
    </row>
    <row r="198" spans="1:256" ht="12.75">
      <c r="A198" s="85"/>
      <c r="B198" s="86">
        <v>108</v>
      </c>
      <c r="C198" s="86">
        <v>185851121</v>
      </c>
      <c r="D198" s="87" t="s">
        <v>40</v>
      </c>
      <c r="E198" s="86" t="s">
        <v>9</v>
      </c>
      <c r="F198" s="88">
        <f>+F197</f>
        <v>50</v>
      </c>
      <c r="G198" s="123"/>
      <c r="H198" s="6">
        <f t="shared" si="22"/>
        <v>0</v>
      </c>
      <c r="I198" s="89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  <c r="ES198" s="90"/>
      <c r="ET198" s="90"/>
      <c r="EU198" s="90"/>
      <c r="EV198" s="90"/>
      <c r="EW198" s="90"/>
      <c r="EX198" s="90"/>
      <c r="EY198" s="90"/>
      <c r="EZ198" s="90"/>
      <c r="FA198" s="90"/>
      <c r="FB198" s="90"/>
      <c r="FC198" s="90"/>
      <c r="FD198" s="90"/>
      <c r="FE198" s="90"/>
      <c r="FF198" s="90"/>
      <c r="FG198" s="90"/>
      <c r="FH198" s="90"/>
      <c r="FI198" s="90"/>
      <c r="FJ198" s="90"/>
      <c r="FK198" s="90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90"/>
      <c r="GX198" s="90"/>
      <c r="GY198" s="90"/>
      <c r="GZ198" s="90"/>
      <c r="HA198" s="90"/>
      <c r="HB198" s="90"/>
      <c r="HC198" s="90"/>
      <c r="HD198" s="90"/>
      <c r="HE198" s="90"/>
      <c r="HF198" s="90"/>
      <c r="HG198" s="90"/>
      <c r="HH198" s="90"/>
      <c r="HI198" s="90"/>
      <c r="HJ198" s="90"/>
      <c r="HK198" s="90"/>
      <c r="HL198" s="90"/>
      <c r="HM198" s="90"/>
      <c r="HN198" s="90"/>
      <c r="HO198" s="90"/>
      <c r="HP198" s="90"/>
      <c r="HQ198" s="90"/>
      <c r="HR198" s="90"/>
      <c r="HS198" s="90"/>
      <c r="HT198" s="90"/>
      <c r="HU198" s="90"/>
      <c r="HV198" s="90"/>
      <c r="HW198" s="90"/>
      <c r="HX198" s="90"/>
      <c r="HY198" s="90"/>
      <c r="HZ198" s="90"/>
      <c r="IA198" s="90"/>
      <c r="IB198" s="90"/>
      <c r="IC198" s="90"/>
      <c r="ID198" s="90"/>
      <c r="IE198" s="90"/>
      <c r="IF198" s="90"/>
      <c r="IG198" s="90"/>
      <c r="IH198" s="90"/>
      <c r="II198" s="90"/>
      <c r="IJ198" s="90"/>
      <c r="IK198" s="90"/>
      <c r="IL198" s="90"/>
      <c r="IM198" s="90"/>
      <c r="IN198" s="90"/>
      <c r="IO198" s="90"/>
      <c r="IP198" s="90"/>
      <c r="IQ198" s="90"/>
      <c r="IR198" s="90"/>
      <c r="IS198" s="90"/>
      <c r="IT198" s="90"/>
      <c r="IU198" s="90"/>
      <c r="IV198" s="90"/>
    </row>
    <row r="199" spans="1:256" ht="12.75">
      <c r="A199" s="85"/>
      <c r="B199" s="86">
        <v>109</v>
      </c>
      <c r="C199" s="86">
        <v>185851129</v>
      </c>
      <c r="D199" s="87" t="s">
        <v>24</v>
      </c>
      <c r="E199" s="86" t="s">
        <v>9</v>
      </c>
      <c r="F199" s="88">
        <f>+F198</f>
        <v>50</v>
      </c>
      <c r="G199" s="123"/>
      <c r="H199" s="6">
        <f t="shared" si="22"/>
        <v>0</v>
      </c>
      <c r="I199" s="89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  <c r="HP199" s="90"/>
      <c r="HQ199" s="90"/>
      <c r="HR199" s="90"/>
      <c r="HS199" s="90"/>
      <c r="HT199" s="90"/>
      <c r="HU199" s="90"/>
      <c r="HV199" s="90"/>
      <c r="HW199" s="90"/>
      <c r="HX199" s="90"/>
      <c r="HY199" s="90"/>
      <c r="HZ199" s="90"/>
      <c r="IA199" s="90"/>
      <c r="IB199" s="90"/>
      <c r="IC199" s="90"/>
      <c r="ID199" s="90"/>
      <c r="IE199" s="90"/>
      <c r="IF199" s="90"/>
      <c r="IG199" s="90"/>
      <c r="IH199" s="90"/>
      <c r="II199" s="90"/>
      <c r="IJ199" s="90"/>
      <c r="IK199" s="90"/>
      <c r="IL199" s="90"/>
      <c r="IM199" s="90"/>
      <c r="IN199" s="90"/>
      <c r="IO199" s="90"/>
      <c r="IP199" s="90"/>
      <c r="IQ199" s="90"/>
      <c r="IR199" s="90"/>
      <c r="IS199" s="90"/>
      <c r="IT199" s="90"/>
      <c r="IU199" s="90"/>
      <c r="IV199" s="90"/>
    </row>
    <row r="200" spans="1:256" ht="12.75">
      <c r="A200" s="85"/>
      <c r="B200" s="86">
        <v>110</v>
      </c>
      <c r="C200" s="86">
        <v>184911111</v>
      </c>
      <c r="D200" s="87" t="s">
        <v>106</v>
      </c>
      <c r="E200" s="86" t="s">
        <v>1</v>
      </c>
      <c r="F200" s="88">
        <f>+(50)*0.1</f>
        <v>5</v>
      </c>
      <c r="G200" s="123"/>
      <c r="H200" s="6">
        <f t="shared" si="22"/>
        <v>0</v>
      </c>
      <c r="I200" s="89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90"/>
      <c r="EY200" s="90"/>
      <c r="EZ200" s="90"/>
      <c r="FA200" s="90"/>
      <c r="FB200" s="90"/>
      <c r="FC200" s="90"/>
      <c r="FD200" s="90"/>
      <c r="FE200" s="90"/>
      <c r="FF200" s="90"/>
      <c r="FG200" s="90"/>
      <c r="FH200" s="90"/>
      <c r="FI200" s="90"/>
      <c r="FJ200" s="90"/>
      <c r="FK200" s="90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90"/>
      <c r="GX200" s="90"/>
      <c r="GY200" s="90"/>
      <c r="GZ200" s="90"/>
      <c r="HA200" s="90"/>
      <c r="HB200" s="90"/>
      <c r="HC200" s="90"/>
      <c r="HD200" s="90"/>
      <c r="HE200" s="90"/>
      <c r="HF200" s="90"/>
      <c r="HG200" s="90"/>
      <c r="HH200" s="90"/>
      <c r="HI200" s="90"/>
      <c r="HJ200" s="90"/>
      <c r="HK200" s="90"/>
      <c r="HL200" s="90"/>
      <c r="HM200" s="90"/>
      <c r="HN200" s="90"/>
      <c r="HO200" s="90"/>
      <c r="HP200" s="90"/>
      <c r="HQ200" s="90"/>
      <c r="HR200" s="90"/>
      <c r="HS200" s="90"/>
      <c r="HT200" s="90"/>
      <c r="HU200" s="90"/>
      <c r="HV200" s="90"/>
      <c r="HW200" s="90"/>
      <c r="HX200" s="90"/>
      <c r="HY200" s="90"/>
      <c r="HZ200" s="90"/>
      <c r="IA200" s="90"/>
      <c r="IB200" s="90"/>
      <c r="IC200" s="90"/>
      <c r="ID200" s="90"/>
      <c r="IE200" s="90"/>
      <c r="IF200" s="90"/>
      <c r="IG200" s="90"/>
      <c r="IH200" s="90"/>
      <c r="II200" s="90"/>
      <c r="IJ200" s="90"/>
      <c r="IK200" s="90"/>
      <c r="IL200" s="90"/>
      <c r="IM200" s="90"/>
      <c r="IN200" s="90"/>
      <c r="IO200" s="90"/>
      <c r="IP200" s="90"/>
      <c r="IQ200" s="90"/>
      <c r="IR200" s="90"/>
      <c r="IS200" s="90"/>
      <c r="IT200" s="90"/>
      <c r="IU200" s="90"/>
      <c r="IV200" s="90"/>
    </row>
    <row r="201" spans="1:256" ht="12.75">
      <c r="A201" s="85"/>
      <c r="B201" s="86">
        <v>111</v>
      </c>
      <c r="C201" s="86" t="s">
        <v>12</v>
      </c>
      <c r="D201" s="87" t="s">
        <v>31</v>
      </c>
      <c r="E201" s="86" t="s">
        <v>1</v>
      </c>
      <c r="F201" s="88">
        <f>+F200</f>
        <v>5</v>
      </c>
      <c r="G201" s="123"/>
      <c r="H201" s="6">
        <f aca="true" t="shared" si="23" ref="H201:H208">G201*F201</f>
        <v>0</v>
      </c>
      <c r="I201" s="89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  <c r="HN201" s="90"/>
      <c r="HO201" s="90"/>
      <c r="HP201" s="90"/>
      <c r="HQ201" s="90"/>
      <c r="HR201" s="90"/>
      <c r="HS201" s="90"/>
      <c r="HT201" s="90"/>
      <c r="HU201" s="90"/>
      <c r="HV201" s="90"/>
      <c r="HW201" s="90"/>
      <c r="HX201" s="90"/>
      <c r="HY201" s="90"/>
      <c r="HZ201" s="90"/>
      <c r="IA201" s="90"/>
      <c r="IB201" s="90"/>
      <c r="IC201" s="90"/>
      <c r="ID201" s="90"/>
      <c r="IE201" s="90"/>
      <c r="IF201" s="90"/>
      <c r="IG201" s="90"/>
      <c r="IH201" s="90"/>
      <c r="II201" s="90"/>
      <c r="IJ201" s="90"/>
      <c r="IK201" s="90"/>
      <c r="IL201" s="90"/>
      <c r="IM201" s="90"/>
      <c r="IN201" s="90"/>
      <c r="IO201" s="90"/>
      <c r="IP201" s="90"/>
      <c r="IQ201" s="90"/>
      <c r="IR201" s="90"/>
      <c r="IS201" s="90"/>
      <c r="IT201" s="90"/>
      <c r="IU201" s="90"/>
      <c r="IV201" s="90"/>
    </row>
    <row r="202" spans="1:256" ht="25.5">
      <c r="A202" s="85"/>
      <c r="B202" s="86">
        <v>112</v>
      </c>
      <c r="C202" s="86">
        <v>184852322</v>
      </c>
      <c r="D202" s="87" t="s">
        <v>107</v>
      </c>
      <c r="E202" s="86" t="s">
        <v>1</v>
      </c>
      <c r="F202" s="88">
        <v>42</v>
      </c>
      <c r="G202" s="123"/>
      <c r="H202" s="6">
        <f t="shared" si="23"/>
        <v>0</v>
      </c>
      <c r="I202" s="89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90"/>
      <c r="EO202" s="90"/>
      <c r="EP202" s="90"/>
      <c r="EQ202" s="90"/>
      <c r="ER202" s="90"/>
      <c r="ES202" s="90"/>
      <c r="ET202" s="90"/>
      <c r="EU202" s="90"/>
      <c r="EV202" s="90"/>
      <c r="EW202" s="90"/>
      <c r="EX202" s="90"/>
      <c r="EY202" s="90"/>
      <c r="EZ202" s="90"/>
      <c r="FA202" s="90"/>
      <c r="FB202" s="90"/>
      <c r="FC202" s="90"/>
      <c r="FD202" s="90"/>
      <c r="FE202" s="90"/>
      <c r="FF202" s="90"/>
      <c r="FG202" s="90"/>
      <c r="FH202" s="90"/>
      <c r="FI202" s="90"/>
      <c r="FJ202" s="90"/>
      <c r="FK202" s="90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90"/>
      <c r="GX202" s="90"/>
      <c r="GY202" s="90"/>
      <c r="GZ202" s="90"/>
      <c r="HA202" s="90"/>
      <c r="HB202" s="90"/>
      <c r="HC202" s="90"/>
      <c r="HD202" s="90"/>
      <c r="HE202" s="90"/>
      <c r="HF202" s="90"/>
      <c r="HG202" s="90"/>
      <c r="HH202" s="90"/>
      <c r="HI202" s="90"/>
      <c r="HJ202" s="90"/>
      <c r="HK202" s="90"/>
      <c r="HL202" s="90"/>
      <c r="HM202" s="90"/>
      <c r="HN202" s="90"/>
      <c r="HO202" s="90"/>
      <c r="HP202" s="90"/>
      <c r="HQ202" s="90"/>
      <c r="HR202" s="90"/>
      <c r="HS202" s="90"/>
      <c r="HT202" s="90"/>
      <c r="HU202" s="90"/>
      <c r="HV202" s="90"/>
      <c r="HW202" s="90"/>
      <c r="HX202" s="90"/>
      <c r="HY202" s="90"/>
      <c r="HZ202" s="90"/>
      <c r="IA202" s="90"/>
      <c r="IB202" s="90"/>
      <c r="IC202" s="90"/>
      <c r="ID202" s="90"/>
      <c r="IE202" s="90"/>
      <c r="IF202" s="90"/>
      <c r="IG202" s="90"/>
      <c r="IH202" s="90"/>
      <c r="II202" s="90"/>
      <c r="IJ202" s="90"/>
      <c r="IK202" s="90"/>
      <c r="IL202" s="90"/>
      <c r="IM202" s="90"/>
      <c r="IN202" s="90"/>
      <c r="IO202" s="90"/>
      <c r="IP202" s="90"/>
      <c r="IQ202" s="90"/>
      <c r="IR202" s="90"/>
      <c r="IS202" s="90"/>
      <c r="IT202" s="90"/>
      <c r="IU202" s="90"/>
      <c r="IV202" s="90"/>
    </row>
    <row r="203" spans="1:256" ht="25.5">
      <c r="A203" s="85"/>
      <c r="B203" s="86">
        <v>113</v>
      </c>
      <c r="C203" s="86">
        <v>185802114</v>
      </c>
      <c r="D203" s="87" t="s">
        <v>108</v>
      </c>
      <c r="E203" s="86" t="s">
        <v>2</v>
      </c>
      <c r="F203" s="98">
        <f>+(50*100)*0.001*0.001</f>
        <v>0.005</v>
      </c>
      <c r="G203" s="123"/>
      <c r="H203" s="6">
        <f t="shared" si="23"/>
        <v>0</v>
      </c>
      <c r="I203" s="89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  <c r="HN203" s="90"/>
      <c r="HO203" s="90"/>
      <c r="HP203" s="90"/>
      <c r="HQ203" s="90"/>
      <c r="HR203" s="90"/>
      <c r="HS203" s="90"/>
      <c r="HT203" s="90"/>
      <c r="HU203" s="90"/>
      <c r="HV203" s="90"/>
      <c r="HW203" s="90"/>
      <c r="HX203" s="90"/>
      <c r="HY203" s="90"/>
      <c r="HZ203" s="90"/>
      <c r="IA203" s="90"/>
      <c r="IB203" s="90"/>
      <c r="IC203" s="90"/>
      <c r="ID203" s="90"/>
      <c r="IE203" s="90"/>
      <c r="IF203" s="90"/>
      <c r="IG203" s="90"/>
      <c r="IH203" s="90"/>
      <c r="II203" s="90"/>
      <c r="IJ203" s="90"/>
      <c r="IK203" s="90"/>
      <c r="IL203" s="90"/>
      <c r="IM203" s="90"/>
      <c r="IN203" s="90"/>
      <c r="IO203" s="90"/>
      <c r="IP203" s="90"/>
      <c r="IQ203" s="90"/>
      <c r="IR203" s="90"/>
      <c r="IS203" s="90"/>
      <c r="IT203" s="90"/>
      <c r="IU203" s="90"/>
      <c r="IV203" s="90"/>
    </row>
    <row r="204" spans="1:256" ht="12.75">
      <c r="A204" s="85"/>
      <c r="B204" s="86">
        <v>114</v>
      </c>
      <c r="C204" s="86">
        <v>184911421</v>
      </c>
      <c r="D204" s="87" t="s">
        <v>65</v>
      </c>
      <c r="E204" s="86" t="s">
        <v>0</v>
      </c>
      <c r="F204" s="88">
        <f>+F196</f>
        <v>111.0375</v>
      </c>
      <c r="G204" s="123"/>
      <c r="H204" s="6">
        <f t="shared" si="23"/>
        <v>0</v>
      </c>
      <c r="I204" s="89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  <c r="EN204" s="90"/>
      <c r="EO204" s="90"/>
      <c r="EP204" s="90"/>
      <c r="EQ204" s="90"/>
      <c r="ER204" s="90"/>
      <c r="ES204" s="90"/>
      <c r="ET204" s="90"/>
      <c r="EU204" s="90"/>
      <c r="EV204" s="90"/>
      <c r="EW204" s="90"/>
      <c r="EX204" s="90"/>
      <c r="EY204" s="90"/>
      <c r="EZ204" s="90"/>
      <c r="FA204" s="90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  <c r="HN204" s="90"/>
      <c r="HO204" s="90"/>
      <c r="HP204" s="90"/>
      <c r="HQ204" s="90"/>
      <c r="HR204" s="90"/>
      <c r="HS204" s="90"/>
      <c r="HT204" s="90"/>
      <c r="HU204" s="90"/>
      <c r="HV204" s="90"/>
      <c r="HW204" s="90"/>
      <c r="HX204" s="90"/>
      <c r="HY204" s="90"/>
      <c r="HZ204" s="90"/>
      <c r="IA204" s="90"/>
      <c r="IB204" s="90"/>
      <c r="IC204" s="90"/>
      <c r="ID204" s="90"/>
      <c r="IE204" s="90"/>
      <c r="IF204" s="90"/>
      <c r="IG204" s="90"/>
      <c r="IH204" s="90"/>
      <c r="II204" s="90"/>
      <c r="IJ204" s="90"/>
      <c r="IK204" s="90"/>
      <c r="IL204" s="90"/>
      <c r="IM204" s="90"/>
      <c r="IN204" s="90"/>
      <c r="IO204" s="90"/>
      <c r="IP204" s="90"/>
      <c r="IQ204" s="90"/>
      <c r="IR204" s="90"/>
      <c r="IS204" s="90"/>
      <c r="IT204" s="90"/>
      <c r="IU204" s="90"/>
      <c r="IV204" s="90"/>
    </row>
    <row r="205" spans="1:256" ht="25.5">
      <c r="A205" s="85"/>
      <c r="B205" s="86">
        <v>115</v>
      </c>
      <c r="C205" s="86">
        <v>998231311</v>
      </c>
      <c r="D205" s="87" t="s">
        <v>39</v>
      </c>
      <c r="E205" s="86" t="s">
        <v>2</v>
      </c>
      <c r="F205" s="98">
        <f>F208*0.3+F206*0.001+F203</f>
        <v>3.3411249999999995</v>
      </c>
      <c r="G205" s="123"/>
      <c r="H205" s="6">
        <f t="shared" si="23"/>
        <v>0</v>
      </c>
      <c r="I205" s="89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90"/>
      <c r="GX205" s="90"/>
      <c r="GY205" s="90"/>
      <c r="GZ205" s="90"/>
      <c r="HA205" s="90"/>
      <c r="HB205" s="90"/>
      <c r="HC205" s="90"/>
      <c r="HD205" s="90"/>
      <c r="HE205" s="90"/>
      <c r="HF205" s="90"/>
      <c r="HG205" s="90"/>
      <c r="HH205" s="90"/>
      <c r="HI205" s="90"/>
      <c r="HJ205" s="90"/>
      <c r="HK205" s="90"/>
      <c r="HL205" s="90"/>
      <c r="HM205" s="90"/>
      <c r="HN205" s="90"/>
      <c r="HO205" s="90"/>
      <c r="HP205" s="90"/>
      <c r="HQ205" s="90"/>
      <c r="HR205" s="90"/>
      <c r="HS205" s="90"/>
      <c r="HT205" s="90"/>
      <c r="HU205" s="90"/>
      <c r="HV205" s="90"/>
      <c r="HW205" s="90"/>
      <c r="HX205" s="90"/>
      <c r="HY205" s="90"/>
      <c r="HZ205" s="90"/>
      <c r="IA205" s="90"/>
      <c r="IB205" s="90"/>
      <c r="IC205" s="90"/>
      <c r="ID205" s="90"/>
      <c r="IE205" s="90"/>
      <c r="IF205" s="90"/>
      <c r="IG205" s="90"/>
      <c r="IH205" s="90"/>
      <c r="II205" s="90"/>
      <c r="IJ205" s="90"/>
      <c r="IK205" s="90"/>
      <c r="IL205" s="90"/>
      <c r="IM205" s="90"/>
      <c r="IN205" s="90"/>
      <c r="IO205" s="90"/>
      <c r="IP205" s="90"/>
      <c r="IQ205" s="90"/>
      <c r="IR205" s="90"/>
      <c r="IS205" s="90"/>
      <c r="IT205" s="90"/>
      <c r="IU205" s="90"/>
      <c r="IV205" s="90"/>
    </row>
    <row r="206" spans="1:256" ht="12.75">
      <c r="A206" s="85"/>
      <c r="B206" s="86">
        <v>116</v>
      </c>
      <c r="C206" s="86" t="s">
        <v>3</v>
      </c>
      <c r="D206" s="87" t="s">
        <v>41</v>
      </c>
      <c r="E206" s="86" t="s">
        <v>1</v>
      </c>
      <c r="F206" s="88">
        <f>+F201</f>
        <v>5</v>
      </c>
      <c r="G206" s="123"/>
      <c r="H206" s="6">
        <f t="shared" si="23"/>
        <v>0</v>
      </c>
      <c r="I206" s="89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90"/>
      <c r="EW206" s="90"/>
      <c r="EX206" s="90"/>
      <c r="EY206" s="90"/>
      <c r="EZ206" s="90"/>
      <c r="FA206" s="90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90"/>
      <c r="HJ206" s="90"/>
      <c r="HK206" s="90"/>
      <c r="HL206" s="90"/>
      <c r="HM206" s="90"/>
      <c r="HN206" s="90"/>
      <c r="HO206" s="90"/>
      <c r="HP206" s="90"/>
      <c r="HQ206" s="90"/>
      <c r="HR206" s="90"/>
      <c r="HS206" s="90"/>
      <c r="HT206" s="90"/>
      <c r="HU206" s="90"/>
      <c r="HV206" s="90"/>
      <c r="HW206" s="90"/>
      <c r="HX206" s="90"/>
      <c r="HY206" s="90"/>
      <c r="HZ206" s="90"/>
      <c r="IA206" s="90"/>
      <c r="IB206" s="90"/>
      <c r="IC206" s="90"/>
      <c r="ID206" s="90"/>
      <c r="IE206" s="90"/>
      <c r="IF206" s="90"/>
      <c r="IG206" s="90"/>
      <c r="IH206" s="90"/>
      <c r="II206" s="90"/>
      <c r="IJ206" s="90"/>
      <c r="IK206" s="90"/>
      <c r="IL206" s="90"/>
      <c r="IM206" s="90"/>
      <c r="IN206" s="90"/>
      <c r="IO206" s="90"/>
      <c r="IP206" s="90"/>
      <c r="IQ206" s="90"/>
      <c r="IR206" s="90"/>
      <c r="IS206" s="90"/>
      <c r="IT206" s="90"/>
      <c r="IU206" s="90"/>
      <c r="IV206" s="90"/>
    </row>
    <row r="207" spans="1:256" ht="12.75">
      <c r="A207" s="85"/>
      <c r="B207" s="86">
        <v>117</v>
      </c>
      <c r="C207" s="86" t="s">
        <v>3</v>
      </c>
      <c r="D207" s="87" t="s">
        <v>27</v>
      </c>
      <c r="E207" s="86" t="s">
        <v>14</v>
      </c>
      <c r="F207" s="88">
        <f>F203*1000</f>
        <v>5</v>
      </c>
      <c r="G207" s="123"/>
      <c r="H207" s="6">
        <f t="shared" si="23"/>
        <v>0</v>
      </c>
      <c r="I207" s="89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  <c r="ES207" s="90"/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  <c r="FE207" s="90"/>
      <c r="FF207" s="90"/>
      <c r="FG207" s="90"/>
      <c r="FH207" s="90"/>
      <c r="FI207" s="90"/>
      <c r="FJ207" s="90"/>
      <c r="FK207" s="90"/>
      <c r="FL207" s="90"/>
      <c r="FM207" s="90"/>
      <c r="FN207" s="90"/>
      <c r="FO207" s="90"/>
      <c r="FP207" s="90"/>
      <c r="FQ207" s="90"/>
      <c r="FR207" s="90"/>
      <c r="FS207" s="90"/>
      <c r="FT207" s="90"/>
      <c r="FU207" s="90"/>
      <c r="FV207" s="90"/>
      <c r="FW207" s="90"/>
      <c r="FX207" s="90"/>
      <c r="FY207" s="90"/>
      <c r="FZ207" s="90"/>
      <c r="GA207" s="90"/>
      <c r="GB207" s="90"/>
      <c r="GC207" s="90"/>
      <c r="GD207" s="90"/>
      <c r="GE207" s="90"/>
      <c r="GF207" s="90"/>
      <c r="GG207" s="90"/>
      <c r="GH207" s="90"/>
      <c r="GI207" s="90"/>
      <c r="GJ207" s="90"/>
      <c r="GK207" s="90"/>
      <c r="GL207" s="90"/>
      <c r="GM207" s="90"/>
      <c r="GN207" s="90"/>
      <c r="GO207" s="90"/>
      <c r="GP207" s="90"/>
      <c r="GQ207" s="90"/>
      <c r="GR207" s="90"/>
      <c r="GS207" s="90"/>
      <c r="GT207" s="90"/>
      <c r="GU207" s="90"/>
      <c r="GV207" s="90"/>
      <c r="GW207" s="90"/>
      <c r="GX207" s="90"/>
      <c r="GY207" s="90"/>
      <c r="GZ207" s="90"/>
      <c r="HA207" s="90"/>
      <c r="HB207" s="90"/>
      <c r="HC207" s="90"/>
      <c r="HD207" s="90"/>
      <c r="HE207" s="90"/>
      <c r="HF207" s="90"/>
      <c r="HG207" s="90"/>
      <c r="HH207" s="90"/>
      <c r="HI207" s="90"/>
      <c r="HJ207" s="90"/>
      <c r="HK207" s="90"/>
      <c r="HL207" s="90"/>
      <c r="HM207" s="90"/>
      <c r="HN207" s="90"/>
      <c r="HO207" s="90"/>
      <c r="HP207" s="90"/>
      <c r="HQ207" s="90"/>
      <c r="HR207" s="90"/>
      <c r="HS207" s="90"/>
      <c r="HT207" s="90"/>
      <c r="HU207" s="90"/>
      <c r="HV207" s="90"/>
      <c r="HW207" s="90"/>
      <c r="HX207" s="90"/>
      <c r="HY207" s="90"/>
      <c r="HZ207" s="90"/>
      <c r="IA207" s="90"/>
      <c r="IB207" s="90"/>
      <c r="IC207" s="90"/>
      <c r="ID207" s="90"/>
      <c r="IE207" s="90"/>
      <c r="IF207" s="90"/>
      <c r="IG207" s="90"/>
      <c r="IH207" s="90"/>
      <c r="II207" s="90"/>
      <c r="IJ207" s="90"/>
      <c r="IK207" s="90"/>
      <c r="IL207" s="90"/>
      <c r="IM207" s="90"/>
      <c r="IN207" s="90"/>
      <c r="IO207" s="90"/>
      <c r="IP207" s="90"/>
      <c r="IQ207" s="90"/>
      <c r="IR207" s="90"/>
      <c r="IS207" s="90"/>
      <c r="IT207" s="90"/>
      <c r="IU207" s="90"/>
      <c r="IV207" s="90"/>
    </row>
    <row r="208" spans="1:256" ht="12.75">
      <c r="A208" s="85"/>
      <c r="B208" s="86">
        <v>118</v>
      </c>
      <c r="C208" s="86" t="s">
        <v>3</v>
      </c>
      <c r="D208" s="87" t="s">
        <v>42</v>
      </c>
      <c r="E208" s="86" t="s">
        <v>9</v>
      </c>
      <c r="F208" s="88">
        <f>(F204)*0.1</f>
        <v>11.10375</v>
      </c>
      <c r="G208" s="123"/>
      <c r="H208" s="6">
        <f t="shared" si="23"/>
        <v>0</v>
      </c>
      <c r="I208" s="89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90"/>
      <c r="EW208" s="90"/>
      <c r="EX208" s="90"/>
      <c r="EY208" s="90"/>
      <c r="EZ208" s="90"/>
      <c r="FA208" s="90"/>
      <c r="FB208" s="90"/>
      <c r="FC208" s="90"/>
      <c r="FD208" s="90"/>
      <c r="FE208" s="90"/>
      <c r="FF208" s="90"/>
      <c r="FG208" s="90"/>
      <c r="FH208" s="90"/>
      <c r="FI208" s="90"/>
      <c r="FJ208" s="90"/>
      <c r="FK208" s="90"/>
      <c r="FL208" s="90"/>
      <c r="FM208" s="90"/>
      <c r="FN208" s="90"/>
      <c r="FO208" s="90"/>
      <c r="FP208" s="90"/>
      <c r="FQ208" s="90"/>
      <c r="FR208" s="90"/>
      <c r="FS208" s="90"/>
      <c r="FT208" s="90"/>
      <c r="FU208" s="90"/>
      <c r="FV208" s="90"/>
      <c r="FW208" s="90"/>
      <c r="FX208" s="90"/>
      <c r="FY208" s="90"/>
      <c r="FZ208" s="90"/>
      <c r="GA208" s="90"/>
      <c r="GB208" s="90"/>
      <c r="GC208" s="90"/>
      <c r="GD208" s="90"/>
      <c r="GE208" s="90"/>
      <c r="GF208" s="90"/>
      <c r="GG208" s="90"/>
      <c r="GH208" s="90"/>
      <c r="GI208" s="90"/>
      <c r="GJ208" s="90"/>
      <c r="GK208" s="90"/>
      <c r="GL208" s="90"/>
      <c r="GM208" s="90"/>
      <c r="GN208" s="90"/>
      <c r="GO208" s="90"/>
      <c r="GP208" s="90"/>
      <c r="GQ208" s="90"/>
      <c r="GR208" s="90"/>
      <c r="GS208" s="90"/>
      <c r="GT208" s="90"/>
      <c r="GU208" s="90"/>
      <c r="GV208" s="90"/>
      <c r="GW208" s="90"/>
      <c r="GX208" s="90"/>
      <c r="GY208" s="90"/>
      <c r="GZ208" s="90"/>
      <c r="HA208" s="90"/>
      <c r="HB208" s="90"/>
      <c r="HC208" s="90"/>
      <c r="HD208" s="90"/>
      <c r="HE208" s="90"/>
      <c r="HF208" s="90"/>
      <c r="HG208" s="90"/>
      <c r="HH208" s="90"/>
      <c r="HI208" s="90"/>
      <c r="HJ208" s="90"/>
      <c r="HK208" s="90"/>
      <c r="HL208" s="90"/>
      <c r="HM208" s="90"/>
      <c r="HN208" s="90"/>
      <c r="HO208" s="90"/>
      <c r="HP208" s="90"/>
      <c r="HQ208" s="90"/>
      <c r="HR208" s="90"/>
      <c r="HS208" s="90"/>
      <c r="HT208" s="90"/>
      <c r="HU208" s="90"/>
      <c r="HV208" s="90"/>
      <c r="HW208" s="90"/>
      <c r="HX208" s="90"/>
      <c r="HY208" s="90"/>
      <c r="HZ208" s="90"/>
      <c r="IA208" s="90"/>
      <c r="IB208" s="90"/>
      <c r="IC208" s="90"/>
      <c r="ID208" s="90"/>
      <c r="IE208" s="90"/>
      <c r="IF208" s="90"/>
      <c r="IG208" s="90"/>
      <c r="IH208" s="90"/>
      <c r="II208" s="90"/>
      <c r="IJ208" s="90"/>
      <c r="IK208" s="90"/>
      <c r="IL208" s="90"/>
      <c r="IM208" s="90"/>
      <c r="IN208" s="90"/>
      <c r="IO208" s="90"/>
      <c r="IP208" s="90"/>
      <c r="IQ208" s="90"/>
      <c r="IR208" s="90"/>
      <c r="IS208" s="90"/>
      <c r="IT208" s="90"/>
      <c r="IU208" s="90"/>
      <c r="IV208" s="90"/>
    </row>
    <row r="209" spans="1:256" s="97" customFormat="1" ht="12.75">
      <c r="A209" s="49"/>
      <c r="B209" s="110"/>
      <c r="C209" s="111" t="s">
        <v>109</v>
      </c>
      <c r="D209" s="111"/>
      <c r="E209" s="110"/>
      <c r="F209" s="112"/>
      <c r="G209" s="112"/>
      <c r="H209" s="9"/>
      <c r="I209" s="49"/>
      <c r="J209" s="49"/>
      <c r="K209" s="82"/>
      <c r="L209" s="49"/>
      <c r="M209" s="83"/>
      <c r="N209" s="49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83"/>
      <c r="GD209" s="83"/>
      <c r="GE209" s="83"/>
      <c r="GF209" s="83"/>
      <c r="GG209" s="83"/>
      <c r="GH209" s="83"/>
      <c r="GI209" s="83"/>
      <c r="GJ209" s="83"/>
      <c r="GK209" s="83"/>
      <c r="GL209" s="83"/>
      <c r="GM209" s="83"/>
      <c r="GN209" s="83"/>
      <c r="GO209" s="83"/>
      <c r="GP209" s="83"/>
      <c r="GQ209" s="83"/>
      <c r="GR209" s="83"/>
      <c r="GS209" s="83"/>
      <c r="GT209" s="83"/>
      <c r="GU209" s="83"/>
      <c r="GV209" s="83"/>
      <c r="GW209" s="83"/>
      <c r="GX209" s="83"/>
      <c r="GY209" s="83"/>
      <c r="GZ209" s="83"/>
      <c r="HA209" s="83"/>
      <c r="HB209" s="83"/>
      <c r="HC209" s="83"/>
      <c r="HD209" s="83"/>
      <c r="HE209" s="83"/>
      <c r="HF209" s="83"/>
      <c r="HG209" s="83"/>
      <c r="HH209" s="83"/>
      <c r="HI209" s="83"/>
      <c r="HJ209" s="83"/>
      <c r="HK209" s="83"/>
      <c r="HL209" s="83"/>
      <c r="HM209" s="83"/>
      <c r="HN209" s="83"/>
      <c r="HO209" s="83"/>
      <c r="HP209" s="83"/>
      <c r="HQ209" s="83"/>
      <c r="HR209" s="83"/>
      <c r="HS209" s="83"/>
      <c r="HT209" s="83"/>
      <c r="HU209" s="83"/>
      <c r="HV209" s="83"/>
      <c r="HW209" s="83"/>
      <c r="HX209" s="83"/>
      <c r="HY209" s="83"/>
      <c r="HZ209" s="83"/>
      <c r="IA209" s="83"/>
      <c r="IB209" s="83"/>
      <c r="IC209" s="83"/>
      <c r="ID209" s="83"/>
      <c r="IE209" s="83"/>
      <c r="IF209" s="83"/>
      <c r="IG209" s="83"/>
      <c r="IH209" s="83"/>
      <c r="II209" s="83"/>
      <c r="IJ209" s="83"/>
      <c r="IK209" s="83"/>
      <c r="IL209" s="83"/>
      <c r="IM209" s="83"/>
      <c r="IN209" s="83"/>
      <c r="IO209" s="83"/>
      <c r="IP209" s="83"/>
      <c r="IQ209" s="83"/>
      <c r="IR209" s="83"/>
      <c r="IS209" s="83"/>
      <c r="IT209" s="83"/>
      <c r="IU209" s="83"/>
      <c r="IV209" s="83"/>
    </row>
    <row r="210" spans="1:256" s="97" customFormat="1" ht="25.5">
      <c r="A210" s="85"/>
      <c r="B210" s="86">
        <v>120</v>
      </c>
      <c r="C210" s="86">
        <v>185804214</v>
      </c>
      <c r="D210" s="87" t="s">
        <v>110</v>
      </c>
      <c r="E210" s="86" t="s">
        <v>0</v>
      </c>
      <c r="F210" s="88">
        <f>+(217)*3</f>
        <v>651</v>
      </c>
      <c r="G210" s="123"/>
      <c r="H210" s="6">
        <f aca="true" t="shared" si="24" ref="H210:H215">G210*F210</f>
        <v>0</v>
      </c>
      <c r="I210" s="89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/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0"/>
      <c r="HN210" s="90"/>
      <c r="HO210" s="90"/>
      <c r="HP210" s="90"/>
      <c r="HQ210" s="90"/>
      <c r="HR210" s="90"/>
      <c r="HS210" s="90"/>
      <c r="HT210" s="90"/>
      <c r="HU210" s="90"/>
      <c r="HV210" s="90"/>
      <c r="HW210" s="90"/>
      <c r="HX210" s="90"/>
      <c r="HY210" s="90"/>
      <c r="HZ210" s="90"/>
      <c r="IA210" s="90"/>
      <c r="IB210" s="90"/>
      <c r="IC210" s="90"/>
      <c r="ID210" s="90"/>
      <c r="IE210" s="90"/>
      <c r="IF210" s="90"/>
      <c r="IG210" s="90"/>
      <c r="IH210" s="90"/>
      <c r="II210" s="90"/>
      <c r="IJ210" s="90"/>
      <c r="IK210" s="90"/>
      <c r="IL210" s="90"/>
      <c r="IM210" s="90"/>
      <c r="IN210" s="90"/>
      <c r="IO210" s="90"/>
      <c r="IP210" s="90"/>
      <c r="IQ210" s="90"/>
      <c r="IR210" s="90"/>
      <c r="IS210" s="90"/>
      <c r="IT210" s="90"/>
      <c r="IU210" s="90"/>
      <c r="IV210" s="90"/>
    </row>
    <row r="211" spans="1:256" s="97" customFormat="1" ht="25.5">
      <c r="A211" s="85"/>
      <c r="B211" s="86">
        <v>121</v>
      </c>
      <c r="C211" s="86">
        <v>185804234</v>
      </c>
      <c r="D211" s="87" t="s">
        <v>111</v>
      </c>
      <c r="E211" s="86" t="s">
        <v>0</v>
      </c>
      <c r="F211" s="88">
        <f>+(23)*3</f>
        <v>69</v>
      </c>
      <c r="G211" s="123"/>
      <c r="H211" s="6">
        <f t="shared" si="24"/>
        <v>0</v>
      </c>
      <c r="I211" s="89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  <c r="EA211" s="90"/>
      <c r="EB211" s="90"/>
      <c r="EC211" s="90"/>
      <c r="ED211" s="90"/>
      <c r="EE211" s="90"/>
      <c r="EF211" s="90"/>
      <c r="EG211" s="90"/>
      <c r="EH211" s="90"/>
      <c r="EI211" s="90"/>
      <c r="EJ211" s="90"/>
      <c r="EK211" s="90"/>
      <c r="EL211" s="90"/>
      <c r="EM211" s="90"/>
      <c r="EN211" s="90"/>
      <c r="EO211" s="90"/>
      <c r="EP211" s="90"/>
      <c r="EQ211" s="90"/>
      <c r="ER211" s="90"/>
      <c r="ES211" s="90"/>
      <c r="ET211" s="90"/>
      <c r="EU211" s="90"/>
      <c r="EV211" s="90"/>
      <c r="EW211" s="90"/>
      <c r="EX211" s="90"/>
      <c r="EY211" s="90"/>
      <c r="EZ211" s="90"/>
      <c r="FA211" s="90"/>
      <c r="FB211" s="90"/>
      <c r="FC211" s="90"/>
      <c r="FD211" s="90"/>
      <c r="FE211" s="90"/>
      <c r="FF211" s="90"/>
      <c r="FG211" s="90"/>
      <c r="FH211" s="90"/>
      <c r="FI211" s="90"/>
      <c r="FJ211" s="90"/>
      <c r="FK211" s="90"/>
      <c r="FL211" s="90"/>
      <c r="FM211" s="90"/>
      <c r="FN211" s="90"/>
      <c r="FO211" s="90"/>
      <c r="FP211" s="90"/>
      <c r="FQ211" s="90"/>
      <c r="FR211" s="90"/>
      <c r="FS211" s="90"/>
      <c r="FT211" s="90"/>
      <c r="FU211" s="90"/>
      <c r="FV211" s="90"/>
      <c r="FW211" s="90"/>
      <c r="FX211" s="90"/>
      <c r="FY211" s="90"/>
      <c r="FZ211" s="90"/>
      <c r="GA211" s="90"/>
      <c r="GB211" s="90"/>
      <c r="GC211" s="90"/>
      <c r="GD211" s="90"/>
      <c r="GE211" s="90"/>
      <c r="GF211" s="90"/>
      <c r="GG211" s="90"/>
      <c r="GH211" s="90"/>
      <c r="GI211" s="9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90"/>
      <c r="GX211" s="90"/>
      <c r="GY211" s="90"/>
      <c r="GZ211" s="90"/>
      <c r="HA211" s="90"/>
      <c r="HB211" s="90"/>
      <c r="HC211" s="90"/>
      <c r="HD211" s="90"/>
      <c r="HE211" s="90"/>
      <c r="HF211" s="90"/>
      <c r="HG211" s="90"/>
      <c r="HH211" s="90"/>
      <c r="HI211" s="90"/>
      <c r="HJ211" s="90"/>
      <c r="HK211" s="90"/>
      <c r="HL211" s="90"/>
      <c r="HM211" s="90"/>
      <c r="HN211" s="90"/>
      <c r="HO211" s="90"/>
      <c r="HP211" s="90"/>
      <c r="HQ211" s="90"/>
      <c r="HR211" s="90"/>
      <c r="HS211" s="90"/>
      <c r="HT211" s="90"/>
      <c r="HU211" s="90"/>
      <c r="HV211" s="90"/>
      <c r="HW211" s="90"/>
      <c r="HX211" s="90"/>
      <c r="HY211" s="90"/>
      <c r="HZ211" s="90"/>
      <c r="IA211" s="90"/>
      <c r="IB211" s="90"/>
      <c r="IC211" s="90"/>
      <c r="ID211" s="90"/>
      <c r="IE211" s="90"/>
      <c r="IF211" s="90"/>
      <c r="IG211" s="90"/>
      <c r="IH211" s="90"/>
      <c r="II211" s="90"/>
      <c r="IJ211" s="90"/>
      <c r="IK211" s="90"/>
      <c r="IL211" s="90"/>
      <c r="IM211" s="90"/>
      <c r="IN211" s="90"/>
      <c r="IO211" s="90"/>
      <c r="IP211" s="90"/>
      <c r="IQ211" s="90"/>
      <c r="IR211" s="90"/>
      <c r="IS211" s="90"/>
      <c r="IT211" s="90"/>
      <c r="IU211" s="90"/>
      <c r="IV211" s="90"/>
    </row>
    <row r="212" spans="1:256" s="97" customFormat="1" ht="25.5">
      <c r="A212" s="85"/>
      <c r="B212" s="86">
        <v>122</v>
      </c>
      <c r="C212" s="86">
        <v>185804242</v>
      </c>
      <c r="D212" s="87" t="s">
        <v>112</v>
      </c>
      <c r="E212" s="86" t="s">
        <v>0</v>
      </c>
      <c r="F212" s="88">
        <f>+(220*3)</f>
        <v>660</v>
      </c>
      <c r="G212" s="123"/>
      <c r="H212" s="6">
        <f t="shared" si="24"/>
        <v>0</v>
      </c>
      <c r="I212" s="89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  <c r="FO212" s="90"/>
      <c r="FP212" s="90"/>
      <c r="FQ212" s="90"/>
      <c r="FR212" s="90"/>
      <c r="FS212" s="90"/>
      <c r="FT212" s="90"/>
      <c r="FU212" s="90"/>
      <c r="FV212" s="90"/>
      <c r="FW212" s="90"/>
      <c r="FX212" s="90"/>
      <c r="FY212" s="90"/>
      <c r="FZ212" s="90"/>
      <c r="GA212" s="90"/>
      <c r="GB212" s="90"/>
      <c r="GC212" s="90"/>
      <c r="GD212" s="90"/>
      <c r="GE212" s="90"/>
      <c r="GF212" s="90"/>
      <c r="GG212" s="90"/>
      <c r="GH212" s="90"/>
      <c r="GI212" s="90"/>
      <c r="GJ212" s="90"/>
      <c r="GK212" s="90"/>
      <c r="GL212" s="90"/>
      <c r="GM212" s="90"/>
      <c r="GN212" s="90"/>
      <c r="GO212" s="90"/>
      <c r="GP212" s="90"/>
      <c r="GQ212" s="90"/>
      <c r="GR212" s="90"/>
      <c r="GS212" s="90"/>
      <c r="GT212" s="90"/>
      <c r="GU212" s="90"/>
      <c r="GV212" s="90"/>
      <c r="GW212" s="90"/>
      <c r="GX212" s="90"/>
      <c r="GY212" s="90"/>
      <c r="GZ212" s="90"/>
      <c r="HA212" s="90"/>
      <c r="HB212" s="90"/>
      <c r="HC212" s="90"/>
      <c r="HD212" s="90"/>
      <c r="HE212" s="90"/>
      <c r="HF212" s="90"/>
      <c r="HG212" s="90"/>
      <c r="HH212" s="90"/>
      <c r="HI212" s="90"/>
      <c r="HJ212" s="90"/>
      <c r="HK212" s="90"/>
      <c r="HL212" s="90"/>
      <c r="HM212" s="90"/>
      <c r="HN212" s="90"/>
      <c r="HO212" s="90"/>
      <c r="HP212" s="90"/>
      <c r="HQ212" s="90"/>
      <c r="HR212" s="90"/>
      <c r="HS212" s="90"/>
      <c r="HT212" s="90"/>
      <c r="HU212" s="90"/>
      <c r="HV212" s="90"/>
      <c r="HW212" s="90"/>
      <c r="HX212" s="90"/>
      <c r="HY212" s="90"/>
      <c r="HZ212" s="90"/>
      <c r="IA212" s="90"/>
      <c r="IB212" s="90"/>
      <c r="IC212" s="90"/>
      <c r="ID212" s="90"/>
      <c r="IE212" s="90"/>
      <c r="IF212" s="90"/>
      <c r="IG212" s="90"/>
      <c r="IH212" s="90"/>
      <c r="II212" s="90"/>
      <c r="IJ212" s="90"/>
      <c r="IK212" s="90"/>
      <c r="IL212" s="90"/>
      <c r="IM212" s="90"/>
      <c r="IN212" s="90"/>
      <c r="IO212" s="90"/>
      <c r="IP212" s="90"/>
      <c r="IQ212" s="90"/>
      <c r="IR212" s="90"/>
      <c r="IS212" s="90"/>
      <c r="IT212" s="90"/>
      <c r="IU212" s="90"/>
      <c r="IV212" s="90"/>
    </row>
    <row r="213" spans="1:256" s="97" customFormat="1" ht="25.5">
      <c r="A213" s="85"/>
      <c r="B213" s="86">
        <v>123</v>
      </c>
      <c r="C213" s="86">
        <v>185804312</v>
      </c>
      <c r="D213" s="87" t="s">
        <v>113</v>
      </c>
      <c r="E213" s="86" t="s">
        <v>9</v>
      </c>
      <c r="F213" s="88">
        <f>(217+23+220)*10*20/1000</f>
        <v>92</v>
      </c>
      <c r="G213" s="123"/>
      <c r="H213" s="6">
        <f t="shared" si="24"/>
        <v>0</v>
      </c>
      <c r="I213" s="89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90"/>
      <c r="CF213" s="90"/>
      <c r="CG213" s="90"/>
      <c r="CH213" s="90"/>
      <c r="CI213" s="90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  <c r="EN213" s="90"/>
      <c r="EO213" s="90"/>
      <c r="EP213" s="90"/>
      <c r="EQ213" s="90"/>
      <c r="ER213" s="90"/>
      <c r="ES213" s="90"/>
      <c r="ET213" s="90"/>
      <c r="EU213" s="90"/>
      <c r="EV213" s="90"/>
      <c r="EW213" s="90"/>
      <c r="EX213" s="90"/>
      <c r="EY213" s="90"/>
      <c r="EZ213" s="90"/>
      <c r="FA213" s="90"/>
      <c r="FB213" s="90"/>
      <c r="FC213" s="90"/>
      <c r="FD213" s="90"/>
      <c r="FE213" s="90"/>
      <c r="FF213" s="90"/>
      <c r="FG213" s="90"/>
      <c r="FH213" s="90"/>
      <c r="FI213" s="90"/>
      <c r="FJ213" s="90"/>
      <c r="FK213" s="90"/>
      <c r="FL213" s="90"/>
      <c r="FM213" s="90"/>
      <c r="FN213" s="90"/>
      <c r="FO213" s="90"/>
      <c r="FP213" s="90"/>
      <c r="FQ213" s="90"/>
      <c r="FR213" s="90"/>
      <c r="FS213" s="90"/>
      <c r="FT213" s="90"/>
      <c r="FU213" s="90"/>
      <c r="FV213" s="90"/>
      <c r="FW213" s="90"/>
      <c r="FX213" s="90"/>
      <c r="FY213" s="90"/>
      <c r="FZ213" s="90"/>
      <c r="GA213" s="90"/>
      <c r="GB213" s="90"/>
      <c r="GC213" s="90"/>
      <c r="GD213" s="90"/>
      <c r="GE213" s="90"/>
      <c r="GF213" s="90"/>
      <c r="GG213" s="90"/>
      <c r="GH213" s="90"/>
      <c r="GI213" s="90"/>
      <c r="GJ213" s="90"/>
      <c r="GK213" s="90"/>
      <c r="GL213" s="90"/>
      <c r="GM213" s="90"/>
      <c r="GN213" s="90"/>
      <c r="GO213" s="90"/>
      <c r="GP213" s="90"/>
      <c r="GQ213" s="90"/>
      <c r="GR213" s="90"/>
      <c r="GS213" s="90"/>
      <c r="GT213" s="90"/>
      <c r="GU213" s="90"/>
      <c r="GV213" s="90"/>
      <c r="GW213" s="90"/>
      <c r="GX213" s="90"/>
      <c r="GY213" s="90"/>
      <c r="GZ213" s="90"/>
      <c r="HA213" s="90"/>
      <c r="HB213" s="90"/>
      <c r="HC213" s="90"/>
      <c r="HD213" s="90"/>
      <c r="HE213" s="90"/>
      <c r="HF213" s="90"/>
      <c r="HG213" s="90"/>
      <c r="HH213" s="90"/>
      <c r="HI213" s="90"/>
      <c r="HJ213" s="90"/>
      <c r="HK213" s="90"/>
      <c r="HL213" s="90"/>
      <c r="HM213" s="90"/>
      <c r="HN213" s="90"/>
      <c r="HO213" s="90"/>
      <c r="HP213" s="90"/>
      <c r="HQ213" s="90"/>
      <c r="HR213" s="90"/>
      <c r="HS213" s="90"/>
      <c r="HT213" s="90"/>
      <c r="HU213" s="90"/>
      <c r="HV213" s="90"/>
      <c r="HW213" s="90"/>
      <c r="HX213" s="90"/>
      <c r="HY213" s="90"/>
      <c r="HZ213" s="90"/>
      <c r="IA213" s="90"/>
      <c r="IB213" s="90"/>
      <c r="IC213" s="90"/>
      <c r="ID213" s="90"/>
      <c r="IE213" s="90"/>
      <c r="IF213" s="90"/>
      <c r="IG213" s="90"/>
      <c r="IH213" s="90"/>
      <c r="II213" s="90"/>
      <c r="IJ213" s="90"/>
      <c r="IK213" s="90"/>
      <c r="IL213" s="90"/>
      <c r="IM213" s="90"/>
      <c r="IN213" s="90"/>
      <c r="IO213" s="90"/>
      <c r="IP213" s="90"/>
      <c r="IQ213" s="90"/>
      <c r="IR213" s="90"/>
      <c r="IS213" s="90"/>
      <c r="IT213" s="90"/>
      <c r="IU213" s="90"/>
      <c r="IV213" s="90"/>
    </row>
    <row r="214" spans="1:256" s="97" customFormat="1" ht="12.75">
      <c r="A214" s="85"/>
      <c r="B214" s="86">
        <v>124</v>
      </c>
      <c r="C214" s="86">
        <v>185851121</v>
      </c>
      <c r="D214" s="87" t="s">
        <v>40</v>
      </c>
      <c r="E214" s="86" t="s">
        <v>9</v>
      </c>
      <c r="F214" s="88">
        <f>+F213</f>
        <v>92</v>
      </c>
      <c r="G214" s="123"/>
      <c r="H214" s="6">
        <f t="shared" si="24"/>
        <v>0</v>
      </c>
      <c r="I214" s="89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90"/>
      <c r="CB214" s="90"/>
      <c r="CC214" s="90"/>
      <c r="CD214" s="90"/>
      <c r="CE214" s="90"/>
      <c r="CF214" s="90"/>
      <c r="CG214" s="90"/>
      <c r="CH214" s="90"/>
      <c r="CI214" s="90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  <c r="EL214" s="90"/>
      <c r="EM214" s="90"/>
      <c r="EN214" s="90"/>
      <c r="EO214" s="90"/>
      <c r="EP214" s="90"/>
      <c r="EQ214" s="90"/>
      <c r="ER214" s="90"/>
      <c r="ES214" s="90"/>
      <c r="ET214" s="90"/>
      <c r="EU214" s="90"/>
      <c r="EV214" s="90"/>
      <c r="EW214" s="90"/>
      <c r="EX214" s="90"/>
      <c r="EY214" s="90"/>
      <c r="EZ214" s="90"/>
      <c r="FA214" s="90"/>
      <c r="FB214" s="90"/>
      <c r="FC214" s="90"/>
      <c r="FD214" s="90"/>
      <c r="FE214" s="90"/>
      <c r="FF214" s="90"/>
      <c r="FG214" s="90"/>
      <c r="FH214" s="90"/>
      <c r="FI214" s="90"/>
      <c r="FJ214" s="90"/>
      <c r="FK214" s="90"/>
      <c r="FL214" s="90"/>
      <c r="FM214" s="90"/>
      <c r="FN214" s="90"/>
      <c r="FO214" s="90"/>
      <c r="FP214" s="90"/>
      <c r="FQ214" s="90"/>
      <c r="FR214" s="90"/>
      <c r="FS214" s="90"/>
      <c r="FT214" s="90"/>
      <c r="FU214" s="90"/>
      <c r="FV214" s="90"/>
      <c r="FW214" s="90"/>
      <c r="FX214" s="90"/>
      <c r="FY214" s="90"/>
      <c r="FZ214" s="90"/>
      <c r="GA214" s="90"/>
      <c r="GB214" s="90"/>
      <c r="GC214" s="90"/>
      <c r="GD214" s="90"/>
      <c r="GE214" s="90"/>
      <c r="GF214" s="90"/>
      <c r="GG214" s="90"/>
      <c r="GH214" s="90"/>
      <c r="GI214" s="90"/>
      <c r="GJ214" s="90"/>
      <c r="GK214" s="90"/>
      <c r="GL214" s="90"/>
      <c r="GM214" s="90"/>
      <c r="GN214" s="90"/>
      <c r="GO214" s="90"/>
      <c r="GP214" s="90"/>
      <c r="GQ214" s="90"/>
      <c r="GR214" s="90"/>
      <c r="GS214" s="90"/>
      <c r="GT214" s="90"/>
      <c r="GU214" s="90"/>
      <c r="GV214" s="90"/>
      <c r="GW214" s="90"/>
      <c r="GX214" s="90"/>
      <c r="GY214" s="90"/>
      <c r="GZ214" s="90"/>
      <c r="HA214" s="90"/>
      <c r="HB214" s="90"/>
      <c r="HC214" s="90"/>
      <c r="HD214" s="90"/>
      <c r="HE214" s="90"/>
      <c r="HF214" s="90"/>
      <c r="HG214" s="90"/>
      <c r="HH214" s="90"/>
      <c r="HI214" s="90"/>
      <c r="HJ214" s="90"/>
      <c r="HK214" s="90"/>
      <c r="HL214" s="90"/>
      <c r="HM214" s="90"/>
      <c r="HN214" s="90"/>
      <c r="HO214" s="90"/>
      <c r="HP214" s="90"/>
      <c r="HQ214" s="90"/>
      <c r="HR214" s="90"/>
      <c r="HS214" s="90"/>
      <c r="HT214" s="90"/>
      <c r="HU214" s="90"/>
      <c r="HV214" s="90"/>
      <c r="HW214" s="90"/>
      <c r="HX214" s="90"/>
      <c r="HY214" s="90"/>
      <c r="HZ214" s="90"/>
      <c r="IA214" s="90"/>
      <c r="IB214" s="90"/>
      <c r="IC214" s="90"/>
      <c r="ID214" s="90"/>
      <c r="IE214" s="90"/>
      <c r="IF214" s="90"/>
      <c r="IG214" s="90"/>
      <c r="IH214" s="90"/>
      <c r="II214" s="90"/>
      <c r="IJ214" s="90"/>
      <c r="IK214" s="90"/>
      <c r="IL214" s="90"/>
      <c r="IM214" s="90"/>
      <c r="IN214" s="90"/>
      <c r="IO214" s="90"/>
      <c r="IP214" s="90"/>
      <c r="IQ214" s="90"/>
      <c r="IR214" s="90"/>
      <c r="IS214" s="90"/>
      <c r="IT214" s="90"/>
      <c r="IU214" s="90"/>
      <c r="IV214" s="90"/>
    </row>
    <row r="215" spans="1:256" s="97" customFormat="1" ht="12.75">
      <c r="A215" s="85"/>
      <c r="B215" s="86">
        <v>125</v>
      </c>
      <c r="C215" s="86">
        <v>185851129</v>
      </c>
      <c r="D215" s="87" t="s">
        <v>24</v>
      </c>
      <c r="E215" s="86" t="s">
        <v>9</v>
      </c>
      <c r="F215" s="88">
        <f>+F214</f>
        <v>92</v>
      </c>
      <c r="G215" s="123"/>
      <c r="H215" s="6">
        <f t="shared" si="24"/>
        <v>0</v>
      </c>
      <c r="I215" s="113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  <c r="EV215" s="90"/>
      <c r="EW215" s="90"/>
      <c r="EX215" s="90"/>
      <c r="EY215" s="90"/>
      <c r="EZ215" s="90"/>
      <c r="FA215" s="90"/>
      <c r="FB215" s="90"/>
      <c r="FC215" s="90"/>
      <c r="FD215" s="90"/>
      <c r="FE215" s="90"/>
      <c r="FF215" s="90"/>
      <c r="FG215" s="90"/>
      <c r="FH215" s="90"/>
      <c r="FI215" s="90"/>
      <c r="FJ215" s="90"/>
      <c r="FK215" s="90"/>
      <c r="FL215" s="90"/>
      <c r="FM215" s="90"/>
      <c r="FN215" s="90"/>
      <c r="FO215" s="90"/>
      <c r="FP215" s="90"/>
      <c r="FQ215" s="90"/>
      <c r="FR215" s="90"/>
      <c r="FS215" s="90"/>
      <c r="FT215" s="90"/>
      <c r="FU215" s="90"/>
      <c r="FV215" s="90"/>
      <c r="FW215" s="90"/>
      <c r="FX215" s="90"/>
      <c r="FY215" s="90"/>
      <c r="FZ215" s="90"/>
      <c r="GA215" s="90"/>
      <c r="GB215" s="90"/>
      <c r="GC215" s="90"/>
      <c r="GD215" s="90"/>
      <c r="GE215" s="90"/>
      <c r="GF215" s="90"/>
      <c r="GG215" s="90"/>
      <c r="GH215" s="90"/>
      <c r="GI215" s="90"/>
      <c r="GJ215" s="90"/>
      <c r="GK215" s="90"/>
      <c r="GL215" s="90"/>
      <c r="GM215" s="90"/>
      <c r="GN215" s="90"/>
      <c r="GO215" s="90"/>
      <c r="GP215" s="90"/>
      <c r="GQ215" s="90"/>
      <c r="GR215" s="90"/>
      <c r="GS215" s="90"/>
      <c r="GT215" s="90"/>
      <c r="GU215" s="90"/>
      <c r="GV215" s="90"/>
      <c r="GW215" s="90"/>
      <c r="GX215" s="90"/>
      <c r="GY215" s="90"/>
      <c r="GZ215" s="90"/>
      <c r="HA215" s="90"/>
      <c r="HB215" s="90"/>
      <c r="HC215" s="90"/>
      <c r="HD215" s="90"/>
      <c r="HE215" s="90"/>
      <c r="HF215" s="90"/>
      <c r="HG215" s="90"/>
      <c r="HH215" s="90"/>
      <c r="HI215" s="90"/>
      <c r="HJ215" s="90"/>
      <c r="HK215" s="90"/>
      <c r="HL215" s="90"/>
      <c r="HM215" s="90"/>
      <c r="HN215" s="90"/>
      <c r="HO215" s="90"/>
      <c r="HP215" s="90"/>
      <c r="HQ215" s="90"/>
      <c r="HR215" s="90"/>
      <c r="HS215" s="90"/>
      <c r="HT215" s="90"/>
      <c r="HU215" s="90"/>
      <c r="HV215" s="90"/>
      <c r="HW215" s="90"/>
      <c r="HX215" s="90"/>
      <c r="HY215" s="90"/>
      <c r="HZ215" s="90"/>
      <c r="IA215" s="90"/>
      <c r="IB215" s="90"/>
      <c r="IC215" s="90"/>
      <c r="ID215" s="90"/>
      <c r="IE215" s="90"/>
      <c r="IF215" s="90"/>
      <c r="IG215" s="90"/>
      <c r="IH215" s="90"/>
      <c r="II215" s="90"/>
      <c r="IJ215" s="90"/>
      <c r="IK215" s="90"/>
      <c r="IL215" s="90"/>
      <c r="IM215" s="90"/>
      <c r="IN215" s="90"/>
      <c r="IO215" s="90"/>
      <c r="IP215" s="90"/>
      <c r="IQ215" s="90"/>
      <c r="IR215" s="90"/>
      <c r="IS215" s="90"/>
      <c r="IT215" s="90"/>
      <c r="IU215" s="90"/>
      <c r="IV215" s="90"/>
    </row>
    <row r="216" spans="1:256" s="97" customFormat="1" ht="25.5">
      <c r="A216" s="85"/>
      <c r="B216" s="86">
        <v>126</v>
      </c>
      <c r="C216" s="86">
        <v>185802114</v>
      </c>
      <c r="D216" s="87" t="s">
        <v>114</v>
      </c>
      <c r="E216" s="86" t="s">
        <v>2</v>
      </c>
      <c r="F216" s="98">
        <f>+(460*20)*0.001*0.001</f>
        <v>0.009200000000000002</v>
      </c>
      <c r="G216" s="123"/>
      <c r="H216" s="6">
        <f aca="true" t="shared" si="25" ref="H216:H222">G216*F216</f>
        <v>0</v>
      </c>
      <c r="I216" s="10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90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0"/>
      <c r="DJ216" s="90"/>
      <c r="DK216" s="90"/>
      <c r="DL216" s="90"/>
      <c r="DM216" s="90"/>
      <c r="DN216" s="90"/>
      <c r="DO216" s="90"/>
      <c r="DP216" s="90"/>
      <c r="DQ216" s="90"/>
      <c r="DR216" s="90"/>
      <c r="DS216" s="90"/>
      <c r="DT216" s="90"/>
      <c r="DU216" s="90"/>
      <c r="DV216" s="90"/>
      <c r="DW216" s="90"/>
      <c r="DX216" s="90"/>
      <c r="DY216" s="90"/>
      <c r="DZ216" s="90"/>
      <c r="EA216" s="90"/>
      <c r="EB216" s="90"/>
      <c r="EC216" s="90"/>
      <c r="ED216" s="90"/>
      <c r="EE216" s="90"/>
      <c r="EF216" s="90"/>
      <c r="EG216" s="90"/>
      <c r="EH216" s="90"/>
      <c r="EI216" s="90"/>
      <c r="EJ216" s="90"/>
      <c r="EK216" s="90"/>
      <c r="EL216" s="90"/>
      <c r="EM216" s="90"/>
      <c r="EN216" s="90"/>
      <c r="EO216" s="90"/>
      <c r="EP216" s="90"/>
      <c r="EQ216" s="90"/>
      <c r="ER216" s="90"/>
      <c r="ES216" s="90"/>
      <c r="ET216" s="90"/>
      <c r="EU216" s="90"/>
      <c r="EV216" s="90"/>
      <c r="EW216" s="90"/>
      <c r="EX216" s="90"/>
      <c r="EY216" s="90"/>
      <c r="EZ216" s="90"/>
      <c r="FA216" s="90"/>
      <c r="FB216" s="90"/>
      <c r="FC216" s="90"/>
      <c r="FD216" s="90"/>
      <c r="FE216" s="90"/>
      <c r="FF216" s="90"/>
      <c r="FG216" s="90"/>
      <c r="FH216" s="90"/>
      <c r="FI216" s="90"/>
      <c r="FJ216" s="90"/>
      <c r="FK216" s="90"/>
      <c r="FL216" s="90"/>
      <c r="FM216" s="90"/>
      <c r="FN216" s="90"/>
      <c r="FO216" s="90"/>
      <c r="FP216" s="90"/>
      <c r="FQ216" s="90"/>
      <c r="FR216" s="90"/>
      <c r="FS216" s="90"/>
      <c r="FT216" s="90"/>
      <c r="FU216" s="90"/>
      <c r="FV216" s="90"/>
      <c r="FW216" s="90"/>
      <c r="FX216" s="90"/>
      <c r="FY216" s="90"/>
      <c r="FZ216" s="90"/>
      <c r="GA216" s="90"/>
      <c r="GB216" s="90"/>
      <c r="GC216" s="90"/>
      <c r="GD216" s="90"/>
      <c r="GE216" s="90"/>
      <c r="GF216" s="90"/>
      <c r="GG216" s="90"/>
      <c r="GH216" s="90"/>
      <c r="GI216" s="90"/>
      <c r="GJ216" s="90"/>
      <c r="GK216" s="90"/>
      <c r="GL216" s="90"/>
      <c r="GM216" s="90"/>
      <c r="GN216" s="90"/>
      <c r="GO216" s="90"/>
      <c r="GP216" s="90"/>
      <c r="GQ216" s="90"/>
      <c r="GR216" s="90"/>
      <c r="GS216" s="90"/>
      <c r="GT216" s="90"/>
      <c r="GU216" s="90"/>
      <c r="GV216" s="90"/>
      <c r="GW216" s="90"/>
      <c r="GX216" s="90"/>
      <c r="GY216" s="90"/>
      <c r="GZ216" s="90"/>
      <c r="HA216" s="90"/>
      <c r="HB216" s="90"/>
      <c r="HC216" s="90"/>
      <c r="HD216" s="90"/>
      <c r="HE216" s="90"/>
      <c r="HF216" s="90"/>
      <c r="HG216" s="90"/>
      <c r="HH216" s="90"/>
      <c r="HI216" s="90"/>
      <c r="HJ216" s="90"/>
      <c r="HK216" s="90"/>
      <c r="HL216" s="90"/>
      <c r="HM216" s="90"/>
      <c r="HN216" s="90"/>
      <c r="HO216" s="90"/>
      <c r="HP216" s="90"/>
      <c r="HQ216" s="90"/>
      <c r="HR216" s="90"/>
      <c r="HS216" s="90"/>
      <c r="HT216" s="90"/>
      <c r="HU216" s="90"/>
      <c r="HV216" s="90"/>
      <c r="HW216" s="90"/>
      <c r="HX216" s="90"/>
      <c r="HY216" s="90"/>
      <c r="HZ216" s="90"/>
      <c r="IA216" s="90"/>
      <c r="IB216" s="90"/>
      <c r="IC216" s="90"/>
      <c r="ID216" s="90"/>
      <c r="IE216" s="90"/>
      <c r="IF216" s="90"/>
      <c r="IG216" s="90"/>
      <c r="IH216" s="90"/>
      <c r="II216" s="90"/>
      <c r="IJ216" s="90"/>
      <c r="IK216" s="90"/>
      <c r="IL216" s="90"/>
      <c r="IM216" s="90"/>
      <c r="IN216" s="90"/>
      <c r="IO216" s="90"/>
      <c r="IP216" s="90"/>
      <c r="IQ216" s="90"/>
      <c r="IR216" s="90"/>
      <c r="IS216" s="90"/>
      <c r="IT216" s="90"/>
      <c r="IU216" s="90"/>
      <c r="IV216" s="90"/>
    </row>
    <row r="217" spans="1:256" s="97" customFormat="1" ht="25.5">
      <c r="A217" s="85"/>
      <c r="B217" s="86">
        <v>127</v>
      </c>
      <c r="C217" s="86">
        <v>184911421</v>
      </c>
      <c r="D217" s="87" t="s">
        <v>115</v>
      </c>
      <c r="E217" s="86" t="s">
        <v>0</v>
      </c>
      <c r="F217" s="88">
        <v>217</v>
      </c>
      <c r="G217" s="123"/>
      <c r="H217" s="6">
        <f t="shared" si="25"/>
        <v>0</v>
      </c>
      <c r="I217" s="89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  <c r="EL217" s="90"/>
      <c r="EM217" s="90"/>
      <c r="EN217" s="90"/>
      <c r="EO217" s="90"/>
      <c r="EP217" s="90"/>
      <c r="EQ217" s="90"/>
      <c r="ER217" s="90"/>
      <c r="ES217" s="90"/>
      <c r="ET217" s="90"/>
      <c r="EU217" s="90"/>
      <c r="EV217" s="90"/>
      <c r="EW217" s="90"/>
      <c r="EX217" s="90"/>
      <c r="EY217" s="90"/>
      <c r="EZ217" s="90"/>
      <c r="FA217" s="90"/>
      <c r="FB217" s="90"/>
      <c r="FC217" s="90"/>
      <c r="FD217" s="90"/>
      <c r="FE217" s="90"/>
      <c r="FF217" s="90"/>
      <c r="FG217" s="90"/>
      <c r="FH217" s="90"/>
      <c r="FI217" s="90"/>
      <c r="FJ217" s="90"/>
      <c r="FK217" s="90"/>
      <c r="FL217" s="90"/>
      <c r="FM217" s="90"/>
      <c r="FN217" s="90"/>
      <c r="FO217" s="90"/>
      <c r="FP217" s="90"/>
      <c r="FQ217" s="90"/>
      <c r="FR217" s="90"/>
      <c r="FS217" s="90"/>
      <c r="FT217" s="90"/>
      <c r="FU217" s="90"/>
      <c r="FV217" s="90"/>
      <c r="FW217" s="90"/>
      <c r="FX217" s="90"/>
      <c r="FY217" s="90"/>
      <c r="FZ217" s="90"/>
      <c r="GA217" s="90"/>
      <c r="GB217" s="90"/>
      <c r="GC217" s="90"/>
      <c r="GD217" s="90"/>
      <c r="GE217" s="90"/>
      <c r="GF217" s="90"/>
      <c r="GG217" s="90"/>
      <c r="GH217" s="90"/>
      <c r="GI217" s="90"/>
      <c r="GJ217" s="90"/>
      <c r="GK217" s="90"/>
      <c r="GL217" s="90"/>
      <c r="GM217" s="90"/>
      <c r="GN217" s="90"/>
      <c r="GO217" s="90"/>
      <c r="GP217" s="90"/>
      <c r="GQ217" s="90"/>
      <c r="GR217" s="90"/>
      <c r="GS217" s="90"/>
      <c r="GT217" s="90"/>
      <c r="GU217" s="90"/>
      <c r="GV217" s="90"/>
      <c r="GW217" s="90"/>
      <c r="GX217" s="90"/>
      <c r="GY217" s="90"/>
      <c r="GZ217" s="90"/>
      <c r="HA217" s="90"/>
      <c r="HB217" s="90"/>
      <c r="HC217" s="90"/>
      <c r="HD217" s="90"/>
      <c r="HE217" s="90"/>
      <c r="HF217" s="90"/>
      <c r="HG217" s="90"/>
      <c r="HH217" s="90"/>
      <c r="HI217" s="90"/>
      <c r="HJ217" s="90"/>
      <c r="HK217" s="90"/>
      <c r="HL217" s="90"/>
      <c r="HM217" s="90"/>
      <c r="HN217" s="90"/>
      <c r="HO217" s="90"/>
      <c r="HP217" s="90"/>
      <c r="HQ217" s="90"/>
      <c r="HR217" s="90"/>
      <c r="HS217" s="90"/>
      <c r="HT217" s="90"/>
      <c r="HU217" s="90"/>
      <c r="HV217" s="90"/>
      <c r="HW217" s="90"/>
      <c r="HX217" s="90"/>
      <c r="HY217" s="90"/>
      <c r="HZ217" s="90"/>
      <c r="IA217" s="90"/>
      <c r="IB217" s="90"/>
      <c r="IC217" s="90"/>
      <c r="ID217" s="90"/>
      <c r="IE217" s="90"/>
      <c r="IF217" s="90"/>
      <c r="IG217" s="90"/>
      <c r="IH217" s="90"/>
      <c r="II217" s="90"/>
      <c r="IJ217" s="90"/>
      <c r="IK217" s="90"/>
      <c r="IL217" s="90"/>
      <c r="IM217" s="90"/>
      <c r="IN217" s="90"/>
      <c r="IO217" s="90"/>
      <c r="IP217" s="90"/>
      <c r="IQ217" s="90"/>
      <c r="IR217" s="90"/>
      <c r="IS217" s="90"/>
      <c r="IT217" s="90"/>
      <c r="IU217" s="90"/>
      <c r="IV217" s="90"/>
    </row>
    <row r="218" spans="1:256" s="97" customFormat="1" ht="12.75">
      <c r="A218" s="85"/>
      <c r="B218" s="86">
        <v>128</v>
      </c>
      <c r="C218" s="86">
        <v>184911422</v>
      </c>
      <c r="D218" s="87" t="s">
        <v>116</v>
      </c>
      <c r="E218" s="86" t="s">
        <v>0</v>
      </c>
      <c r="F218" s="88">
        <v>23</v>
      </c>
      <c r="G218" s="123"/>
      <c r="H218" s="6">
        <f t="shared" si="25"/>
        <v>0</v>
      </c>
      <c r="I218" s="89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  <c r="DO218" s="90"/>
      <c r="DP218" s="90"/>
      <c r="DQ218" s="90"/>
      <c r="DR218" s="90"/>
      <c r="DS218" s="90"/>
      <c r="DT218" s="90"/>
      <c r="DU218" s="90"/>
      <c r="DV218" s="90"/>
      <c r="DW218" s="90"/>
      <c r="DX218" s="90"/>
      <c r="DY218" s="90"/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/>
      <c r="EL218" s="90"/>
      <c r="EM218" s="90"/>
      <c r="EN218" s="90"/>
      <c r="EO218" s="90"/>
      <c r="EP218" s="90"/>
      <c r="EQ218" s="90"/>
      <c r="ER218" s="90"/>
      <c r="ES218" s="90"/>
      <c r="ET218" s="90"/>
      <c r="EU218" s="90"/>
      <c r="EV218" s="90"/>
      <c r="EW218" s="90"/>
      <c r="EX218" s="90"/>
      <c r="EY218" s="90"/>
      <c r="EZ218" s="90"/>
      <c r="FA218" s="90"/>
      <c r="FB218" s="90"/>
      <c r="FC218" s="90"/>
      <c r="FD218" s="90"/>
      <c r="FE218" s="90"/>
      <c r="FF218" s="90"/>
      <c r="FG218" s="90"/>
      <c r="FH218" s="90"/>
      <c r="FI218" s="90"/>
      <c r="FJ218" s="90"/>
      <c r="FK218" s="90"/>
      <c r="FL218" s="90"/>
      <c r="FM218" s="90"/>
      <c r="FN218" s="90"/>
      <c r="FO218" s="90"/>
      <c r="FP218" s="90"/>
      <c r="FQ218" s="90"/>
      <c r="FR218" s="90"/>
      <c r="FS218" s="90"/>
      <c r="FT218" s="90"/>
      <c r="FU218" s="90"/>
      <c r="FV218" s="90"/>
      <c r="FW218" s="90"/>
      <c r="FX218" s="90"/>
      <c r="FY218" s="90"/>
      <c r="FZ218" s="90"/>
      <c r="GA218" s="90"/>
      <c r="GB218" s="90"/>
      <c r="GC218" s="90"/>
      <c r="GD218" s="90"/>
      <c r="GE218" s="90"/>
      <c r="GF218" s="90"/>
      <c r="GG218" s="90"/>
      <c r="GH218" s="90"/>
      <c r="GI218" s="90"/>
      <c r="GJ218" s="90"/>
      <c r="GK218" s="90"/>
      <c r="GL218" s="90"/>
      <c r="GM218" s="90"/>
      <c r="GN218" s="90"/>
      <c r="GO218" s="90"/>
      <c r="GP218" s="90"/>
      <c r="GQ218" s="90"/>
      <c r="GR218" s="90"/>
      <c r="GS218" s="90"/>
      <c r="GT218" s="90"/>
      <c r="GU218" s="90"/>
      <c r="GV218" s="90"/>
      <c r="GW218" s="90"/>
      <c r="GX218" s="90"/>
      <c r="GY218" s="90"/>
      <c r="GZ218" s="90"/>
      <c r="HA218" s="90"/>
      <c r="HB218" s="90"/>
      <c r="HC218" s="90"/>
      <c r="HD218" s="90"/>
      <c r="HE218" s="90"/>
      <c r="HF218" s="90"/>
      <c r="HG218" s="90"/>
      <c r="HH218" s="90"/>
      <c r="HI218" s="90"/>
      <c r="HJ218" s="90"/>
      <c r="HK218" s="90"/>
      <c r="HL218" s="90"/>
      <c r="HM218" s="90"/>
      <c r="HN218" s="90"/>
      <c r="HO218" s="90"/>
      <c r="HP218" s="90"/>
      <c r="HQ218" s="90"/>
      <c r="HR218" s="90"/>
      <c r="HS218" s="90"/>
      <c r="HT218" s="90"/>
      <c r="HU218" s="90"/>
      <c r="HV218" s="90"/>
      <c r="HW218" s="90"/>
      <c r="HX218" s="90"/>
      <c r="HY218" s="90"/>
      <c r="HZ218" s="90"/>
      <c r="IA218" s="90"/>
      <c r="IB218" s="90"/>
      <c r="IC218" s="90"/>
      <c r="ID218" s="90"/>
      <c r="IE218" s="90"/>
      <c r="IF218" s="90"/>
      <c r="IG218" s="90"/>
      <c r="IH218" s="90"/>
      <c r="II218" s="90"/>
      <c r="IJ218" s="90"/>
      <c r="IK218" s="90"/>
      <c r="IL218" s="90"/>
      <c r="IM218" s="90"/>
      <c r="IN218" s="90"/>
      <c r="IO218" s="90"/>
      <c r="IP218" s="90"/>
      <c r="IQ218" s="90"/>
      <c r="IR218" s="90"/>
      <c r="IS218" s="90"/>
      <c r="IT218" s="90"/>
      <c r="IU218" s="90"/>
      <c r="IV218" s="90"/>
    </row>
    <row r="219" spans="1:256" s="97" customFormat="1" ht="12.75">
      <c r="A219" s="85"/>
      <c r="B219" s="86">
        <v>129</v>
      </c>
      <c r="C219" s="86">
        <v>184911423</v>
      </c>
      <c r="D219" s="87" t="s">
        <v>117</v>
      </c>
      <c r="E219" s="86" t="s">
        <v>0</v>
      </c>
      <c r="F219" s="88">
        <v>220</v>
      </c>
      <c r="G219" s="123"/>
      <c r="H219" s="6">
        <f t="shared" si="25"/>
        <v>0</v>
      </c>
      <c r="I219" s="89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  <c r="EN219" s="90"/>
      <c r="EO219" s="90"/>
      <c r="EP219" s="90"/>
      <c r="EQ219" s="90"/>
      <c r="ER219" s="90"/>
      <c r="ES219" s="90"/>
      <c r="ET219" s="90"/>
      <c r="EU219" s="90"/>
      <c r="EV219" s="90"/>
      <c r="EW219" s="90"/>
      <c r="EX219" s="90"/>
      <c r="EY219" s="90"/>
      <c r="EZ219" s="90"/>
      <c r="FA219" s="90"/>
      <c r="FB219" s="90"/>
      <c r="FC219" s="90"/>
      <c r="FD219" s="90"/>
      <c r="FE219" s="90"/>
      <c r="FF219" s="90"/>
      <c r="FG219" s="90"/>
      <c r="FH219" s="90"/>
      <c r="FI219" s="90"/>
      <c r="FJ219" s="90"/>
      <c r="FK219" s="90"/>
      <c r="FL219" s="90"/>
      <c r="FM219" s="90"/>
      <c r="FN219" s="90"/>
      <c r="FO219" s="90"/>
      <c r="FP219" s="90"/>
      <c r="FQ219" s="90"/>
      <c r="FR219" s="90"/>
      <c r="FS219" s="90"/>
      <c r="FT219" s="90"/>
      <c r="FU219" s="90"/>
      <c r="FV219" s="90"/>
      <c r="FW219" s="90"/>
      <c r="FX219" s="90"/>
      <c r="FY219" s="90"/>
      <c r="FZ219" s="90"/>
      <c r="GA219" s="90"/>
      <c r="GB219" s="90"/>
      <c r="GC219" s="90"/>
      <c r="GD219" s="90"/>
      <c r="GE219" s="90"/>
      <c r="GF219" s="90"/>
      <c r="GG219" s="90"/>
      <c r="GH219" s="90"/>
      <c r="GI219" s="90"/>
      <c r="GJ219" s="90"/>
      <c r="GK219" s="90"/>
      <c r="GL219" s="90"/>
      <c r="GM219" s="90"/>
      <c r="GN219" s="90"/>
      <c r="GO219" s="90"/>
      <c r="GP219" s="90"/>
      <c r="GQ219" s="90"/>
      <c r="GR219" s="90"/>
      <c r="GS219" s="90"/>
      <c r="GT219" s="90"/>
      <c r="GU219" s="90"/>
      <c r="GV219" s="90"/>
      <c r="GW219" s="90"/>
      <c r="GX219" s="90"/>
      <c r="GY219" s="90"/>
      <c r="GZ219" s="90"/>
      <c r="HA219" s="90"/>
      <c r="HB219" s="90"/>
      <c r="HC219" s="90"/>
      <c r="HD219" s="90"/>
      <c r="HE219" s="90"/>
      <c r="HF219" s="90"/>
      <c r="HG219" s="90"/>
      <c r="HH219" s="90"/>
      <c r="HI219" s="90"/>
      <c r="HJ219" s="90"/>
      <c r="HK219" s="90"/>
      <c r="HL219" s="90"/>
      <c r="HM219" s="90"/>
      <c r="HN219" s="90"/>
      <c r="HO219" s="90"/>
      <c r="HP219" s="90"/>
      <c r="HQ219" s="90"/>
      <c r="HR219" s="90"/>
      <c r="HS219" s="90"/>
      <c r="HT219" s="90"/>
      <c r="HU219" s="90"/>
      <c r="HV219" s="90"/>
      <c r="HW219" s="90"/>
      <c r="HX219" s="90"/>
      <c r="HY219" s="90"/>
      <c r="HZ219" s="90"/>
      <c r="IA219" s="90"/>
      <c r="IB219" s="90"/>
      <c r="IC219" s="90"/>
      <c r="ID219" s="90"/>
      <c r="IE219" s="90"/>
      <c r="IF219" s="90"/>
      <c r="IG219" s="90"/>
      <c r="IH219" s="90"/>
      <c r="II219" s="90"/>
      <c r="IJ219" s="90"/>
      <c r="IK219" s="90"/>
      <c r="IL219" s="90"/>
      <c r="IM219" s="90"/>
      <c r="IN219" s="90"/>
      <c r="IO219" s="90"/>
      <c r="IP219" s="90"/>
      <c r="IQ219" s="90"/>
      <c r="IR219" s="90"/>
      <c r="IS219" s="90"/>
      <c r="IT219" s="90"/>
      <c r="IU219" s="90"/>
      <c r="IV219" s="90"/>
    </row>
    <row r="220" spans="1:256" s="97" customFormat="1" ht="25.5">
      <c r="A220" s="85"/>
      <c r="B220" s="86">
        <v>130</v>
      </c>
      <c r="C220" s="86">
        <v>998231311</v>
      </c>
      <c r="D220" s="87" t="s">
        <v>39</v>
      </c>
      <c r="E220" s="86" t="s">
        <v>2</v>
      </c>
      <c r="F220" s="88">
        <f>F222*0.3+F216</f>
        <v>13.809199999999999</v>
      </c>
      <c r="G220" s="123"/>
      <c r="H220" s="6">
        <f t="shared" si="25"/>
        <v>0</v>
      </c>
      <c r="I220" s="10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  <c r="DO220" s="90"/>
      <c r="DP220" s="90"/>
      <c r="DQ220" s="90"/>
      <c r="DR220" s="90"/>
      <c r="DS220" s="90"/>
      <c r="DT220" s="90"/>
      <c r="DU220" s="90"/>
      <c r="DV220" s="90"/>
      <c r="DW220" s="90"/>
      <c r="DX220" s="90"/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90"/>
      <c r="EL220" s="90"/>
      <c r="EM220" s="90"/>
      <c r="EN220" s="90"/>
      <c r="EO220" s="90"/>
      <c r="EP220" s="90"/>
      <c r="EQ220" s="90"/>
      <c r="ER220" s="90"/>
      <c r="ES220" s="90"/>
      <c r="ET220" s="90"/>
      <c r="EU220" s="90"/>
      <c r="EV220" s="90"/>
      <c r="EW220" s="90"/>
      <c r="EX220" s="90"/>
      <c r="EY220" s="90"/>
      <c r="EZ220" s="90"/>
      <c r="FA220" s="90"/>
      <c r="FB220" s="90"/>
      <c r="FC220" s="90"/>
      <c r="FD220" s="90"/>
      <c r="FE220" s="90"/>
      <c r="FF220" s="90"/>
      <c r="FG220" s="90"/>
      <c r="FH220" s="90"/>
      <c r="FI220" s="90"/>
      <c r="FJ220" s="90"/>
      <c r="FK220" s="90"/>
      <c r="FL220" s="90"/>
      <c r="FM220" s="90"/>
      <c r="FN220" s="90"/>
      <c r="FO220" s="90"/>
      <c r="FP220" s="90"/>
      <c r="FQ220" s="90"/>
      <c r="FR220" s="90"/>
      <c r="FS220" s="90"/>
      <c r="FT220" s="90"/>
      <c r="FU220" s="90"/>
      <c r="FV220" s="90"/>
      <c r="FW220" s="90"/>
      <c r="FX220" s="90"/>
      <c r="FY220" s="90"/>
      <c r="FZ220" s="90"/>
      <c r="GA220" s="90"/>
      <c r="GB220" s="90"/>
      <c r="GC220" s="90"/>
      <c r="GD220" s="90"/>
      <c r="GE220" s="90"/>
      <c r="GF220" s="90"/>
      <c r="GG220" s="90"/>
      <c r="GH220" s="90"/>
      <c r="GI220" s="90"/>
      <c r="GJ220" s="90"/>
      <c r="GK220" s="90"/>
      <c r="GL220" s="90"/>
      <c r="GM220" s="90"/>
      <c r="GN220" s="90"/>
      <c r="GO220" s="90"/>
      <c r="GP220" s="90"/>
      <c r="GQ220" s="90"/>
      <c r="GR220" s="90"/>
      <c r="GS220" s="90"/>
      <c r="GT220" s="90"/>
      <c r="GU220" s="90"/>
      <c r="GV220" s="90"/>
      <c r="GW220" s="90"/>
      <c r="GX220" s="90"/>
      <c r="GY220" s="90"/>
      <c r="GZ220" s="90"/>
      <c r="HA220" s="90"/>
      <c r="HB220" s="90"/>
      <c r="HC220" s="90"/>
      <c r="HD220" s="90"/>
      <c r="HE220" s="90"/>
      <c r="HF220" s="90"/>
      <c r="HG220" s="90"/>
      <c r="HH220" s="90"/>
      <c r="HI220" s="90"/>
      <c r="HJ220" s="90"/>
      <c r="HK220" s="90"/>
      <c r="HL220" s="90"/>
      <c r="HM220" s="90"/>
      <c r="HN220" s="90"/>
      <c r="HO220" s="90"/>
      <c r="HP220" s="90"/>
      <c r="HQ220" s="90"/>
      <c r="HR220" s="90"/>
      <c r="HS220" s="90"/>
      <c r="HT220" s="90"/>
      <c r="HU220" s="90"/>
      <c r="HV220" s="90"/>
      <c r="HW220" s="90"/>
      <c r="HX220" s="90"/>
      <c r="HY220" s="90"/>
      <c r="HZ220" s="90"/>
      <c r="IA220" s="90"/>
      <c r="IB220" s="90"/>
      <c r="IC220" s="90"/>
      <c r="ID220" s="90"/>
      <c r="IE220" s="90"/>
      <c r="IF220" s="90"/>
      <c r="IG220" s="90"/>
      <c r="IH220" s="90"/>
      <c r="II220" s="90"/>
      <c r="IJ220" s="90"/>
      <c r="IK220" s="90"/>
      <c r="IL220" s="90"/>
      <c r="IM220" s="90"/>
      <c r="IN220" s="90"/>
      <c r="IO220" s="90"/>
      <c r="IP220" s="90"/>
      <c r="IQ220" s="90"/>
      <c r="IR220" s="90"/>
      <c r="IS220" s="90"/>
      <c r="IT220" s="90"/>
      <c r="IU220" s="90"/>
      <c r="IV220" s="90"/>
    </row>
    <row r="221" spans="1:256" ht="12.75">
      <c r="A221" s="85"/>
      <c r="B221" s="86">
        <v>131</v>
      </c>
      <c r="C221" s="86" t="s">
        <v>3</v>
      </c>
      <c r="D221" s="87" t="s">
        <v>27</v>
      </c>
      <c r="E221" s="86" t="s">
        <v>14</v>
      </c>
      <c r="F221" s="88">
        <f>F216*1000</f>
        <v>9.200000000000001</v>
      </c>
      <c r="G221" s="123"/>
      <c r="H221" s="6">
        <f t="shared" si="25"/>
        <v>0</v>
      </c>
      <c r="I221" s="89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0"/>
      <c r="DF221" s="90"/>
      <c r="DG221" s="90"/>
      <c r="DH221" s="90"/>
      <c r="DI221" s="90"/>
      <c r="DJ221" s="90"/>
      <c r="DK221" s="90"/>
      <c r="DL221" s="90"/>
      <c r="DM221" s="90"/>
      <c r="DN221" s="90"/>
      <c r="DO221" s="90"/>
      <c r="DP221" s="90"/>
      <c r="DQ221" s="90"/>
      <c r="DR221" s="90"/>
      <c r="DS221" s="90"/>
      <c r="DT221" s="90"/>
      <c r="DU221" s="90"/>
      <c r="DV221" s="90"/>
      <c r="DW221" s="90"/>
      <c r="DX221" s="90"/>
      <c r="DY221" s="90"/>
      <c r="DZ221" s="90"/>
      <c r="EA221" s="90"/>
      <c r="EB221" s="90"/>
      <c r="EC221" s="90"/>
      <c r="ED221" s="90"/>
      <c r="EE221" s="90"/>
      <c r="EF221" s="90"/>
      <c r="EG221" s="90"/>
      <c r="EH221" s="90"/>
      <c r="EI221" s="90"/>
      <c r="EJ221" s="90"/>
      <c r="EK221" s="90"/>
      <c r="EL221" s="90"/>
      <c r="EM221" s="90"/>
      <c r="EN221" s="90"/>
      <c r="EO221" s="90"/>
      <c r="EP221" s="90"/>
      <c r="EQ221" s="90"/>
      <c r="ER221" s="90"/>
      <c r="ES221" s="90"/>
      <c r="ET221" s="90"/>
      <c r="EU221" s="90"/>
      <c r="EV221" s="90"/>
      <c r="EW221" s="90"/>
      <c r="EX221" s="90"/>
      <c r="EY221" s="90"/>
      <c r="EZ221" s="90"/>
      <c r="FA221" s="90"/>
      <c r="FB221" s="90"/>
      <c r="FC221" s="90"/>
      <c r="FD221" s="90"/>
      <c r="FE221" s="90"/>
      <c r="FF221" s="90"/>
      <c r="FG221" s="90"/>
      <c r="FH221" s="90"/>
      <c r="FI221" s="90"/>
      <c r="FJ221" s="90"/>
      <c r="FK221" s="90"/>
      <c r="FL221" s="90"/>
      <c r="FM221" s="90"/>
      <c r="FN221" s="90"/>
      <c r="FO221" s="90"/>
      <c r="FP221" s="90"/>
      <c r="FQ221" s="90"/>
      <c r="FR221" s="90"/>
      <c r="FS221" s="90"/>
      <c r="FT221" s="90"/>
      <c r="FU221" s="90"/>
      <c r="FV221" s="90"/>
      <c r="FW221" s="90"/>
      <c r="FX221" s="90"/>
      <c r="FY221" s="90"/>
      <c r="FZ221" s="90"/>
      <c r="GA221" s="90"/>
      <c r="GB221" s="90"/>
      <c r="GC221" s="90"/>
      <c r="GD221" s="90"/>
      <c r="GE221" s="90"/>
      <c r="GF221" s="90"/>
      <c r="GG221" s="90"/>
      <c r="GH221" s="90"/>
      <c r="GI221" s="90"/>
      <c r="GJ221" s="90"/>
      <c r="GK221" s="90"/>
      <c r="GL221" s="90"/>
      <c r="GM221" s="90"/>
      <c r="GN221" s="90"/>
      <c r="GO221" s="90"/>
      <c r="GP221" s="90"/>
      <c r="GQ221" s="90"/>
      <c r="GR221" s="90"/>
      <c r="GS221" s="90"/>
      <c r="GT221" s="90"/>
      <c r="GU221" s="90"/>
      <c r="GV221" s="90"/>
      <c r="GW221" s="90"/>
      <c r="GX221" s="90"/>
      <c r="GY221" s="90"/>
      <c r="GZ221" s="90"/>
      <c r="HA221" s="90"/>
      <c r="HB221" s="90"/>
      <c r="HC221" s="90"/>
      <c r="HD221" s="90"/>
      <c r="HE221" s="90"/>
      <c r="HF221" s="90"/>
      <c r="HG221" s="90"/>
      <c r="HH221" s="90"/>
      <c r="HI221" s="90"/>
      <c r="HJ221" s="90"/>
      <c r="HK221" s="90"/>
      <c r="HL221" s="90"/>
      <c r="HM221" s="90"/>
      <c r="HN221" s="90"/>
      <c r="HO221" s="90"/>
      <c r="HP221" s="90"/>
      <c r="HQ221" s="90"/>
      <c r="HR221" s="90"/>
      <c r="HS221" s="90"/>
      <c r="HT221" s="90"/>
      <c r="HU221" s="90"/>
      <c r="HV221" s="90"/>
      <c r="HW221" s="90"/>
      <c r="HX221" s="90"/>
      <c r="HY221" s="90"/>
      <c r="HZ221" s="90"/>
      <c r="IA221" s="90"/>
      <c r="IB221" s="90"/>
      <c r="IC221" s="90"/>
      <c r="ID221" s="90"/>
      <c r="IE221" s="90"/>
      <c r="IF221" s="90"/>
      <c r="IG221" s="90"/>
      <c r="IH221" s="90"/>
      <c r="II221" s="90"/>
      <c r="IJ221" s="90"/>
      <c r="IK221" s="90"/>
      <c r="IL221" s="90"/>
      <c r="IM221" s="90"/>
      <c r="IN221" s="90"/>
      <c r="IO221" s="90"/>
      <c r="IP221" s="90"/>
      <c r="IQ221" s="90"/>
      <c r="IR221" s="90"/>
      <c r="IS221" s="90"/>
      <c r="IT221" s="90"/>
      <c r="IU221" s="90"/>
      <c r="IV221" s="90"/>
    </row>
    <row r="222" spans="1:256" ht="12.75">
      <c r="A222" s="85"/>
      <c r="B222" s="86">
        <v>132</v>
      </c>
      <c r="C222" s="86" t="s">
        <v>3</v>
      </c>
      <c r="D222" s="87" t="s">
        <v>42</v>
      </c>
      <c r="E222" s="86" t="s">
        <v>9</v>
      </c>
      <c r="F222" s="88">
        <f>(F217+F218+F219)*0.1</f>
        <v>46</v>
      </c>
      <c r="G222" s="123"/>
      <c r="H222" s="6">
        <f t="shared" si="25"/>
        <v>0</v>
      </c>
      <c r="I222" s="89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90"/>
      <c r="CM222" s="90"/>
      <c r="CN222" s="90"/>
      <c r="CO222" s="90"/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0"/>
      <c r="DE222" s="90"/>
      <c r="DF222" s="90"/>
      <c r="DG222" s="90"/>
      <c r="DH222" s="90"/>
      <c r="DI222" s="90"/>
      <c r="DJ222" s="90"/>
      <c r="DK222" s="90"/>
      <c r="DL222" s="90"/>
      <c r="DM222" s="90"/>
      <c r="DN222" s="90"/>
      <c r="DO222" s="90"/>
      <c r="DP222" s="90"/>
      <c r="DQ222" s="90"/>
      <c r="DR222" s="90"/>
      <c r="DS222" s="90"/>
      <c r="DT222" s="90"/>
      <c r="DU222" s="90"/>
      <c r="DV222" s="90"/>
      <c r="DW222" s="90"/>
      <c r="DX222" s="90"/>
      <c r="DY222" s="90"/>
      <c r="DZ222" s="90"/>
      <c r="EA222" s="90"/>
      <c r="EB222" s="90"/>
      <c r="EC222" s="90"/>
      <c r="ED222" s="90"/>
      <c r="EE222" s="90"/>
      <c r="EF222" s="90"/>
      <c r="EG222" s="90"/>
      <c r="EH222" s="90"/>
      <c r="EI222" s="90"/>
      <c r="EJ222" s="90"/>
      <c r="EK222" s="90"/>
      <c r="EL222" s="90"/>
      <c r="EM222" s="90"/>
      <c r="EN222" s="90"/>
      <c r="EO222" s="90"/>
      <c r="EP222" s="90"/>
      <c r="EQ222" s="90"/>
      <c r="ER222" s="90"/>
      <c r="ES222" s="90"/>
      <c r="ET222" s="90"/>
      <c r="EU222" s="90"/>
      <c r="EV222" s="90"/>
      <c r="EW222" s="90"/>
      <c r="EX222" s="90"/>
      <c r="EY222" s="90"/>
      <c r="EZ222" s="90"/>
      <c r="FA222" s="90"/>
      <c r="FB222" s="90"/>
      <c r="FC222" s="90"/>
      <c r="FD222" s="90"/>
      <c r="FE222" s="90"/>
      <c r="FF222" s="90"/>
      <c r="FG222" s="90"/>
      <c r="FH222" s="90"/>
      <c r="FI222" s="90"/>
      <c r="FJ222" s="90"/>
      <c r="FK222" s="90"/>
      <c r="FL222" s="90"/>
      <c r="FM222" s="90"/>
      <c r="FN222" s="90"/>
      <c r="FO222" s="90"/>
      <c r="FP222" s="90"/>
      <c r="FQ222" s="90"/>
      <c r="FR222" s="90"/>
      <c r="FS222" s="90"/>
      <c r="FT222" s="90"/>
      <c r="FU222" s="90"/>
      <c r="FV222" s="90"/>
      <c r="FW222" s="90"/>
      <c r="FX222" s="90"/>
      <c r="FY222" s="90"/>
      <c r="FZ222" s="90"/>
      <c r="GA222" s="90"/>
      <c r="GB222" s="90"/>
      <c r="GC222" s="90"/>
      <c r="GD222" s="90"/>
      <c r="GE222" s="90"/>
      <c r="GF222" s="90"/>
      <c r="GG222" s="90"/>
      <c r="GH222" s="90"/>
      <c r="GI222" s="90"/>
      <c r="GJ222" s="90"/>
      <c r="GK222" s="90"/>
      <c r="GL222" s="90"/>
      <c r="GM222" s="90"/>
      <c r="GN222" s="90"/>
      <c r="GO222" s="90"/>
      <c r="GP222" s="90"/>
      <c r="GQ222" s="90"/>
      <c r="GR222" s="90"/>
      <c r="GS222" s="90"/>
      <c r="GT222" s="90"/>
      <c r="GU222" s="90"/>
      <c r="GV222" s="90"/>
      <c r="GW222" s="90"/>
      <c r="GX222" s="90"/>
      <c r="GY222" s="90"/>
      <c r="GZ222" s="90"/>
      <c r="HA222" s="90"/>
      <c r="HB222" s="90"/>
      <c r="HC222" s="90"/>
      <c r="HD222" s="90"/>
      <c r="HE222" s="90"/>
      <c r="HF222" s="90"/>
      <c r="HG222" s="90"/>
      <c r="HH222" s="90"/>
      <c r="HI222" s="90"/>
      <c r="HJ222" s="90"/>
      <c r="HK222" s="90"/>
      <c r="HL222" s="90"/>
      <c r="HM222" s="90"/>
      <c r="HN222" s="90"/>
      <c r="HO222" s="90"/>
      <c r="HP222" s="90"/>
      <c r="HQ222" s="90"/>
      <c r="HR222" s="90"/>
      <c r="HS222" s="90"/>
      <c r="HT222" s="90"/>
      <c r="HU222" s="90"/>
      <c r="HV222" s="90"/>
      <c r="HW222" s="90"/>
      <c r="HX222" s="90"/>
      <c r="HY222" s="90"/>
      <c r="HZ222" s="90"/>
      <c r="IA222" s="90"/>
      <c r="IB222" s="90"/>
      <c r="IC222" s="90"/>
      <c r="ID222" s="90"/>
      <c r="IE222" s="90"/>
      <c r="IF222" s="90"/>
      <c r="IG222" s="90"/>
      <c r="IH222" s="90"/>
      <c r="II222" s="90"/>
      <c r="IJ222" s="90"/>
      <c r="IK222" s="90"/>
      <c r="IL222" s="90"/>
      <c r="IM222" s="90"/>
      <c r="IN222" s="90"/>
      <c r="IO222" s="90"/>
      <c r="IP222" s="90"/>
      <c r="IQ222" s="90"/>
      <c r="IR222" s="90"/>
      <c r="IS222" s="90"/>
      <c r="IT222" s="90"/>
      <c r="IU222" s="90"/>
      <c r="IV222" s="90"/>
    </row>
    <row r="223" spans="1:256" ht="12.75">
      <c r="A223" s="49"/>
      <c r="B223" s="49"/>
      <c r="C223" s="39"/>
      <c r="D223" s="39" t="s">
        <v>28</v>
      </c>
      <c r="E223" s="49"/>
      <c r="F223" s="50"/>
      <c r="G223" s="50"/>
      <c r="H223" s="2">
        <f>SUM(H196:H222)</f>
        <v>0</v>
      </c>
      <c r="I223" s="114"/>
      <c r="J223" s="49"/>
      <c r="K223" s="82"/>
      <c r="L223" s="49"/>
      <c r="M223" s="83"/>
      <c r="N223" s="49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  <c r="FR223" s="83"/>
      <c r="FS223" s="83"/>
      <c r="FT223" s="83"/>
      <c r="FU223" s="83"/>
      <c r="FV223" s="83"/>
      <c r="FW223" s="83"/>
      <c r="FX223" s="83"/>
      <c r="FY223" s="83"/>
      <c r="FZ223" s="83"/>
      <c r="GA223" s="83"/>
      <c r="GB223" s="83"/>
      <c r="GC223" s="83"/>
      <c r="GD223" s="83"/>
      <c r="GE223" s="83"/>
      <c r="GF223" s="83"/>
      <c r="GG223" s="83"/>
      <c r="GH223" s="83"/>
      <c r="GI223" s="83"/>
      <c r="GJ223" s="83"/>
      <c r="GK223" s="83"/>
      <c r="GL223" s="83"/>
      <c r="GM223" s="83"/>
      <c r="GN223" s="83"/>
      <c r="GO223" s="83"/>
      <c r="GP223" s="83"/>
      <c r="GQ223" s="83"/>
      <c r="GR223" s="83"/>
      <c r="GS223" s="83"/>
      <c r="GT223" s="83"/>
      <c r="GU223" s="83"/>
      <c r="GV223" s="83"/>
      <c r="GW223" s="83"/>
      <c r="GX223" s="83"/>
      <c r="GY223" s="83"/>
      <c r="GZ223" s="83"/>
      <c r="HA223" s="83"/>
      <c r="HB223" s="83"/>
      <c r="HC223" s="83"/>
      <c r="HD223" s="83"/>
      <c r="HE223" s="83"/>
      <c r="HF223" s="83"/>
      <c r="HG223" s="83"/>
      <c r="HH223" s="83"/>
      <c r="HI223" s="83"/>
      <c r="HJ223" s="83"/>
      <c r="HK223" s="83"/>
      <c r="HL223" s="83"/>
      <c r="HM223" s="83"/>
      <c r="HN223" s="83"/>
      <c r="HO223" s="83"/>
      <c r="HP223" s="83"/>
      <c r="HQ223" s="83"/>
      <c r="HR223" s="83"/>
      <c r="HS223" s="83"/>
      <c r="HT223" s="83"/>
      <c r="HU223" s="83"/>
      <c r="HV223" s="83"/>
      <c r="HW223" s="83"/>
      <c r="HX223" s="83"/>
      <c r="HY223" s="83"/>
      <c r="HZ223" s="83"/>
      <c r="IA223" s="83"/>
      <c r="IB223" s="83"/>
      <c r="IC223" s="83"/>
      <c r="ID223" s="83"/>
      <c r="IE223" s="83"/>
      <c r="IF223" s="83"/>
      <c r="IG223" s="83"/>
      <c r="IH223" s="83"/>
      <c r="II223" s="83"/>
      <c r="IJ223" s="83"/>
      <c r="IK223" s="83"/>
      <c r="IL223" s="83"/>
      <c r="IM223" s="83"/>
      <c r="IN223" s="83"/>
      <c r="IO223" s="83"/>
      <c r="IP223" s="83"/>
      <c r="IQ223" s="83"/>
      <c r="IR223" s="83"/>
      <c r="IS223" s="83"/>
      <c r="IT223" s="83"/>
      <c r="IU223" s="83"/>
      <c r="IV223" s="83"/>
    </row>
    <row r="224" spans="1:256" ht="12.75">
      <c r="A224" s="49"/>
      <c r="B224" s="49"/>
      <c r="C224" s="39"/>
      <c r="D224" s="39"/>
      <c r="E224" s="49"/>
      <c r="F224" s="50"/>
      <c r="G224" s="50"/>
      <c r="H224" s="2"/>
      <c r="I224" s="114"/>
      <c r="J224" s="49"/>
      <c r="K224" s="82"/>
      <c r="L224" s="49"/>
      <c r="M224" s="83"/>
      <c r="N224" s="49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  <c r="EL224" s="83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  <c r="FI224" s="83"/>
      <c r="FJ224" s="83"/>
      <c r="FK224" s="83"/>
      <c r="FL224" s="83"/>
      <c r="FM224" s="83"/>
      <c r="FN224" s="83"/>
      <c r="FO224" s="83"/>
      <c r="FP224" s="83"/>
      <c r="FQ224" s="83"/>
      <c r="FR224" s="83"/>
      <c r="FS224" s="83"/>
      <c r="FT224" s="83"/>
      <c r="FU224" s="83"/>
      <c r="FV224" s="83"/>
      <c r="FW224" s="83"/>
      <c r="FX224" s="83"/>
      <c r="FY224" s="83"/>
      <c r="FZ224" s="83"/>
      <c r="GA224" s="83"/>
      <c r="GB224" s="83"/>
      <c r="GC224" s="83"/>
      <c r="GD224" s="83"/>
      <c r="GE224" s="83"/>
      <c r="GF224" s="83"/>
      <c r="GG224" s="83"/>
      <c r="GH224" s="83"/>
      <c r="GI224" s="83"/>
      <c r="GJ224" s="83"/>
      <c r="GK224" s="83"/>
      <c r="GL224" s="83"/>
      <c r="GM224" s="83"/>
      <c r="GN224" s="83"/>
      <c r="GO224" s="83"/>
      <c r="GP224" s="83"/>
      <c r="GQ224" s="83"/>
      <c r="GR224" s="83"/>
      <c r="GS224" s="83"/>
      <c r="GT224" s="83"/>
      <c r="GU224" s="83"/>
      <c r="GV224" s="83"/>
      <c r="GW224" s="83"/>
      <c r="GX224" s="83"/>
      <c r="GY224" s="83"/>
      <c r="GZ224" s="83"/>
      <c r="HA224" s="83"/>
      <c r="HB224" s="83"/>
      <c r="HC224" s="83"/>
      <c r="HD224" s="83"/>
      <c r="HE224" s="83"/>
      <c r="HF224" s="83"/>
      <c r="HG224" s="83"/>
      <c r="HH224" s="83"/>
      <c r="HI224" s="83"/>
      <c r="HJ224" s="83"/>
      <c r="HK224" s="83"/>
      <c r="HL224" s="83"/>
      <c r="HM224" s="83"/>
      <c r="HN224" s="83"/>
      <c r="HO224" s="83"/>
      <c r="HP224" s="83"/>
      <c r="HQ224" s="83"/>
      <c r="HR224" s="83"/>
      <c r="HS224" s="83"/>
      <c r="HT224" s="83"/>
      <c r="HU224" s="83"/>
      <c r="HV224" s="83"/>
      <c r="HW224" s="83"/>
      <c r="HX224" s="83"/>
      <c r="HY224" s="83"/>
      <c r="HZ224" s="83"/>
      <c r="IA224" s="83"/>
      <c r="IB224" s="83"/>
      <c r="IC224" s="83"/>
      <c r="ID224" s="83"/>
      <c r="IE224" s="83"/>
      <c r="IF224" s="83"/>
      <c r="IG224" s="83"/>
      <c r="IH224" s="83"/>
      <c r="II224" s="83"/>
      <c r="IJ224" s="83"/>
      <c r="IK224" s="83"/>
      <c r="IL224" s="83"/>
      <c r="IM224" s="83"/>
      <c r="IN224" s="83"/>
      <c r="IO224" s="83"/>
      <c r="IP224" s="83"/>
      <c r="IQ224" s="83"/>
      <c r="IR224" s="83"/>
      <c r="IS224" s="83"/>
      <c r="IT224" s="83"/>
      <c r="IU224" s="83"/>
      <c r="IV224" s="83"/>
    </row>
    <row r="225" spans="1:256" ht="12.75">
      <c r="A225" s="49"/>
      <c r="B225" s="49"/>
      <c r="C225" s="39"/>
      <c r="D225" s="39"/>
      <c r="E225" s="49"/>
      <c r="F225" s="50"/>
      <c r="G225" s="50"/>
      <c r="H225" s="2"/>
      <c r="I225" s="49"/>
      <c r="J225" s="49"/>
      <c r="K225" s="82"/>
      <c r="L225" s="49"/>
      <c r="M225" s="83"/>
      <c r="N225" s="49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  <c r="GB225" s="83"/>
      <c r="GC225" s="83"/>
      <c r="GD225" s="83"/>
      <c r="GE225" s="83"/>
      <c r="GF225" s="83"/>
      <c r="GG225" s="83"/>
      <c r="GH225" s="83"/>
      <c r="GI225" s="83"/>
      <c r="GJ225" s="83"/>
      <c r="GK225" s="83"/>
      <c r="GL225" s="83"/>
      <c r="GM225" s="83"/>
      <c r="GN225" s="83"/>
      <c r="GO225" s="83"/>
      <c r="GP225" s="83"/>
      <c r="GQ225" s="83"/>
      <c r="GR225" s="83"/>
      <c r="GS225" s="83"/>
      <c r="GT225" s="83"/>
      <c r="GU225" s="83"/>
      <c r="GV225" s="83"/>
      <c r="GW225" s="83"/>
      <c r="GX225" s="83"/>
      <c r="GY225" s="83"/>
      <c r="GZ225" s="83"/>
      <c r="HA225" s="83"/>
      <c r="HB225" s="83"/>
      <c r="HC225" s="83"/>
      <c r="HD225" s="83"/>
      <c r="HE225" s="83"/>
      <c r="HF225" s="83"/>
      <c r="HG225" s="83"/>
      <c r="HH225" s="83"/>
      <c r="HI225" s="83"/>
      <c r="HJ225" s="83"/>
      <c r="HK225" s="83"/>
      <c r="HL225" s="83"/>
      <c r="HM225" s="83"/>
      <c r="HN225" s="83"/>
      <c r="HO225" s="83"/>
      <c r="HP225" s="83"/>
      <c r="HQ225" s="83"/>
      <c r="HR225" s="83"/>
      <c r="HS225" s="83"/>
      <c r="HT225" s="83"/>
      <c r="HU225" s="83"/>
      <c r="HV225" s="83"/>
      <c r="HW225" s="83"/>
      <c r="HX225" s="83"/>
      <c r="HY225" s="83"/>
      <c r="HZ225" s="83"/>
      <c r="IA225" s="83"/>
      <c r="IB225" s="83"/>
      <c r="IC225" s="83"/>
      <c r="ID225" s="83"/>
      <c r="IE225" s="83"/>
      <c r="IF225" s="83"/>
      <c r="IG225" s="83"/>
      <c r="IH225" s="83"/>
      <c r="II225" s="83"/>
      <c r="IJ225" s="83"/>
      <c r="IK225" s="83"/>
      <c r="IL225" s="83"/>
      <c r="IM225" s="83"/>
      <c r="IN225" s="83"/>
      <c r="IO225" s="83"/>
      <c r="IP225" s="83"/>
      <c r="IQ225" s="83"/>
      <c r="IR225" s="83"/>
      <c r="IS225" s="83"/>
      <c r="IT225" s="83"/>
      <c r="IU225" s="83"/>
      <c r="IV225" s="83"/>
    </row>
    <row r="226" spans="1:256" ht="12.75">
      <c r="A226" s="49"/>
      <c r="B226" s="49">
        <v>9</v>
      </c>
      <c r="C226" s="39"/>
      <c r="D226" s="39"/>
      <c r="E226" s="49"/>
      <c r="F226" s="50"/>
      <c r="G226" s="50"/>
      <c r="H226" s="2"/>
      <c r="I226" s="49"/>
      <c r="J226" s="49"/>
      <c r="K226" s="82"/>
      <c r="L226" s="49"/>
      <c r="M226" s="83"/>
      <c r="N226" s="49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  <c r="EL226" s="83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  <c r="FH226" s="83"/>
      <c r="FI226" s="83"/>
      <c r="FJ226" s="83"/>
      <c r="FK226" s="83"/>
      <c r="FL226" s="83"/>
      <c r="FM226" s="83"/>
      <c r="FN226" s="83"/>
      <c r="FO226" s="83"/>
      <c r="FP226" s="83"/>
      <c r="FQ226" s="83"/>
      <c r="FR226" s="83"/>
      <c r="FS226" s="83"/>
      <c r="FT226" s="83"/>
      <c r="FU226" s="83"/>
      <c r="FV226" s="83"/>
      <c r="FW226" s="83"/>
      <c r="FX226" s="83"/>
      <c r="FY226" s="83"/>
      <c r="FZ226" s="83"/>
      <c r="GA226" s="83"/>
      <c r="GB226" s="83"/>
      <c r="GC226" s="83"/>
      <c r="GD226" s="83"/>
      <c r="GE226" s="83"/>
      <c r="GF226" s="83"/>
      <c r="GG226" s="83"/>
      <c r="GH226" s="83"/>
      <c r="GI226" s="83"/>
      <c r="GJ226" s="83"/>
      <c r="GK226" s="83"/>
      <c r="GL226" s="83"/>
      <c r="GM226" s="83"/>
      <c r="GN226" s="83"/>
      <c r="GO226" s="83"/>
      <c r="GP226" s="83"/>
      <c r="GQ226" s="83"/>
      <c r="GR226" s="83"/>
      <c r="GS226" s="83"/>
      <c r="GT226" s="83"/>
      <c r="GU226" s="83"/>
      <c r="GV226" s="83"/>
      <c r="GW226" s="83"/>
      <c r="GX226" s="83"/>
      <c r="GY226" s="83"/>
      <c r="GZ226" s="83"/>
      <c r="HA226" s="83"/>
      <c r="HB226" s="83"/>
      <c r="HC226" s="83"/>
      <c r="HD226" s="83"/>
      <c r="HE226" s="83"/>
      <c r="HF226" s="83"/>
      <c r="HG226" s="83"/>
      <c r="HH226" s="83"/>
      <c r="HI226" s="83"/>
      <c r="HJ226" s="83"/>
      <c r="HK226" s="83"/>
      <c r="HL226" s="83"/>
      <c r="HM226" s="83"/>
      <c r="HN226" s="83"/>
      <c r="HO226" s="83"/>
      <c r="HP226" s="83"/>
      <c r="HQ226" s="83"/>
      <c r="HR226" s="83"/>
      <c r="HS226" s="83"/>
      <c r="HT226" s="83"/>
      <c r="HU226" s="83"/>
      <c r="HV226" s="83"/>
      <c r="HW226" s="83"/>
      <c r="HX226" s="83"/>
      <c r="HY226" s="83"/>
      <c r="HZ226" s="83"/>
      <c r="IA226" s="83"/>
      <c r="IB226" s="83"/>
      <c r="IC226" s="83"/>
      <c r="ID226" s="83"/>
      <c r="IE226" s="83"/>
      <c r="IF226" s="83"/>
      <c r="IG226" s="83"/>
      <c r="IH226" s="83"/>
      <c r="II226" s="83"/>
      <c r="IJ226" s="83"/>
      <c r="IK226" s="83"/>
      <c r="IL226" s="83"/>
      <c r="IM226" s="83"/>
      <c r="IN226" s="83"/>
      <c r="IO226" s="83"/>
      <c r="IP226" s="83"/>
      <c r="IQ226" s="83"/>
      <c r="IR226" s="83"/>
      <c r="IS226" s="83"/>
      <c r="IT226" s="83"/>
      <c r="IU226" s="83"/>
      <c r="IV226" s="83"/>
    </row>
    <row r="227" spans="1:256" ht="12.75">
      <c r="A227" s="49"/>
      <c r="B227" s="49" t="s">
        <v>10</v>
      </c>
      <c r="C227" s="39" t="s">
        <v>29</v>
      </c>
      <c r="D227" s="39"/>
      <c r="E227" s="49" t="s">
        <v>4</v>
      </c>
      <c r="F227" s="50" t="s">
        <v>5</v>
      </c>
      <c r="G227" s="50" t="s">
        <v>11</v>
      </c>
      <c r="H227" s="2" t="s">
        <v>8</v>
      </c>
      <c r="I227" s="49"/>
      <c r="J227" s="49"/>
      <c r="K227" s="82"/>
      <c r="L227" s="49"/>
      <c r="M227" s="83"/>
      <c r="N227" s="49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  <c r="FR227" s="83"/>
      <c r="FS227" s="83"/>
      <c r="FT227" s="83"/>
      <c r="FU227" s="83"/>
      <c r="FV227" s="83"/>
      <c r="FW227" s="83"/>
      <c r="FX227" s="83"/>
      <c r="FY227" s="83"/>
      <c r="FZ227" s="83"/>
      <c r="GA227" s="83"/>
      <c r="GB227" s="83"/>
      <c r="GC227" s="83"/>
      <c r="GD227" s="83"/>
      <c r="GE227" s="83"/>
      <c r="GF227" s="83"/>
      <c r="GG227" s="83"/>
      <c r="GH227" s="83"/>
      <c r="GI227" s="83"/>
      <c r="GJ227" s="83"/>
      <c r="GK227" s="83"/>
      <c r="GL227" s="83"/>
      <c r="GM227" s="83"/>
      <c r="GN227" s="83"/>
      <c r="GO227" s="83"/>
      <c r="GP227" s="83"/>
      <c r="GQ227" s="83"/>
      <c r="GR227" s="83"/>
      <c r="GS227" s="83"/>
      <c r="GT227" s="83"/>
      <c r="GU227" s="83"/>
      <c r="GV227" s="83"/>
      <c r="GW227" s="83"/>
      <c r="GX227" s="83"/>
      <c r="GY227" s="83"/>
      <c r="GZ227" s="83"/>
      <c r="HA227" s="83"/>
      <c r="HB227" s="83"/>
      <c r="HC227" s="83"/>
      <c r="HD227" s="83"/>
      <c r="HE227" s="83"/>
      <c r="HF227" s="83"/>
      <c r="HG227" s="83"/>
      <c r="HH227" s="83"/>
      <c r="HI227" s="83"/>
      <c r="HJ227" s="83"/>
      <c r="HK227" s="83"/>
      <c r="HL227" s="83"/>
      <c r="HM227" s="83"/>
      <c r="HN227" s="83"/>
      <c r="HO227" s="83"/>
      <c r="HP227" s="83"/>
      <c r="HQ227" s="83"/>
      <c r="HR227" s="83"/>
      <c r="HS227" s="83"/>
      <c r="HT227" s="83"/>
      <c r="HU227" s="83"/>
      <c r="HV227" s="83"/>
      <c r="HW227" s="83"/>
      <c r="HX227" s="83"/>
      <c r="HY227" s="83"/>
      <c r="HZ227" s="83"/>
      <c r="IA227" s="83"/>
      <c r="IB227" s="83"/>
      <c r="IC227" s="83"/>
      <c r="ID227" s="83"/>
      <c r="IE227" s="83"/>
      <c r="IF227" s="83"/>
      <c r="IG227" s="83"/>
      <c r="IH227" s="83"/>
      <c r="II227" s="83"/>
      <c r="IJ227" s="83"/>
      <c r="IK227" s="83"/>
      <c r="IL227" s="83"/>
      <c r="IM227" s="83"/>
      <c r="IN227" s="83"/>
      <c r="IO227" s="83"/>
      <c r="IP227" s="83"/>
      <c r="IQ227" s="83"/>
      <c r="IR227" s="83"/>
      <c r="IS227" s="83"/>
      <c r="IT227" s="83"/>
      <c r="IU227" s="83"/>
      <c r="IV227" s="83"/>
    </row>
    <row r="228" spans="1:256" ht="12.75">
      <c r="A228" s="49"/>
      <c r="B228" s="49"/>
      <c r="C228" s="39" t="s">
        <v>25</v>
      </c>
      <c r="D228" s="39"/>
      <c r="E228" s="49"/>
      <c r="F228" s="50"/>
      <c r="G228" s="50"/>
      <c r="H228" s="2"/>
      <c r="I228" s="49"/>
      <c r="J228" s="49"/>
      <c r="K228" s="82"/>
      <c r="L228" s="49"/>
      <c r="M228" s="83"/>
      <c r="N228" s="49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  <c r="EL228" s="83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  <c r="FH228" s="83"/>
      <c r="FI228" s="83"/>
      <c r="FJ228" s="83"/>
      <c r="FK228" s="83"/>
      <c r="FL228" s="83"/>
      <c r="FM228" s="83"/>
      <c r="FN228" s="83"/>
      <c r="FO228" s="83"/>
      <c r="FP228" s="83"/>
      <c r="FQ228" s="83"/>
      <c r="FR228" s="83"/>
      <c r="FS228" s="83"/>
      <c r="FT228" s="83"/>
      <c r="FU228" s="83"/>
      <c r="FV228" s="83"/>
      <c r="FW228" s="83"/>
      <c r="FX228" s="83"/>
      <c r="FY228" s="83"/>
      <c r="FZ228" s="83"/>
      <c r="GA228" s="83"/>
      <c r="GB228" s="83"/>
      <c r="GC228" s="83"/>
      <c r="GD228" s="83"/>
      <c r="GE228" s="83"/>
      <c r="GF228" s="83"/>
      <c r="GG228" s="83"/>
      <c r="GH228" s="83"/>
      <c r="GI228" s="83"/>
      <c r="GJ228" s="83"/>
      <c r="GK228" s="83"/>
      <c r="GL228" s="83"/>
      <c r="GM228" s="83"/>
      <c r="GN228" s="83"/>
      <c r="GO228" s="83"/>
      <c r="GP228" s="83"/>
      <c r="GQ228" s="83"/>
      <c r="GR228" s="83"/>
      <c r="GS228" s="83"/>
      <c r="GT228" s="83"/>
      <c r="GU228" s="83"/>
      <c r="GV228" s="83"/>
      <c r="GW228" s="83"/>
      <c r="GX228" s="83"/>
      <c r="GY228" s="83"/>
      <c r="GZ228" s="83"/>
      <c r="HA228" s="83"/>
      <c r="HB228" s="83"/>
      <c r="HC228" s="83"/>
      <c r="HD228" s="83"/>
      <c r="HE228" s="83"/>
      <c r="HF228" s="83"/>
      <c r="HG228" s="83"/>
      <c r="HH228" s="83"/>
      <c r="HI228" s="83"/>
      <c r="HJ228" s="83"/>
      <c r="HK228" s="83"/>
      <c r="HL228" s="83"/>
      <c r="HM228" s="83"/>
      <c r="HN228" s="83"/>
      <c r="HO228" s="83"/>
      <c r="HP228" s="83"/>
      <c r="HQ228" s="83"/>
      <c r="HR228" s="83"/>
      <c r="HS228" s="83"/>
      <c r="HT228" s="83"/>
      <c r="HU228" s="83"/>
      <c r="HV228" s="83"/>
      <c r="HW228" s="83"/>
      <c r="HX228" s="83"/>
      <c r="HY228" s="83"/>
      <c r="HZ228" s="83"/>
      <c r="IA228" s="83"/>
      <c r="IB228" s="83"/>
      <c r="IC228" s="83"/>
      <c r="ID228" s="83"/>
      <c r="IE228" s="83"/>
      <c r="IF228" s="83"/>
      <c r="IG228" s="83"/>
      <c r="IH228" s="83"/>
      <c r="II228" s="83"/>
      <c r="IJ228" s="83"/>
      <c r="IK228" s="83"/>
      <c r="IL228" s="83"/>
      <c r="IM228" s="83"/>
      <c r="IN228" s="83"/>
      <c r="IO228" s="83"/>
      <c r="IP228" s="83"/>
      <c r="IQ228" s="83"/>
      <c r="IR228" s="83"/>
      <c r="IS228" s="83"/>
      <c r="IT228" s="83"/>
      <c r="IU228" s="83"/>
      <c r="IV228" s="83"/>
    </row>
    <row r="229" spans="1:256" ht="38.25">
      <c r="A229" s="85"/>
      <c r="B229" s="86">
        <v>133</v>
      </c>
      <c r="C229" s="86">
        <v>185804213</v>
      </c>
      <c r="D229" s="87" t="s">
        <v>105</v>
      </c>
      <c r="E229" s="86" t="s">
        <v>0</v>
      </c>
      <c r="F229" s="88">
        <f>+(3*47*3.15*0.5*0.5)</f>
        <v>111.0375</v>
      </c>
      <c r="G229" s="123"/>
      <c r="H229" s="6">
        <f aca="true" t="shared" si="26" ref="H229:H233">G229*F229</f>
        <v>0</v>
      </c>
      <c r="I229" s="89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90"/>
      <c r="CM229" s="90"/>
      <c r="CN229" s="90"/>
      <c r="CO229" s="90"/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0"/>
      <c r="DE229" s="90"/>
      <c r="DF229" s="90"/>
      <c r="DG229" s="90"/>
      <c r="DH229" s="90"/>
      <c r="DI229" s="90"/>
      <c r="DJ229" s="90"/>
      <c r="DK229" s="90"/>
      <c r="DL229" s="90"/>
      <c r="DM229" s="90"/>
      <c r="DN229" s="90"/>
      <c r="DO229" s="90"/>
      <c r="DP229" s="90"/>
      <c r="DQ229" s="90"/>
      <c r="DR229" s="90"/>
      <c r="DS229" s="90"/>
      <c r="DT229" s="90"/>
      <c r="DU229" s="90"/>
      <c r="DV229" s="90"/>
      <c r="DW229" s="90"/>
      <c r="DX229" s="90"/>
      <c r="DY229" s="90"/>
      <c r="DZ229" s="90"/>
      <c r="EA229" s="90"/>
      <c r="EB229" s="90"/>
      <c r="EC229" s="90"/>
      <c r="ED229" s="90"/>
      <c r="EE229" s="90"/>
      <c r="EF229" s="90"/>
      <c r="EG229" s="90"/>
      <c r="EH229" s="90"/>
      <c r="EI229" s="90"/>
      <c r="EJ229" s="90"/>
      <c r="EK229" s="90"/>
      <c r="EL229" s="90"/>
      <c r="EM229" s="90"/>
      <c r="EN229" s="90"/>
      <c r="EO229" s="90"/>
      <c r="EP229" s="90"/>
      <c r="EQ229" s="90"/>
      <c r="ER229" s="90"/>
      <c r="ES229" s="90"/>
      <c r="ET229" s="90"/>
      <c r="EU229" s="90"/>
      <c r="EV229" s="90"/>
      <c r="EW229" s="90"/>
      <c r="EX229" s="90"/>
      <c r="EY229" s="90"/>
      <c r="EZ229" s="90"/>
      <c r="FA229" s="90"/>
      <c r="FB229" s="90"/>
      <c r="FC229" s="90"/>
      <c r="FD229" s="90"/>
      <c r="FE229" s="90"/>
      <c r="FF229" s="90"/>
      <c r="FG229" s="90"/>
      <c r="FH229" s="90"/>
      <c r="FI229" s="90"/>
      <c r="FJ229" s="90"/>
      <c r="FK229" s="90"/>
      <c r="FL229" s="90"/>
      <c r="FM229" s="90"/>
      <c r="FN229" s="90"/>
      <c r="FO229" s="90"/>
      <c r="FP229" s="90"/>
      <c r="FQ229" s="90"/>
      <c r="FR229" s="90"/>
      <c r="FS229" s="90"/>
      <c r="FT229" s="90"/>
      <c r="FU229" s="90"/>
      <c r="FV229" s="90"/>
      <c r="FW229" s="90"/>
      <c r="FX229" s="90"/>
      <c r="FY229" s="90"/>
      <c r="FZ229" s="90"/>
      <c r="GA229" s="90"/>
      <c r="GB229" s="90"/>
      <c r="GC229" s="90"/>
      <c r="GD229" s="90"/>
      <c r="GE229" s="90"/>
      <c r="GF229" s="90"/>
      <c r="GG229" s="90"/>
      <c r="GH229" s="90"/>
      <c r="GI229" s="90"/>
      <c r="GJ229" s="90"/>
      <c r="GK229" s="90"/>
      <c r="GL229" s="90"/>
      <c r="GM229" s="90"/>
      <c r="GN229" s="90"/>
      <c r="GO229" s="90"/>
      <c r="GP229" s="90"/>
      <c r="GQ229" s="90"/>
      <c r="GR229" s="90"/>
      <c r="GS229" s="90"/>
      <c r="GT229" s="90"/>
      <c r="GU229" s="90"/>
      <c r="GV229" s="90"/>
      <c r="GW229" s="90"/>
      <c r="GX229" s="90"/>
      <c r="GY229" s="90"/>
      <c r="GZ229" s="90"/>
      <c r="HA229" s="90"/>
      <c r="HB229" s="90"/>
      <c r="HC229" s="90"/>
      <c r="HD229" s="90"/>
      <c r="HE229" s="90"/>
      <c r="HF229" s="90"/>
      <c r="HG229" s="90"/>
      <c r="HH229" s="90"/>
      <c r="HI229" s="90"/>
      <c r="HJ229" s="90"/>
      <c r="HK229" s="90"/>
      <c r="HL229" s="90"/>
      <c r="HM229" s="90"/>
      <c r="HN229" s="90"/>
      <c r="HO229" s="90"/>
      <c r="HP229" s="90"/>
      <c r="HQ229" s="90"/>
      <c r="HR229" s="90"/>
      <c r="HS229" s="90"/>
      <c r="HT229" s="90"/>
      <c r="HU229" s="90"/>
      <c r="HV229" s="90"/>
      <c r="HW229" s="90"/>
      <c r="HX229" s="90"/>
      <c r="HY229" s="90"/>
      <c r="HZ229" s="90"/>
      <c r="IA229" s="90"/>
      <c r="IB229" s="90"/>
      <c r="IC229" s="90"/>
      <c r="ID229" s="90"/>
      <c r="IE229" s="90"/>
      <c r="IF229" s="90"/>
      <c r="IG229" s="90"/>
      <c r="IH229" s="90"/>
      <c r="II229" s="90"/>
      <c r="IJ229" s="90"/>
      <c r="IK229" s="90"/>
      <c r="IL229" s="90"/>
      <c r="IM229" s="90"/>
      <c r="IN229" s="90"/>
      <c r="IO229" s="90"/>
      <c r="IP229" s="90"/>
      <c r="IQ229" s="90"/>
      <c r="IR229" s="90"/>
      <c r="IS229" s="90"/>
      <c r="IT229" s="90"/>
      <c r="IU229" s="90"/>
      <c r="IV229" s="90"/>
    </row>
    <row r="230" spans="1:256" ht="25.5">
      <c r="A230" s="85"/>
      <c r="B230" s="86">
        <v>134</v>
      </c>
      <c r="C230" s="86">
        <v>185804312</v>
      </c>
      <c r="D230" s="87" t="s">
        <v>104</v>
      </c>
      <c r="E230" s="86" t="s">
        <v>9</v>
      </c>
      <c r="F230" s="88">
        <f>+(50*10*0.1)</f>
        <v>50</v>
      </c>
      <c r="G230" s="123"/>
      <c r="H230" s="6">
        <f t="shared" si="26"/>
        <v>0</v>
      </c>
      <c r="I230" s="99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90"/>
      <c r="GX230" s="90"/>
      <c r="GY230" s="90"/>
      <c r="GZ230" s="90"/>
      <c r="HA230" s="90"/>
      <c r="HB230" s="90"/>
      <c r="HC230" s="90"/>
      <c r="HD230" s="90"/>
      <c r="HE230" s="90"/>
      <c r="HF230" s="90"/>
      <c r="HG230" s="90"/>
      <c r="HH230" s="90"/>
      <c r="HI230" s="90"/>
      <c r="HJ230" s="90"/>
      <c r="HK230" s="90"/>
      <c r="HL230" s="90"/>
      <c r="HM230" s="90"/>
      <c r="HN230" s="90"/>
      <c r="HO230" s="90"/>
      <c r="HP230" s="90"/>
      <c r="HQ230" s="90"/>
      <c r="HR230" s="90"/>
      <c r="HS230" s="90"/>
      <c r="HT230" s="90"/>
      <c r="HU230" s="90"/>
      <c r="HV230" s="90"/>
      <c r="HW230" s="90"/>
      <c r="HX230" s="90"/>
      <c r="HY230" s="90"/>
      <c r="HZ230" s="90"/>
      <c r="IA230" s="90"/>
      <c r="IB230" s="90"/>
      <c r="IC230" s="90"/>
      <c r="ID230" s="90"/>
      <c r="IE230" s="90"/>
      <c r="IF230" s="90"/>
      <c r="IG230" s="90"/>
      <c r="IH230" s="90"/>
      <c r="II230" s="90"/>
      <c r="IJ230" s="90"/>
      <c r="IK230" s="90"/>
      <c r="IL230" s="90"/>
      <c r="IM230" s="90"/>
      <c r="IN230" s="90"/>
      <c r="IO230" s="90"/>
      <c r="IP230" s="90"/>
      <c r="IQ230" s="90"/>
      <c r="IR230" s="90"/>
      <c r="IS230" s="90"/>
      <c r="IT230" s="90"/>
      <c r="IU230" s="90"/>
      <c r="IV230" s="90"/>
    </row>
    <row r="231" spans="1:256" ht="12.75">
      <c r="A231" s="85"/>
      <c r="B231" s="86">
        <v>135</v>
      </c>
      <c r="C231" s="86">
        <v>185851121</v>
      </c>
      <c r="D231" s="87" t="s">
        <v>40</v>
      </c>
      <c r="E231" s="86" t="s">
        <v>9</v>
      </c>
      <c r="F231" s="88">
        <f>+F230</f>
        <v>50</v>
      </c>
      <c r="G231" s="123"/>
      <c r="H231" s="6">
        <f t="shared" si="26"/>
        <v>0</v>
      </c>
      <c r="I231" s="89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90"/>
      <c r="CM231" s="90"/>
      <c r="CN231" s="90"/>
      <c r="CO231" s="90"/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0"/>
      <c r="DE231" s="90"/>
      <c r="DF231" s="90"/>
      <c r="DG231" s="90"/>
      <c r="DH231" s="90"/>
      <c r="DI231" s="90"/>
      <c r="DJ231" s="90"/>
      <c r="DK231" s="90"/>
      <c r="DL231" s="90"/>
      <c r="DM231" s="90"/>
      <c r="DN231" s="90"/>
      <c r="DO231" s="90"/>
      <c r="DP231" s="90"/>
      <c r="DQ231" s="90"/>
      <c r="DR231" s="90"/>
      <c r="DS231" s="90"/>
      <c r="DT231" s="90"/>
      <c r="DU231" s="90"/>
      <c r="DV231" s="90"/>
      <c r="DW231" s="90"/>
      <c r="DX231" s="90"/>
      <c r="DY231" s="90"/>
      <c r="DZ231" s="90"/>
      <c r="EA231" s="90"/>
      <c r="EB231" s="90"/>
      <c r="EC231" s="90"/>
      <c r="ED231" s="90"/>
      <c r="EE231" s="90"/>
      <c r="EF231" s="90"/>
      <c r="EG231" s="90"/>
      <c r="EH231" s="90"/>
      <c r="EI231" s="90"/>
      <c r="EJ231" s="90"/>
      <c r="EK231" s="90"/>
      <c r="EL231" s="90"/>
      <c r="EM231" s="90"/>
      <c r="EN231" s="90"/>
      <c r="EO231" s="90"/>
      <c r="EP231" s="90"/>
      <c r="EQ231" s="90"/>
      <c r="ER231" s="90"/>
      <c r="ES231" s="90"/>
      <c r="ET231" s="90"/>
      <c r="EU231" s="90"/>
      <c r="EV231" s="90"/>
      <c r="EW231" s="90"/>
      <c r="EX231" s="90"/>
      <c r="EY231" s="90"/>
      <c r="EZ231" s="90"/>
      <c r="FA231" s="90"/>
      <c r="FB231" s="90"/>
      <c r="FC231" s="90"/>
      <c r="FD231" s="90"/>
      <c r="FE231" s="90"/>
      <c r="FF231" s="90"/>
      <c r="FG231" s="90"/>
      <c r="FH231" s="90"/>
      <c r="FI231" s="90"/>
      <c r="FJ231" s="90"/>
      <c r="FK231" s="90"/>
      <c r="FL231" s="90"/>
      <c r="FM231" s="90"/>
      <c r="FN231" s="90"/>
      <c r="FO231" s="90"/>
      <c r="FP231" s="90"/>
      <c r="FQ231" s="90"/>
      <c r="FR231" s="90"/>
      <c r="FS231" s="90"/>
      <c r="FT231" s="90"/>
      <c r="FU231" s="90"/>
      <c r="FV231" s="90"/>
      <c r="FW231" s="90"/>
      <c r="FX231" s="90"/>
      <c r="FY231" s="90"/>
      <c r="FZ231" s="90"/>
      <c r="GA231" s="90"/>
      <c r="GB231" s="90"/>
      <c r="GC231" s="90"/>
      <c r="GD231" s="90"/>
      <c r="GE231" s="90"/>
      <c r="GF231" s="90"/>
      <c r="GG231" s="90"/>
      <c r="GH231" s="90"/>
      <c r="GI231" s="90"/>
      <c r="GJ231" s="90"/>
      <c r="GK231" s="90"/>
      <c r="GL231" s="90"/>
      <c r="GM231" s="90"/>
      <c r="GN231" s="90"/>
      <c r="GO231" s="90"/>
      <c r="GP231" s="90"/>
      <c r="GQ231" s="90"/>
      <c r="GR231" s="90"/>
      <c r="GS231" s="90"/>
      <c r="GT231" s="90"/>
      <c r="GU231" s="90"/>
      <c r="GV231" s="90"/>
      <c r="GW231" s="90"/>
      <c r="GX231" s="90"/>
      <c r="GY231" s="90"/>
      <c r="GZ231" s="90"/>
      <c r="HA231" s="90"/>
      <c r="HB231" s="90"/>
      <c r="HC231" s="90"/>
      <c r="HD231" s="90"/>
      <c r="HE231" s="90"/>
      <c r="HF231" s="90"/>
      <c r="HG231" s="90"/>
      <c r="HH231" s="90"/>
      <c r="HI231" s="90"/>
      <c r="HJ231" s="90"/>
      <c r="HK231" s="90"/>
      <c r="HL231" s="90"/>
      <c r="HM231" s="90"/>
      <c r="HN231" s="90"/>
      <c r="HO231" s="90"/>
      <c r="HP231" s="90"/>
      <c r="HQ231" s="90"/>
      <c r="HR231" s="90"/>
      <c r="HS231" s="90"/>
      <c r="HT231" s="90"/>
      <c r="HU231" s="90"/>
      <c r="HV231" s="90"/>
      <c r="HW231" s="90"/>
      <c r="HX231" s="90"/>
      <c r="HY231" s="90"/>
      <c r="HZ231" s="90"/>
      <c r="IA231" s="90"/>
      <c r="IB231" s="90"/>
      <c r="IC231" s="90"/>
      <c r="ID231" s="90"/>
      <c r="IE231" s="90"/>
      <c r="IF231" s="90"/>
      <c r="IG231" s="90"/>
      <c r="IH231" s="90"/>
      <c r="II231" s="90"/>
      <c r="IJ231" s="90"/>
      <c r="IK231" s="90"/>
      <c r="IL231" s="90"/>
      <c r="IM231" s="90"/>
      <c r="IN231" s="90"/>
      <c r="IO231" s="90"/>
      <c r="IP231" s="90"/>
      <c r="IQ231" s="90"/>
      <c r="IR231" s="90"/>
      <c r="IS231" s="90"/>
      <c r="IT231" s="90"/>
      <c r="IU231" s="90"/>
      <c r="IV231" s="90"/>
    </row>
    <row r="232" spans="1:256" ht="12.75">
      <c r="A232" s="85"/>
      <c r="B232" s="86">
        <v>136</v>
      </c>
      <c r="C232" s="86">
        <v>185851129</v>
      </c>
      <c r="D232" s="87" t="s">
        <v>24</v>
      </c>
      <c r="E232" s="86" t="s">
        <v>9</v>
      </c>
      <c r="F232" s="88">
        <f>+F231</f>
        <v>50</v>
      </c>
      <c r="G232" s="123"/>
      <c r="H232" s="6">
        <f t="shared" si="26"/>
        <v>0</v>
      </c>
      <c r="I232" s="89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/>
      <c r="BW232" s="90"/>
      <c r="BX232" s="90"/>
      <c r="BY232" s="90"/>
      <c r="BZ232" s="90"/>
      <c r="CA232" s="90"/>
      <c r="CB232" s="90"/>
      <c r="CC232" s="90"/>
      <c r="CD232" s="90"/>
      <c r="CE232" s="90"/>
      <c r="CF232" s="90"/>
      <c r="CG232" s="90"/>
      <c r="CH232" s="90"/>
      <c r="CI232" s="90"/>
      <c r="CJ232" s="90"/>
      <c r="CK232" s="90"/>
      <c r="CL232" s="90"/>
      <c r="CM232" s="90"/>
      <c r="CN232" s="90"/>
      <c r="CO232" s="90"/>
      <c r="CP232" s="90"/>
      <c r="CQ232" s="90"/>
      <c r="CR232" s="90"/>
      <c r="CS232" s="90"/>
      <c r="CT232" s="90"/>
      <c r="CU232" s="90"/>
      <c r="CV232" s="90"/>
      <c r="CW232" s="90"/>
      <c r="CX232" s="90"/>
      <c r="CY232" s="90"/>
      <c r="CZ232" s="90"/>
      <c r="DA232" s="90"/>
      <c r="DB232" s="90"/>
      <c r="DC232" s="90"/>
      <c r="DD232" s="90"/>
      <c r="DE232" s="90"/>
      <c r="DF232" s="90"/>
      <c r="DG232" s="90"/>
      <c r="DH232" s="90"/>
      <c r="DI232" s="90"/>
      <c r="DJ232" s="90"/>
      <c r="DK232" s="90"/>
      <c r="DL232" s="90"/>
      <c r="DM232" s="90"/>
      <c r="DN232" s="90"/>
      <c r="DO232" s="90"/>
      <c r="DP232" s="90"/>
      <c r="DQ232" s="90"/>
      <c r="DR232" s="90"/>
      <c r="DS232" s="90"/>
      <c r="DT232" s="90"/>
      <c r="DU232" s="90"/>
      <c r="DV232" s="90"/>
      <c r="DW232" s="90"/>
      <c r="DX232" s="90"/>
      <c r="DY232" s="90"/>
      <c r="DZ232" s="90"/>
      <c r="EA232" s="90"/>
      <c r="EB232" s="90"/>
      <c r="EC232" s="90"/>
      <c r="ED232" s="90"/>
      <c r="EE232" s="90"/>
      <c r="EF232" s="90"/>
      <c r="EG232" s="90"/>
      <c r="EH232" s="90"/>
      <c r="EI232" s="90"/>
      <c r="EJ232" s="90"/>
      <c r="EK232" s="90"/>
      <c r="EL232" s="90"/>
      <c r="EM232" s="90"/>
      <c r="EN232" s="90"/>
      <c r="EO232" s="90"/>
      <c r="EP232" s="90"/>
      <c r="EQ232" s="90"/>
      <c r="ER232" s="90"/>
      <c r="ES232" s="90"/>
      <c r="ET232" s="90"/>
      <c r="EU232" s="90"/>
      <c r="EV232" s="90"/>
      <c r="EW232" s="90"/>
      <c r="EX232" s="90"/>
      <c r="EY232" s="90"/>
      <c r="EZ232" s="90"/>
      <c r="FA232" s="90"/>
      <c r="FB232" s="90"/>
      <c r="FC232" s="90"/>
      <c r="FD232" s="90"/>
      <c r="FE232" s="90"/>
      <c r="FF232" s="90"/>
      <c r="FG232" s="90"/>
      <c r="FH232" s="90"/>
      <c r="FI232" s="90"/>
      <c r="FJ232" s="90"/>
      <c r="FK232" s="90"/>
      <c r="FL232" s="90"/>
      <c r="FM232" s="90"/>
      <c r="FN232" s="90"/>
      <c r="FO232" s="90"/>
      <c r="FP232" s="90"/>
      <c r="FQ232" s="90"/>
      <c r="FR232" s="90"/>
      <c r="FS232" s="90"/>
      <c r="FT232" s="90"/>
      <c r="FU232" s="90"/>
      <c r="FV232" s="90"/>
      <c r="FW232" s="90"/>
      <c r="FX232" s="90"/>
      <c r="FY232" s="90"/>
      <c r="FZ232" s="90"/>
      <c r="GA232" s="90"/>
      <c r="GB232" s="90"/>
      <c r="GC232" s="90"/>
      <c r="GD232" s="90"/>
      <c r="GE232" s="90"/>
      <c r="GF232" s="90"/>
      <c r="GG232" s="90"/>
      <c r="GH232" s="90"/>
      <c r="GI232" s="90"/>
      <c r="GJ232" s="90"/>
      <c r="GK232" s="90"/>
      <c r="GL232" s="90"/>
      <c r="GM232" s="90"/>
      <c r="GN232" s="90"/>
      <c r="GO232" s="90"/>
      <c r="GP232" s="90"/>
      <c r="GQ232" s="90"/>
      <c r="GR232" s="90"/>
      <c r="GS232" s="90"/>
      <c r="GT232" s="90"/>
      <c r="GU232" s="90"/>
      <c r="GV232" s="90"/>
      <c r="GW232" s="90"/>
      <c r="GX232" s="90"/>
      <c r="GY232" s="90"/>
      <c r="GZ232" s="90"/>
      <c r="HA232" s="90"/>
      <c r="HB232" s="90"/>
      <c r="HC232" s="90"/>
      <c r="HD232" s="90"/>
      <c r="HE232" s="90"/>
      <c r="HF232" s="90"/>
      <c r="HG232" s="90"/>
      <c r="HH232" s="90"/>
      <c r="HI232" s="90"/>
      <c r="HJ232" s="90"/>
      <c r="HK232" s="90"/>
      <c r="HL232" s="90"/>
      <c r="HM232" s="90"/>
      <c r="HN232" s="90"/>
      <c r="HO232" s="90"/>
      <c r="HP232" s="90"/>
      <c r="HQ232" s="90"/>
      <c r="HR232" s="90"/>
      <c r="HS232" s="90"/>
      <c r="HT232" s="90"/>
      <c r="HU232" s="90"/>
      <c r="HV232" s="90"/>
      <c r="HW232" s="90"/>
      <c r="HX232" s="90"/>
      <c r="HY232" s="90"/>
      <c r="HZ232" s="90"/>
      <c r="IA232" s="90"/>
      <c r="IB232" s="90"/>
      <c r="IC232" s="90"/>
      <c r="ID232" s="90"/>
      <c r="IE232" s="90"/>
      <c r="IF232" s="90"/>
      <c r="IG232" s="90"/>
      <c r="IH232" s="90"/>
      <c r="II232" s="90"/>
      <c r="IJ232" s="90"/>
      <c r="IK232" s="90"/>
      <c r="IL232" s="90"/>
      <c r="IM232" s="90"/>
      <c r="IN232" s="90"/>
      <c r="IO232" s="90"/>
      <c r="IP232" s="90"/>
      <c r="IQ232" s="90"/>
      <c r="IR232" s="90"/>
      <c r="IS232" s="90"/>
      <c r="IT232" s="90"/>
      <c r="IU232" s="90"/>
      <c r="IV232" s="90"/>
    </row>
    <row r="233" spans="1:256" ht="12.75">
      <c r="A233" s="85"/>
      <c r="B233" s="86">
        <v>137</v>
      </c>
      <c r="C233" s="86">
        <v>184911111</v>
      </c>
      <c r="D233" s="87" t="s">
        <v>106</v>
      </c>
      <c r="E233" s="86" t="s">
        <v>1</v>
      </c>
      <c r="F233" s="88">
        <f>+(50)*0.1</f>
        <v>5</v>
      </c>
      <c r="G233" s="123"/>
      <c r="H233" s="6">
        <f t="shared" si="26"/>
        <v>0</v>
      </c>
      <c r="I233" s="89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90"/>
      <c r="CM233" s="90"/>
      <c r="CN233" s="90"/>
      <c r="CO233" s="90"/>
      <c r="CP233" s="90"/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0"/>
      <c r="DE233" s="90"/>
      <c r="DF233" s="90"/>
      <c r="DG233" s="90"/>
      <c r="DH233" s="90"/>
      <c r="DI233" s="90"/>
      <c r="DJ233" s="90"/>
      <c r="DK233" s="90"/>
      <c r="DL233" s="90"/>
      <c r="DM233" s="90"/>
      <c r="DN233" s="90"/>
      <c r="DO233" s="90"/>
      <c r="DP233" s="90"/>
      <c r="DQ233" s="90"/>
      <c r="DR233" s="90"/>
      <c r="DS233" s="90"/>
      <c r="DT233" s="90"/>
      <c r="DU233" s="90"/>
      <c r="DV233" s="90"/>
      <c r="DW233" s="90"/>
      <c r="DX233" s="90"/>
      <c r="DY233" s="90"/>
      <c r="DZ233" s="90"/>
      <c r="EA233" s="90"/>
      <c r="EB233" s="90"/>
      <c r="EC233" s="90"/>
      <c r="ED233" s="90"/>
      <c r="EE233" s="90"/>
      <c r="EF233" s="90"/>
      <c r="EG233" s="90"/>
      <c r="EH233" s="90"/>
      <c r="EI233" s="90"/>
      <c r="EJ233" s="90"/>
      <c r="EK233" s="90"/>
      <c r="EL233" s="90"/>
      <c r="EM233" s="90"/>
      <c r="EN233" s="90"/>
      <c r="EO233" s="90"/>
      <c r="EP233" s="90"/>
      <c r="EQ233" s="90"/>
      <c r="ER233" s="90"/>
      <c r="ES233" s="90"/>
      <c r="ET233" s="90"/>
      <c r="EU233" s="90"/>
      <c r="EV233" s="90"/>
      <c r="EW233" s="90"/>
      <c r="EX233" s="90"/>
      <c r="EY233" s="90"/>
      <c r="EZ233" s="90"/>
      <c r="FA233" s="90"/>
      <c r="FB233" s="90"/>
      <c r="FC233" s="90"/>
      <c r="FD233" s="90"/>
      <c r="FE233" s="90"/>
      <c r="FF233" s="90"/>
      <c r="FG233" s="90"/>
      <c r="FH233" s="90"/>
      <c r="FI233" s="90"/>
      <c r="FJ233" s="90"/>
      <c r="FK233" s="90"/>
      <c r="FL233" s="90"/>
      <c r="FM233" s="90"/>
      <c r="FN233" s="90"/>
      <c r="FO233" s="90"/>
      <c r="FP233" s="90"/>
      <c r="FQ233" s="90"/>
      <c r="FR233" s="90"/>
      <c r="FS233" s="90"/>
      <c r="FT233" s="90"/>
      <c r="FU233" s="90"/>
      <c r="FV233" s="90"/>
      <c r="FW233" s="90"/>
      <c r="FX233" s="90"/>
      <c r="FY233" s="90"/>
      <c r="FZ233" s="90"/>
      <c r="GA233" s="90"/>
      <c r="GB233" s="90"/>
      <c r="GC233" s="90"/>
      <c r="GD233" s="90"/>
      <c r="GE233" s="90"/>
      <c r="GF233" s="90"/>
      <c r="GG233" s="90"/>
      <c r="GH233" s="90"/>
      <c r="GI233" s="90"/>
      <c r="GJ233" s="90"/>
      <c r="GK233" s="90"/>
      <c r="GL233" s="90"/>
      <c r="GM233" s="90"/>
      <c r="GN233" s="90"/>
      <c r="GO233" s="90"/>
      <c r="GP233" s="90"/>
      <c r="GQ233" s="90"/>
      <c r="GR233" s="90"/>
      <c r="GS233" s="90"/>
      <c r="GT233" s="90"/>
      <c r="GU233" s="90"/>
      <c r="GV233" s="90"/>
      <c r="GW233" s="90"/>
      <c r="GX233" s="90"/>
      <c r="GY233" s="90"/>
      <c r="GZ233" s="90"/>
      <c r="HA233" s="90"/>
      <c r="HB233" s="90"/>
      <c r="HC233" s="90"/>
      <c r="HD233" s="90"/>
      <c r="HE233" s="90"/>
      <c r="HF233" s="90"/>
      <c r="HG233" s="90"/>
      <c r="HH233" s="90"/>
      <c r="HI233" s="90"/>
      <c r="HJ233" s="90"/>
      <c r="HK233" s="90"/>
      <c r="HL233" s="90"/>
      <c r="HM233" s="90"/>
      <c r="HN233" s="90"/>
      <c r="HO233" s="90"/>
      <c r="HP233" s="90"/>
      <c r="HQ233" s="90"/>
      <c r="HR233" s="90"/>
      <c r="HS233" s="90"/>
      <c r="HT233" s="90"/>
      <c r="HU233" s="90"/>
      <c r="HV233" s="90"/>
      <c r="HW233" s="90"/>
      <c r="HX233" s="90"/>
      <c r="HY233" s="90"/>
      <c r="HZ233" s="90"/>
      <c r="IA233" s="90"/>
      <c r="IB233" s="90"/>
      <c r="IC233" s="90"/>
      <c r="ID233" s="90"/>
      <c r="IE233" s="90"/>
      <c r="IF233" s="90"/>
      <c r="IG233" s="90"/>
      <c r="IH233" s="90"/>
      <c r="II233" s="90"/>
      <c r="IJ233" s="90"/>
      <c r="IK233" s="90"/>
      <c r="IL233" s="90"/>
      <c r="IM233" s="90"/>
      <c r="IN233" s="90"/>
      <c r="IO233" s="90"/>
      <c r="IP233" s="90"/>
      <c r="IQ233" s="90"/>
      <c r="IR233" s="90"/>
      <c r="IS233" s="90"/>
      <c r="IT233" s="90"/>
      <c r="IU233" s="90"/>
      <c r="IV233" s="90"/>
    </row>
    <row r="234" spans="1:256" ht="12.75">
      <c r="A234" s="85"/>
      <c r="B234" s="86">
        <v>138</v>
      </c>
      <c r="C234" s="86">
        <v>184215173</v>
      </c>
      <c r="D234" s="87" t="s">
        <v>43</v>
      </c>
      <c r="E234" s="86" t="s">
        <v>1</v>
      </c>
      <c r="F234" s="88">
        <f>+F233*10</f>
        <v>50</v>
      </c>
      <c r="G234" s="123"/>
      <c r="H234" s="6">
        <f aca="true" t="shared" si="27" ref="H234:H238">G234*F234</f>
        <v>0</v>
      </c>
      <c r="I234" s="89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0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90"/>
      <c r="CM234" s="90"/>
      <c r="CN234" s="90"/>
      <c r="CO234" s="90"/>
      <c r="CP234" s="90"/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0"/>
      <c r="DE234" s="90"/>
      <c r="DF234" s="90"/>
      <c r="DG234" s="90"/>
      <c r="DH234" s="90"/>
      <c r="DI234" s="90"/>
      <c r="DJ234" s="90"/>
      <c r="DK234" s="90"/>
      <c r="DL234" s="90"/>
      <c r="DM234" s="90"/>
      <c r="DN234" s="90"/>
      <c r="DO234" s="90"/>
      <c r="DP234" s="90"/>
      <c r="DQ234" s="90"/>
      <c r="DR234" s="90"/>
      <c r="DS234" s="90"/>
      <c r="DT234" s="90"/>
      <c r="DU234" s="90"/>
      <c r="DV234" s="90"/>
      <c r="DW234" s="90"/>
      <c r="DX234" s="90"/>
      <c r="DY234" s="90"/>
      <c r="DZ234" s="90"/>
      <c r="EA234" s="90"/>
      <c r="EB234" s="90"/>
      <c r="EC234" s="90"/>
      <c r="ED234" s="90"/>
      <c r="EE234" s="90"/>
      <c r="EF234" s="90"/>
      <c r="EG234" s="90"/>
      <c r="EH234" s="90"/>
      <c r="EI234" s="90"/>
      <c r="EJ234" s="90"/>
      <c r="EK234" s="90"/>
      <c r="EL234" s="90"/>
      <c r="EM234" s="90"/>
      <c r="EN234" s="90"/>
      <c r="EO234" s="90"/>
      <c r="EP234" s="90"/>
      <c r="EQ234" s="90"/>
      <c r="ER234" s="90"/>
      <c r="ES234" s="90"/>
      <c r="ET234" s="90"/>
      <c r="EU234" s="90"/>
      <c r="EV234" s="90"/>
      <c r="EW234" s="90"/>
      <c r="EX234" s="90"/>
      <c r="EY234" s="90"/>
      <c r="EZ234" s="90"/>
      <c r="FA234" s="90"/>
      <c r="FB234" s="90"/>
      <c r="FC234" s="90"/>
      <c r="FD234" s="90"/>
      <c r="FE234" s="90"/>
      <c r="FF234" s="90"/>
      <c r="FG234" s="90"/>
      <c r="FH234" s="90"/>
      <c r="FI234" s="90"/>
      <c r="FJ234" s="90"/>
      <c r="FK234" s="90"/>
      <c r="FL234" s="90"/>
      <c r="FM234" s="90"/>
      <c r="FN234" s="90"/>
      <c r="FO234" s="90"/>
      <c r="FP234" s="90"/>
      <c r="FQ234" s="90"/>
      <c r="FR234" s="90"/>
      <c r="FS234" s="90"/>
      <c r="FT234" s="90"/>
      <c r="FU234" s="90"/>
      <c r="FV234" s="90"/>
      <c r="FW234" s="90"/>
      <c r="FX234" s="90"/>
      <c r="FY234" s="90"/>
      <c r="FZ234" s="90"/>
      <c r="GA234" s="90"/>
      <c r="GB234" s="90"/>
      <c r="GC234" s="90"/>
      <c r="GD234" s="90"/>
      <c r="GE234" s="90"/>
      <c r="GF234" s="90"/>
      <c r="GG234" s="90"/>
      <c r="GH234" s="90"/>
      <c r="GI234" s="90"/>
      <c r="GJ234" s="90"/>
      <c r="GK234" s="90"/>
      <c r="GL234" s="90"/>
      <c r="GM234" s="90"/>
      <c r="GN234" s="90"/>
      <c r="GO234" s="90"/>
      <c r="GP234" s="90"/>
      <c r="GQ234" s="90"/>
      <c r="GR234" s="90"/>
      <c r="GS234" s="90"/>
      <c r="GT234" s="90"/>
      <c r="GU234" s="90"/>
      <c r="GV234" s="90"/>
      <c r="GW234" s="90"/>
      <c r="GX234" s="90"/>
      <c r="GY234" s="90"/>
      <c r="GZ234" s="90"/>
      <c r="HA234" s="90"/>
      <c r="HB234" s="90"/>
      <c r="HC234" s="90"/>
      <c r="HD234" s="90"/>
      <c r="HE234" s="90"/>
      <c r="HF234" s="90"/>
      <c r="HG234" s="90"/>
      <c r="HH234" s="90"/>
      <c r="HI234" s="90"/>
      <c r="HJ234" s="90"/>
      <c r="HK234" s="90"/>
      <c r="HL234" s="90"/>
      <c r="HM234" s="90"/>
      <c r="HN234" s="90"/>
      <c r="HO234" s="90"/>
      <c r="HP234" s="90"/>
      <c r="HQ234" s="90"/>
      <c r="HR234" s="90"/>
      <c r="HS234" s="90"/>
      <c r="HT234" s="90"/>
      <c r="HU234" s="90"/>
      <c r="HV234" s="90"/>
      <c r="HW234" s="90"/>
      <c r="HX234" s="90"/>
      <c r="HY234" s="90"/>
      <c r="HZ234" s="90"/>
      <c r="IA234" s="90"/>
      <c r="IB234" s="90"/>
      <c r="IC234" s="90"/>
      <c r="ID234" s="90"/>
      <c r="IE234" s="90"/>
      <c r="IF234" s="90"/>
      <c r="IG234" s="90"/>
      <c r="IH234" s="90"/>
      <c r="II234" s="90"/>
      <c r="IJ234" s="90"/>
      <c r="IK234" s="90"/>
      <c r="IL234" s="90"/>
      <c r="IM234" s="90"/>
      <c r="IN234" s="90"/>
      <c r="IO234" s="90"/>
      <c r="IP234" s="90"/>
      <c r="IQ234" s="90"/>
      <c r="IR234" s="90"/>
      <c r="IS234" s="90"/>
      <c r="IT234" s="90"/>
      <c r="IU234" s="90"/>
      <c r="IV234" s="90"/>
    </row>
    <row r="235" spans="1:256" ht="25.5">
      <c r="A235" s="85"/>
      <c r="B235" s="86">
        <v>139</v>
      </c>
      <c r="C235" s="86">
        <v>185802114</v>
      </c>
      <c r="D235" s="87" t="s">
        <v>108</v>
      </c>
      <c r="E235" s="86" t="s">
        <v>2</v>
      </c>
      <c r="F235" s="98">
        <f>+(50*100)*0.001*0.001</f>
        <v>0.005</v>
      </c>
      <c r="G235" s="123"/>
      <c r="H235" s="6">
        <f aca="true" t="shared" si="28" ref="H235">G235*F235</f>
        <v>0</v>
      </c>
      <c r="I235" s="89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90"/>
      <c r="CM235" s="90"/>
      <c r="CN235" s="90"/>
      <c r="CO235" s="90"/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0"/>
      <c r="DF235" s="90"/>
      <c r="DG235" s="90"/>
      <c r="DH235" s="90"/>
      <c r="DI235" s="90"/>
      <c r="DJ235" s="90"/>
      <c r="DK235" s="90"/>
      <c r="DL235" s="90"/>
      <c r="DM235" s="90"/>
      <c r="DN235" s="90"/>
      <c r="DO235" s="90"/>
      <c r="DP235" s="90"/>
      <c r="DQ235" s="90"/>
      <c r="DR235" s="90"/>
      <c r="DS235" s="90"/>
      <c r="DT235" s="90"/>
      <c r="DU235" s="90"/>
      <c r="DV235" s="90"/>
      <c r="DW235" s="90"/>
      <c r="DX235" s="90"/>
      <c r="DY235" s="90"/>
      <c r="DZ235" s="90"/>
      <c r="EA235" s="90"/>
      <c r="EB235" s="90"/>
      <c r="EC235" s="90"/>
      <c r="ED235" s="90"/>
      <c r="EE235" s="90"/>
      <c r="EF235" s="90"/>
      <c r="EG235" s="90"/>
      <c r="EH235" s="90"/>
      <c r="EI235" s="90"/>
      <c r="EJ235" s="90"/>
      <c r="EK235" s="90"/>
      <c r="EL235" s="90"/>
      <c r="EM235" s="90"/>
      <c r="EN235" s="90"/>
      <c r="EO235" s="90"/>
      <c r="EP235" s="90"/>
      <c r="EQ235" s="90"/>
      <c r="ER235" s="90"/>
      <c r="ES235" s="90"/>
      <c r="ET235" s="90"/>
      <c r="EU235" s="90"/>
      <c r="EV235" s="90"/>
      <c r="EW235" s="90"/>
      <c r="EX235" s="90"/>
      <c r="EY235" s="90"/>
      <c r="EZ235" s="90"/>
      <c r="FA235" s="90"/>
      <c r="FB235" s="90"/>
      <c r="FC235" s="90"/>
      <c r="FD235" s="90"/>
      <c r="FE235" s="90"/>
      <c r="FF235" s="90"/>
      <c r="FG235" s="90"/>
      <c r="FH235" s="90"/>
      <c r="FI235" s="90"/>
      <c r="FJ235" s="90"/>
      <c r="FK235" s="90"/>
      <c r="FL235" s="90"/>
      <c r="FM235" s="90"/>
      <c r="FN235" s="90"/>
      <c r="FO235" s="90"/>
      <c r="FP235" s="90"/>
      <c r="FQ235" s="90"/>
      <c r="FR235" s="90"/>
      <c r="FS235" s="90"/>
      <c r="FT235" s="90"/>
      <c r="FU235" s="90"/>
      <c r="FV235" s="90"/>
      <c r="FW235" s="90"/>
      <c r="FX235" s="90"/>
      <c r="FY235" s="90"/>
      <c r="FZ235" s="90"/>
      <c r="GA235" s="90"/>
      <c r="GB235" s="90"/>
      <c r="GC235" s="90"/>
      <c r="GD235" s="90"/>
      <c r="GE235" s="90"/>
      <c r="GF235" s="90"/>
      <c r="GG235" s="90"/>
      <c r="GH235" s="90"/>
      <c r="GI235" s="90"/>
      <c r="GJ235" s="90"/>
      <c r="GK235" s="90"/>
      <c r="GL235" s="90"/>
      <c r="GM235" s="90"/>
      <c r="GN235" s="90"/>
      <c r="GO235" s="90"/>
      <c r="GP235" s="90"/>
      <c r="GQ235" s="90"/>
      <c r="GR235" s="90"/>
      <c r="GS235" s="90"/>
      <c r="GT235" s="90"/>
      <c r="GU235" s="90"/>
      <c r="GV235" s="90"/>
      <c r="GW235" s="90"/>
      <c r="GX235" s="90"/>
      <c r="GY235" s="90"/>
      <c r="GZ235" s="90"/>
      <c r="HA235" s="90"/>
      <c r="HB235" s="90"/>
      <c r="HC235" s="90"/>
      <c r="HD235" s="90"/>
      <c r="HE235" s="90"/>
      <c r="HF235" s="90"/>
      <c r="HG235" s="90"/>
      <c r="HH235" s="90"/>
      <c r="HI235" s="90"/>
      <c r="HJ235" s="90"/>
      <c r="HK235" s="90"/>
      <c r="HL235" s="90"/>
      <c r="HM235" s="90"/>
      <c r="HN235" s="90"/>
      <c r="HO235" s="90"/>
      <c r="HP235" s="90"/>
      <c r="HQ235" s="90"/>
      <c r="HR235" s="90"/>
      <c r="HS235" s="90"/>
      <c r="HT235" s="90"/>
      <c r="HU235" s="90"/>
      <c r="HV235" s="90"/>
      <c r="HW235" s="90"/>
      <c r="HX235" s="90"/>
      <c r="HY235" s="90"/>
      <c r="HZ235" s="90"/>
      <c r="IA235" s="90"/>
      <c r="IB235" s="90"/>
      <c r="IC235" s="90"/>
      <c r="ID235" s="90"/>
      <c r="IE235" s="90"/>
      <c r="IF235" s="90"/>
      <c r="IG235" s="90"/>
      <c r="IH235" s="90"/>
      <c r="II235" s="90"/>
      <c r="IJ235" s="90"/>
      <c r="IK235" s="90"/>
      <c r="IL235" s="90"/>
      <c r="IM235" s="90"/>
      <c r="IN235" s="90"/>
      <c r="IO235" s="90"/>
      <c r="IP235" s="90"/>
      <c r="IQ235" s="90"/>
      <c r="IR235" s="90"/>
      <c r="IS235" s="90"/>
      <c r="IT235" s="90"/>
      <c r="IU235" s="90"/>
      <c r="IV235" s="90"/>
    </row>
    <row r="236" spans="1:256" ht="25.5">
      <c r="A236" s="85"/>
      <c r="B236" s="86">
        <v>140</v>
      </c>
      <c r="C236" s="86" t="s">
        <v>12</v>
      </c>
      <c r="D236" s="87" t="s">
        <v>163</v>
      </c>
      <c r="E236" s="86" t="s">
        <v>1</v>
      </c>
      <c r="F236" s="98">
        <v>50</v>
      </c>
      <c r="G236" s="123"/>
      <c r="H236" s="6">
        <f aca="true" t="shared" si="29" ref="H236">G236*F236</f>
        <v>0</v>
      </c>
      <c r="I236" s="89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0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90"/>
      <c r="CM236" s="90"/>
      <c r="CN236" s="90"/>
      <c r="CO236" s="90"/>
      <c r="CP236" s="90"/>
      <c r="CQ236" s="90"/>
      <c r="CR236" s="90"/>
      <c r="CS236" s="90"/>
      <c r="CT236" s="90"/>
      <c r="CU236" s="90"/>
      <c r="CV236" s="90"/>
      <c r="CW236" s="90"/>
      <c r="CX236" s="90"/>
      <c r="CY236" s="90"/>
      <c r="CZ236" s="90"/>
      <c r="DA236" s="90"/>
      <c r="DB236" s="90"/>
      <c r="DC236" s="90"/>
      <c r="DD236" s="90"/>
      <c r="DE236" s="90"/>
      <c r="DF236" s="90"/>
      <c r="DG236" s="90"/>
      <c r="DH236" s="90"/>
      <c r="DI236" s="90"/>
      <c r="DJ236" s="90"/>
      <c r="DK236" s="90"/>
      <c r="DL236" s="90"/>
      <c r="DM236" s="90"/>
      <c r="DN236" s="90"/>
      <c r="DO236" s="90"/>
      <c r="DP236" s="90"/>
      <c r="DQ236" s="90"/>
      <c r="DR236" s="90"/>
      <c r="DS236" s="90"/>
      <c r="DT236" s="90"/>
      <c r="DU236" s="90"/>
      <c r="DV236" s="90"/>
      <c r="DW236" s="90"/>
      <c r="DX236" s="90"/>
      <c r="DY236" s="90"/>
      <c r="DZ236" s="90"/>
      <c r="EA236" s="90"/>
      <c r="EB236" s="90"/>
      <c r="EC236" s="90"/>
      <c r="ED236" s="90"/>
      <c r="EE236" s="90"/>
      <c r="EF236" s="90"/>
      <c r="EG236" s="90"/>
      <c r="EH236" s="90"/>
      <c r="EI236" s="90"/>
      <c r="EJ236" s="90"/>
      <c r="EK236" s="90"/>
      <c r="EL236" s="90"/>
      <c r="EM236" s="90"/>
      <c r="EN236" s="90"/>
      <c r="EO236" s="90"/>
      <c r="EP236" s="90"/>
      <c r="EQ236" s="90"/>
      <c r="ER236" s="90"/>
      <c r="ES236" s="90"/>
      <c r="ET236" s="90"/>
      <c r="EU236" s="90"/>
      <c r="EV236" s="90"/>
      <c r="EW236" s="90"/>
      <c r="EX236" s="90"/>
      <c r="EY236" s="90"/>
      <c r="EZ236" s="90"/>
      <c r="FA236" s="90"/>
      <c r="FB236" s="90"/>
      <c r="FC236" s="90"/>
      <c r="FD236" s="90"/>
      <c r="FE236" s="90"/>
      <c r="FF236" s="90"/>
      <c r="FG236" s="90"/>
      <c r="FH236" s="90"/>
      <c r="FI236" s="90"/>
      <c r="FJ236" s="90"/>
      <c r="FK236" s="90"/>
      <c r="FL236" s="90"/>
      <c r="FM236" s="90"/>
      <c r="FN236" s="90"/>
      <c r="FO236" s="90"/>
      <c r="FP236" s="90"/>
      <c r="FQ236" s="90"/>
      <c r="FR236" s="90"/>
      <c r="FS236" s="90"/>
      <c r="FT236" s="90"/>
      <c r="FU236" s="90"/>
      <c r="FV236" s="90"/>
      <c r="FW236" s="90"/>
      <c r="FX236" s="90"/>
      <c r="FY236" s="90"/>
      <c r="FZ236" s="90"/>
      <c r="GA236" s="90"/>
      <c r="GB236" s="90"/>
      <c r="GC236" s="90"/>
      <c r="GD236" s="90"/>
      <c r="GE236" s="90"/>
      <c r="GF236" s="90"/>
      <c r="GG236" s="90"/>
      <c r="GH236" s="90"/>
      <c r="GI236" s="90"/>
      <c r="GJ236" s="90"/>
      <c r="GK236" s="90"/>
      <c r="GL236" s="90"/>
      <c r="GM236" s="90"/>
      <c r="GN236" s="90"/>
      <c r="GO236" s="90"/>
      <c r="GP236" s="90"/>
      <c r="GQ236" s="90"/>
      <c r="GR236" s="90"/>
      <c r="GS236" s="90"/>
      <c r="GT236" s="90"/>
      <c r="GU236" s="90"/>
      <c r="GV236" s="90"/>
      <c r="GW236" s="90"/>
      <c r="GX236" s="90"/>
      <c r="GY236" s="90"/>
      <c r="GZ236" s="90"/>
      <c r="HA236" s="90"/>
      <c r="HB236" s="90"/>
      <c r="HC236" s="90"/>
      <c r="HD236" s="90"/>
      <c r="HE236" s="90"/>
      <c r="HF236" s="90"/>
      <c r="HG236" s="90"/>
      <c r="HH236" s="90"/>
      <c r="HI236" s="90"/>
      <c r="HJ236" s="90"/>
      <c r="HK236" s="90"/>
      <c r="HL236" s="90"/>
      <c r="HM236" s="90"/>
      <c r="HN236" s="90"/>
      <c r="HO236" s="90"/>
      <c r="HP236" s="90"/>
      <c r="HQ236" s="90"/>
      <c r="HR236" s="90"/>
      <c r="HS236" s="90"/>
      <c r="HT236" s="90"/>
      <c r="HU236" s="90"/>
      <c r="HV236" s="90"/>
      <c r="HW236" s="90"/>
      <c r="HX236" s="90"/>
      <c r="HY236" s="90"/>
      <c r="HZ236" s="90"/>
      <c r="IA236" s="90"/>
      <c r="IB236" s="90"/>
      <c r="IC236" s="90"/>
      <c r="ID236" s="90"/>
      <c r="IE236" s="90"/>
      <c r="IF236" s="90"/>
      <c r="IG236" s="90"/>
      <c r="IH236" s="90"/>
      <c r="II236" s="90"/>
      <c r="IJ236" s="90"/>
      <c r="IK236" s="90"/>
      <c r="IL236" s="90"/>
      <c r="IM236" s="90"/>
      <c r="IN236" s="90"/>
      <c r="IO236" s="90"/>
      <c r="IP236" s="90"/>
      <c r="IQ236" s="90"/>
      <c r="IR236" s="90"/>
      <c r="IS236" s="90"/>
      <c r="IT236" s="90"/>
      <c r="IU236" s="90"/>
      <c r="IV236" s="90"/>
    </row>
    <row r="237" spans="1:256" ht="25.5">
      <c r="A237" s="85"/>
      <c r="B237" s="86">
        <v>141</v>
      </c>
      <c r="C237" s="86">
        <v>998231311</v>
      </c>
      <c r="D237" s="87" t="s">
        <v>39</v>
      </c>
      <c r="E237" s="86" t="s">
        <v>2</v>
      </c>
      <c r="F237" s="88">
        <f>+F234*0.003+F235</f>
        <v>0.155</v>
      </c>
      <c r="G237" s="123"/>
      <c r="H237" s="6">
        <f>G237*F237</f>
        <v>0</v>
      </c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  <c r="BV237" s="90"/>
      <c r="BW237" s="90"/>
      <c r="BX237" s="90"/>
      <c r="BY237" s="90"/>
      <c r="BZ237" s="90"/>
      <c r="CA237" s="90"/>
      <c r="CB237" s="90"/>
      <c r="CC237" s="90"/>
      <c r="CD237" s="90"/>
      <c r="CE237" s="90"/>
      <c r="CF237" s="90"/>
      <c r="CG237" s="90"/>
      <c r="CH237" s="90"/>
      <c r="CI237" s="90"/>
      <c r="CJ237" s="90"/>
      <c r="CK237" s="90"/>
      <c r="CL237" s="90"/>
      <c r="CM237" s="90"/>
      <c r="CN237" s="90"/>
      <c r="CO237" s="90"/>
      <c r="CP237" s="90"/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0"/>
      <c r="DE237" s="90"/>
      <c r="DF237" s="90"/>
      <c r="DG237" s="90"/>
      <c r="DH237" s="90"/>
      <c r="DI237" s="90"/>
      <c r="DJ237" s="90"/>
      <c r="DK237" s="90"/>
      <c r="DL237" s="90"/>
      <c r="DM237" s="90"/>
      <c r="DN237" s="90"/>
      <c r="DO237" s="90"/>
      <c r="DP237" s="90"/>
      <c r="DQ237" s="90"/>
      <c r="DR237" s="90"/>
      <c r="DS237" s="90"/>
      <c r="DT237" s="90"/>
      <c r="DU237" s="90"/>
      <c r="DV237" s="90"/>
      <c r="DW237" s="90"/>
      <c r="DX237" s="90"/>
      <c r="DY237" s="90"/>
      <c r="DZ237" s="90"/>
      <c r="EA237" s="90"/>
      <c r="EB237" s="90"/>
      <c r="EC237" s="90"/>
      <c r="ED237" s="90"/>
      <c r="EE237" s="90"/>
      <c r="EF237" s="90"/>
      <c r="EG237" s="90"/>
      <c r="EH237" s="90"/>
      <c r="EI237" s="90"/>
      <c r="EJ237" s="90"/>
      <c r="EK237" s="90"/>
      <c r="EL237" s="90"/>
      <c r="EM237" s="90"/>
      <c r="EN237" s="90"/>
      <c r="EO237" s="90"/>
      <c r="EP237" s="90"/>
      <c r="EQ237" s="90"/>
      <c r="ER237" s="90"/>
      <c r="ES237" s="90"/>
      <c r="ET237" s="90"/>
      <c r="EU237" s="90"/>
      <c r="EV237" s="90"/>
      <c r="EW237" s="90"/>
      <c r="EX237" s="90"/>
      <c r="EY237" s="90"/>
      <c r="EZ237" s="90"/>
      <c r="FA237" s="90"/>
      <c r="FB237" s="90"/>
      <c r="FC237" s="90"/>
      <c r="FD237" s="90"/>
      <c r="FE237" s="90"/>
      <c r="FF237" s="90"/>
      <c r="FG237" s="90"/>
      <c r="FH237" s="90"/>
      <c r="FI237" s="90"/>
      <c r="FJ237" s="90"/>
      <c r="FK237" s="90"/>
      <c r="FL237" s="90"/>
      <c r="FM237" s="90"/>
      <c r="FN237" s="90"/>
      <c r="FO237" s="90"/>
      <c r="FP237" s="90"/>
      <c r="FQ237" s="90"/>
      <c r="FR237" s="90"/>
      <c r="FS237" s="90"/>
      <c r="FT237" s="90"/>
      <c r="FU237" s="90"/>
      <c r="FV237" s="90"/>
      <c r="FW237" s="90"/>
      <c r="FX237" s="90"/>
      <c r="FY237" s="90"/>
      <c r="FZ237" s="90"/>
      <c r="GA237" s="90"/>
      <c r="GB237" s="90"/>
      <c r="GC237" s="90"/>
      <c r="GD237" s="90"/>
      <c r="GE237" s="90"/>
      <c r="GF237" s="90"/>
      <c r="GG237" s="90"/>
      <c r="GH237" s="90"/>
      <c r="GI237" s="90"/>
      <c r="GJ237" s="90"/>
      <c r="GK237" s="90"/>
      <c r="GL237" s="90"/>
      <c r="GM237" s="90"/>
      <c r="GN237" s="90"/>
      <c r="GO237" s="90"/>
      <c r="GP237" s="90"/>
      <c r="GQ237" s="90"/>
      <c r="GR237" s="90"/>
      <c r="GS237" s="90"/>
      <c r="GT237" s="90"/>
      <c r="GU237" s="90"/>
      <c r="GV237" s="90"/>
      <c r="GW237" s="90"/>
      <c r="GX237" s="90"/>
      <c r="GY237" s="90"/>
      <c r="GZ237" s="90"/>
      <c r="HA237" s="90"/>
      <c r="HB237" s="90"/>
      <c r="HC237" s="90"/>
      <c r="HD237" s="90"/>
      <c r="HE237" s="90"/>
      <c r="HF237" s="90"/>
      <c r="HG237" s="90"/>
      <c r="HH237" s="90"/>
      <c r="HI237" s="90"/>
      <c r="HJ237" s="90"/>
      <c r="HK237" s="90"/>
      <c r="HL237" s="90"/>
      <c r="HM237" s="90"/>
      <c r="HN237" s="90"/>
      <c r="HO237" s="90"/>
      <c r="HP237" s="90"/>
      <c r="HQ237" s="90"/>
      <c r="HR237" s="90"/>
      <c r="HS237" s="90"/>
      <c r="HT237" s="90"/>
      <c r="HU237" s="90"/>
      <c r="HV237" s="90"/>
      <c r="HW237" s="90"/>
      <c r="HX237" s="90"/>
      <c r="HY237" s="90"/>
      <c r="HZ237" s="90"/>
      <c r="IA237" s="90"/>
      <c r="IB237" s="90"/>
      <c r="IC237" s="90"/>
      <c r="ID237" s="90"/>
      <c r="IE237" s="90"/>
      <c r="IF237" s="90"/>
      <c r="IG237" s="90"/>
      <c r="IH237" s="90"/>
      <c r="II237" s="90"/>
      <c r="IJ237" s="90"/>
      <c r="IK237" s="90"/>
      <c r="IL237" s="90"/>
      <c r="IM237" s="90"/>
      <c r="IN237" s="90"/>
      <c r="IO237" s="90"/>
      <c r="IP237" s="90"/>
      <c r="IQ237" s="90"/>
      <c r="IR237" s="90"/>
      <c r="IS237" s="90"/>
      <c r="IT237" s="90"/>
      <c r="IU237" s="90"/>
      <c r="IV237" s="90"/>
    </row>
    <row r="238" spans="1:256" ht="12.75">
      <c r="A238" s="85"/>
      <c r="B238" s="86">
        <v>142</v>
      </c>
      <c r="C238" s="86" t="s">
        <v>3</v>
      </c>
      <c r="D238" s="87" t="s">
        <v>27</v>
      </c>
      <c r="E238" s="86" t="s">
        <v>14</v>
      </c>
      <c r="F238" s="88">
        <f>F235*1000</f>
        <v>5</v>
      </c>
      <c r="G238" s="123"/>
      <c r="H238" s="6">
        <f t="shared" si="27"/>
        <v>0</v>
      </c>
      <c r="I238" s="89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90"/>
      <c r="CM238" s="90"/>
      <c r="CN238" s="90"/>
      <c r="CO238" s="90"/>
      <c r="CP238" s="90"/>
      <c r="CQ238" s="90"/>
      <c r="CR238" s="90"/>
      <c r="CS238" s="90"/>
      <c r="CT238" s="90"/>
      <c r="CU238" s="90"/>
      <c r="CV238" s="90"/>
      <c r="CW238" s="90"/>
      <c r="CX238" s="90"/>
      <c r="CY238" s="90"/>
      <c r="CZ238" s="90"/>
      <c r="DA238" s="90"/>
      <c r="DB238" s="90"/>
      <c r="DC238" s="90"/>
      <c r="DD238" s="90"/>
      <c r="DE238" s="90"/>
      <c r="DF238" s="90"/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90"/>
      <c r="EY238" s="90"/>
      <c r="EZ238" s="90"/>
      <c r="FA238" s="90"/>
      <c r="FB238" s="90"/>
      <c r="FC238" s="90"/>
      <c r="FD238" s="90"/>
      <c r="FE238" s="90"/>
      <c r="FF238" s="90"/>
      <c r="FG238" s="90"/>
      <c r="FH238" s="90"/>
      <c r="FI238" s="90"/>
      <c r="FJ238" s="90"/>
      <c r="FK238" s="90"/>
      <c r="FL238" s="90"/>
      <c r="FM238" s="90"/>
      <c r="FN238" s="90"/>
      <c r="FO238" s="90"/>
      <c r="FP238" s="90"/>
      <c r="FQ238" s="90"/>
      <c r="FR238" s="90"/>
      <c r="FS238" s="90"/>
      <c r="FT238" s="90"/>
      <c r="FU238" s="90"/>
      <c r="FV238" s="90"/>
      <c r="FW238" s="90"/>
      <c r="FX238" s="90"/>
      <c r="FY238" s="90"/>
      <c r="FZ238" s="90"/>
      <c r="GA238" s="90"/>
      <c r="GB238" s="90"/>
      <c r="GC238" s="90"/>
      <c r="GD238" s="90"/>
      <c r="GE238" s="90"/>
      <c r="GF238" s="90"/>
      <c r="GG238" s="90"/>
      <c r="GH238" s="90"/>
      <c r="GI238" s="90"/>
      <c r="GJ238" s="90"/>
      <c r="GK238" s="90"/>
      <c r="GL238" s="90"/>
      <c r="GM238" s="90"/>
      <c r="GN238" s="90"/>
      <c r="GO238" s="90"/>
      <c r="GP238" s="90"/>
      <c r="GQ238" s="90"/>
      <c r="GR238" s="90"/>
      <c r="GS238" s="90"/>
      <c r="GT238" s="90"/>
      <c r="GU238" s="90"/>
      <c r="GV238" s="90"/>
      <c r="GW238" s="90"/>
      <c r="GX238" s="90"/>
      <c r="GY238" s="90"/>
      <c r="GZ238" s="90"/>
      <c r="HA238" s="90"/>
      <c r="HB238" s="90"/>
      <c r="HC238" s="90"/>
      <c r="HD238" s="90"/>
      <c r="HE238" s="90"/>
      <c r="HF238" s="90"/>
      <c r="HG238" s="90"/>
      <c r="HH238" s="90"/>
      <c r="HI238" s="90"/>
      <c r="HJ238" s="90"/>
      <c r="HK238" s="90"/>
      <c r="HL238" s="90"/>
      <c r="HM238" s="90"/>
      <c r="HN238" s="90"/>
      <c r="HO238" s="90"/>
      <c r="HP238" s="90"/>
      <c r="HQ238" s="90"/>
      <c r="HR238" s="90"/>
      <c r="HS238" s="90"/>
      <c r="HT238" s="90"/>
      <c r="HU238" s="90"/>
      <c r="HV238" s="90"/>
      <c r="HW238" s="90"/>
      <c r="HX238" s="90"/>
      <c r="HY238" s="90"/>
      <c r="HZ238" s="90"/>
      <c r="IA238" s="90"/>
      <c r="IB238" s="90"/>
      <c r="IC238" s="90"/>
      <c r="ID238" s="90"/>
      <c r="IE238" s="90"/>
      <c r="IF238" s="90"/>
      <c r="IG238" s="90"/>
      <c r="IH238" s="90"/>
      <c r="II238" s="90"/>
      <c r="IJ238" s="90"/>
      <c r="IK238" s="90"/>
      <c r="IL238" s="90"/>
      <c r="IM238" s="90"/>
      <c r="IN238" s="90"/>
      <c r="IO238" s="90"/>
      <c r="IP238" s="90"/>
      <c r="IQ238" s="90"/>
      <c r="IR238" s="90"/>
      <c r="IS238" s="90"/>
      <c r="IT238" s="90"/>
      <c r="IU238" s="90"/>
      <c r="IV238" s="90"/>
    </row>
    <row r="239" spans="1:256" s="97" customFormat="1" ht="12.75">
      <c r="A239" s="49"/>
      <c r="B239" s="110"/>
      <c r="C239" s="111" t="s">
        <v>109</v>
      </c>
      <c r="D239" s="111"/>
      <c r="E239" s="110"/>
      <c r="F239" s="112"/>
      <c r="G239" s="112"/>
      <c r="H239" s="9"/>
      <c r="I239" s="49"/>
      <c r="J239" s="49"/>
      <c r="K239" s="82"/>
      <c r="L239" s="49"/>
      <c r="M239" s="83"/>
      <c r="N239" s="49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  <c r="FR239" s="83"/>
      <c r="FS239" s="83"/>
      <c r="FT239" s="83"/>
      <c r="FU239" s="83"/>
      <c r="FV239" s="83"/>
      <c r="FW239" s="83"/>
      <c r="FX239" s="83"/>
      <c r="FY239" s="83"/>
      <c r="FZ239" s="83"/>
      <c r="GA239" s="83"/>
      <c r="GB239" s="83"/>
      <c r="GC239" s="83"/>
      <c r="GD239" s="83"/>
      <c r="GE239" s="83"/>
      <c r="GF239" s="83"/>
      <c r="GG239" s="83"/>
      <c r="GH239" s="83"/>
      <c r="GI239" s="83"/>
      <c r="GJ239" s="83"/>
      <c r="GK239" s="83"/>
      <c r="GL239" s="83"/>
      <c r="GM239" s="83"/>
      <c r="GN239" s="83"/>
      <c r="GO239" s="83"/>
      <c r="GP239" s="83"/>
      <c r="GQ239" s="83"/>
      <c r="GR239" s="83"/>
      <c r="GS239" s="83"/>
      <c r="GT239" s="83"/>
      <c r="GU239" s="83"/>
      <c r="GV239" s="83"/>
      <c r="GW239" s="83"/>
      <c r="GX239" s="83"/>
      <c r="GY239" s="83"/>
      <c r="GZ239" s="83"/>
      <c r="HA239" s="83"/>
      <c r="HB239" s="83"/>
      <c r="HC239" s="83"/>
      <c r="HD239" s="83"/>
      <c r="HE239" s="83"/>
      <c r="HF239" s="83"/>
      <c r="HG239" s="83"/>
      <c r="HH239" s="83"/>
      <c r="HI239" s="83"/>
      <c r="HJ239" s="83"/>
      <c r="HK239" s="83"/>
      <c r="HL239" s="83"/>
      <c r="HM239" s="83"/>
      <c r="HN239" s="83"/>
      <c r="HO239" s="83"/>
      <c r="HP239" s="83"/>
      <c r="HQ239" s="83"/>
      <c r="HR239" s="83"/>
      <c r="HS239" s="83"/>
      <c r="HT239" s="83"/>
      <c r="HU239" s="83"/>
      <c r="HV239" s="83"/>
      <c r="HW239" s="83"/>
      <c r="HX239" s="83"/>
      <c r="HY239" s="83"/>
      <c r="HZ239" s="83"/>
      <c r="IA239" s="83"/>
      <c r="IB239" s="83"/>
      <c r="IC239" s="83"/>
      <c r="ID239" s="83"/>
      <c r="IE239" s="83"/>
      <c r="IF239" s="83"/>
      <c r="IG239" s="83"/>
      <c r="IH239" s="83"/>
      <c r="II239" s="83"/>
      <c r="IJ239" s="83"/>
      <c r="IK239" s="83"/>
      <c r="IL239" s="83"/>
      <c r="IM239" s="83"/>
      <c r="IN239" s="83"/>
      <c r="IO239" s="83"/>
      <c r="IP239" s="83"/>
      <c r="IQ239" s="83"/>
      <c r="IR239" s="83"/>
      <c r="IS239" s="83"/>
      <c r="IT239" s="83"/>
      <c r="IU239" s="83"/>
      <c r="IV239" s="83"/>
    </row>
    <row r="240" spans="1:256" s="97" customFormat="1" ht="25.5">
      <c r="A240" s="85"/>
      <c r="B240" s="86">
        <v>143</v>
      </c>
      <c r="C240" s="86">
        <v>185804214</v>
      </c>
      <c r="D240" s="87" t="s">
        <v>110</v>
      </c>
      <c r="E240" s="86" t="s">
        <v>0</v>
      </c>
      <c r="F240" s="88">
        <f>+(217)*3</f>
        <v>651</v>
      </c>
      <c r="G240" s="123"/>
      <c r="H240" s="6">
        <f aca="true" t="shared" si="30" ref="H240:H245">G240*F240</f>
        <v>0</v>
      </c>
      <c r="I240" s="89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90"/>
      <c r="CM240" s="90"/>
      <c r="CN240" s="90"/>
      <c r="CO240" s="90"/>
      <c r="CP240" s="90"/>
      <c r="CQ240" s="90"/>
      <c r="CR240" s="90"/>
      <c r="CS240" s="90"/>
      <c r="CT240" s="90"/>
      <c r="CU240" s="90"/>
      <c r="CV240" s="90"/>
      <c r="CW240" s="90"/>
      <c r="CX240" s="90"/>
      <c r="CY240" s="90"/>
      <c r="CZ240" s="90"/>
      <c r="DA240" s="90"/>
      <c r="DB240" s="90"/>
      <c r="DC240" s="90"/>
      <c r="DD240" s="90"/>
      <c r="DE240" s="90"/>
      <c r="DF240" s="90"/>
      <c r="DG240" s="90"/>
      <c r="DH240" s="90"/>
      <c r="DI240" s="90"/>
      <c r="DJ240" s="90"/>
      <c r="DK240" s="90"/>
      <c r="DL240" s="90"/>
      <c r="DM240" s="90"/>
      <c r="DN240" s="90"/>
      <c r="DO240" s="90"/>
      <c r="DP240" s="90"/>
      <c r="DQ240" s="90"/>
      <c r="DR240" s="90"/>
      <c r="DS240" s="90"/>
      <c r="DT240" s="90"/>
      <c r="DU240" s="90"/>
      <c r="DV240" s="90"/>
      <c r="DW240" s="90"/>
      <c r="DX240" s="90"/>
      <c r="DY240" s="90"/>
      <c r="DZ240" s="90"/>
      <c r="EA240" s="90"/>
      <c r="EB240" s="90"/>
      <c r="EC240" s="90"/>
      <c r="ED240" s="90"/>
      <c r="EE240" s="90"/>
      <c r="EF240" s="90"/>
      <c r="EG240" s="90"/>
      <c r="EH240" s="90"/>
      <c r="EI240" s="90"/>
      <c r="EJ240" s="90"/>
      <c r="EK240" s="90"/>
      <c r="EL240" s="90"/>
      <c r="EM240" s="90"/>
      <c r="EN240" s="90"/>
      <c r="EO240" s="90"/>
      <c r="EP240" s="90"/>
      <c r="EQ240" s="90"/>
      <c r="ER240" s="90"/>
      <c r="ES240" s="90"/>
      <c r="ET240" s="90"/>
      <c r="EU240" s="90"/>
      <c r="EV240" s="90"/>
      <c r="EW240" s="90"/>
      <c r="EX240" s="90"/>
      <c r="EY240" s="90"/>
      <c r="EZ240" s="90"/>
      <c r="FA240" s="90"/>
      <c r="FB240" s="90"/>
      <c r="FC240" s="90"/>
      <c r="FD240" s="90"/>
      <c r="FE240" s="90"/>
      <c r="FF240" s="90"/>
      <c r="FG240" s="90"/>
      <c r="FH240" s="90"/>
      <c r="FI240" s="90"/>
      <c r="FJ240" s="90"/>
      <c r="FK240" s="90"/>
      <c r="FL240" s="90"/>
      <c r="FM240" s="90"/>
      <c r="FN240" s="90"/>
      <c r="FO240" s="90"/>
      <c r="FP240" s="90"/>
      <c r="FQ240" s="90"/>
      <c r="FR240" s="90"/>
      <c r="FS240" s="90"/>
      <c r="FT240" s="90"/>
      <c r="FU240" s="90"/>
      <c r="FV240" s="90"/>
      <c r="FW240" s="90"/>
      <c r="FX240" s="90"/>
      <c r="FY240" s="90"/>
      <c r="FZ240" s="90"/>
      <c r="GA240" s="90"/>
      <c r="GB240" s="90"/>
      <c r="GC240" s="90"/>
      <c r="GD240" s="90"/>
      <c r="GE240" s="90"/>
      <c r="GF240" s="90"/>
      <c r="GG240" s="90"/>
      <c r="GH240" s="90"/>
      <c r="GI240" s="90"/>
      <c r="GJ240" s="90"/>
      <c r="GK240" s="90"/>
      <c r="GL240" s="90"/>
      <c r="GM240" s="90"/>
      <c r="GN240" s="90"/>
      <c r="GO240" s="90"/>
      <c r="GP240" s="90"/>
      <c r="GQ240" s="90"/>
      <c r="GR240" s="90"/>
      <c r="GS240" s="90"/>
      <c r="GT240" s="90"/>
      <c r="GU240" s="90"/>
      <c r="GV240" s="90"/>
      <c r="GW240" s="90"/>
      <c r="GX240" s="90"/>
      <c r="GY240" s="90"/>
      <c r="GZ240" s="90"/>
      <c r="HA240" s="90"/>
      <c r="HB240" s="90"/>
      <c r="HC240" s="90"/>
      <c r="HD240" s="90"/>
      <c r="HE240" s="90"/>
      <c r="HF240" s="90"/>
      <c r="HG240" s="90"/>
      <c r="HH240" s="90"/>
      <c r="HI240" s="90"/>
      <c r="HJ240" s="90"/>
      <c r="HK240" s="90"/>
      <c r="HL240" s="90"/>
      <c r="HM240" s="90"/>
      <c r="HN240" s="90"/>
      <c r="HO240" s="90"/>
      <c r="HP240" s="90"/>
      <c r="HQ240" s="90"/>
      <c r="HR240" s="90"/>
      <c r="HS240" s="90"/>
      <c r="HT240" s="90"/>
      <c r="HU240" s="90"/>
      <c r="HV240" s="90"/>
      <c r="HW240" s="90"/>
      <c r="HX240" s="90"/>
      <c r="HY240" s="90"/>
      <c r="HZ240" s="90"/>
      <c r="IA240" s="90"/>
      <c r="IB240" s="90"/>
      <c r="IC240" s="90"/>
      <c r="ID240" s="90"/>
      <c r="IE240" s="90"/>
      <c r="IF240" s="90"/>
      <c r="IG240" s="90"/>
      <c r="IH240" s="90"/>
      <c r="II240" s="90"/>
      <c r="IJ240" s="90"/>
      <c r="IK240" s="90"/>
      <c r="IL240" s="90"/>
      <c r="IM240" s="90"/>
      <c r="IN240" s="90"/>
      <c r="IO240" s="90"/>
      <c r="IP240" s="90"/>
      <c r="IQ240" s="90"/>
      <c r="IR240" s="90"/>
      <c r="IS240" s="90"/>
      <c r="IT240" s="90"/>
      <c r="IU240" s="90"/>
      <c r="IV240" s="90"/>
    </row>
    <row r="241" spans="1:256" s="97" customFormat="1" ht="25.5">
      <c r="A241" s="85"/>
      <c r="B241" s="86">
        <v>144</v>
      </c>
      <c r="C241" s="86">
        <v>185804234</v>
      </c>
      <c r="D241" s="87" t="s">
        <v>111</v>
      </c>
      <c r="E241" s="86" t="s">
        <v>0</v>
      </c>
      <c r="F241" s="88">
        <f>+(23)*3</f>
        <v>69</v>
      </c>
      <c r="G241" s="123"/>
      <c r="H241" s="6">
        <f t="shared" si="30"/>
        <v>0</v>
      </c>
      <c r="I241" s="89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90"/>
      <c r="CM241" s="90"/>
      <c r="CN241" s="90"/>
      <c r="CO241" s="90"/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0"/>
      <c r="DE241" s="90"/>
      <c r="DF241" s="90"/>
      <c r="DG241" s="90"/>
      <c r="DH241" s="90"/>
      <c r="DI241" s="90"/>
      <c r="DJ241" s="90"/>
      <c r="DK241" s="90"/>
      <c r="DL241" s="90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90"/>
      <c r="EN241" s="90"/>
      <c r="EO241" s="90"/>
      <c r="EP241" s="90"/>
      <c r="EQ241" s="90"/>
      <c r="ER241" s="90"/>
      <c r="ES241" s="90"/>
      <c r="ET241" s="90"/>
      <c r="EU241" s="90"/>
      <c r="EV241" s="90"/>
      <c r="EW241" s="90"/>
      <c r="EX241" s="90"/>
      <c r="EY241" s="90"/>
      <c r="EZ241" s="90"/>
      <c r="FA241" s="90"/>
      <c r="FB241" s="90"/>
      <c r="FC241" s="90"/>
      <c r="FD241" s="90"/>
      <c r="FE241" s="90"/>
      <c r="FF241" s="90"/>
      <c r="FG241" s="90"/>
      <c r="FH241" s="90"/>
      <c r="FI241" s="90"/>
      <c r="FJ241" s="90"/>
      <c r="FK241" s="90"/>
      <c r="FL241" s="90"/>
      <c r="FM241" s="90"/>
      <c r="FN241" s="90"/>
      <c r="FO241" s="90"/>
      <c r="FP241" s="90"/>
      <c r="FQ241" s="90"/>
      <c r="FR241" s="90"/>
      <c r="FS241" s="90"/>
      <c r="FT241" s="90"/>
      <c r="FU241" s="90"/>
      <c r="FV241" s="90"/>
      <c r="FW241" s="90"/>
      <c r="FX241" s="90"/>
      <c r="FY241" s="90"/>
      <c r="FZ241" s="90"/>
      <c r="GA241" s="90"/>
      <c r="GB241" s="90"/>
      <c r="GC241" s="90"/>
      <c r="GD241" s="90"/>
      <c r="GE241" s="90"/>
      <c r="GF241" s="90"/>
      <c r="GG241" s="90"/>
      <c r="GH241" s="90"/>
      <c r="GI241" s="90"/>
      <c r="GJ241" s="90"/>
      <c r="GK241" s="90"/>
      <c r="GL241" s="90"/>
      <c r="GM241" s="90"/>
      <c r="GN241" s="90"/>
      <c r="GO241" s="90"/>
      <c r="GP241" s="90"/>
      <c r="GQ241" s="90"/>
      <c r="GR241" s="90"/>
      <c r="GS241" s="90"/>
      <c r="GT241" s="90"/>
      <c r="GU241" s="90"/>
      <c r="GV241" s="90"/>
      <c r="GW241" s="90"/>
      <c r="GX241" s="90"/>
      <c r="GY241" s="90"/>
      <c r="GZ241" s="90"/>
      <c r="HA241" s="90"/>
      <c r="HB241" s="90"/>
      <c r="HC241" s="90"/>
      <c r="HD241" s="90"/>
      <c r="HE241" s="90"/>
      <c r="HF241" s="90"/>
      <c r="HG241" s="90"/>
      <c r="HH241" s="90"/>
      <c r="HI241" s="90"/>
      <c r="HJ241" s="90"/>
      <c r="HK241" s="90"/>
      <c r="HL241" s="90"/>
      <c r="HM241" s="90"/>
      <c r="HN241" s="90"/>
      <c r="HO241" s="90"/>
      <c r="HP241" s="90"/>
      <c r="HQ241" s="90"/>
      <c r="HR241" s="90"/>
      <c r="HS241" s="90"/>
      <c r="HT241" s="90"/>
      <c r="HU241" s="90"/>
      <c r="HV241" s="90"/>
      <c r="HW241" s="90"/>
      <c r="HX241" s="90"/>
      <c r="HY241" s="90"/>
      <c r="HZ241" s="90"/>
      <c r="IA241" s="90"/>
      <c r="IB241" s="90"/>
      <c r="IC241" s="90"/>
      <c r="ID241" s="90"/>
      <c r="IE241" s="90"/>
      <c r="IF241" s="90"/>
      <c r="IG241" s="90"/>
      <c r="IH241" s="90"/>
      <c r="II241" s="90"/>
      <c r="IJ241" s="90"/>
      <c r="IK241" s="90"/>
      <c r="IL241" s="90"/>
      <c r="IM241" s="90"/>
      <c r="IN241" s="90"/>
      <c r="IO241" s="90"/>
      <c r="IP241" s="90"/>
      <c r="IQ241" s="90"/>
      <c r="IR241" s="90"/>
      <c r="IS241" s="90"/>
      <c r="IT241" s="90"/>
      <c r="IU241" s="90"/>
      <c r="IV241" s="90"/>
    </row>
    <row r="242" spans="1:256" s="97" customFormat="1" ht="25.5">
      <c r="A242" s="85"/>
      <c r="B242" s="86">
        <v>145</v>
      </c>
      <c r="C242" s="86">
        <v>185804242</v>
      </c>
      <c r="D242" s="87" t="s">
        <v>112</v>
      </c>
      <c r="E242" s="86" t="s">
        <v>0</v>
      </c>
      <c r="F242" s="88">
        <f>+(220*3)</f>
        <v>660</v>
      </c>
      <c r="G242" s="123"/>
      <c r="H242" s="6">
        <f t="shared" si="30"/>
        <v>0</v>
      </c>
      <c r="I242" s="89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0"/>
      <c r="BZ242" s="90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90"/>
      <c r="CM242" s="90"/>
      <c r="CN242" s="90"/>
      <c r="CO242" s="90"/>
      <c r="CP242" s="90"/>
      <c r="CQ242" s="90"/>
      <c r="CR242" s="90"/>
      <c r="CS242" s="90"/>
      <c r="CT242" s="90"/>
      <c r="CU242" s="90"/>
      <c r="CV242" s="90"/>
      <c r="CW242" s="90"/>
      <c r="CX242" s="90"/>
      <c r="CY242" s="90"/>
      <c r="CZ242" s="90"/>
      <c r="DA242" s="90"/>
      <c r="DB242" s="90"/>
      <c r="DC242" s="90"/>
      <c r="DD242" s="90"/>
      <c r="DE242" s="90"/>
      <c r="DF242" s="90"/>
      <c r="DG242" s="90"/>
      <c r="DH242" s="90"/>
      <c r="DI242" s="90"/>
      <c r="DJ242" s="90"/>
      <c r="DK242" s="90"/>
      <c r="DL242" s="90"/>
      <c r="DM242" s="90"/>
      <c r="DN242" s="90"/>
      <c r="DO242" s="90"/>
      <c r="DP242" s="90"/>
      <c r="DQ242" s="90"/>
      <c r="DR242" s="90"/>
      <c r="DS242" s="90"/>
      <c r="DT242" s="90"/>
      <c r="DU242" s="90"/>
      <c r="DV242" s="90"/>
      <c r="DW242" s="90"/>
      <c r="DX242" s="90"/>
      <c r="DY242" s="90"/>
      <c r="DZ242" s="90"/>
      <c r="EA242" s="90"/>
      <c r="EB242" s="90"/>
      <c r="EC242" s="90"/>
      <c r="ED242" s="90"/>
      <c r="EE242" s="90"/>
      <c r="EF242" s="90"/>
      <c r="EG242" s="90"/>
      <c r="EH242" s="90"/>
      <c r="EI242" s="90"/>
      <c r="EJ242" s="90"/>
      <c r="EK242" s="90"/>
      <c r="EL242" s="90"/>
      <c r="EM242" s="90"/>
      <c r="EN242" s="90"/>
      <c r="EO242" s="90"/>
      <c r="EP242" s="90"/>
      <c r="EQ242" s="90"/>
      <c r="ER242" s="90"/>
      <c r="ES242" s="90"/>
      <c r="ET242" s="90"/>
      <c r="EU242" s="90"/>
      <c r="EV242" s="90"/>
      <c r="EW242" s="90"/>
      <c r="EX242" s="90"/>
      <c r="EY242" s="90"/>
      <c r="EZ242" s="90"/>
      <c r="FA242" s="90"/>
      <c r="FB242" s="90"/>
      <c r="FC242" s="90"/>
      <c r="FD242" s="90"/>
      <c r="FE242" s="90"/>
      <c r="FF242" s="90"/>
      <c r="FG242" s="90"/>
      <c r="FH242" s="90"/>
      <c r="FI242" s="90"/>
      <c r="FJ242" s="90"/>
      <c r="FK242" s="90"/>
      <c r="FL242" s="90"/>
      <c r="FM242" s="90"/>
      <c r="FN242" s="90"/>
      <c r="FO242" s="90"/>
      <c r="FP242" s="90"/>
      <c r="FQ242" s="90"/>
      <c r="FR242" s="90"/>
      <c r="FS242" s="90"/>
      <c r="FT242" s="90"/>
      <c r="FU242" s="90"/>
      <c r="FV242" s="90"/>
      <c r="FW242" s="90"/>
      <c r="FX242" s="90"/>
      <c r="FY242" s="90"/>
      <c r="FZ242" s="90"/>
      <c r="GA242" s="90"/>
      <c r="GB242" s="90"/>
      <c r="GC242" s="90"/>
      <c r="GD242" s="90"/>
      <c r="GE242" s="90"/>
      <c r="GF242" s="90"/>
      <c r="GG242" s="90"/>
      <c r="GH242" s="90"/>
      <c r="GI242" s="90"/>
      <c r="GJ242" s="90"/>
      <c r="GK242" s="90"/>
      <c r="GL242" s="90"/>
      <c r="GM242" s="90"/>
      <c r="GN242" s="90"/>
      <c r="GO242" s="90"/>
      <c r="GP242" s="90"/>
      <c r="GQ242" s="90"/>
      <c r="GR242" s="90"/>
      <c r="GS242" s="90"/>
      <c r="GT242" s="90"/>
      <c r="GU242" s="90"/>
      <c r="GV242" s="90"/>
      <c r="GW242" s="90"/>
      <c r="GX242" s="90"/>
      <c r="GY242" s="90"/>
      <c r="GZ242" s="90"/>
      <c r="HA242" s="90"/>
      <c r="HB242" s="90"/>
      <c r="HC242" s="90"/>
      <c r="HD242" s="90"/>
      <c r="HE242" s="90"/>
      <c r="HF242" s="90"/>
      <c r="HG242" s="90"/>
      <c r="HH242" s="90"/>
      <c r="HI242" s="90"/>
      <c r="HJ242" s="90"/>
      <c r="HK242" s="90"/>
      <c r="HL242" s="90"/>
      <c r="HM242" s="90"/>
      <c r="HN242" s="90"/>
      <c r="HO242" s="90"/>
      <c r="HP242" s="90"/>
      <c r="HQ242" s="90"/>
      <c r="HR242" s="90"/>
      <c r="HS242" s="90"/>
      <c r="HT242" s="90"/>
      <c r="HU242" s="90"/>
      <c r="HV242" s="90"/>
      <c r="HW242" s="90"/>
      <c r="HX242" s="90"/>
      <c r="HY242" s="90"/>
      <c r="HZ242" s="90"/>
      <c r="IA242" s="90"/>
      <c r="IB242" s="90"/>
      <c r="IC242" s="90"/>
      <c r="ID242" s="90"/>
      <c r="IE242" s="90"/>
      <c r="IF242" s="90"/>
      <c r="IG242" s="90"/>
      <c r="IH242" s="90"/>
      <c r="II242" s="90"/>
      <c r="IJ242" s="90"/>
      <c r="IK242" s="90"/>
      <c r="IL242" s="90"/>
      <c r="IM242" s="90"/>
      <c r="IN242" s="90"/>
      <c r="IO242" s="90"/>
      <c r="IP242" s="90"/>
      <c r="IQ242" s="90"/>
      <c r="IR242" s="90"/>
      <c r="IS242" s="90"/>
      <c r="IT242" s="90"/>
      <c r="IU242" s="90"/>
      <c r="IV242" s="90"/>
    </row>
    <row r="243" spans="1:256" s="97" customFormat="1" ht="25.5">
      <c r="A243" s="85"/>
      <c r="B243" s="86">
        <v>146</v>
      </c>
      <c r="C243" s="86">
        <v>185804312</v>
      </c>
      <c r="D243" s="87" t="s">
        <v>118</v>
      </c>
      <c r="E243" s="86" t="s">
        <v>9</v>
      </c>
      <c r="F243" s="88">
        <f>(217+23+220)*10*20/1000</f>
        <v>92</v>
      </c>
      <c r="G243" s="123"/>
      <c r="H243" s="6">
        <f t="shared" si="30"/>
        <v>0</v>
      </c>
      <c r="I243" s="89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90"/>
      <c r="CM243" s="90"/>
      <c r="CN243" s="90"/>
      <c r="CO243" s="90"/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0"/>
      <c r="DF243" s="90"/>
      <c r="DG243" s="90"/>
      <c r="DH243" s="90"/>
      <c r="DI243" s="90"/>
      <c r="DJ243" s="90"/>
      <c r="DK243" s="90"/>
      <c r="DL243" s="90"/>
      <c r="DM243" s="90"/>
      <c r="DN243" s="90"/>
      <c r="DO243" s="90"/>
      <c r="DP243" s="90"/>
      <c r="DQ243" s="90"/>
      <c r="DR243" s="90"/>
      <c r="DS243" s="90"/>
      <c r="DT243" s="90"/>
      <c r="DU243" s="90"/>
      <c r="DV243" s="90"/>
      <c r="DW243" s="90"/>
      <c r="DX243" s="90"/>
      <c r="DY243" s="90"/>
      <c r="DZ243" s="90"/>
      <c r="EA243" s="90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90"/>
      <c r="EN243" s="90"/>
      <c r="EO243" s="90"/>
      <c r="EP243" s="90"/>
      <c r="EQ243" s="90"/>
      <c r="ER243" s="90"/>
      <c r="ES243" s="90"/>
      <c r="ET243" s="90"/>
      <c r="EU243" s="90"/>
      <c r="EV243" s="90"/>
      <c r="EW243" s="90"/>
      <c r="EX243" s="90"/>
      <c r="EY243" s="90"/>
      <c r="EZ243" s="90"/>
      <c r="FA243" s="90"/>
      <c r="FB243" s="90"/>
      <c r="FC243" s="90"/>
      <c r="FD243" s="90"/>
      <c r="FE243" s="90"/>
      <c r="FF243" s="90"/>
      <c r="FG243" s="90"/>
      <c r="FH243" s="90"/>
      <c r="FI243" s="90"/>
      <c r="FJ243" s="90"/>
      <c r="FK243" s="90"/>
      <c r="FL243" s="90"/>
      <c r="FM243" s="90"/>
      <c r="FN243" s="90"/>
      <c r="FO243" s="90"/>
      <c r="FP243" s="90"/>
      <c r="FQ243" s="90"/>
      <c r="FR243" s="90"/>
      <c r="FS243" s="90"/>
      <c r="FT243" s="90"/>
      <c r="FU243" s="90"/>
      <c r="FV243" s="90"/>
      <c r="FW243" s="90"/>
      <c r="FX243" s="90"/>
      <c r="FY243" s="90"/>
      <c r="FZ243" s="90"/>
      <c r="GA243" s="90"/>
      <c r="GB243" s="90"/>
      <c r="GC243" s="90"/>
      <c r="GD243" s="90"/>
      <c r="GE243" s="90"/>
      <c r="GF243" s="90"/>
      <c r="GG243" s="90"/>
      <c r="GH243" s="90"/>
      <c r="GI243" s="90"/>
      <c r="GJ243" s="90"/>
      <c r="GK243" s="90"/>
      <c r="GL243" s="90"/>
      <c r="GM243" s="90"/>
      <c r="GN243" s="90"/>
      <c r="GO243" s="90"/>
      <c r="GP243" s="90"/>
      <c r="GQ243" s="90"/>
      <c r="GR243" s="90"/>
      <c r="GS243" s="90"/>
      <c r="GT243" s="90"/>
      <c r="GU243" s="90"/>
      <c r="GV243" s="90"/>
      <c r="GW243" s="90"/>
      <c r="GX243" s="90"/>
      <c r="GY243" s="90"/>
      <c r="GZ243" s="90"/>
      <c r="HA243" s="90"/>
      <c r="HB243" s="90"/>
      <c r="HC243" s="90"/>
      <c r="HD243" s="90"/>
      <c r="HE243" s="90"/>
      <c r="HF243" s="90"/>
      <c r="HG243" s="90"/>
      <c r="HH243" s="90"/>
      <c r="HI243" s="90"/>
      <c r="HJ243" s="90"/>
      <c r="HK243" s="90"/>
      <c r="HL243" s="90"/>
      <c r="HM243" s="90"/>
      <c r="HN243" s="90"/>
      <c r="HO243" s="90"/>
      <c r="HP243" s="90"/>
      <c r="HQ243" s="90"/>
      <c r="HR243" s="90"/>
      <c r="HS243" s="90"/>
      <c r="HT243" s="90"/>
      <c r="HU243" s="90"/>
      <c r="HV243" s="90"/>
      <c r="HW243" s="90"/>
      <c r="HX243" s="90"/>
      <c r="HY243" s="90"/>
      <c r="HZ243" s="90"/>
      <c r="IA243" s="90"/>
      <c r="IB243" s="90"/>
      <c r="IC243" s="90"/>
      <c r="ID243" s="90"/>
      <c r="IE243" s="90"/>
      <c r="IF243" s="90"/>
      <c r="IG243" s="90"/>
      <c r="IH243" s="90"/>
      <c r="II243" s="90"/>
      <c r="IJ243" s="90"/>
      <c r="IK243" s="90"/>
      <c r="IL243" s="90"/>
      <c r="IM243" s="90"/>
      <c r="IN243" s="90"/>
      <c r="IO243" s="90"/>
      <c r="IP243" s="90"/>
      <c r="IQ243" s="90"/>
      <c r="IR243" s="90"/>
      <c r="IS243" s="90"/>
      <c r="IT243" s="90"/>
      <c r="IU243" s="90"/>
      <c r="IV243" s="90"/>
    </row>
    <row r="244" spans="1:256" s="97" customFormat="1" ht="12.75">
      <c r="A244" s="85"/>
      <c r="B244" s="86">
        <v>147</v>
      </c>
      <c r="C244" s="86">
        <v>185851121</v>
      </c>
      <c r="D244" s="87" t="s">
        <v>40</v>
      </c>
      <c r="E244" s="86" t="s">
        <v>9</v>
      </c>
      <c r="F244" s="88">
        <f>+F243</f>
        <v>92</v>
      </c>
      <c r="G244" s="123"/>
      <c r="H244" s="6">
        <f t="shared" si="30"/>
        <v>0</v>
      </c>
      <c r="I244" s="89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90"/>
      <c r="CB244" s="90"/>
      <c r="CC244" s="90"/>
      <c r="CD244" s="90"/>
      <c r="CE244" s="90"/>
      <c r="CF244" s="90"/>
      <c r="CG244" s="90"/>
      <c r="CH244" s="90"/>
      <c r="CI244" s="90"/>
      <c r="CJ244" s="90"/>
      <c r="CK244" s="90"/>
      <c r="CL244" s="90"/>
      <c r="CM244" s="90"/>
      <c r="CN244" s="90"/>
      <c r="CO244" s="90"/>
      <c r="CP244" s="90"/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0"/>
      <c r="DE244" s="90"/>
      <c r="DF244" s="90"/>
      <c r="DG244" s="90"/>
      <c r="DH244" s="90"/>
      <c r="DI244" s="90"/>
      <c r="DJ244" s="90"/>
      <c r="DK244" s="90"/>
      <c r="DL244" s="90"/>
      <c r="DM244" s="90"/>
      <c r="DN244" s="90"/>
      <c r="DO244" s="90"/>
      <c r="DP244" s="90"/>
      <c r="DQ244" s="90"/>
      <c r="DR244" s="90"/>
      <c r="DS244" s="90"/>
      <c r="DT244" s="90"/>
      <c r="DU244" s="90"/>
      <c r="DV244" s="90"/>
      <c r="DW244" s="90"/>
      <c r="DX244" s="90"/>
      <c r="DY244" s="90"/>
      <c r="DZ244" s="90"/>
      <c r="EA244" s="90"/>
      <c r="EB244" s="90"/>
      <c r="EC244" s="90"/>
      <c r="ED244" s="90"/>
      <c r="EE244" s="90"/>
      <c r="EF244" s="90"/>
      <c r="EG244" s="90"/>
      <c r="EH244" s="90"/>
      <c r="EI244" s="90"/>
      <c r="EJ244" s="90"/>
      <c r="EK244" s="90"/>
      <c r="EL244" s="90"/>
      <c r="EM244" s="90"/>
      <c r="EN244" s="90"/>
      <c r="EO244" s="90"/>
      <c r="EP244" s="90"/>
      <c r="EQ244" s="90"/>
      <c r="ER244" s="90"/>
      <c r="ES244" s="90"/>
      <c r="ET244" s="90"/>
      <c r="EU244" s="90"/>
      <c r="EV244" s="90"/>
      <c r="EW244" s="90"/>
      <c r="EX244" s="90"/>
      <c r="EY244" s="90"/>
      <c r="EZ244" s="90"/>
      <c r="FA244" s="90"/>
      <c r="FB244" s="90"/>
      <c r="FC244" s="90"/>
      <c r="FD244" s="90"/>
      <c r="FE244" s="90"/>
      <c r="FF244" s="90"/>
      <c r="FG244" s="90"/>
      <c r="FH244" s="90"/>
      <c r="FI244" s="90"/>
      <c r="FJ244" s="90"/>
      <c r="FK244" s="90"/>
      <c r="FL244" s="90"/>
      <c r="FM244" s="90"/>
      <c r="FN244" s="90"/>
      <c r="FO244" s="90"/>
      <c r="FP244" s="90"/>
      <c r="FQ244" s="90"/>
      <c r="FR244" s="90"/>
      <c r="FS244" s="90"/>
      <c r="FT244" s="90"/>
      <c r="FU244" s="90"/>
      <c r="FV244" s="90"/>
      <c r="FW244" s="90"/>
      <c r="FX244" s="90"/>
      <c r="FY244" s="90"/>
      <c r="FZ244" s="90"/>
      <c r="GA244" s="90"/>
      <c r="GB244" s="90"/>
      <c r="GC244" s="90"/>
      <c r="GD244" s="90"/>
      <c r="GE244" s="90"/>
      <c r="GF244" s="90"/>
      <c r="GG244" s="90"/>
      <c r="GH244" s="90"/>
      <c r="GI244" s="90"/>
      <c r="GJ244" s="90"/>
      <c r="GK244" s="90"/>
      <c r="GL244" s="90"/>
      <c r="GM244" s="90"/>
      <c r="GN244" s="90"/>
      <c r="GO244" s="90"/>
      <c r="GP244" s="90"/>
      <c r="GQ244" s="90"/>
      <c r="GR244" s="90"/>
      <c r="GS244" s="90"/>
      <c r="GT244" s="90"/>
      <c r="GU244" s="90"/>
      <c r="GV244" s="90"/>
      <c r="GW244" s="90"/>
      <c r="GX244" s="90"/>
      <c r="GY244" s="90"/>
      <c r="GZ244" s="90"/>
      <c r="HA244" s="90"/>
      <c r="HB244" s="90"/>
      <c r="HC244" s="90"/>
      <c r="HD244" s="90"/>
      <c r="HE244" s="90"/>
      <c r="HF244" s="90"/>
      <c r="HG244" s="90"/>
      <c r="HH244" s="90"/>
      <c r="HI244" s="90"/>
      <c r="HJ244" s="90"/>
      <c r="HK244" s="90"/>
      <c r="HL244" s="90"/>
      <c r="HM244" s="90"/>
      <c r="HN244" s="90"/>
      <c r="HO244" s="90"/>
      <c r="HP244" s="90"/>
      <c r="HQ244" s="90"/>
      <c r="HR244" s="90"/>
      <c r="HS244" s="90"/>
      <c r="HT244" s="90"/>
      <c r="HU244" s="90"/>
      <c r="HV244" s="90"/>
      <c r="HW244" s="90"/>
      <c r="HX244" s="90"/>
      <c r="HY244" s="90"/>
      <c r="HZ244" s="90"/>
      <c r="IA244" s="90"/>
      <c r="IB244" s="90"/>
      <c r="IC244" s="90"/>
      <c r="ID244" s="90"/>
      <c r="IE244" s="90"/>
      <c r="IF244" s="90"/>
      <c r="IG244" s="90"/>
      <c r="IH244" s="90"/>
      <c r="II244" s="90"/>
      <c r="IJ244" s="90"/>
      <c r="IK244" s="90"/>
      <c r="IL244" s="90"/>
      <c r="IM244" s="90"/>
      <c r="IN244" s="90"/>
      <c r="IO244" s="90"/>
      <c r="IP244" s="90"/>
      <c r="IQ244" s="90"/>
      <c r="IR244" s="90"/>
      <c r="IS244" s="90"/>
      <c r="IT244" s="90"/>
      <c r="IU244" s="90"/>
      <c r="IV244" s="90"/>
    </row>
    <row r="245" spans="1:256" s="97" customFormat="1" ht="12.75">
      <c r="A245" s="85"/>
      <c r="B245" s="86">
        <v>148</v>
      </c>
      <c r="C245" s="86">
        <v>185851129</v>
      </c>
      <c r="D245" s="87" t="s">
        <v>24</v>
      </c>
      <c r="E245" s="86" t="s">
        <v>9</v>
      </c>
      <c r="F245" s="88">
        <f>+F244</f>
        <v>92</v>
      </c>
      <c r="G245" s="123"/>
      <c r="H245" s="6">
        <f t="shared" si="30"/>
        <v>0</v>
      </c>
      <c r="I245" s="113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90"/>
      <c r="CM245" s="90"/>
      <c r="CN245" s="90"/>
      <c r="CO245" s="90"/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0"/>
      <c r="DF245" s="90"/>
      <c r="DG245" s="90"/>
      <c r="DH245" s="90"/>
      <c r="DI245" s="90"/>
      <c r="DJ245" s="90"/>
      <c r="DK245" s="90"/>
      <c r="DL245" s="90"/>
      <c r="DM245" s="90"/>
      <c r="DN245" s="90"/>
      <c r="DO245" s="90"/>
      <c r="DP245" s="90"/>
      <c r="DQ245" s="90"/>
      <c r="DR245" s="90"/>
      <c r="DS245" s="90"/>
      <c r="DT245" s="90"/>
      <c r="DU245" s="90"/>
      <c r="DV245" s="90"/>
      <c r="DW245" s="90"/>
      <c r="DX245" s="90"/>
      <c r="DY245" s="90"/>
      <c r="DZ245" s="90"/>
      <c r="EA245" s="90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/>
      <c r="EL245" s="90"/>
      <c r="EM245" s="90"/>
      <c r="EN245" s="90"/>
      <c r="EO245" s="90"/>
      <c r="EP245" s="90"/>
      <c r="EQ245" s="90"/>
      <c r="ER245" s="90"/>
      <c r="ES245" s="90"/>
      <c r="ET245" s="90"/>
      <c r="EU245" s="90"/>
      <c r="EV245" s="90"/>
      <c r="EW245" s="90"/>
      <c r="EX245" s="90"/>
      <c r="EY245" s="90"/>
      <c r="EZ245" s="90"/>
      <c r="FA245" s="90"/>
      <c r="FB245" s="90"/>
      <c r="FC245" s="90"/>
      <c r="FD245" s="90"/>
      <c r="FE245" s="90"/>
      <c r="FF245" s="90"/>
      <c r="FG245" s="90"/>
      <c r="FH245" s="90"/>
      <c r="FI245" s="90"/>
      <c r="FJ245" s="90"/>
      <c r="FK245" s="90"/>
      <c r="FL245" s="90"/>
      <c r="FM245" s="90"/>
      <c r="FN245" s="90"/>
      <c r="FO245" s="90"/>
      <c r="FP245" s="90"/>
      <c r="FQ245" s="90"/>
      <c r="FR245" s="90"/>
      <c r="FS245" s="90"/>
      <c r="FT245" s="90"/>
      <c r="FU245" s="90"/>
      <c r="FV245" s="90"/>
      <c r="FW245" s="90"/>
      <c r="FX245" s="90"/>
      <c r="FY245" s="90"/>
      <c r="FZ245" s="90"/>
      <c r="GA245" s="90"/>
      <c r="GB245" s="90"/>
      <c r="GC245" s="90"/>
      <c r="GD245" s="90"/>
      <c r="GE245" s="90"/>
      <c r="GF245" s="90"/>
      <c r="GG245" s="90"/>
      <c r="GH245" s="90"/>
      <c r="GI245" s="90"/>
      <c r="GJ245" s="90"/>
      <c r="GK245" s="90"/>
      <c r="GL245" s="90"/>
      <c r="GM245" s="90"/>
      <c r="GN245" s="90"/>
      <c r="GO245" s="90"/>
      <c r="GP245" s="90"/>
      <c r="GQ245" s="90"/>
      <c r="GR245" s="90"/>
      <c r="GS245" s="90"/>
      <c r="GT245" s="90"/>
      <c r="GU245" s="90"/>
      <c r="GV245" s="90"/>
      <c r="GW245" s="90"/>
      <c r="GX245" s="90"/>
      <c r="GY245" s="90"/>
      <c r="GZ245" s="90"/>
      <c r="HA245" s="90"/>
      <c r="HB245" s="90"/>
      <c r="HC245" s="90"/>
      <c r="HD245" s="90"/>
      <c r="HE245" s="90"/>
      <c r="HF245" s="90"/>
      <c r="HG245" s="90"/>
      <c r="HH245" s="90"/>
      <c r="HI245" s="90"/>
      <c r="HJ245" s="90"/>
      <c r="HK245" s="90"/>
      <c r="HL245" s="90"/>
      <c r="HM245" s="90"/>
      <c r="HN245" s="90"/>
      <c r="HO245" s="90"/>
      <c r="HP245" s="90"/>
      <c r="HQ245" s="90"/>
      <c r="HR245" s="90"/>
      <c r="HS245" s="90"/>
      <c r="HT245" s="90"/>
      <c r="HU245" s="90"/>
      <c r="HV245" s="90"/>
      <c r="HW245" s="90"/>
      <c r="HX245" s="90"/>
      <c r="HY245" s="90"/>
      <c r="HZ245" s="90"/>
      <c r="IA245" s="90"/>
      <c r="IB245" s="90"/>
      <c r="IC245" s="90"/>
      <c r="ID245" s="90"/>
      <c r="IE245" s="90"/>
      <c r="IF245" s="90"/>
      <c r="IG245" s="90"/>
      <c r="IH245" s="90"/>
      <c r="II245" s="90"/>
      <c r="IJ245" s="90"/>
      <c r="IK245" s="90"/>
      <c r="IL245" s="90"/>
      <c r="IM245" s="90"/>
      <c r="IN245" s="90"/>
      <c r="IO245" s="90"/>
      <c r="IP245" s="90"/>
      <c r="IQ245" s="90"/>
      <c r="IR245" s="90"/>
      <c r="IS245" s="90"/>
      <c r="IT245" s="90"/>
      <c r="IU245" s="90"/>
      <c r="IV245" s="90"/>
    </row>
    <row r="246" spans="1:256" s="97" customFormat="1" ht="25.5">
      <c r="A246" s="85"/>
      <c r="B246" s="86">
        <v>149</v>
      </c>
      <c r="C246" s="86">
        <v>185802114</v>
      </c>
      <c r="D246" s="87" t="s">
        <v>114</v>
      </c>
      <c r="E246" s="86" t="s">
        <v>2</v>
      </c>
      <c r="F246" s="98">
        <f>+(460*20)*0.001*0.001</f>
        <v>0.009200000000000002</v>
      </c>
      <c r="G246" s="123"/>
      <c r="H246" s="6">
        <f aca="true" t="shared" si="31" ref="H246:H247">G246*F246</f>
        <v>0</v>
      </c>
      <c r="I246" s="10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  <c r="BZ246" s="90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90"/>
      <c r="CM246" s="90"/>
      <c r="CN246" s="90"/>
      <c r="CO246" s="90"/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0"/>
      <c r="DE246" s="90"/>
      <c r="DF246" s="90"/>
      <c r="DG246" s="90"/>
      <c r="DH246" s="90"/>
      <c r="DI246" s="90"/>
      <c r="DJ246" s="90"/>
      <c r="DK246" s="90"/>
      <c r="DL246" s="90"/>
      <c r="DM246" s="90"/>
      <c r="DN246" s="90"/>
      <c r="DO246" s="90"/>
      <c r="DP246" s="90"/>
      <c r="DQ246" s="90"/>
      <c r="DR246" s="90"/>
      <c r="DS246" s="90"/>
      <c r="DT246" s="90"/>
      <c r="DU246" s="90"/>
      <c r="DV246" s="90"/>
      <c r="DW246" s="90"/>
      <c r="DX246" s="90"/>
      <c r="DY246" s="90"/>
      <c r="DZ246" s="90"/>
      <c r="EA246" s="90"/>
      <c r="EB246" s="90"/>
      <c r="EC246" s="90"/>
      <c r="ED246" s="90"/>
      <c r="EE246" s="90"/>
      <c r="EF246" s="90"/>
      <c r="EG246" s="90"/>
      <c r="EH246" s="90"/>
      <c r="EI246" s="90"/>
      <c r="EJ246" s="90"/>
      <c r="EK246" s="90"/>
      <c r="EL246" s="90"/>
      <c r="EM246" s="90"/>
      <c r="EN246" s="90"/>
      <c r="EO246" s="90"/>
      <c r="EP246" s="90"/>
      <c r="EQ246" s="90"/>
      <c r="ER246" s="90"/>
      <c r="ES246" s="90"/>
      <c r="ET246" s="90"/>
      <c r="EU246" s="90"/>
      <c r="EV246" s="90"/>
      <c r="EW246" s="90"/>
      <c r="EX246" s="90"/>
      <c r="EY246" s="90"/>
      <c r="EZ246" s="90"/>
      <c r="FA246" s="90"/>
      <c r="FB246" s="90"/>
      <c r="FC246" s="90"/>
      <c r="FD246" s="90"/>
      <c r="FE246" s="90"/>
      <c r="FF246" s="90"/>
      <c r="FG246" s="90"/>
      <c r="FH246" s="90"/>
      <c r="FI246" s="90"/>
      <c r="FJ246" s="90"/>
      <c r="FK246" s="90"/>
      <c r="FL246" s="90"/>
      <c r="FM246" s="90"/>
      <c r="FN246" s="90"/>
      <c r="FO246" s="90"/>
      <c r="FP246" s="90"/>
      <c r="FQ246" s="90"/>
      <c r="FR246" s="90"/>
      <c r="FS246" s="90"/>
      <c r="FT246" s="90"/>
      <c r="FU246" s="90"/>
      <c r="FV246" s="90"/>
      <c r="FW246" s="90"/>
      <c r="FX246" s="90"/>
      <c r="FY246" s="90"/>
      <c r="FZ246" s="90"/>
      <c r="GA246" s="90"/>
      <c r="GB246" s="90"/>
      <c r="GC246" s="90"/>
      <c r="GD246" s="90"/>
      <c r="GE246" s="90"/>
      <c r="GF246" s="90"/>
      <c r="GG246" s="90"/>
      <c r="GH246" s="90"/>
      <c r="GI246" s="90"/>
      <c r="GJ246" s="90"/>
      <c r="GK246" s="90"/>
      <c r="GL246" s="90"/>
      <c r="GM246" s="90"/>
      <c r="GN246" s="90"/>
      <c r="GO246" s="90"/>
      <c r="GP246" s="90"/>
      <c r="GQ246" s="90"/>
      <c r="GR246" s="90"/>
      <c r="GS246" s="90"/>
      <c r="GT246" s="90"/>
      <c r="GU246" s="90"/>
      <c r="GV246" s="90"/>
      <c r="GW246" s="90"/>
      <c r="GX246" s="90"/>
      <c r="GY246" s="90"/>
      <c r="GZ246" s="90"/>
      <c r="HA246" s="90"/>
      <c r="HB246" s="90"/>
      <c r="HC246" s="90"/>
      <c r="HD246" s="90"/>
      <c r="HE246" s="90"/>
      <c r="HF246" s="90"/>
      <c r="HG246" s="90"/>
      <c r="HH246" s="90"/>
      <c r="HI246" s="90"/>
      <c r="HJ246" s="90"/>
      <c r="HK246" s="90"/>
      <c r="HL246" s="90"/>
      <c r="HM246" s="90"/>
      <c r="HN246" s="90"/>
      <c r="HO246" s="90"/>
      <c r="HP246" s="90"/>
      <c r="HQ246" s="90"/>
      <c r="HR246" s="90"/>
      <c r="HS246" s="90"/>
      <c r="HT246" s="90"/>
      <c r="HU246" s="90"/>
      <c r="HV246" s="90"/>
      <c r="HW246" s="90"/>
      <c r="HX246" s="90"/>
      <c r="HY246" s="90"/>
      <c r="HZ246" s="90"/>
      <c r="IA246" s="90"/>
      <c r="IB246" s="90"/>
      <c r="IC246" s="90"/>
      <c r="ID246" s="90"/>
      <c r="IE246" s="90"/>
      <c r="IF246" s="90"/>
      <c r="IG246" s="90"/>
      <c r="IH246" s="90"/>
      <c r="II246" s="90"/>
      <c r="IJ246" s="90"/>
      <c r="IK246" s="90"/>
      <c r="IL246" s="90"/>
      <c r="IM246" s="90"/>
      <c r="IN246" s="90"/>
      <c r="IO246" s="90"/>
      <c r="IP246" s="90"/>
      <c r="IQ246" s="90"/>
      <c r="IR246" s="90"/>
      <c r="IS246" s="90"/>
      <c r="IT246" s="90"/>
      <c r="IU246" s="90"/>
      <c r="IV246" s="90"/>
    </row>
    <row r="247" spans="1:256" s="97" customFormat="1" ht="12.75">
      <c r="A247" s="85"/>
      <c r="B247" s="86">
        <v>150</v>
      </c>
      <c r="C247" s="86" t="s">
        <v>3</v>
      </c>
      <c r="D247" s="87" t="s">
        <v>27</v>
      </c>
      <c r="E247" s="86" t="s">
        <v>14</v>
      </c>
      <c r="F247" s="88">
        <f>F246*1000</f>
        <v>9.200000000000001</v>
      </c>
      <c r="G247" s="123"/>
      <c r="H247" s="6">
        <f t="shared" si="31"/>
        <v>0</v>
      </c>
      <c r="I247" s="113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90"/>
      <c r="CM247" s="90"/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0"/>
      <c r="DE247" s="90"/>
      <c r="DF247" s="90"/>
      <c r="DG247" s="90"/>
      <c r="DH247" s="90"/>
      <c r="DI247" s="90"/>
      <c r="DJ247" s="90"/>
      <c r="DK247" s="90"/>
      <c r="DL247" s="90"/>
      <c r="DM247" s="90"/>
      <c r="DN247" s="90"/>
      <c r="DO247" s="90"/>
      <c r="DP247" s="90"/>
      <c r="DQ247" s="90"/>
      <c r="DR247" s="90"/>
      <c r="DS247" s="90"/>
      <c r="DT247" s="90"/>
      <c r="DU247" s="90"/>
      <c r="DV247" s="90"/>
      <c r="DW247" s="90"/>
      <c r="DX247" s="90"/>
      <c r="DY247" s="90"/>
      <c r="DZ247" s="90"/>
      <c r="EA247" s="90"/>
      <c r="EB247" s="90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90"/>
      <c r="EN247" s="90"/>
      <c r="EO247" s="90"/>
      <c r="EP247" s="90"/>
      <c r="EQ247" s="90"/>
      <c r="ER247" s="90"/>
      <c r="ES247" s="90"/>
      <c r="ET247" s="90"/>
      <c r="EU247" s="90"/>
      <c r="EV247" s="90"/>
      <c r="EW247" s="90"/>
      <c r="EX247" s="90"/>
      <c r="EY247" s="90"/>
      <c r="EZ247" s="90"/>
      <c r="FA247" s="90"/>
      <c r="FB247" s="90"/>
      <c r="FC247" s="90"/>
      <c r="FD247" s="90"/>
      <c r="FE247" s="90"/>
      <c r="FF247" s="90"/>
      <c r="FG247" s="90"/>
      <c r="FH247" s="90"/>
      <c r="FI247" s="90"/>
      <c r="FJ247" s="90"/>
      <c r="FK247" s="90"/>
      <c r="FL247" s="90"/>
      <c r="FM247" s="90"/>
      <c r="FN247" s="90"/>
      <c r="FO247" s="90"/>
      <c r="FP247" s="90"/>
      <c r="FQ247" s="90"/>
      <c r="FR247" s="90"/>
      <c r="FS247" s="90"/>
      <c r="FT247" s="90"/>
      <c r="FU247" s="90"/>
      <c r="FV247" s="90"/>
      <c r="FW247" s="90"/>
      <c r="FX247" s="90"/>
      <c r="FY247" s="90"/>
      <c r="FZ247" s="90"/>
      <c r="GA247" s="90"/>
      <c r="GB247" s="90"/>
      <c r="GC247" s="90"/>
      <c r="GD247" s="90"/>
      <c r="GE247" s="90"/>
      <c r="GF247" s="90"/>
      <c r="GG247" s="90"/>
      <c r="GH247" s="90"/>
      <c r="GI247" s="90"/>
      <c r="GJ247" s="90"/>
      <c r="GK247" s="90"/>
      <c r="GL247" s="90"/>
      <c r="GM247" s="90"/>
      <c r="GN247" s="90"/>
      <c r="GO247" s="90"/>
      <c r="GP247" s="90"/>
      <c r="GQ247" s="90"/>
      <c r="GR247" s="90"/>
      <c r="GS247" s="90"/>
      <c r="GT247" s="90"/>
      <c r="GU247" s="90"/>
      <c r="GV247" s="90"/>
      <c r="GW247" s="90"/>
      <c r="GX247" s="90"/>
      <c r="GY247" s="90"/>
      <c r="GZ247" s="90"/>
      <c r="HA247" s="90"/>
      <c r="HB247" s="90"/>
      <c r="HC247" s="90"/>
      <c r="HD247" s="90"/>
      <c r="HE247" s="90"/>
      <c r="HF247" s="90"/>
      <c r="HG247" s="90"/>
      <c r="HH247" s="90"/>
      <c r="HI247" s="90"/>
      <c r="HJ247" s="90"/>
      <c r="HK247" s="90"/>
      <c r="HL247" s="90"/>
      <c r="HM247" s="90"/>
      <c r="HN247" s="90"/>
      <c r="HO247" s="90"/>
      <c r="HP247" s="90"/>
      <c r="HQ247" s="90"/>
      <c r="HR247" s="90"/>
      <c r="HS247" s="90"/>
      <c r="HT247" s="90"/>
      <c r="HU247" s="90"/>
      <c r="HV247" s="90"/>
      <c r="HW247" s="90"/>
      <c r="HX247" s="90"/>
      <c r="HY247" s="90"/>
      <c r="HZ247" s="90"/>
      <c r="IA247" s="90"/>
      <c r="IB247" s="90"/>
      <c r="IC247" s="90"/>
      <c r="ID247" s="90"/>
      <c r="IE247" s="90"/>
      <c r="IF247" s="90"/>
      <c r="IG247" s="90"/>
      <c r="IH247" s="90"/>
      <c r="II247" s="90"/>
      <c r="IJ247" s="90"/>
      <c r="IK247" s="90"/>
      <c r="IL247" s="90"/>
      <c r="IM247" s="90"/>
      <c r="IN247" s="90"/>
      <c r="IO247" s="90"/>
      <c r="IP247" s="90"/>
      <c r="IQ247" s="90"/>
      <c r="IR247" s="90"/>
      <c r="IS247" s="90"/>
      <c r="IT247" s="90"/>
      <c r="IU247" s="90"/>
      <c r="IV247" s="90"/>
    </row>
    <row r="248" spans="1:256" ht="12.75">
      <c r="A248" s="49"/>
      <c r="B248" s="49"/>
      <c r="C248" s="39"/>
      <c r="D248" s="39" t="s">
        <v>30</v>
      </c>
      <c r="E248" s="49"/>
      <c r="F248" s="50"/>
      <c r="G248" s="50"/>
      <c r="H248" s="2">
        <f>SUM(H229:H247)</f>
        <v>0</v>
      </c>
      <c r="I248" s="49"/>
      <c r="J248" s="49"/>
      <c r="K248" s="82"/>
      <c r="L248" s="49"/>
      <c r="M248" s="83"/>
      <c r="N248" s="49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83"/>
      <c r="GD248" s="83"/>
      <c r="GE248" s="83"/>
      <c r="GF248" s="83"/>
      <c r="GG248" s="83"/>
      <c r="GH248" s="83"/>
      <c r="GI248" s="83"/>
      <c r="GJ248" s="83"/>
      <c r="GK248" s="83"/>
      <c r="GL248" s="83"/>
      <c r="GM248" s="83"/>
      <c r="GN248" s="83"/>
      <c r="GO248" s="83"/>
      <c r="GP248" s="83"/>
      <c r="GQ248" s="83"/>
      <c r="GR248" s="83"/>
      <c r="GS248" s="83"/>
      <c r="GT248" s="83"/>
      <c r="GU248" s="83"/>
      <c r="GV248" s="83"/>
      <c r="GW248" s="83"/>
      <c r="GX248" s="83"/>
      <c r="GY248" s="83"/>
      <c r="GZ248" s="83"/>
      <c r="HA248" s="83"/>
      <c r="HB248" s="83"/>
      <c r="HC248" s="83"/>
      <c r="HD248" s="83"/>
      <c r="HE248" s="83"/>
      <c r="HF248" s="83"/>
      <c r="HG248" s="83"/>
      <c r="HH248" s="83"/>
      <c r="HI248" s="83"/>
      <c r="HJ248" s="83"/>
      <c r="HK248" s="83"/>
      <c r="HL248" s="83"/>
      <c r="HM248" s="83"/>
      <c r="HN248" s="83"/>
      <c r="HO248" s="83"/>
      <c r="HP248" s="83"/>
      <c r="HQ248" s="83"/>
      <c r="HR248" s="83"/>
      <c r="HS248" s="83"/>
      <c r="HT248" s="83"/>
      <c r="HU248" s="83"/>
      <c r="HV248" s="83"/>
      <c r="HW248" s="83"/>
      <c r="HX248" s="83"/>
      <c r="HY248" s="83"/>
      <c r="HZ248" s="83"/>
      <c r="IA248" s="83"/>
      <c r="IB248" s="83"/>
      <c r="IC248" s="83"/>
      <c r="ID248" s="83"/>
      <c r="IE248" s="83"/>
      <c r="IF248" s="83"/>
      <c r="IG248" s="83"/>
      <c r="IH248" s="83"/>
      <c r="II248" s="83"/>
      <c r="IJ248" s="83"/>
      <c r="IK248" s="83"/>
      <c r="IL248" s="83"/>
      <c r="IM248" s="83"/>
      <c r="IN248" s="83"/>
      <c r="IO248" s="83"/>
      <c r="IP248" s="83"/>
      <c r="IQ248" s="83"/>
      <c r="IR248" s="83"/>
      <c r="IS248" s="83"/>
      <c r="IT248" s="83"/>
      <c r="IU248" s="83"/>
      <c r="IV248" s="83"/>
    </row>
    <row r="249" ht="13.5" customHeight="1">
      <c r="A249" s="34"/>
    </row>
    <row r="250" ht="13.5" customHeight="1">
      <c r="A250" s="75"/>
    </row>
    <row r="251" ht="13.5" customHeight="1">
      <c r="A251" s="75"/>
    </row>
    <row r="252" ht="13.5" customHeight="1">
      <c r="A252" s="75"/>
    </row>
    <row r="253" ht="13.5" customHeight="1">
      <c r="A253" s="34"/>
    </row>
    <row r="254" spans="1:9" ht="13.5" customHeight="1">
      <c r="A254" s="75"/>
      <c r="B254" s="97"/>
      <c r="C254" s="23"/>
      <c r="D254" s="23"/>
      <c r="E254" s="23"/>
      <c r="F254" s="23"/>
      <c r="G254" s="23"/>
      <c r="H254" s="23"/>
      <c r="I254" s="23"/>
    </row>
    <row r="255" spans="1:9" ht="13.5" customHeight="1">
      <c r="A255" s="75"/>
      <c r="B255" s="97"/>
      <c r="C255" s="23"/>
      <c r="D255" s="23"/>
      <c r="E255" s="23"/>
      <c r="F255" s="23"/>
      <c r="G255" s="23"/>
      <c r="H255" s="23"/>
      <c r="I255" s="23"/>
    </row>
    <row r="256" spans="1:9" ht="13.5" customHeight="1">
      <c r="A256" s="75"/>
      <c r="B256" s="97"/>
      <c r="C256" s="23"/>
      <c r="D256" s="23"/>
      <c r="E256" s="23"/>
      <c r="F256" s="23"/>
      <c r="G256" s="23"/>
      <c r="H256" s="23"/>
      <c r="I256" s="23"/>
    </row>
  </sheetData>
  <mergeCells count="8">
    <mergeCell ref="G35:H35"/>
    <mergeCell ref="F34:G34"/>
    <mergeCell ref="F39:H39"/>
    <mergeCell ref="B1:H1"/>
    <mergeCell ref="B4:H4"/>
    <mergeCell ref="G21:H21"/>
    <mergeCell ref="B2:H2"/>
    <mergeCell ref="G36:H36"/>
  </mergeCells>
  <printOptions/>
  <pageMargins left="0.5905511811023623" right="0.3937007874015748" top="0.7874015748031497" bottom="0.7086614173228347" header="0.31496062992125984" footer="0.31496062992125984"/>
  <pageSetup fitToHeight="0" horizontalDpi="360" verticalDpi="360" orientation="portrait" paperSize="9" scale="85" r:id="rId3"/>
  <headerFooter>
    <oddFooter>&amp;CStránka &amp;P z &amp;N</oddFooter>
  </headerFooter>
  <rowBreaks count="6" manualBreakCount="6">
    <brk id="47" max="16383" man="1"/>
    <brk id="74" max="16383" man="1"/>
    <brk id="124" max="16383" man="1"/>
    <brk id="174" max="16383" man="1"/>
    <brk id="192" max="16383" man="1"/>
    <brk id="22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Administrator</cp:lastModifiedBy>
  <cp:lastPrinted>2023-01-13T16:22:03Z</cp:lastPrinted>
  <dcterms:created xsi:type="dcterms:W3CDTF">2011-04-19T19:51:16Z</dcterms:created>
  <dcterms:modified xsi:type="dcterms:W3CDTF">2023-02-10T10:46:42Z</dcterms:modified>
  <cp:category/>
  <cp:version/>
  <cp:contentType/>
  <cp:contentStatus/>
</cp:coreProperties>
</file>