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f3a4c0145411371/Dokumenty/A22/TRINEC_NV_jmeli/PDF/"/>
    </mc:Choice>
  </mc:AlternateContent>
  <xr:revisionPtr revIDLastSave="15" documentId="8_{66458794-B09A-44FA-94C4-06EDEAB35898}" xr6:coauthVersionLast="47" xr6:coauthVersionMax="47" xr10:uidLastSave="{68B94B06-66DF-4138-B515-9F5FB638D87E}"/>
  <bookViews>
    <workbookView xWindow="-38520" yWindow="105" windowWidth="38640" windowHeight="21240" xr2:uid="{00000000-000D-0000-FFFF-FFFF00000000}"/>
  </bookViews>
  <sheets>
    <sheet name="celkový" sheetId="3" r:id="rId1"/>
  </sheets>
  <definedNames>
    <definedName name="_xlnm.Print_Area" localSheetId="0">celkový!$B$1:$H$177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5" i="3" l="1"/>
  <c r="F175" i="3"/>
  <c r="H173" i="3"/>
  <c r="H137" i="3"/>
  <c r="H172" i="3"/>
  <c r="F170" i="3"/>
  <c r="F149" i="3"/>
  <c r="F136" i="3"/>
  <c r="F93" i="3"/>
  <c r="H93" i="3"/>
  <c r="F76" i="3"/>
  <c r="F94" i="3" s="1"/>
  <c r="F91" i="3"/>
  <c r="H75" i="3"/>
  <c r="F118" i="3" l="1"/>
  <c r="F109" i="3"/>
  <c r="F154" i="3"/>
  <c r="F153" i="3"/>
  <c r="F166" i="3"/>
  <c r="F165" i="3"/>
  <c r="F145" i="3"/>
  <c r="F144" i="3"/>
  <c r="F132" i="3"/>
  <c r="F131" i="3"/>
  <c r="F83" i="3"/>
  <c r="F82" i="3"/>
  <c r="D25" i="3"/>
  <c r="H124" i="3" l="1"/>
  <c r="H125" i="3" s="1"/>
  <c r="B33" i="3"/>
  <c r="B32" i="3"/>
  <c r="B31" i="3"/>
  <c r="B30" i="3"/>
  <c r="B29" i="3"/>
  <c r="F60" i="3"/>
  <c r="F59" i="3"/>
  <c r="F58" i="3"/>
  <c r="H57" i="3"/>
  <c r="H56" i="3"/>
  <c r="F174" i="3" l="1"/>
  <c r="H174" i="3" s="1"/>
  <c r="H154" i="3"/>
  <c r="H153" i="3"/>
  <c r="F152" i="3"/>
  <c r="H170" i="3"/>
  <c r="F167" i="3"/>
  <c r="H167" i="3" s="1"/>
  <c r="H166" i="3"/>
  <c r="H165" i="3"/>
  <c r="H149" i="3"/>
  <c r="F146" i="3"/>
  <c r="H146" i="3" s="1"/>
  <c r="H145" i="3"/>
  <c r="H144" i="3"/>
  <c r="F133" i="3"/>
  <c r="F92" i="3"/>
  <c r="F86" i="3"/>
  <c r="F80" i="3"/>
  <c r="F79" i="3"/>
  <c r="F78" i="3"/>
  <c r="F69" i="3"/>
  <c r="F68" i="3"/>
  <c r="F99" i="3"/>
  <c r="H99" i="3" s="1"/>
  <c r="F100" i="3"/>
  <c r="H100" i="3" s="1"/>
  <c r="F101" i="3"/>
  <c r="H101" i="3" s="1"/>
  <c r="F102" i="3"/>
  <c r="H102" i="3" s="1"/>
  <c r="F103" i="3"/>
  <c r="H103" i="3" s="1"/>
  <c r="F104" i="3"/>
  <c r="H104" i="3" s="1"/>
  <c r="F105" i="3"/>
  <c r="H105" i="3" s="1"/>
  <c r="F106" i="3"/>
  <c r="H106" i="3" s="1"/>
  <c r="F107" i="3"/>
  <c r="H107" i="3" s="1"/>
  <c r="F108" i="3"/>
  <c r="H108" i="3" s="1"/>
  <c r="H109" i="3"/>
  <c r="F110" i="3"/>
  <c r="H110" i="3" s="1"/>
  <c r="F111" i="3"/>
  <c r="H111" i="3" s="1"/>
  <c r="F112" i="3"/>
  <c r="H112" i="3" s="1"/>
  <c r="F113" i="3"/>
  <c r="H113" i="3" s="1"/>
  <c r="F114" i="3"/>
  <c r="H114" i="3" s="1"/>
  <c r="F115" i="3"/>
  <c r="H115" i="3" s="1"/>
  <c r="F116" i="3"/>
  <c r="H116" i="3" s="1"/>
  <c r="F117" i="3"/>
  <c r="H117" i="3" s="1"/>
  <c r="H118" i="3"/>
  <c r="F98" i="3"/>
  <c r="F71" i="3" l="1"/>
  <c r="F72" i="3"/>
  <c r="F84" i="3"/>
  <c r="F176" i="3"/>
  <c r="H176" i="3" s="1"/>
  <c r="F168" i="3"/>
  <c r="F147" i="3"/>
  <c r="F89" i="3"/>
  <c r="F70" i="3"/>
  <c r="F73" i="3"/>
  <c r="F90" i="3"/>
  <c r="F74" i="3"/>
  <c r="F169" i="3" l="1"/>
  <c r="H169" i="3" s="1"/>
  <c r="H168" i="3"/>
  <c r="H147" i="3"/>
  <c r="F148" i="3"/>
  <c r="H148" i="3" s="1"/>
  <c r="H61" i="3"/>
  <c r="D28" i="3" l="1"/>
  <c r="H60" i="3"/>
  <c r="H59" i="3"/>
  <c r="H62" i="3" l="1"/>
  <c r="H58" i="3"/>
  <c r="H63" i="3" s="1"/>
  <c r="H28" i="3" l="1"/>
  <c r="F87" i="3" l="1"/>
  <c r="F88" i="3"/>
  <c r="F158" i="3" l="1"/>
  <c r="H83" i="3"/>
  <c r="H171" i="3" l="1"/>
  <c r="H151" i="3"/>
  <c r="H84" i="3"/>
  <c r="H74" i="3" l="1"/>
  <c r="H73" i="3"/>
  <c r="D30" i="3"/>
  <c r="H30" i="3" l="1"/>
  <c r="D33" i="3"/>
  <c r="H136" i="3"/>
  <c r="H131" i="3"/>
  <c r="H132" i="3"/>
  <c r="F134" i="3" l="1"/>
  <c r="H133" i="3"/>
  <c r="F157" i="3"/>
  <c r="H157" i="3" s="1"/>
  <c r="H152" i="3"/>
  <c r="H158" i="3"/>
  <c r="F150" i="3"/>
  <c r="H150" i="3" l="1"/>
  <c r="H159" i="3" s="1"/>
  <c r="F155" i="3"/>
  <c r="H155" i="3" s="1"/>
  <c r="F135" i="3"/>
  <c r="H135" i="3" s="1"/>
  <c r="H134" i="3"/>
  <c r="H138" i="3" s="1"/>
  <c r="F156" i="3"/>
  <c r="H156" i="3" s="1"/>
  <c r="H177" i="3" l="1"/>
  <c r="H33" i="3" s="1"/>
  <c r="H86" i="3"/>
  <c r="H82" i="3"/>
  <c r="D29" i="3"/>
  <c r="H89" i="3" l="1"/>
  <c r="H91" i="3" l="1"/>
  <c r="H90" i="3"/>
  <c r="H80" i="3"/>
  <c r="H79" i="3"/>
  <c r="H78" i="3"/>
  <c r="H87" i="3" l="1"/>
  <c r="H88" i="3"/>
  <c r="H68" i="3" l="1"/>
  <c r="H70" i="3"/>
  <c r="H69" i="3"/>
  <c r="H71" i="3"/>
  <c r="D24" i="3" l="1"/>
  <c r="D27" i="3" l="1"/>
  <c r="D31" i="3"/>
  <c r="D32" i="3"/>
  <c r="H50" i="3"/>
  <c r="H51" i="3" l="1"/>
  <c r="H27" i="3" s="1"/>
  <c r="F81" i="3"/>
  <c r="H81" i="3" s="1"/>
  <c r="H31" i="3" l="1"/>
  <c r="H92" i="3"/>
  <c r="H32" i="3" l="1"/>
  <c r="H72" i="3" l="1"/>
  <c r="F77" i="3"/>
  <c r="H77" i="3" s="1"/>
  <c r="H98" i="3"/>
  <c r="H76" i="3" l="1"/>
  <c r="H94" i="3"/>
  <c r="F95" i="3"/>
  <c r="H95" i="3" l="1"/>
  <c r="F85" i="3"/>
  <c r="H85" i="3" s="1"/>
  <c r="H119" i="3" l="1"/>
  <c r="H29" i="3" s="1"/>
  <c r="G36" i="3" s="1"/>
  <c r="F39" i="3" s="1"/>
</calcChain>
</file>

<file path=xl/sharedStrings.xml><?xml version="1.0" encoding="utf-8"?>
<sst xmlns="http://schemas.openxmlformats.org/spreadsheetml/2006/main" count="303" uniqueCount="121">
  <si>
    <t>m2</t>
  </si>
  <si>
    <t>ks</t>
  </si>
  <si>
    <t>t</t>
  </si>
  <si>
    <t>Specifikace</t>
  </si>
  <si>
    <t>MJ</t>
  </si>
  <si>
    <t>množství</t>
  </si>
  <si>
    <t>Rostlinný materiál</t>
  </si>
  <si>
    <t>velikost</t>
  </si>
  <si>
    <t>celkem bez DPH</t>
  </si>
  <si>
    <t>m3</t>
  </si>
  <si>
    <t>poř.č.</t>
  </si>
  <si>
    <t>jedn. Cena</t>
  </si>
  <si>
    <t>R</t>
  </si>
  <si>
    <t>Celkem za dílo bez DPH</t>
  </si>
  <si>
    <t>kg</t>
  </si>
  <si>
    <t>Mulčovací kůra drcená, vrstva 0,1m</t>
  </si>
  <si>
    <t>Následná péče po dobu 1. roku</t>
  </si>
  <si>
    <t>Vypracovala: Ing. Kateřina Černohorská</t>
  </si>
  <si>
    <t>Rekapitulace</t>
  </si>
  <si>
    <t xml:space="preserve">Odstranění nevhodných dřevin </t>
  </si>
  <si>
    <t>Celkem za odstranění nevhodných dřevin bez DPH</t>
  </si>
  <si>
    <t>m</t>
  </si>
  <si>
    <t>Následná péče po dobu 2. roku</t>
  </si>
  <si>
    <t>Celkem za dílo s 21% DPH</t>
  </si>
  <si>
    <t>Dovoz vody pro zálivku - příplatek za dalších 4000 m</t>
  </si>
  <si>
    <t>Stromy</t>
  </si>
  <si>
    <t>Celkem za následnou péči po dobu 1. roku bez DPH</t>
  </si>
  <si>
    <t>Umělé hnojivo</t>
  </si>
  <si>
    <t>Celkem za následnou péči po dobu 2. roku bez DPH</t>
  </si>
  <si>
    <t>Následná péče po dobu 3. roku</t>
  </si>
  <si>
    <t>Celkem za následnou péči po dobu 3. roku bez DPH</t>
  </si>
  <si>
    <t xml:space="preserve">Oprava a doplnění kůlů při 10% </t>
  </si>
  <si>
    <t>Vytyčení inženýrských sítí dle PD</t>
  </si>
  <si>
    <t>Acer platanoides</t>
  </si>
  <si>
    <t>14-16, ZB</t>
  </si>
  <si>
    <t>bal</t>
  </si>
  <si>
    <t xml:space="preserve">Hnojivo tabletované 0,01kg </t>
  </si>
  <si>
    <t>Hydroabsorbent např.typu Hydrogel</t>
  </si>
  <si>
    <t>Zhotovení ochranného bílého nátěru kmene, v jedné vrstvě, elastickým nátěrem pastové konzistence</t>
  </si>
  <si>
    <t>12-14, ZB</t>
  </si>
  <si>
    <t>Přesun hmot pro sadovnické a krajinářské úpravy vodorovně do 5000 m</t>
  </si>
  <si>
    <t xml:space="preserve">Dovoz vody pro zálivku rostlin za vzdálenost do 1000 m </t>
  </si>
  <si>
    <t>Řez stromu výchovný alejových stromů výšky přes 4 do 6 m</t>
  </si>
  <si>
    <t>Kůl 2,5m prům. 70 mm</t>
  </si>
  <si>
    <t>Mulčovací kůra drcená  (doplnění 10cm)</t>
  </si>
  <si>
    <t>Odstranění ukotvení kmene dřevin třemi kůly D do 0,1 m délky do 3 m</t>
  </si>
  <si>
    <t>Vytyčení inženýrských sítí</t>
  </si>
  <si>
    <t>Celkem za vytyčení inženýrských sítí bez DPH</t>
  </si>
  <si>
    <t>Řez stromů netrnitých řezem na čípek D koruny do 4 m</t>
  </si>
  <si>
    <t>STROMY LISTNATÉ</t>
  </si>
  <si>
    <t>Aesculus hippocastanum</t>
  </si>
  <si>
    <t>Fagus sylvatica</t>
  </si>
  <si>
    <t>Prunus avium</t>
  </si>
  <si>
    <t>Quercus robur</t>
  </si>
  <si>
    <t>do1:5</t>
  </si>
  <si>
    <t>do1:2</t>
  </si>
  <si>
    <t>do1:1</t>
  </si>
  <si>
    <t>Speciální elastický nátěr bílé barvy, životnosti cca 5 let, "rostoucí s kmínkem", nejedovatý, ekologicky odbouratelný např. typu Lac Balsam (100gr/strom) (mimo jehličnany)</t>
  </si>
  <si>
    <t>Instalace chráničky kmene proti poškození strun.sekačkou (pro soliterní stromy listnaté)</t>
  </si>
  <si>
    <t>Rekonstrukce trávníku</t>
  </si>
  <si>
    <t>Celkem za rekonstrukci trávníku včetně materiálu bez DPH</t>
  </si>
  <si>
    <t xml:space="preserve">Chránička kmene hnědá proti poškození strunovou sekačkou </t>
  </si>
  <si>
    <t>Acer pseudoplatanus</t>
  </si>
  <si>
    <t>Gleditsia triacanthos 'Inermis'</t>
  </si>
  <si>
    <t>Prunus avium 'Plena'</t>
  </si>
  <si>
    <t>Tilia cordata</t>
  </si>
  <si>
    <t xml:space="preserve">Tilia platyphyllos </t>
  </si>
  <si>
    <t>Jabloň 'Hana' 160KM</t>
  </si>
  <si>
    <t>Jabloň 'Prima' 160KM</t>
  </si>
  <si>
    <t>Jabloň 'Rubín' 160KM</t>
  </si>
  <si>
    <t>Slivoň 'Čačanská lepotica' 160KM</t>
  </si>
  <si>
    <t>Slivoň 'Čačanská rodná' 160KM</t>
  </si>
  <si>
    <t>Slivoň 'Stanley' 160KM</t>
  </si>
  <si>
    <t>Hrušeň 'Clappova' 160KM</t>
  </si>
  <si>
    <t>Hrušeň 'Konference' 160KM</t>
  </si>
  <si>
    <t>Ořešák 'Seifersdorferský' 160KM</t>
  </si>
  <si>
    <t>Třešeň 'Kaštánka' 160KM</t>
  </si>
  <si>
    <t>Jamky pro výsadbu s výměnou 50 % půdy zeminy tř 1 až 4 obj přes 0,125 do 0,4 m3 v rovině a svahu do 1:5</t>
  </si>
  <si>
    <t>Jamky pro výsadbu s výměnou 50 % půdy zeminy tř 1 až 4 obj přes 0,125 do 0,4 m3 ve svahu přes 1:5 do 1:2</t>
  </si>
  <si>
    <t>Výsadba dřeviny s balem D přes 0,4 do 0,5 m do jamky se zalitím v rovině a svahu do 1:5</t>
  </si>
  <si>
    <t>Výsadba dřeviny s balem D přes 0,4 do 0,5 m do jamky se zalitím ve svahu přes 1:5 do 1:2</t>
  </si>
  <si>
    <t>Ukotvení kmene dřevin třemi kůly D do 0,1 m dl přes 2 do 3 m</t>
  </si>
  <si>
    <t>Zhotovení závlahové mísy dřevin D přes 0,5 do 1,0 m v rovině nebo na svahu do 1:5</t>
  </si>
  <si>
    <t>Zhotovení závlahové mísy dřevin D přes 0,5 do 1,0 m na svahu přes 1:5 do 1:2</t>
  </si>
  <si>
    <t>Hnojení půdy umělým hnojivem k jednotlivým rostlinám v rovině a svahu do 1:5 (10tb./strom) (39*10)*10*0,001*0,001</t>
  </si>
  <si>
    <t>Hnojení půdy umělým hnojivem k jednotlivým rostlinám v rovině a svahu do 1:5, Hydroabsorbent např.typu Hydrogel (cca 300gr/vysazený strom) (39*300)*0,001*0,001</t>
  </si>
  <si>
    <t>Dovoz vody pro zálivku rostlin za vzdálenost do 1000 m (100 l/strom) (39*0,1)</t>
  </si>
  <si>
    <t>Zahradnický substrát pro výměnu v jamkách (39*0,4*0,5)</t>
  </si>
  <si>
    <t>Zalití rostlin vodou plocha přes 20 m2 (10x 100 l / strom) (39*10*100/1000)</t>
  </si>
  <si>
    <t>Hnojení půdy umělým hnojivem k jednotlivým rostlinám v rovině a svahu do 1:5 (100g/strom) (39*100)*0,001*0,001</t>
  </si>
  <si>
    <t>Odstranění pařezů rovině nebo na svahu do 1:5 odfrézováním hl do 0,2 m</t>
  </si>
  <si>
    <t>Odstranění pařezů na svahu přes 1:5 do 1:2 odfrézováním hl do 0,2 m</t>
  </si>
  <si>
    <t>Zásyp jam po vyfrézovaných pařezech hl do 0,2 m v rovině nebo na svahu do 1:5</t>
  </si>
  <si>
    <t xml:space="preserve">	174111112</t>
  </si>
  <si>
    <t>Zásyp jam po vyfrézovaných pařezech hl do 0,2 m na svahu přes 1:5 do 1:2</t>
  </si>
  <si>
    <t>Zemina pro zásyp jam po pařezech, typ: svrchní vrstva půdy, vrstva 0,2m (1,71+1,54)*0,2, vč. Dovozu</t>
  </si>
  <si>
    <t xml:space="preserve">Skládkovné odpadu - vč. odvozu </t>
  </si>
  <si>
    <t>Cenová hladina dle katalogu URS 2022/II</t>
  </si>
  <si>
    <t>Datum: srpen 2022</t>
  </si>
  <si>
    <t>NÁHRADNÍ VÝSADBY ZA STROMY POKÁCENÉ</t>
  </si>
  <si>
    <t>V RÁMCI PROJEKTU ELIMINACE ŠÍŘENÍ JMELÍ BÍLÉHO V TŘINCI</t>
  </si>
  <si>
    <t>Mulčování rostlin kůrou tl. do 0,1 m v rovině a svahu do 1:5 (25*3,14*0,5*0,5)</t>
  </si>
  <si>
    <t>Mulčování rostlin kůrou tl. do 0,1 m ve svahu do 1:2 (14*3,14*0,5*0,5)</t>
  </si>
  <si>
    <t>Vypletí záhonu dřevin soliterních s naložením a odvozem odpadu do 20 km v rovině a svahu do 1:5 (3x) (3*25*3,15*0,5*0,5)</t>
  </si>
  <si>
    <t>Vypletí záhonu dřevin soliterních s naložením a odvozem odpadu do 20 km ve svahu do 1:2 (3x)  (3*14*3,15*0,5*0,5)</t>
  </si>
  <si>
    <t xml:space="preserve">	184501142</t>
  </si>
  <si>
    <t>Kůl 2,5m prům. 70 mm (39*3)</t>
  </si>
  <si>
    <t>Příčky 6ks/strom (39*6)</t>
  </si>
  <si>
    <t>Vázací tkaný popruh š. 35mm (39*3)</t>
  </si>
  <si>
    <t>bm</t>
  </si>
  <si>
    <t>Bambusová rohož štípaná 1,5m (9*0,2)</t>
  </si>
  <si>
    <t>Zhotovení obalu z bambusové rohože ve svahu přes 1:5 do 1:2 (ovocný sad - Osůvky)</t>
  </si>
  <si>
    <t>Úprava svahu pro S9 (odstranění stavebních zbytků, drobná terénní úprava), plocha cca 20 m2</t>
  </si>
  <si>
    <t>Založení trávníku vč. potřebných pracovních operací a materiálu na místech po odfrézovaných pařezech, uvažováno 1m2/pařez pro P5-P8, včetně svahu u S9</t>
  </si>
  <si>
    <t>Kontrola kotvení a znovuuvázání dřeviny ke kůlům při 10% (39)*0,1</t>
  </si>
  <si>
    <t xml:space="preserve">	184503122</t>
  </si>
  <si>
    <t>Odstranění obalu kmene v jedné vrstvě ve svahu přes 1:5 do 1:2</t>
  </si>
  <si>
    <t>Řez stromu výchovný alejových stromů výšky přes 4 do 6 m (ovocný sad - Osůvky)</t>
  </si>
  <si>
    <t xml:space="preserve">Výsadba stromů </t>
  </si>
  <si>
    <t>Celkem za výsadbu stromů včetně materiálu bez DPH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</si>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</sst>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000"/>
    <numFmt numFmtId="165" formatCode="#,##0.00\ &quot;Kč&quot;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4"/>
      <name val="Arial"/>
      <family val="2"/>
      <charset val="238"/>
    </font>
    <font>
      <i/>
      <sz val="8"/>
      <name val="Arial"/>
      <family val="2"/>
      <charset val="238"/>
    </font>
    <font>
      <sz val="20"/>
      <name val="Arial"/>
      <family val="2"/>
      <charset val="238"/>
    </font>
    <font>
      <b/>
      <u/>
      <sz val="2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color rgb="FFFF0000"/>
      <name val="Calibri Light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50"/>
      <name val="Calibri"/>
      <family val="2"/>
      <charset val="238"/>
    </font>
    <font>
      <sz val="10"/>
      <color rgb="FF00B050"/>
      <name val="Calibri Light"/>
      <family val="2"/>
      <charset val="238"/>
    </font>
    <font>
      <sz val="10"/>
      <name val="Arial Narrow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44" fontId="3" fillId="0" borderId="0" xfId="1" applyFont="1" applyFill="1" applyBorder="1" applyAlignment="1">
      <alignment horizontal="right" vertical="center"/>
    </xf>
    <xf numFmtId="44" fontId="14" fillId="0" borderId="0" xfId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165" fontId="18" fillId="0" borderId="0" xfId="0" applyNumberFormat="1" applyFont="1" applyAlignment="1">
      <alignment horizontal="center"/>
    </xf>
    <xf numFmtId="0" fontId="18" fillId="0" borderId="0" xfId="0" applyFont="1"/>
    <xf numFmtId="0" fontId="3" fillId="0" borderId="0" xfId="0" applyFont="1"/>
    <xf numFmtId="0" fontId="19" fillId="0" borderId="0" xfId="0" applyFont="1" applyAlignment="1">
      <alignment horizontal="center" vertical="center" wrapText="1"/>
    </xf>
    <xf numFmtId="44" fontId="14" fillId="0" borderId="0" xfId="1" applyFont="1" applyFill="1" applyBorder="1" applyAlignment="1">
      <alignment horizontal="center" vertical="center"/>
    </xf>
    <xf numFmtId="44" fontId="18" fillId="0" borderId="0" xfId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44" fontId="16" fillId="0" borderId="0" xfId="1" applyFont="1" applyFill="1" applyBorder="1" applyAlignment="1">
      <alignment horizontal="left" vertical="center"/>
    </xf>
    <xf numFmtId="165" fontId="16" fillId="0" borderId="0" xfId="0" applyNumberFormat="1" applyFont="1" applyAlignment="1">
      <alignment horizontal="center"/>
    </xf>
    <xf numFmtId="0" fontId="1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4" fontId="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4" fontId="12" fillId="0" borderId="0" xfId="0" applyNumberFormat="1" applyFont="1" applyAlignment="1">
      <alignment horizontal="center" wrapText="1"/>
    </xf>
    <xf numFmtId="0" fontId="11" fillId="0" borderId="0" xfId="0" applyFont="1"/>
    <xf numFmtId="44" fontId="1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44" fontId="7" fillId="0" borderId="0" xfId="0" applyNumberFormat="1" applyFont="1" applyAlignment="1">
      <alignment horizontal="center" wrapText="1"/>
    </xf>
    <xf numFmtId="44" fontId="7" fillId="0" borderId="0" xfId="0" applyNumberFormat="1" applyFont="1" applyAlignment="1">
      <alignment horizontal="right" wrapText="1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right" vertical="center"/>
    </xf>
    <xf numFmtId="0" fontId="2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center" vertical="center"/>
    </xf>
    <xf numFmtId="44" fontId="16" fillId="0" borderId="1" xfId="1" applyFont="1" applyFill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65" fontId="22" fillId="0" borderId="0" xfId="0" applyNumberFormat="1" applyFont="1"/>
    <xf numFmtId="0" fontId="22" fillId="0" borderId="0" xfId="0" applyFont="1"/>
    <xf numFmtId="0" fontId="23" fillId="0" borderId="0" xfId="0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44" fontId="15" fillId="0" borderId="0" xfId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44" fontId="16" fillId="0" borderId="0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5" fontId="20" fillId="0" borderId="0" xfId="0" applyNumberFormat="1" applyFont="1" applyAlignment="1">
      <alignment horizontal="left" vertical="center"/>
    </xf>
    <xf numFmtId="165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center" vertical="center"/>
    </xf>
    <xf numFmtId="44" fontId="14" fillId="0" borderId="1" xfId="1" applyFont="1" applyFill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1" fillId="0" borderId="0" xfId="0" applyFont="1"/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44" fontId="12" fillId="0" borderId="0" xfId="0" applyNumberFormat="1" applyFont="1" applyAlignment="1">
      <alignment horizontal="center" wrapText="1"/>
    </xf>
    <xf numFmtId="44" fontId="8" fillId="0" borderId="0" xfId="0" applyNumberFormat="1" applyFont="1" applyAlignment="1">
      <alignment horizontal="center" vertical="center"/>
    </xf>
    <xf numFmtId="44" fontId="10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B84700"/>
      <rgbColor rgb="00993366"/>
      <rgbColor rgb="00333399"/>
      <rgbColor rgb="004C4C4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85"/>
  <sheetViews>
    <sheetView tabSelected="1" view="pageBreakPreview" zoomScale="130" zoomScaleNormal="110" zoomScaleSheetLayoutView="130" workbookViewId="0">
      <selection activeCell="M14" sqref="M14"/>
    </sheetView>
  </sheetViews>
  <sheetFormatPr defaultRowHeight="13.5" customHeight="1" x14ac:dyDescent="0.2"/>
  <cols>
    <col min="1" max="1" width="7.7109375" style="18" customWidth="1"/>
    <col min="2" max="2" width="5.42578125" style="36" customWidth="1"/>
    <col min="3" max="3" width="11.28515625" style="22" customWidth="1"/>
    <col min="4" max="4" width="54.85546875" style="19" customWidth="1"/>
    <col min="5" max="5" width="4.28515625" style="20" customWidth="1"/>
    <col min="6" max="6" width="9.7109375" style="20" customWidth="1"/>
    <col min="7" max="7" width="9.7109375" style="21" customWidth="1"/>
    <col min="8" max="8" width="15.140625" style="1" customWidth="1"/>
    <col min="9" max="9" width="12.140625" style="18" customWidth="1"/>
    <col min="10" max="11" width="12.140625" style="7" customWidth="1"/>
    <col min="12" max="12" width="12.28515625" style="7" bestFit="1" customWidth="1"/>
    <col min="13" max="13" width="13.140625" style="7" customWidth="1"/>
    <col min="14" max="14" width="12.140625" style="7" bestFit="1" customWidth="1"/>
    <col min="15" max="15" width="20.140625" style="7" customWidth="1"/>
    <col min="16" max="16384" width="9.140625" style="7"/>
  </cols>
  <sheetData>
    <row r="1" spans="1:256" ht="18" customHeight="1" x14ac:dyDescent="0.3">
      <c r="A1" s="3"/>
      <c r="B1" s="102" t="s">
        <v>99</v>
      </c>
      <c r="C1" s="102"/>
      <c r="D1" s="102"/>
      <c r="E1" s="102"/>
      <c r="F1" s="102"/>
      <c r="G1" s="102"/>
      <c r="H1" s="102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18" customHeight="1" x14ac:dyDescent="0.3">
      <c r="A2" s="3"/>
      <c r="B2" s="102" t="s">
        <v>100</v>
      </c>
      <c r="C2" s="102"/>
      <c r="D2" s="102"/>
      <c r="E2" s="102"/>
      <c r="F2" s="102"/>
      <c r="G2" s="102"/>
      <c r="H2" s="102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18" customHeight="1" x14ac:dyDescent="0.3">
      <c r="A3" s="3"/>
      <c r="B3" s="4"/>
      <c r="C3" s="4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ht="18" customHeight="1" x14ac:dyDescent="0.3">
      <c r="A4" s="3"/>
      <c r="B4" s="102" t="s">
        <v>120</v>
      </c>
      <c r="C4" s="102"/>
      <c r="D4" s="102"/>
      <c r="E4" s="102"/>
      <c r="F4" s="102"/>
      <c r="G4" s="102"/>
      <c r="H4" s="102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ht="18" customHeight="1" x14ac:dyDescent="0.3">
      <c r="A5" s="3"/>
      <c r="B5" s="4"/>
      <c r="C5" s="4"/>
      <c r="D5" s="4"/>
      <c r="E5" s="4"/>
      <c r="F5" s="4"/>
      <c r="G5" s="4"/>
      <c r="H5" s="4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15" customHeight="1" x14ac:dyDescent="0.3">
      <c r="A6" s="3"/>
      <c r="B6" s="4"/>
      <c r="C6" s="4"/>
      <c r="D6" s="4"/>
      <c r="E6" s="8"/>
      <c r="F6" s="8"/>
      <c r="G6" s="8"/>
      <c r="H6" s="6"/>
      <c r="I6" s="9"/>
      <c r="J6" s="6"/>
      <c r="K6" s="1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ht="15" customHeight="1" x14ac:dyDescent="0.3">
      <c r="A7" s="3"/>
      <c r="B7" s="4"/>
      <c r="C7" s="4"/>
      <c r="D7" s="4"/>
      <c r="E7" s="8"/>
      <c r="F7" s="8"/>
      <c r="G7" s="8"/>
      <c r="H7" s="6"/>
      <c r="I7" s="9"/>
      <c r="J7" s="6"/>
      <c r="K7" s="1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ht="15" customHeight="1" x14ac:dyDescent="0.2">
      <c r="A8" s="11"/>
      <c r="B8" s="12" t="s">
        <v>97</v>
      </c>
      <c r="C8" s="11"/>
      <c r="D8" s="12"/>
      <c r="E8" s="13"/>
      <c r="F8" s="13"/>
      <c r="G8" s="14"/>
      <c r="H8" s="15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spans="1:256" ht="15" customHeight="1" x14ac:dyDescent="0.2">
      <c r="A9" s="11"/>
      <c r="B9" s="12" t="s">
        <v>17</v>
      </c>
      <c r="C9" s="11"/>
      <c r="D9" s="12"/>
      <c r="E9" s="13"/>
      <c r="F9" s="13"/>
      <c r="G9" s="14"/>
      <c r="H9" s="15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 ht="15" customHeight="1" x14ac:dyDescent="0.2">
      <c r="A10" s="11"/>
      <c r="B10" s="12" t="s">
        <v>98</v>
      </c>
      <c r="C10" s="11"/>
      <c r="D10" s="12"/>
      <c r="E10" s="13"/>
      <c r="F10" s="13"/>
      <c r="G10" s="14"/>
      <c r="H10" s="15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ht="15" customHeight="1" x14ac:dyDescent="0.2">
      <c r="A11" s="11"/>
      <c r="B11" s="12"/>
      <c r="C11" s="11"/>
      <c r="D11" s="12"/>
      <c r="E11" s="13"/>
      <c r="F11" s="13"/>
      <c r="G11" s="14"/>
      <c r="H11" s="15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</row>
    <row r="12" spans="1:256" ht="15" customHeight="1" x14ac:dyDescent="0.2">
      <c r="A12" s="11"/>
      <c r="B12" s="12"/>
      <c r="C12" s="11"/>
      <c r="D12" s="12"/>
      <c r="E12" s="13"/>
      <c r="F12" s="13"/>
      <c r="G12" s="14"/>
      <c r="H12" s="15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</row>
    <row r="13" spans="1:256" ht="15" customHeight="1" x14ac:dyDescent="0.2">
      <c r="A13" s="11"/>
      <c r="B13" s="12"/>
      <c r="C13" s="11"/>
      <c r="D13" s="12"/>
      <c r="E13" s="13"/>
      <c r="F13" s="13"/>
      <c r="G13" s="14"/>
      <c r="H13" s="15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pans="1:256" ht="15" customHeight="1" x14ac:dyDescent="0.2">
      <c r="A14" s="11"/>
      <c r="B14" s="12"/>
      <c r="C14" s="11"/>
      <c r="D14" s="12"/>
      <c r="E14" s="13"/>
      <c r="F14" s="13"/>
      <c r="G14" s="14"/>
      <c r="H14" s="15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ht="15" customHeight="1" x14ac:dyDescent="0.2">
      <c r="A15" s="11"/>
      <c r="B15" s="12"/>
      <c r="C15" s="11"/>
      <c r="D15" s="12"/>
      <c r="E15" s="13"/>
      <c r="F15" s="13"/>
      <c r="G15" s="14"/>
      <c r="H15" s="15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1:256" ht="15" customHeight="1" x14ac:dyDescent="0.2">
      <c r="A16" s="11"/>
      <c r="B16" s="12"/>
      <c r="C16" s="11"/>
      <c r="D16" s="12"/>
      <c r="E16" s="13"/>
      <c r="F16" s="13"/>
      <c r="G16" s="14"/>
      <c r="H16" s="15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9" ht="15" customHeight="1" x14ac:dyDescent="0.2">
      <c r="B17" s="35"/>
      <c r="C17" s="19"/>
    </row>
    <row r="18" spans="1:9" ht="15" customHeight="1" x14ac:dyDescent="0.2">
      <c r="B18" s="35"/>
      <c r="C18" s="19"/>
    </row>
    <row r="19" spans="1:9" ht="15" customHeight="1" x14ac:dyDescent="0.2">
      <c r="B19" s="35"/>
      <c r="C19" s="19"/>
    </row>
    <row r="20" spans="1:9" ht="15" customHeight="1" x14ac:dyDescent="0.2">
      <c r="B20" s="35"/>
      <c r="C20" s="19"/>
    </row>
    <row r="21" spans="1:9" ht="15" customHeight="1" x14ac:dyDescent="0.2">
      <c r="B21" s="35"/>
      <c r="C21" s="19"/>
    </row>
    <row r="22" spans="1:9" ht="15" customHeight="1" x14ac:dyDescent="0.2">
      <c r="B22" s="35"/>
      <c r="C22" s="19"/>
    </row>
    <row r="23" spans="1:9" ht="15" customHeight="1" x14ac:dyDescent="0.2">
      <c r="D23" s="23" t="s">
        <v>18</v>
      </c>
      <c r="H23" s="24"/>
    </row>
    <row r="24" spans="1:9" s="31" customFormat="1" ht="15" customHeight="1" x14ac:dyDescent="0.25">
      <c r="A24" s="25"/>
      <c r="B24" s="26"/>
      <c r="C24" s="27"/>
      <c r="D24" s="28" t="str">
        <f>+B1</f>
        <v>NÁHRADNÍ VÝSADBY ZA STROMY POKÁCENÉ</v>
      </c>
      <c r="E24" s="29"/>
      <c r="F24" s="29"/>
      <c r="G24" s="99"/>
      <c r="H24" s="99"/>
      <c r="I24" s="25"/>
    </row>
    <row r="25" spans="1:9" s="31" customFormat="1" ht="15" customHeight="1" x14ac:dyDescent="0.25">
      <c r="A25" s="25"/>
      <c r="B25" s="26"/>
      <c r="C25" s="27"/>
      <c r="D25" s="28" t="str">
        <f>+B2</f>
        <v>V RÁMCI PROJEKTU ELIMINACE ŠÍŘENÍ JMELÍ BÍLÉHO V TŘINCI</v>
      </c>
      <c r="E25" s="29"/>
      <c r="F25" s="29"/>
      <c r="G25" s="32"/>
      <c r="H25" s="32"/>
      <c r="I25" s="25"/>
    </row>
    <row r="26" spans="1:9" ht="15" customHeight="1" x14ac:dyDescent="0.2">
      <c r="D26" s="23"/>
    </row>
    <row r="27" spans="1:9" ht="15" customHeight="1" x14ac:dyDescent="0.2">
      <c r="B27" s="33">
        <v>1</v>
      </c>
      <c r="D27" s="23" t="str">
        <f>+D51</f>
        <v>Celkem za vytyčení inženýrských sítí bez DPH</v>
      </c>
      <c r="H27" s="24">
        <f>+H51</f>
        <v>0</v>
      </c>
    </row>
    <row r="28" spans="1:9" ht="15" customHeight="1" x14ac:dyDescent="0.2">
      <c r="B28" s="33">
        <v>2</v>
      </c>
      <c r="D28" s="23" t="str">
        <f>+D63</f>
        <v>Celkem za odstranění nevhodných dřevin bez DPH</v>
      </c>
      <c r="H28" s="24">
        <f>+H63</f>
        <v>0</v>
      </c>
    </row>
    <row r="29" spans="1:9" ht="15" customHeight="1" x14ac:dyDescent="0.2">
      <c r="B29" s="33">
        <f>+B66</f>
        <v>3</v>
      </c>
      <c r="D29" s="23" t="str">
        <f>+D119</f>
        <v>Celkem za výsadbu stromů včetně materiálu bez DPH</v>
      </c>
      <c r="E29" s="33"/>
      <c r="F29" s="33"/>
      <c r="G29" s="34"/>
      <c r="H29" s="24">
        <f>+H119</f>
        <v>0</v>
      </c>
    </row>
    <row r="30" spans="1:9" ht="15" customHeight="1" x14ac:dyDescent="0.2">
      <c r="B30" s="33">
        <f>+B122</f>
        <v>4</v>
      </c>
      <c r="D30" s="23" t="str">
        <f>+D125</f>
        <v>Celkem za rekonstrukci trávníku včetně materiálu bez DPH</v>
      </c>
      <c r="E30" s="33"/>
      <c r="F30" s="33"/>
      <c r="G30" s="34"/>
      <c r="H30" s="24">
        <f>+H125</f>
        <v>0</v>
      </c>
    </row>
    <row r="31" spans="1:9" ht="15" customHeight="1" x14ac:dyDescent="0.2">
      <c r="B31" s="33">
        <f>+B128</f>
        <v>5</v>
      </c>
      <c r="D31" s="23" t="str">
        <f>+D138</f>
        <v>Celkem za následnou péči po dobu 1. roku bez DPH</v>
      </c>
      <c r="E31" s="33"/>
      <c r="F31" s="33"/>
      <c r="G31" s="34"/>
      <c r="H31" s="24">
        <f>+H138</f>
        <v>0</v>
      </c>
    </row>
    <row r="32" spans="1:9" ht="15" customHeight="1" x14ac:dyDescent="0.2">
      <c r="B32" s="33">
        <f>+B141</f>
        <v>6</v>
      </c>
      <c r="D32" s="23" t="str">
        <f>+D159</f>
        <v>Celkem za následnou péči po dobu 2. roku bez DPH</v>
      </c>
      <c r="E32" s="33"/>
      <c r="F32" s="33"/>
      <c r="G32" s="34"/>
      <c r="H32" s="24">
        <f>+H159</f>
        <v>0</v>
      </c>
    </row>
    <row r="33" spans="1:256" ht="15" customHeight="1" x14ac:dyDescent="0.2">
      <c r="B33" s="33">
        <f>+B162</f>
        <v>7</v>
      </c>
      <c r="D33" s="23" t="str">
        <f>+D177</f>
        <v>Celkem za následnou péči po dobu 3. roku bez DPH</v>
      </c>
      <c r="H33" s="24">
        <f>+H177</f>
        <v>0</v>
      </c>
    </row>
    <row r="34" spans="1:256" ht="15" customHeight="1" x14ac:dyDescent="0.2">
      <c r="D34" s="37"/>
      <c r="E34" s="33"/>
      <c r="F34" s="33"/>
      <c r="G34" s="34"/>
      <c r="H34" s="24"/>
    </row>
    <row r="35" spans="1:256" ht="15" customHeight="1" x14ac:dyDescent="0.2">
      <c r="D35" s="38"/>
      <c r="E35" s="39"/>
      <c r="F35" s="100"/>
      <c r="G35" s="100"/>
      <c r="H35" s="40"/>
    </row>
    <row r="36" spans="1:256" s="31" customFormat="1" ht="15" customHeight="1" x14ac:dyDescent="0.25">
      <c r="A36" s="25"/>
      <c r="B36" s="26"/>
      <c r="C36" s="27"/>
      <c r="D36" s="41" t="s">
        <v>13</v>
      </c>
      <c r="E36" s="29"/>
      <c r="F36" s="29"/>
      <c r="G36" s="99">
        <f>SUM(H27:H35)</f>
        <v>0</v>
      </c>
      <c r="H36" s="99"/>
      <c r="I36" s="25"/>
    </row>
    <row r="37" spans="1:256" s="31" customFormat="1" ht="15" customHeight="1" x14ac:dyDescent="0.25">
      <c r="A37" s="25"/>
      <c r="B37" s="26"/>
      <c r="C37" s="27"/>
      <c r="D37" s="41"/>
      <c r="E37" s="29"/>
      <c r="F37" s="29"/>
      <c r="G37" s="30"/>
      <c r="H37" s="30"/>
      <c r="I37" s="25"/>
    </row>
    <row r="38" spans="1:256" s="48" customFormat="1" ht="15" customHeight="1" x14ac:dyDescent="0.25">
      <c r="A38" s="42"/>
      <c r="B38" s="43"/>
      <c r="C38" s="44"/>
      <c r="D38" s="28"/>
      <c r="E38" s="45"/>
      <c r="F38" s="45"/>
      <c r="G38" s="46"/>
      <c r="H38" s="47"/>
      <c r="I38" s="42"/>
    </row>
    <row r="39" spans="1:256" s="54" customFormat="1" ht="23.25" customHeight="1" x14ac:dyDescent="0.4">
      <c r="A39" s="49"/>
      <c r="B39" s="50"/>
      <c r="C39" s="51"/>
      <c r="D39" s="52" t="s">
        <v>23</v>
      </c>
      <c r="E39" s="53"/>
      <c r="F39" s="101">
        <f>+G36*1.21</f>
        <v>0</v>
      </c>
      <c r="G39" s="101"/>
      <c r="H39" s="101"/>
      <c r="I39" s="49"/>
    </row>
    <row r="40" spans="1:256" s="62" customFormat="1" ht="12.75" x14ac:dyDescent="0.2">
      <c r="A40" s="11"/>
      <c r="B40" s="33"/>
      <c r="C40" s="55"/>
      <c r="D40" s="23"/>
      <c r="E40" s="33"/>
      <c r="F40" s="33"/>
      <c r="G40" s="34"/>
      <c r="H40" s="24"/>
      <c r="I40" s="56"/>
      <c r="J40" s="57"/>
      <c r="K40" s="58"/>
      <c r="L40" s="59"/>
      <c r="M40" s="59"/>
      <c r="N40" s="60"/>
      <c r="O40" s="61"/>
      <c r="Q40" s="61"/>
    </row>
    <row r="41" spans="1:256" s="62" customFormat="1" ht="12.75" x14ac:dyDescent="0.2">
      <c r="A41" s="11"/>
      <c r="B41" s="33"/>
      <c r="C41" s="55"/>
      <c r="D41" s="23"/>
      <c r="E41" s="33"/>
      <c r="F41" s="33"/>
      <c r="G41" s="34"/>
      <c r="H41" s="24"/>
      <c r="I41" s="56"/>
      <c r="J41" s="57"/>
      <c r="K41" s="58"/>
      <c r="L41" s="59"/>
      <c r="M41" s="59"/>
      <c r="N41" s="60"/>
      <c r="O41" s="61"/>
      <c r="Q41" s="61"/>
    </row>
    <row r="42" spans="1:256" s="62" customFormat="1" ht="12.75" x14ac:dyDescent="0.2">
      <c r="A42" s="11"/>
      <c r="B42" s="33"/>
      <c r="C42" s="55"/>
      <c r="D42" s="23"/>
      <c r="E42" s="33"/>
      <c r="F42" s="33"/>
      <c r="G42" s="34"/>
      <c r="H42" s="24"/>
      <c r="I42" s="56"/>
      <c r="J42" s="57"/>
      <c r="K42" s="58"/>
      <c r="L42" s="59"/>
      <c r="M42" s="59"/>
      <c r="N42" s="60"/>
      <c r="O42" s="61"/>
      <c r="Q42" s="61"/>
    </row>
    <row r="43" spans="1:256" s="62" customFormat="1" ht="12.75" x14ac:dyDescent="0.2">
      <c r="A43" s="11"/>
      <c r="B43" s="33"/>
      <c r="C43" s="55"/>
      <c r="D43" s="23"/>
      <c r="E43" s="33"/>
      <c r="F43" s="33"/>
      <c r="G43" s="34"/>
      <c r="H43" s="24"/>
      <c r="I43" s="56"/>
      <c r="J43" s="57"/>
      <c r="K43" s="58"/>
      <c r="L43" s="59"/>
      <c r="M43" s="59"/>
      <c r="N43" s="60"/>
      <c r="O43" s="61"/>
      <c r="Q43" s="61"/>
    </row>
    <row r="44" spans="1:256" s="62" customFormat="1" ht="12.75" x14ac:dyDescent="0.2">
      <c r="A44" s="11"/>
      <c r="B44" s="33"/>
      <c r="C44" s="55"/>
      <c r="D44" s="23"/>
      <c r="E44" s="33"/>
      <c r="F44" s="33"/>
      <c r="G44" s="34"/>
      <c r="H44" s="24"/>
      <c r="I44" s="56"/>
      <c r="J44" s="57"/>
      <c r="K44" s="58"/>
      <c r="L44" s="59"/>
      <c r="M44" s="59"/>
      <c r="N44" s="60"/>
      <c r="O44" s="61"/>
      <c r="Q44" s="61"/>
    </row>
    <row r="45" spans="1:256" s="62" customFormat="1" ht="12.75" x14ac:dyDescent="0.2">
      <c r="A45" s="11"/>
      <c r="B45" s="33"/>
      <c r="C45" s="55"/>
      <c r="D45" s="23"/>
      <c r="E45" s="33"/>
      <c r="F45" s="33"/>
      <c r="G45" s="34"/>
      <c r="H45" s="24"/>
      <c r="I45" s="56"/>
      <c r="J45" s="57"/>
      <c r="K45" s="58"/>
      <c r="L45" s="59"/>
      <c r="M45" s="59"/>
      <c r="N45" s="60"/>
      <c r="O45" s="61"/>
      <c r="Q45" s="61"/>
    </row>
    <row r="46" spans="1:256" s="62" customFormat="1" ht="12.75" x14ac:dyDescent="0.2">
      <c r="A46" s="11"/>
      <c r="B46" s="33"/>
      <c r="C46" s="55"/>
      <c r="D46" s="23"/>
      <c r="E46" s="33"/>
      <c r="F46" s="33"/>
      <c r="G46" s="34"/>
      <c r="H46" s="24"/>
      <c r="I46" s="56"/>
      <c r="J46" s="57"/>
      <c r="K46" s="58"/>
      <c r="L46" s="59"/>
      <c r="M46" s="59"/>
      <c r="N46" s="60"/>
      <c r="O46" s="61"/>
      <c r="Q46" s="61"/>
    </row>
    <row r="47" spans="1:256" s="62" customFormat="1" ht="12.75" x14ac:dyDescent="0.2">
      <c r="A47" s="11"/>
      <c r="B47" s="33"/>
      <c r="C47" s="55"/>
      <c r="D47" s="23"/>
      <c r="E47" s="33"/>
      <c r="F47" s="33"/>
      <c r="G47" s="34"/>
      <c r="H47" s="24"/>
      <c r="I47" s="56"/>
      <c r="J47" s="57"/>
      <c r="K47" s="58"/>
      <c r="L47" s="59"/>
      <c r="M47" s="59"/>
      <c r="N47" s="60"/>
      <c r="O47" s="61"/>
      <c r="Q47" s="61"/>
    </row>
    <row r="48" spans="1:256" s="48" customFormat="1" ht="15" customHeight="1" x14ac:dyDescent="0.25">
      <c r="A48" s="63"/>
      <c r="B48" s="63">
        <v>1</v>
      </c>
      <c r="C48" s="64"/>
      <c r="D48" s="64"/>
      <c r="E48" s="63"/>
      <c r="F48" s="65"/>
      <c r="G48" s="65"/>
      <c r="H48" s="2"/>
      <c r="I48" s="63"/>
      <c r="J48" s="63"/>
      <c r="K48" s="66"/>
      <c r="L48" s="63"/>
      <c r="M48" s="67"/>
      <c r="N48" s="63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</row>
    <row r="49" spans="1:257" s="48" customFormat="1" ht="15" customHeight="1" x14ac:dyDescent="0.25">
      <c r="A49" s="63"/>
      <c r="B49" s="63" t="s">
        <v>10</v>
      </c>
      <c r="C49" s="64" t="s">
        <v>46</v>
      </c>
      <c r="D49" s="64"/>
      <c r="E49" s="63" t="s">
        <v>4</v>
      </c>
      <c r="F49" s="65" t="s">
        <v>5</v>
      </c>
      <c r="G49" s="65" t="s">
        <v>11</v>
      </c>
      <c r="H49" s="2" t="s">
        <v>8</v>
      </c>
      <c r="I49" s="63"/>
      <c r="J49" s="63"/>
      <c r="K49" s="66"/>
      <c r="L49" s="63"/>
      <c r="M49" s="67"/>
      <c r="N49" s="63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</row>
    <row r="50" spans="1:257" s="48" customFormat="1" ht="15" customHeight="1" x14ac:dyDescent="0.25">
      <c r="A50" s="68"/>
      <c r="B50" s="69">
        <v>1</v>
      </c>
      <c r="C50" s="69" t="s">
        <v>12</v>
      </c>
      <c r="D50" s="70" t="s">
        <v>32</v>
      </c>
      <c r="E50" s="69" t="s">
        <v>1</v>
      </c>
      <c r="F50" s="71">
        <v>1</v>
      </c>
      <c r="G50" s="71"/>
      <c r="H50" s="72">
        <f>+F50*G50</f>
        <v>0</v>
      </c>
      <c r="I50" s="73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  <c r="IW50" s="17"/>
    </row>
    <row r="51" spans="1:257" ht="12.75" x14ac:dyDescent="0.2">
      <c r="A51" s="63"/>
      <c r="B51" s="63"/>
      <c r="C51" s="64"/>
      <c r="D51" s="64" t="s">
        <v>47</v>
      </c>
      <c r="E51" s="63"/>
      <c r="F51" s="65"/>
      <c r="G51" s="65"/>
      <c r="H51" s="2">
        <f>SUM(H50)</f>
        <v>0</v>
      </c>
      <c r="I51" s="63"/>
      <c r="J51" s="63"/>
      <c r="K51" s="66"/>
      <c r="L51" s="63"/>
      <c r="M51" s="67"/>
      <c r="N51" s="63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  <c r="IV51" s="67"/>
    </row>
    <row r="52" spans="1:257" s="62" customFormat="1" ht="12.75" x14ac:dyDescent="0.2">
      <c r="A52" s="11"/>
      <c r="B52" s="33"/>
      <c r="C52" s="55"/>
      <c r="D52" s="23"/>
      <c r="E52" s="33"/>
      <c r="F52" s="33"/>
      <c r="G52" s="34"/>
      <c r="H52" s="24"/>
      <c r="I52" s="56"/>
      <c r="J52" s="57"/>
      <c r="K52" s="58"/>
      <c r="L52" s="59"/>
      <c r="M52" s="59"/>
      <c r="N52" s="60"/>
      <c r="O52" s="61"/>
      <c r="Q52" s="61"/>
    </row>
    <row r="53" spans="1:257" s="62" customFormat="1" ht="12.75" x14ac:dyDescent="0.2">
      <c r="A53" s="11"/>
      <c r="B53" s="33"/>
      <c r="C53" s="55"/>
      <c r="D53" s="23"/>
      <c r="E53" s="33"/>
      <c r="F53" s="33"/>
      <c r="G53" s="34"/>
      <c r="H53" s="24"/>
      <c r="I53" s="56"/>
      <c r="J53" s="57"/>
      <c r="K53" s="58"/>
      <c r="L53" s="59"/>
      <c r="M53" s="59"/>
      <c r="N53" s="60"/>
      <c r="O53" s="61"/>
      <c r="Q53" s="61"/>
    </row>
    <row r="54" spans="1:257" s="62" customFormat="1" ht="12.75" x14ac:dyDescent="0.2">
      <c r="A54" s="56"/>
      <c r="B54" s="63">
        <v>2</v>
      </c>
      <c r="C54" s="56"/>
      <c r="D54" s="23"/>
      <c r="E54" s="33"/>
      <c r="F54" s="34"/>
      <c r="G54" s="34"/>
      <c r="H54" s="24"/>
      <c r="I54" s="24"/>
      <c r="J54" s="24"/>
      <c r="K54" s="24"/>
      <c r="L54" s="75"/>
      <c r="M54" s="76"/>
      <c r="N54" s="76"/>
      <c r="O54" s="76"/>
      <c r="P54" s="76"/>
      <c r="Q54" s="76"/>
    </row>
    <row r="55" spans="1:257" s="67" customFormat="1" ht="15" customHeight="1" x14ac:dyDescent="0.2">
      <c r="B55" s="63" t="s">
        <v>10</v>
      </c>
      <c r="C55" s="64" t="s">
        <v>19</v>
      </c>
      <c r="D55" s="64"/>
      <c r="E55" s="63" t="s">
        <v>4</v>
      </c>
      <c r="F55" s="65" t="s">
        <v>5</v>
      </c>
      <c r="G55" s="65" t="s">
        <v>11</v>
      </c>
      <c r="H55" s="2" t="s">
        <v>8</v>
      </c>
      <c r="I55" s="2"/>
      <c r="J55" s="2"/>
      <c r="K55" s="2"/>
      <c r="L55" s="77"/>
      <c r="M55" s="77"/>
      <c r="N55" s="78"/>
      <c r="O55" s="77"/>
      <c r="P55" s="79"/>
      <c r="Q55" s="77"/>
    </row>
    <row r="56" spans="1:257" s="74" customFormat="1" ht="25.5" x14ac:dyDescent="0.2">
      <c r="A56" s="68"/>
      <c r="B56" s="69">
        <v>2</v>
      </c>
      <c r="C56" s="69">
        <v>112251211</v>
      </c>
      <c r="D56" s="70" t="s">
        <v>90</v>
      </c>
      <c r="E56" s="69" t="s">
        <v>0</v>
      </c>
      <c r="F56" s="71">
        <v>1.71</v>
      </c>
      <c r="G56" s="71"/>
      <c r="H56" s="72">
        <f t="shared" ref="H56:H57" si="0">G56*F56</f>
        <v>0</v>
      </c>
      <c r="J56" s="80"/>
      <c r="K56" s="80"/>
    </row>
    <row r="57" spans="1:257" s="74" customFormat="1" ht="12.75" x14ac:dyDescent="0.2">
      <c r="A57" s="68"/>
      <c r="B57" s="69">
        <v>3</v>
      </c>
      <c r="C57" s="69">
        <v>112251212</v>
      </c>
      <c r="D57" s="70" t="s">
        <v>91</v>
      </c>
      <c r="E57" s="69" t="s">
        <v>0</v>
      </c>
      <c r="F57" s="71">
        <v>1.54</v>
      </c>
      <c r="G57" s="71"/>
      <c r="H57" s="72">
        <f t="shared" si="0"/>
        <v>0</v>
      </c>
      <c r="J57" s="80"/>
      <c r="K57" s="80"/>
    </row>
    <row r="58" spans="1:257" s="74" customFormat="1" ht="25.5" x14ac:dyDescent="0.2">
      <c r="A58" s="68"/>
      <c r="B58" s="69">
        <v>4</v>
      </c>
      <c r="C58" s="69">
        <v>174111111</v>
      </c>
      <c r="D58" s="70" t="s">
        <v>92</v>
      </c>
      <c r="E58" s="69" t="s">
        <v>0</v>
      </c>
      <c r="F58" s="71">
        <f>+F56</f>
        <v>1.71</v>
      </c>
      <c r="G58" s="71"/>
      <c r="H58" s="72">
        <f t="shared" ref="H58:H62" si="1">G58*F58</f>
        <v>0</v>
      </c>
      <c r="J58" s="80"/>
      <c r="K58" s="80"/>
      <c r="L58" s="81"/>
      <c r="M58" s="81"/>
      <c r="N58" s="81"/>
      <c r="O58" s="81"/>
      <c r="P58" s="81"/>
      <c r="Q58" s="81"/>
    </row>
    <row r="59" spans="1:257" s="74" customFormat="1" ht="25.5" x14ac:dyDescent="0.2">
      <c r="A59" s="68"/>
      <c r="B59" s="69">
        <v>5</v>
      </c>
      <c r="C59" s="69" t="s">
        <v>93</v>
      </c>
      <c r="D59" s="70" t="s">
        <v>94</v>
      </c>
      <c r="E59" s="69" t="s">
        <v>0</v>
      </c>
      <c r="F59" s="71">
        <f>+F57</f>
        <v>1.54</v>
      </c>
      <c r="G59" s="71"/>
      <c r="H59" s="72">
        <f t="shared" ref="H59" si="2">G59*F59</f>
        <v>0</v>
      </c>
      <c r="J59" s="80"/>
      <c r="K59" s="80"/>
      <c r="L59" s="81"/>
      <c r="M59" s="81"/>
      <c r="N59" s="81"/>
      <c r="O59" s="81"/>
      <c r="P59" s="81"/>
      <c r="Q59" s="81"/>
    </row>
    <row r="60" spans="1:257" s="74" customFormat="1" ht="26.25" customHeight="1" x14ac:dyDescent="0.2">
      <c r="A60" s="68"/>
      <c r="B60" s="69">
        <v>6</v>
      </c>
      <c r="C60" s="69" t="s">
        <v>3</v>
      </c>
      <c r="D60" s="70" t="s">
        <v>95</v>
      </c>
      <c r="E60" s="69" t="s">
        <v>9</v>
      </c>
      <c r="F60" s="71">
        <f>+(1.71+1.54)*0.2</f>
        <v>0.65</v>
      </c>
      <c r="G60" s="71"/>
      <c r="H60" s="72">
        <f>G60*F60</f>
        <v>0</v>
      </c>
      <c r="I60" s="82"/>
      <c r="J60" s="82"/>
      <c r="K60" s="13"/>
    </row>
    <row r="61" spans="1:257" s="74" customFormat="1" ht="26.25" customHeight="1" x14ac:dyDescent="0.2">
      <c r="A61" s="68"/>
      <c r="B61" s="69">
        <v>7</v>
      </c>
      <c r="C61" s="69" t="s">
        <v>12</v>
      </c>
      <c r="D61" s="70" t="s">
        <v>112</v>
      </c>
      <c r="E61" s="69" t="s">
        <v>1</v>
      </c>
      <c r="F61" s="71">
        <v>1</v>
      </c>
      <c r="G61" s="71"/>
      <c r="H61" s="72">
        <f t="shared" ref="H61" si="3">G61*F61</f>
        <v>0</v>
      </c>
      <c r="I61" s="82"/>
      <c r="J61" s="82"/>
      <c r="K61" s="13"/>
    </row>
    <row r="62" spans="1:257" s="74" customFormat="1" ht="26.25" customHeight="1" x14ac:dyDescent="0.2">
      <c r="A62" s="68"/>
      <c r="B62" s="69">
        <v>8</v>
      </c>
      <c r="C62" s="69" t="s">
        <v>12</v>
      </c>
      <c r="D62" s="70" t="s">
        <v>96</v>
      </c>
      <c r="E62" s="69" t="s">
        <v>1</v>
      </c>
      <c r="F62" s="71">
        <v>1</v>
      </c>
      <c r="G62" s="71"/>
      <c r="H62" s="72">
        <f t="shared" si="1"/>
        <v>0</v>
      </c>
      <c r="I62" s="82"/>
      <c r="J62" s="82"/>
      <c r="K62" s="13"/>
    </row>
    <row r="63" spans="1:257" ht="12.75" x14ac:dyDescent="0.2">
      <c r="A63" s="63"/>
      <c r="B63" s="63"/>
      <c r="C63" s="64"/>
      <c r="D63" s="64" t="s">
        <v>20</v>
      </c>
      <c r="E63" s="63"/>
      <c r="F63" s="65"/>
      <c r="G63" s="65"/>
      <c r="H63" s="2">
        <f>SUM(H56:H62)</f>
        <v>0</v>
      </c>
      <c r="I63" s="63"/>
      <c r="J63" s="63"/>
      <c r="K63" s="66"/>
      <c r="L63" s="63"/>
      <c r="M63" s="67"/>
      <c r="N63" s="63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</row>
    <row r="64" spans="1:257" s="62" customFormat="1" ht="12.75" x14ac:dyDescent="0.2">
      <c r="A64" s="11"/>
      <c r="B64" s="33"/>
      <c r="C64" s="55"/>
      <c r="D64" s="23"/>
      <c r="E64" s="33"/>
      <c r="F64" s="33"/>
      <c r="G64" s="34"/>
      <c r="H64" s="24"/>
      <c r="I64" s="56"/>
      <c r="J64" s="57"/>
      <c r="K64" s="58"/>
      <c r="L64" s="59"/>
      <c r="M64" s="59"/>
      <c r="N64" s="60"/>
      <c r="O64" s="61"/>
      <c r="Q64" s="61"/>
    </row>
    <row r="65" spans="1:256" s="62" customFormat="1" ht="12.75" x14ac:dyDescent="0.2">
      <c r="A65" s="11"/>
      <c r="B65" s="33"/>
      <c r="C65" s="55"/>
      <c r="D65" s="23"/>
      <c r="E65" s="33"/>
      <c r="F65" s="33"/>
      <c r="G65" s="34"/>
      <c r="H65" s="24"/>
      <c r="I65" s="56"/>
      <c r="J65" s="57"/>
      <c r="K65" s="58"/>
      <c r="L65" s="59"/>
      <c r="M65" s="59"/>
      <c r="N65" s="60"/>
      <c r="O65" s="61"/>
      <c r="Q65" s="61"/>
    </row>
    <row r="66" spans="1:256" s="48" customFormat="1" ht="15" customHeight="1" x14ac:dyDescent="0.25">
      <c r="A66" s="63"/>
      <c r="B66" s="63">
        <v>3</v>
      </c>
      <c r="C66" s="64"/>
      <c r="D66" s="64"/>
      <c r="E66" s="63"/>
      <c r="F66" s="65"/>
      <c r="G66" s="65"/>
      <c r="H66" s="2"/>
      <c r="I66" s="63"/>
      <c r="J66" s="63"/>
      <c r="K66" s="66"/>
      <c r="L66" s="63"/>
      <c r="M66" s="67"/>
      <c r="N66" s="63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</row>
    <row r="67" spans="1:256" ht="12.75" x14ac:dyDescent="0.2">
      <c r="A67" s="63"/>
      <c r="B67" s="63" t="s">
        <v>10</v>
      </c>
      <c r="C67" s="64" t="s">
        <v>118</v>
      </c>
      <c r="D67" s="64"/>
      <c r="E67" s="63" t="s">
        <v>4</v>
      </c>
      <c r="F67" s="65" t="s">
        <v>5</v>
      </c>
      <c r="G67" s="65" t="s">
        <v>11</v>
      </c>
      <c r="H67" s="2" t="s">
        <v>8</v>
      </c>
      <c r="I67" s="63"/>
      <c r="J67" s="63"/>
      <c r="K67" s="66"/>
      <c r="L67" s="63"/>
      <c r="M67" s="67"/>
      <c r="N67" s="63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</row>
    <row r="68" spans="1:256" s="74" customFormat="1" ht="26.25" customHeight="1" x14ac:dyDescent="0.2">
      <c r="A68" s="68"/>
      <c r="B68" s="69">
        <v>9</v>
      </c>
      <c r="C68" s="69">
        <v>183101215</v>
      </c>
      <c r="D68" s="70" t="s">
        <v>77</v>
      </c>
      <c r="E68" s="69" t="s">
        <v>1</v>
      </c>
      <c r="F68" s="71">
        <f>SUM(I98:I118)</f>
        <v>25</v>
      </c>
      <c r="G68" s="71"/>
      <c r="H68" s="72">
        <f t="shared" ref="H68:H69" si="4">G68*F68</f>
        <v>0</v>
      </c>
      <c r="I68" s="82"/>
      <c r="J68" s="82"/>
      <c r="K68" s="13"/>
    </row>
    <row r="69" spans="1:256" s="74" customFormat="1" ht="26.25" customHeight="1" x14ac:dyDescent="0.2">
      <c r="A69" s="68"/>
      <c r="B69" s="69">
        <v>10</v>
      </c>
      <c r="C69" s="69">
        <v>183102215</v>
      </c>
      <c r="D69" s="70" t="s">
        <v>78</v>
      </c>
      <c r="E69" s="69" t="s">
        <v>1</v>
      </c>
      <c r="F69" s="71">
        <f>SUM(J99:J118)</f>
        <v>14</v>
      </c>
      <c r="G69" s="71"/>
      <c r="H69" s="72">
        <f t="shared" si="4"/>
        <v>0</v>
      </c>
      <c r="I69" s="82"/>
      <c r="J69" s="82"/>
      <c r="K69" s="13"/>
    </row>
    <row r="70" spans="1:256" s="74" customFormat="1" ht="26.25" customHeight="1" x14ac:dyDescent="0.2">
      <c r="A70" s="68"/>
      <c r="B70" s="69">
        <v>11</v>
      </c>
      <c r="C70" s="69">
        <v>184102114</v>
      </c>
      <c r="D70" s="70" t="s">
        <v>79</v>
      </c>
      <c r="E70" s="69" t="s">
        <v>1</v>
      </c>
      <c r="F70" s="71">
        <f>+F68</f>
        <v>25</v>
      </c>
      <c r="G70" s="71"/>
      <c r="H70" s="72">
        <f t="shared" ref="H70:H95" si="5">G70*F70</f>
        <v>0</v>
      </c>
      <c r="I70" s="82"/>
      <c r="J70" s="82"/>
      <c r="K70" s="13"/>
    </row>
    <row r="71" spans="1:256" s="74" customFormat="1" ht="26.25" customHeight="1" x14ac:dyDescent="0.2">
      <c r="A71" s="68"/>
      <c r="B71" s="69">
        <v>12</v>
      </c>
      <c r="C71" s="69">
        <v>184102124</v>
      </c>
      <c r="D71" s="70" t="s">
        <v>80</v>
      </c>
      <c r="E71" s="69" t="s">
        <v>1</v>
      </c>
      <c r="F71" s="71">
        <f>+F69</f>
        <v>14</v>
      </c>
      <c r="G71" s="71"/>
      <c r="H71" s="72">
        <f t="shared" si="5"/>
        <v>0</v>
      </c>
      <c r="I71" s="82"/>
      <c r="J71" s="82"/>
      <c r="K71" s="13"/>
    </row>
    <row r="72" spans="1:256" s="74" customFormat="1" ht="26.25" customHeight="1" x14ac:dyDescent="0.2">
      <c r="A72" s="68"/>
      <c r="B72" s="69">
        <v>13</v>
      </c>
      <c r="C72" s="69">
        <v>184215133</v>
      </c>
      <c r="D72" s="70" t="s">
        <v>81</v>
      </c>
      <c r="E72" s="69" t="s">
        <v>1</v>
      </c>
      <c r="F72" s="71">
        <f>+F69+F68</f>
        <v>39</v>
      </c>
      <c r="G72" s="71"/>
      <c r="H72" s="72">
        <f t="shared" si="5"/>
        <v>0</v>
      </c>
      <c r="I72" s="82"/>
      <c r="J72" s="82"/>
      <c r="K72" s="13"/>
    </row>
    <row r="73" spans="1:256" s="74" customFormat="1" ht="26.25" customHeight="1" x14ac:dyDescent="0.2">
      <c r="A73" s="68"/>
      <c r="B73" s="69">
        <v>14</v>
      </c>
      <c r="C73" s="69">
        <v>184215412</v>
      </c>
      <c r="D73" s="70" t="s">
        <v>82</v>
      </c>
      <c r="E73" s="69" t="s">
        <v>1</v>
      </c>
      <c r="F73" s="71">
        <f>+F68</f>
        <v>25</v>
      </c>
      <c r="G73" s="71"/>
      <c r="H73" s="72">
        <f t="shared" si="5"/>
        <v>0</v>
      </c>
      <c r="I73" s="82"/>
      <c r="J73" s="82"/>
      <c r="K73" s="13"/>
    </row>
    <row r="74" spans="1:256" s="74" customFormat="1" ht="26.25" customHeight="1" x14ac:dyDescent="0.2">
      <c r="A74" s="68"/>
      <c r="B74" s="69">
        <v>15</v>
      </c>
      <c r="C74" s="69">
        <v>184215422</v>
      </c>
      <c r="D74" s="70" t="s">
        <v>83</v>
      </c>
      <c r="E74" s="69" t="s">
        <v>1</v>
      </c>
      <c r="F74" s="71">
        <f>+F69</f>
        <v>14</v>
      </c>
      <c r="G74" s="71"/>
      <c r="H74" s="72">
        <f t="shared" si="5"/>
        <v>0</v>
      </c>
      <c r="I74" s="82"/>
      <c r="J74" s="82"/>
      <c r="K74" s="13"/>
    </row>
    <row r="75" spans="1:256" ht="25.5" x14ac:dyDescent="0.2">
      <c r="A75" s="68"/>
      <c r="B75" s="69">
        <v>16</v>
      </c>
      <c r="C75" s="69" t="s">
        <v>105</v>
      </c>
      <c r="D75" s="70" t="s">
        <v>111</v>
      </c>
      <c r="E75" s="69" t="s">
        <v>1</v>
      </c>
      <c r="F75" s="71">
        <v>9</v>
      </c>
      <c r="G75" s="71"/>
      <c r="H75" s="72">
        <f t="shared" ref="H75" si="6">G75*F75</f>
        <v>0</v>
      </c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</row>
    <row r="76" spans="1:256" s="74" customFormat="1" ht="26.25" customHeight="1" x14ac:dyDescent="0.2">
      <c r="A76" s="68"/>
      <c r="B76" s="69">
        <v>17</v>
      </c>
      <c r="C76" s="69" t="s">
        <v>12</v>
      </c>
      <c r="D76" s="70" t="s">
        <v>38</v>
      </c>
      <c r="E76" s="69" t="s">
        <v>1</v>
      </c>
      <c r="F76" s="71">
        <f>39-F75</f>
        <v>30</v>
      </c>
      <c r="G76" s="71"/>
      <c r="H76" s="72">
        <f t="shared" si="5"/>
        <v>0</v>
      </c>
      <c r="I76" s="82"/>
      <c r="J76" s="82"/>
      <c r="K76" s="13"/>
    </row>
    <row r="77" spans="1:256" s="74" customFormat="1" ht="26.25" customHeight="1" x14ac:dyDescent="0.2">
      <c r="A77" s="68"/>
      <c r="B77" s="69">
        <v>18</v>
      </c>
      <c r="C77" s="69" t="s">
        <v>12</v>
      </c>
      <c r="D77" s="70" t="s">
        <v>58</v>
      </c>
      <c r="E77" s="69" t="s">
        <v>1</v>
      </c>
      <c r="F77" s="71">
        <f>+SUM(F98:F118)</f>
        <v>39</v>
      </c>
      <c r="G77" s="71"/>
      <c r="H77" s="72">
        <f t="shared" si="5"/>
        <v>0</v>
      </c>
      <c r="I77" s="82"/>
      <c r="J77" s="82"/>
      <c r="K77" s="13"/>
    </row>
    <row r="78" spans="1:256" ht="25.5" x14ac:dyDescent="0.2">
      <c r="A78" s="68"/>
      <c r="B78" s="69">
        <v>19</v>
      </c>
      <c r="C78" s="69">
        <v>185802114</v>
      </c>
      <c r="D78" s="70" t="s">
        <v>84</v>
      </c>
      <c r="E78" s="69" t="s">
        <v>2</v>
      </c>
      <c r="F78" s="83">
        <f>+(39*10)*10*0.001*0.001</f>
        <v>3.8999999999999998E-3</v>
      </c>
      <c r="G78" s="71"/>
      <c r="H78" s="72">
        <f t="shared" si="5"/>
        <v>0</v>
      </c>
      <c r="I78" s="73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</row>
    <row r="79" spans="1:256" ht="38.25" x14ac:dyDescent="0.2">
      <c r="A79" s="68"/>
      <c r="B79" s="69">
        <v>20</v>
      </c>
      <c r="C79" s="69">
        <v>185802114</v>
      </c>
      <c r="D79" s="70" t="s">
        <v>85</v>
      </c>
      <c r="E79" s="69" t="s">
        <v>2</v>
      </c>
      <c r="F79" s="71">
        <f>+(39*300)*0.001*0.001</f>
        <v>1.1700000000000002E-2</v>
      </c>
      <c r="G79" s="71"/>
      <c r="H79" s="72">
        <f t="shared" si="5"/>
        <v>0</v>
      </c>
      <c r="I79" s="73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M79" s="74"/>
      <c r="GN79" s="74"/>
      <c r="GO79" s="74"/>
      <c r="GP79" s="74"/>
      <c r="GQ79" s="74"/>
      <c r="GR79" s="74"/>
      <c r="GS79" s="74"/>
      <c r="GT79" s="74"/>
      <c r="GU79" s="74"/>
      <c r="GV79" s="74"/>
      <c r="GW79" s="74"/>
      <c r="GX79" s="74"/>
      <c r="GY79" s="74"/>
      <c r="GZ79" s="74"/>
      <c r="HA79" s="74"/>
      <c r="HB79" s="74"/>
      <c r="HC79" s="74"/>
      <c r="HD79" s="74"/>
      <c r="HE79" s="74"/>
      <c r="HF79" s="74"/>
      <c r="HG79" s="74"/>
      <c r="HH79" s="74"/>
      <c r="HI79" s="74"/>
      <c r="HJ79" s="74"/>
      <c r="HK79" s="74"/>
      <c r="HL79" s="74"/>
      <c r="HM79" s="74"/>
      <c r="HN79" s="74"/>
      <c r="HO79" s="74"/>
      <c r="HP79" s="74"/>
      <c r="HQ79" s="74"/>
      <c r="HR79" s="74"/>
      <c r="HS79" s="74"/>
      <c r="HT79" s="74"/>
      <c r="HU79" s="74"/>
      <c r="HV79" s="74"/>
      <c r="HW79" s="74"/>
      <c r="HX79" s="74"/>
      <c r="HY79" s="74"/>
      <c r="HZ79" s="74"/>
      <c r="IA79" s="74"/>
      <c r="IB79" s="74"/>
      <c r="IC79" s="74"/>
      <c r="ID79" s="74"/>
      <c r="IE79" s="74"/>
      <c r="IF79" s="74"/>
      <c r="IG79" s="74"/>
      <c r="IH79" s="74"/>
      <c r="II79" s="74"/>
      <c r="IJ79" s="74"/>
      <c r="IK79" s="74"/>
      <c r="IL79" s="74"/>
      <c r="IM79" s="74"/>
      <c r="IN79" s="74"/>
      <c r="IO79" s="74"/>
      <c r="IP79" s="74"/>
      <c r="IQ79" s="74"/>
      <c r="IR79" s="74"/>
      <c r="IS79" s="74"/>
      <c r="IT79" s="74"/>
      <c r="IU79" s="74"/>
      <c r="IV79" s="74"/>
    </row>
    <row r="80" spans="1:256" s="74" customFormat="1" ht="26.25" customHeight="1" x14ac:dyDescent="0.2">
      <c r="A80" s="68"/>
      <c r="B80" s="69">
        <v>21</v>
      </c>
      <c r="C80" s="69">
        <v>185851121</v>
      </c>
      <c r="D80" s="70" t="s">
        <v>86</v>
      </c>
      <c r="E80" s="69" t="s">
        <v>9</v>
      </c>
      <c r="F80" s="71">
        <f>+ (39*0.1)</f>
        <v>3.9000000000000004</v>
      </c>
      <c r="G80" s="71"/>
      <c r="H80" s="72">
        <f t="shared" si="5"/>
        <v>0</v>
      </c>
      <c r="I80" s="82"/>
      <c r="J80" s="82"/>
      <c r="K80" s="13"/>
    </row>
    <row r="81" spans="1:257" s="74" customFormat="1" ht="26.25" customHeight="1" x14ac:dyDescent="0.2">
      <c r="A81" s="68"/>
      <c r="B81" s="69">
        <v>22</v>
      </c>
      <c r="C81" s="69">
        <v>185851129</v>
      </c>
      <c r="D81" s="70" t="s">
        <v>24</v>
      </c>
      <c r="E81" s="69" t="s">
        <v>9</v>
      </c>
      <c r="F81" s="71">
        <f>+F80</f>
        <v>3.9000000000000004</v>
      </c>
      <c r="G81" s="71"/>
      <c r="H81" s="72">
        <f t="shared" si="5"/>
        <v>0</v>
      </c>
      <c r="I81" s="82"/>
      <c r="J81" s="82"/>
      <c r="K81" s="13"/>
    </row>
    <row r="82" spans="1:257" s="74" customFormat="1" ht="26.25" customHeight="1" x14ac:dyDescent="0.2">
      <c r="A82" s="68"/>
      <c r="B82" s="69">
        <v>23</v>
      </c>
      <c r="C82" s="69">
        <v>184911421</v>
      </c>
      <c r="D82" s="70" t="s">
        <v>101</v>
      </c>
      <c r="E82" s="69" t="s">
        <v>0</v>
      </c>
      <c r="F82" s="71">
        <f>+ (25*3.14*0.5*0.5)</f>
        <v>19.625</v>
      </c>
      <c r="G82" s="71"/>
      <c r="H82" s="72">
        <f t="shared" si="5"/>
        <v>0</v>
      </c>
      <c r="I82" s="82"/>
      <c r="J82" s="82"/>
      <c r="K82" s="13"/>
    </row>
    <row r="83" spans="1:257" s="74" customFormat="1" ht="26.25" customHeight="1" x14ac:dyDescent="0.2">
      <c r="A83" s="68"/>
      <c r="B83" s="69">
        <v>24</v>
      </c>
      <c r="C83" s="69">
        <v>184911422</v>
      </c>
      <c r="D83" s="70" t="s">
        <v>102</v>
      </c>
      <c r="E83" s="69" t="s">
        <v>0</v>
      </c>
      <c r="F83" s="71">
        <f>+(14*3.14*0.5*0.5)</f>
        <v>10.99</v>
      </c>
      <c r="G83" s="71"/>
      <c r="H83" s="72">
        <f t="shared" ref="H83" si="7">G83*F83</f>
        <v>0</v>
      </c>
      <c r="I83" s="82"/>
      <c r="J83" s="82"/>
      <c r="K83" s="13"/>
    </row>
    <row r="84" spans="1:257" ht="12.75" x14ac:dyDescent="0.2">
      <c r="A84" s="68"/>
      <c r="B84" s="69">
        <v>25</v>
      </c>
      <c r="C84" s="69">
        <v>184806132</v>
      </c>
      <c r="D84" s="70" t="s">
        <v>48</v>
      </c>
      <c r="E84" s="69" t="s">
        <v>1</v>
      </c>
      <c r="F84" s="71">
        <f>+F68+F69</f>
        <v>39</v>
      </c>
      <c r="G84" s="71"/>
      <c r="H84" s="72">
        <f t="shared" si="5"/>
        <v>0</v>
      </c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</row>
    <row r="85" spans="1:257" ht="25.5" x14ac:dyDescent="0.2">
      <c r="A85" s="68"/>
      <c r="B85" s="69">
        <v>26</v>
      </c>
      <c r="C85" s="69">
        <v>998231311</v>
      </c>
      <c r="D85" s="70" t="s">
        <v>40</v>
      </c>
      <c r="E85" s="69" t="s">
        <v>2</v>
      </c>
      <c r="F85" s="71">
        <f>(F86)*0.5+F89*0.3+F78+F79+F94*0.001+F90*0.003+F95*0.0001+F93*0.001</f>
        <v>5.1937500000000005</v>
      </c>
      <c r="G85" s="71"/>
      <c r="H85" s="72">
        <f>G85*F85</f>
        <v>0</v>
      </c>
      <c r="I85" s="85"/>
      <c r="J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M85" s="74"/>
      <c r="GN85" s="74"/>
      <c r="GO85" s="74"/>
      <c r="GP85" s="74"/>
      <c r="GQ85" s="74"/>
      <c r="GR85" s="74"/>
      <c r="GS85" s="74"/>
      <c r="GT85" s="74"/>
      <c r="GU85" s="74"/>
      <c r="GV85" s="74"/>
      <c r="GW85" s="74"/>
      <c r="GX85" s="74"/>
      <c r="GY85" s="74"/>
      <c r="GZ85" s="74"/>
      <c r="HA85" s="74"/>
      <c r="HB85" s="74"/>
      <c r="HC85" s="74"/>
      <c r="HD85" s="74"/>
      <c r="HE85" s="74"/>
      <c r="HF85" s="74"/>
      <c r="HG85" s="74"/>
      <c r="HH85" s="74"/>
      <c r="HI85" s="74"/>
      <c r="HJ85" s="74"/>
      <c r="HK85" s="74"/>
      <c r="HL85" s="74"/>
      <c r="HM85" s="74"/>
      <c r="HN85" s="74"/>
      <c r="HO85" s="74"/>
      <c r="HP85" s="74"/>
      <c r="HQ85" s="74"/>
      <c r="HR85" s="74"/>
      <c r="HS85" s="74"/>
      <c r="HT85" s="74"/>
      <c r="HU85" s="74"/>
      <c r="HV85" s="74"/>
      <c r="HW85" s="74"/>
      <c r="HX85" s="74"/>
      <c r="HY85" s="74"/>
      <c r="HZ85" s="74"/>
      <c r="IA85" s="74"/>
      <c r="IB85" s="74"/>
      <c r="IC85" s="74"/>
      <c r="ID85" s="74"/>
      <c r="IE85" s="74"/>
      <c r="IF85" s="74"/>
      <c r="IG85" s="74"/>
      <c r="IH85" s="74"/>
      <c r="II85" s="74"/>
      <c r="IJ85" s="74"/>
      <c r="IK85" s="74"/>
      <c r="IL85" s="74"/>
      <c r="IM85" s="74"/>
      <c r="IN85" s="74"/>
      <c r="IO85" s="74"/>
      <c r="IP85" s="74"/>
      <c r="IQ85" s="74"/>
      <c r="IR85" s="74"/>
      <c r="IS85" s="74"/>
      <c r="IT85" s="74"/>
      <c r="IU85" s="74"/>
      <c r="IV85" s="74"/>
    </row>
    <row r="86" spans="1:257" ht="12.75" x14ac:dyDescent="0.2">
      <c r="A86" s="68"/>
      <c r="B86" s="69">
        <v>27</v>
      </c>
      <c r="C86" s="69" t="s">
        <v>3</v>
      </c>
      <c r="D86" s="70" t="s">
        <v>87</v>
      </c>
      <c r="E86" s="69" t="s">
        <v>9</v>
      </c>
      <c r="F86" s="71">
        <f>+(39*0.4*0.5)</f>
        <v>7.8000000000000007</v>
      </c>
      <c r="G86" s="71"/>
      <c r="H86" s="72">
        <f t="shared" si="5"/>
        <v>0</v>
      </c>
      <c r="I86" s="8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</row>
    <row r="87" spans="1:257" ht="12.75" x14ac:dyDescent="0.2">
      <c r="A87" s="68"/>
      <c r="B87" s="69">
        <v>28</v>
      </c>
      <c r="C87" s="69" t="s">
        <v>3</v>
      </c>
      <c r="D87" s="70" t="s">
        <v>37</v>
      </c>
      <c r="E87" s="69" t="s">
        <v>14</v>
      </c>
      <c r="F87" s="71">
        <f>+(F79)*1000</f>
        <v>11.700000000000003</v>
      </c>
      <c r="G87" s="71"/>
      <c r="H87" s="72">
        <f t="shared" si="5"/>
        <v>0</v>
      </c>
      <c r="I87" s="85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4"/>
      <c r="GP87" s="74"/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4"/>
      <c r="HC87" s="74"/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4"/>
      <c r="HP87" s="74"/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4"/>
      <c r="IC87" s="74"/>
      <c r="ID87" s="74"/>
      <c r="IE87" s="74"/>
      <c r="IF87" s="74"/>
      <c r="IG87" s="74"/>
      <c r="IH87" s="74"/>
      <c r="II87" s="74"/>
      <c r="IJ87" s="74"/>
      <c r="IK87" s="74"/>
      <c r="IL87" s="74"/>
      <c r="IM87" s="74"/>
      <c r="IN87" s="74"/>
      <c r="IO87" s="74"/>
      <c r="IP87" s="74"/>
      <c r="IQ87" s="74"/>
      <c r="IR87" s="74"/>
      <c r="IS87" s="74"/>
      <c r="IT87" s="74"/>
      <c r="IU87" s="74"/>
      <c r="IV87" s="74"/>
    </row>
    <row r="88" spans="1:257" ht="12.75" x14ac:dyDescent="0.2">
      <c r="A88" s="68"/>
      <c r="B88" s="69">
        <v>29</v>
      </c>
      <c r="C88" s="69" t="s">
        <v>3</v>
      </c>
      <c r="D88" s="70" t="s">
        <v>36</v>
      </c>
      <c r="E88" s="69" t="s">
        <v>1</v>
      </c>
      <c r="F88" s="71">
        <f>(F78)*1000*1000/10</f>
        <v>390</v>
      </c>
      <c r="G88" s="71"/>
      <c r="H88" s="72">
        <f t="shared" si="5"/>
        <v>0</v>
      </c>
      <c r="I88" s="85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74"/>
      <c r="EL88" s="74"/>
      <c r="EM88" s="74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/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M88" s="74"/>
      <c r="GN88" s="74"/>
      <c r="GO88" s="74"/>
      <c r="GP88" s="74"/>
      <c r="GQ88" s="74"/>
      <c r="GR88" s="74"/>
      <c r="GS88" s="74"/>
      <c r="GT88" s="74"/>
      <c r="GU88" s="74"/>
      <c r="GV88" s="74"/>
      <c r="GW88" s="74"/>
      <c r="GX88" s="74"/>
      <c r="GY88" s="74"/>
      <c r="GZ88" s="74"/>
      <c r="HA88" s="74"/>
      <c r="HB88" s="74"/>
      <c r="HC88" s="74"/>
      <c r="HD88" s="74"/>
      <c r="HE88" s="74"/>
      <c r="HF88" s="74"/>
      <c r="HG88" s="74"/>
      <c r="HH88" s="74"/>
      <c r="HI88" s="74"/>
      <c r="HJ88" s="74"/>
      <c r="HK88" s="74"/>
      <c r="HL88" s="74"/>
      <c r="HM88" s="74"/>
      <c r="HN88" s="74"/>
      <c r="HO88" s="74"/>
      <c r="HP88" s="74"/>
      <c r="HQ88" s="74"/>
      <c r="HR88" s="74"/>
      <c r="HS88" s="74"/>
      <c r="HT88" s="74"/>
      <c r="HU88" s="74"/>
      <c r="HV88" s="74"/>
      <c r="HW88" s="74"/>
      <c r="HX88" s="74"/>
      <c r="HY88" s="74"/>
      <c r="HZ88" s="74"/>
      <c r="IA88" s="74"/>
      <c r="IB88" s="74"/>
      <c r="IC88" s="74"/>
      <c r="ID88" s="74"/>
      <c r="IE88" s="74"/>
      <c r="IF88" s="74"/>
      <c r="IG88" s="74"/>
      <c r="IH88" s="74"/>
      <c r="II88" s="74"/>
      <c r="IJ88" s="74"/>
      <c r="IK88" s="74"/>
      <c r="IL88" s="74"/>
      <c r="IM88" s="74"/>
      <c r="IN88" s="74"/>
      <c r="IO88" s="74"/>
      <c r="IP88" s="74"/>
      <c r="IQ88" s="74"/>
      <c r="IR88" s="74"/>
      <c r="IS88" s="74"/>
      <c r="IT88" s="74"/>
      <c r="IU88" s="74"/>
      <c r="IV88" s="74"/>
    </row>
    <row r="89" spans="1:257" ht="12.75" x14ac:dyDescent="0.2">
      <c r="A89" s="68"/>
      <c r="B89" s="69">
        <v>30</v>
      </c>
      <c r="C89" s="69" t="s">
        <v>3</v>
      </c>
      <c r="D89" s="70" t="s">
        <v>15</v>
      </c>
      <c r="E89" s="69" t="s">
        <v>9</v>
      </c>
      <c r="F89" s="71">
        <f>+(F82+F83)*0.1</f>
        <v>3.0615000000000006</v>
      </c>
      <c r="G89" s="71"/>
      <c r="H89" s="72">
        <f t="shared" si="5"/>
        <v>0</v>
      </c>
      <c r="I89" s="85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/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</row>
    <row r="90" spans="1:257" ht="12.75" x14ac:dyDescent="0.2">
      <c r="A90" s="68"/>
      <c r="B90" s="69">
        <v>31</v>
      </c>
      <c r="C90" s="69" t="s">
        <v>3</v>
      </c>
      <c r="D90" s="70" t="s">
        <v>106</v>
      </c>
      <c r="E90" s="69" t="s">
        <v>1</v>
      </c>
      <c r="F90" s="71">
        <f>+(F72*3)</f>
        <v>117</v>
      </c>
      <c r="G90" s="71"/>
      <c r="H90" s="72">
        <f t="shared" si="5"/>
        <v>0</v>
      </c>
      <c r="I90" s="8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/>
      <c r="EL90" s="74"/>
      <c r="EM90" s="74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</row>
    <row r="91" spans="1:257" ht="12.75" x14ac:dyDescent="0.2">
      <c r="A91" s="68"/>
      <c r="B91" s="69">
        <v>32</v>
      </c>
      <c r="C91" s="69" t="s">
        <v>3</v>
      </c>
      <c r="D91" s="70" t="s">
        <v>107</v>
      </c>
      <c r="E91" s="69" t="s">
        <v>1</v>
      </c>
      <c r="F91" s="71">
        <f>(39*6)</f>
        <v>234</v>
      </c>
      <c r="G91" s="71"/>
      <c r="H91" s="72">
        <f t="shared" si="5"/>
        <v>0</v>
      </c>
      <c r="I91" s="8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  <c r="EK91" s="74"/>
      <c r="EL91" s="74"/>
      <c r="EM91" s="74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/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M91" s="74"/>
      <c r="GN91" s="74"/>
      <c r="GO91" s="74"/>
      <c r="GP91" s="74"/>
      <c r="GQ91" s="74"/>
      <c r="GR91" s="74"/>
      <c r="GS91" s="74"/>
      <c r="GT91" s="74"/>
      <c r="GU91" s="74"/>
      <c r="GV91" s="74"/>
      <c r="GW91" s="74"/>
      <c r="GX91" s="74"/>
      <c r="GY91" s="74"/>
      <c r="GZ91" s="74"/>
      <c r="HA91" s="74"/>
      <c r="HB91" s="74"/>
      <c r="HC91" s="74"/>
      <c r="HD91" s="74"/>
      <c r="HE91" s="74"/>
      <c r="HF91" s="74"/>
      <c r="HG91" s="74"/>
      <c r="HH91" s="74"/>
      <c r="HI91" s="74"/>
      <c r="HJ91" s="74"/>
      <c r="HK91" s="74"/>
      <c r="HL91" s="74"/>
      <c r="HM91" s="74"/>
      <c r="HN91" s="74"/>
      <c r="HO91" s="74"/>
      <c r="HP91" s="74"/>
      <c r="HQ91" s="74"/>
      <c r="HR91" s="74"/>
      <c r="HS91" s="74"/>
      <c r="HT91" s="74"/>
      <c r="HU91" s="74"/>
      <c r="HV91" s="74"/>
      <c r="HW91" s="74"/>
      <c r="HX91" s="74"/>
      <c r="HY91" s="74"/>
      <c r="HZ91" s="74"/>
      <c r="IA91" s="74"/>
      <c r="IB91" s="74"/>
      <c r="IC91" s="74"/>
      <c r="ID91" s="74"/>
      <c r="IE91" s="74"/>
      <c r="IF91" s="74"/>
      <c r="IG91" s="74"/>
      <c r="IH91" s="74"/>
      <c r="II91" s="74"/>
      <c r="IJ91" s="74"/>
      <c r="IK91" s="74"/>
      <c r="IL91" s="74"/>
      <c r="IM91" s="74"/>
      <c r="IN91" s="74"/>
      <c r="IO91" s="74"/>
      <c r="IP91" s="74"/>
      <c r="IQ91" s="74"/>
      <c r="IR91" s="74"/>
      <c r="IS91" s="74"/>
      <c r="IT91" s="74"/>
      <c r="IU91" s="74"/>
      <c r="IV91" s="74"/>
    </row>
    <row r="92" spans="1:257" ht="12.75" x14ac:dyDescent="0.2">
      <c r="A92" s="68"/>
      <c r="B92" s="69">
        <v>33</v>
      </c>
      <c r="C92" s="69" t="s">
        <v>3</v>
      </c>
      <c r="D92" s="70" t="s">
        <v>108</v>
      </c>
      <c r="E92" s="69" t="s">
        <v>21</v>
      </c>
      <c r="F92" s="71">
        <f>+ (30*3)+9</f>
        <v>99</v>
      </c>
      <c r="G92" s="71"/>
      <c r="H92" s="72">
        <f t="shared" si="5"/>
        <v>0</v>
      </c>
      <c r="I92" s="98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  <c r="EK92" s="74"/>
      <c r="EL92" s="74"/>
      <c r="EM92" s="74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/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</row>
    <row r="93" spans="1:257" ht="12.75" x14ac:dyDescent="0.2">
      <c r="A93" s="68"/>
      <c r="B93" s="69">
        <v>34</v>
      </c>
      <c r="C93" s="69" t="s">
        <v>3</v>
      </c>
      <c r="D93" s="70" t="s">
        <v>110</v>
      </c>
      <c r="E93" s="69" t="s">
        <v>109</v>
      </c>
      <c r="F93" s="71">
        <f>0.2*9</f>
        <v>1.8</v>
      </c>
      <c r="G93" s="71"/>
      <c r="H93" s="72">
        <f t="shared" ref="H93" si="8">G93*F93</f>
        <v>0</v>
      </c>
      <c r="I93" s="98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  <c r="EK93" s="74"/>
      <c r="EL93" s="74"/>
      <c r="EM93" s="74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/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M93" s="74"/>
      <c r="GN93" s="74"/>
      <c r="GO93" s="74"/>
      <c r="GP93" s="74"/>
      <c r="GQ93" s="74"/>
      <c r="GR93" s="74"/>
      <c r="GS93" s="74"/>
      <c r="GT93" s="74"/>
      <c r="GU93" s="74"/>
      <c r="GV93" s="74"/>
      <c r="GW93" s="74"/>
      <c r="GX93" s="74"/>
      <c r="GY93" s="74"/>
      <c r="GZ93" s="74"/>
      <c r="HA93" s="74"/>
      <c r="HB93" s="74"/>
      <c r="HC93" s="74"/>
      <c r="HD93" s="74"/>
      <c r="HE93" s="74"/>
      <c r="HF93" s="74"/>
      <c r="HG93" s="74"/>
      <c r="HH93" s="74"/>
      <c r="HI93" s="74"/>
      <c r="HJ93" s="74"/>
      <c r="HK93" s="74"/>
      <c r="HL93" s="74"/>
      <c r="HM93" s="74"/>
      <c r="HN93" s="74"/>
      <c r="HO93" s="74"/>
      <c r="HP93" s="74"/>
      <c r="HQ93" s="74"/>
      <c r="HR93" s="74"/>
      <c r="HS93" s="74"/>
      <c r="HT93" s="74"/>
      <c r="HU93" s="74"/>
      <c r="HV93" s="74"/>
      <c r="HW93" s="74"/>
      <c r="HX93" s="74"/>
      <c r="HY93" s="74"/>
      <c r="HZ93" s="74"/>
      <c r="IA93" s="74"/>
      <c r="IB93" s="74"/>
      <c r="IC93" s="74"/>
      <c r="ID93" s="74"/>
      <c r="IE93" s="74"/>
      <c r="IF93" s="74"/>
      <c r="IG93" s="74"/>
      <c r="IH93" s="74"/>
      <c r="II93" s="74"/>
      <c r="IJ93" s="74"/>
      <c r="IK93" s="74"/>
      <c r="IL93" s="74"/>
      <c r="IM93" s="74"/>
      <c r="IN93" s="74"/>
      <c r="IO93" s="74"/>
      <c r="IP93" s="74"/>
      <c r="IQ93" s="74"/>
      <c r="IR93" s="74"/>
      <c r="IS93" s="74"/>
      <c r="IT93" s="74"/>
      <c r="IU93" s="74"/>
      <c r="IV93" s="74"/>
    </row>
    <row r="94" spans="1:257" ht="38.25" x14ac:dyDescent="0.2">
      <c r="A94" s="68"/>
      <c r="B94" s="69">
        <v>35</v>
      </c>
      <c r="C94" s="69" t="s">
        <v>3</v>
      </c>
      <c r="D94" s="70" t="s">
        <v>57</v>
      </c>
      <c r="E94" s="69" t="s">
        <v>14</v>
      </c>
      <c r="F94" s="71">
        <f>F76*0.1</f>
        <v>3</v>
      </c>
      <c r="G94" s="71"/>
      <c r="H94" s="72">
        <f t="shared" si="5"/>
        <v>0</v>
      </c>
      <c r="I94" s="85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  <c r="DW94" s="74"/>
      <c r="DX94" s="74"/>
      <c r="DY94" s="74"/>
      <c r="DZ94" s="74"/>
      <c r="EA94" s="74"/>
      <c r="EB94" s="74"/>
      <c r="EC94" s="74"/>
      <c r="ED94" s="74"/>
      <c r="EE94" s="74"/>
      <c r="EF94" s="74"/>
      <c r="EG94" s="74"/>
      <c r="EH94" s="74"/>
      <c r="EI94" s="74"/>
      <c r="EJ94" s="74"/>
      <c r="EK94" s="74"/>
      <c r="EL94" s="74"/>
      <c r="EM94" s="74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/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M94" s="74"/>
      <c r="GN94" s="74"/>
      <c r="GO94" s="74"/>
      <c r="GP94" s="74"/>
      <c r="GQ94" s="74"/>
      <c r="GR94" s="74"/>
      <c r="GS94" s="74"/>
      <c r="GT94" s="74"/>
      <c r="GU94" s="74"/>
      <c r="GV94" s="74"/>
      <c r="GW94" s="74"/>
      <c r="GX94" s="74"/>
      <c r="GY94" s="74"/>
      <c r="GZ94" s="74"/>
      <c r="HA94" s="74"/>
      <c r="HB94" s="74"/>
      <c r="HC94" s="74"/>
      <c r="HD94" s="74"/>
      <c r="HE94" s="74"/>
      <c r="HF94" s="74"/>
      <c r="HG94" s="74"/>
      <c r="HH94" s="74"/>
      <c r="HI94" s="74"/>
      <c r="HJ94" s="74"/>
      <c r="HK94" s="74"/>
      <c r="HL94" s="74"/>
      <c r="HM94" s="74"/>
      <c r="HN94" s="74"/>
      <c r="HO94" s="74"/>
      <c r="HP94" s="74"/>
      <c r="HQ94" s="74"/>
      <c r="HR94" s="74"/>
      <c r="HS94" s="74"/>
      <c r="HT94" s="74"/>
      <c r="HU94" s="74"/>
      <c r="HV94" s="74"/>
      <c r="HW94" s="74"/>
      <c r="HX94" s="74"/>
      <c r="HY94" s="74"/>
      <c r="HZ94" s="74"/>
      <c r="IA94" s="74"/>
      <c r="IB94" s="74"/>
      <c r="IC94" s="74"/>
      <c r="ID94" s="74"/>
      <c r="IE94" s="74"/>
      <c r="IF94" s="74"/>
      <c r="IG94" s="74"/>
      <c r="IH94" s="74"/>
      <c r="II94" s="74"/>
      <c r="IJ94" s="74"/>
      <c r="IK94" s="74"/>
      <c r="IL94" s="74"/>
      <c r="IM94" s="74"/>
      <c r="IN94" s="74"/>
      <c r="IO94" s="74"/>
      <c r="IP94" s="74"/>
      <c r="IQ94" s="74"/>
      <c r="IR94" s="74"/>
      <c r="IS94" s="74"/>
      <c r="IT94" s="74"/>
      <c r="IU94" s="74"/>
      <c r="IV94" s="74"/>
    </row>
    <row r="95" spans="1:257" ht="12.75" x14ac:dyDescent="0.2">
      <c r="A95" s="68"/>
      <c r="B95" s="69">
        <v>36</v>
      </c>
      <c r="C95" s="69" t="s">
        <v>3</v>
      </c>
      <c r="D95" s="70" t="s">
        <v>61</v>
      </c>
      <c r="E95" s="69" t="s">
        <v>1</v>
      </c>
      <c r="F95" s="71">
        <f>+F77</f>
        <v>39</v>
      </c>
      <c r="G95" s="71"/>
      <c r="H95" s="72">
        <f t="shared" si="5"/>
        <v>0</v>
      </c>
      <c r="I95" s="86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  <c r="DW95" s="74"/>
      <c r="DX95" s="74"/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  <c r="EK95" s="74"/>
      <c r="EL95" s="74"/>
      <c r="EM95" s="74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/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M95" s="74"/>
      <c r="GN95" s="74"/>
      <c r="GO95" s="74"/>
      <c r="GP95" s="74"/>
      <c r="GQ95" s="74"/>
      <c r="GR95" s="74"/>
      <c r="GS95" s="74"/>
      <c r="GT95" s="74"/>
      <c r="GU95" s="74"/>
      <c r="GV95" s="74"/>
      <c r="GW95" s="74"/>
      <c r="GX95" s="74"/>
      <c r="GY95" s="74"/>
      <c r="GZ95" s="74"/>
      <c r="HA95" s="74"/>
      <c r="HB95" s="74"/>
      <c r="HC95" s="74"/>
      <c r="HD95" s="74"/>
      <c r="HE95" s="74"/>
      <c r="HF95" s="74"/>
      <c r="HG95" s="74"/>
      <c r="HH95" s="74"/>
      <c r="HI95" s="74"/>
      <c r="HJ95" s="74"/>
      <c r="HK95" s="74"/>
      <c r="HL95" s="74"/>
      <c r="HM95" s="74"/>
      <c r="HN95" s="74"/>
      <c r="HO95" s="74"/>
      <c r="HP95" s="74"/>
      <c r="HQ95" s="74"/>
      <c r="HR95" s="74"/>
      <c r="HS95" s="74"/>
      <c r="HT95" s="74"/>
      <c r="HU95" s="74"/>
      <c r="HV95" s="74"/>
      <c r="HW95" s="74"/>
      <c r="HX95" s="74"/>
      <c r="HY95" s="74"/>
      <c r="HZ95" s="74"/>
      <c r="IA95" s="74"/>
      <c r="IB95" s="74"/>
      <c r="IC95" s="74"/>
      <c r="ID95" s="74"/>
      <c r="IE95" s="74"/>
      <c r="IF95" s="74"/>
      <c r="IG95" s="74"/>
      <c r="IH95" s="74"/>
      <c r="II95" s="74"/>
      <c r="IJ95" s="74"/>
      <c r="IK95" s="74"/>
      <c r="IL95" s="74"/>
      <c r="IM95" s="74"/>
      <c r="IN95" s="74"/>
      <c r="IO95" s="74"/>
      <c r="IP95" s="74"/>
      <c r="IQ95" s="74"/>
      <c r="IR95" s="74"/>
      <c r="IS95" s="74"/>
      <c r="IT95" s="74"/>
      <c r="IU95" s="74"/>
      <c r="IV95" s="74"/>
    </row>
    <row r="96" spans="1:257" s="88" customFormat="1" ht="12.75" x14ac:dyDescent="0.2">
      <c r="A96" s="63"/>
      <c r="B96" s="63"/>
      <c r="C96" s="64" t="s">
        <v>6</v>
      </c>
      <c r="D96" s="64"/>
      <c r="E96" s="63"/>
      <c r="F96" s="65"/>
      <c r="G96" s="65"/>
      <c r="H96" s="2"/>
      <c r="I96" s="63"/>
      <c r="J96" s="63"/>
      <c r="K96" s="66"/>
      <c r="L96" s="63"/>
      <c r="M96" s="67"/>
      <c r="N96" s="6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67"/>
      <c r="GI96" s="67"/>
      <c r="GJ96" s="67"/>
      <c r="GK96" s="67"/>
      <c r="GL96" s="67"/>
      <c r="GM96" s="67"/>
      <c r="GN96" s="67"/>
      <c r="GO96" s="67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67"/>
      <c r="IS96" s="67"/>
      <c r="IT96" s="67"/>
      <c r="IU96" s="67"/>
      <c r="IV96" s="67"/>
      <c r="IW96" s="87"/>
    </row>
    <row r="97" spans="1:256" ht="12.75" x14ac:dyDescent="0.2">
      <c r="A97" s="63" t="s">
        <v>35</v>
      </c>
      <c r="B97" s="89" t="s">
        <v>10</v>
      </c>
      <c r="C97" s="90" t="s">
        <v>7</v>
      </c>
      <c r="D97" s="91" t="s">
        <v>49</v>
      </c>
      <c r="E97" s="89" t="s">
        <v>4</v>
      </c>
      <c r="F97" s="92" t="s">
        <v>5</v>
      </c>
      <c r="G97" s="92" t="s">
        <v>11</v>
      </c>
      <c r="H97" s="93" t="s">
        <v>8</v>
      </c>
      <c r="I97" s="94" t="s">
        <v>54</v>
      </c>
      <c r="J97" s="94" t="s">
        <v>55</v>
      </c>
      <c r="K97" s="94" t="s">
        <v>56</v>
      </c>
      <c r="L97" s="63"/>
      <c r="M97" s="67"/>
      <c r="N97" s="6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67"/>
      <c r="GI97" s="67"/>
      <c r="GJ97" s="67"/>
      <c r="GK97" s="67"/>
      <c r="GL97" s="67"/>
      <c r="GM97" s="67"/>
      <c r="GN97" s="67"/>
      <c r="GO97" s="67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67"/>
      <c r="IS97" s="67"/>
      <c r="IT97" s="67"/>
      <c r="IU97" s="67"/>
      <c r="IV97" s="67"/>
    </row>
    <row r="98" spans="1:256" ht="12.75" x14ac:dyDescent="0.2">
      <c r="A98" s="68">
        <v>50</v>
      </c>
      <c r="B98" s="69">
        <v>37</v>
      </c>
      <c r="C98" s="69" t="s">
        <v>39</v>
      </c>
      <c r="D98" s="70" t="s">
        <v>33</v>
      </c>
      <c r="E98" s="69" t="s">
        <v>1</v>
      </c>
      <c r="F98" s="71">
        <f>+I98+J98</f>
        <v>2</v>
      </c>
      <c r="G98" s="71"/>
      <c r="H98" s="72">
        <f t="shared" ref="H98:H117" si="9">G98*F98</f>
        <v>0</v>
      </c>
      <c r="I98" s="97">
        <v>2</v>
      </c>
      <c r="J98" s="97"/>
      <c r="K98" s="13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/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M98" s="74"/>
      <c r="GN98" s="74"/>
      <c r="GO98" s="74"/>
      <c r="GP98" s="74"/>
      <c r="GQ98" s="74"/>
      <c r="GR98" s="74"/>
      <c r="GS98" s="74"/>
      <c r="GT98" s="74"/>
      <c r="GU98" s="74"/>
      <c r="GV98" s="74"/>
      <c r="GW98" s="74"/>
      <c r="GX98" s="74"/>
      <c r="GY98" s="74"/>
      <c r="GZ98" s="74"/>
      <c r="HA98" s="74"/>
      <c r="HB98" s="74"/>
      <c r="HC98" s="74"/>
      <c r="HD98" s="74"/>
      <c r="HE98" s="74"/>
      <c r="HF98" s="74"/>
      <c r="HG98" s="74"/>
      <c r="HH98" s="74"/>
      <c r="HI98" s="74"/>
      <c r="HJ98" s="74"/>
      <c r="HK98" s="74"/>
      <c r="HL98" s="74"/>
      <c r="HM98" s="74"/>
      <c r="HN98" s="74"/>
      <c r="HO98" s="74"/>
      <c r="HP98" s="74"/>
      <c r="HQ98" s="74"/>
      <c r="HR98" s="74"/>
      <c r="HS98" s="74"/>
      <c r="HT98" s="74"/>
      <c r="HU98" s="74"/>
      <c r="HV98" s="74"/>
      <c r="HW98" s="74"/>
      <c r="HX98" s="74"/>
      <c r="HY98" s="74"/>
      <c r="HZ98" s="74"/>
      <c r="IA98" s="74"/>
      <c r="IB98" s="74"/>
      <c r="IC98" s="74"/>
      <c r="ID98" s="74"/>
      <c r="IE98" s="74"/>
      <c r="IF98" s="74"/>
      <c r="IG98" s="74"/>
      <c r="IH98" s="74"/>
      <c r="II98" s="74"/>
      <c r="IJ98" s="74"/>
      <c r="IK98" s="74"/>
      <c r="IL98" s="74"/>
      <c r="IM98" s="74"/>
      <c r="IN98" s="74"/>
      <c r="IO98" s="74"/>
      <c r="IP98" s="74"/>
      <c r="IQ98" s="74"/>
      <c r="IR98" s="74"/>
      <c r="IS98" s="74"/>
      <c r="IT98" s="74"/>
      <c r="IU98" s="74"/>
      <c r="IV98" s="74"/>
    </row>
    <row r="99" spans="1:256" ht="12.75" x14ac:dyDescent="0.2">
      <c r="A99" s="68">
        <v>50</v>
      </c>
      <c r="B99" s="69">
        <v>38</v>
      </c>
      <c r="C99" s="69" t="s">
        <v>34</v>
      </c>
      <c r="D99" s="70" t="s">
        <v>62</v>
      </c>
      <c r="E99" s="69" t="s">
        <v>1</v>
      </c>
      <c r="F99" s="71">
        <f t="shared" ref="F99:F118" si="10">+I99+J99</f>
        <v>4</v>
      </c>
      <c r="G99" s="71"/>
      <c r="H99" s="72">
        <f t="shared" si="9"/>
        <v>0</v>
      </c>
      <c r="I99" s="97">
        <v>3</v>
      </c>
      <c r="J99" s="97">
        <v>1</v>
      </c>
      <c r="K99" s="13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M99" s="74"/>
      <c r="GN99" s="74"/>
      <c r="GO99" s="74"/>
      <c r="GP99" s="74"/>
      <c r="GQ99" s="74"/>
      <c r="GR99" s="74"/>
      <c r="GS99" s="74"/>
      <c r="GT99" s="74"/>
      <c r="GU99" s="74"/>
      <c r="GV99" s="74"/>
      <c r="GW99" s="74"/>
      <c r="GX99" s="74"/>
      <c r="GY99" s="74"/>
      <c r="GZ99" s="74"/>
      <c r="HA99" s="74"/>
      <c r="HB99" s="74"/>
      <c r="HC99" s="74"/>
      <c r="HD99" s="74"/>
      <c r="HE99" s="74"/>
      <c r="HF99" s="74"/>
      <c r="HG99" s="74"/>
      <c r="HH99" s="74"/>
      <c r="HI99" s="74"/>
      <c r="HJ99" s="74"/>
      <c r="HK99" s="74"/>
      <c r="HL99" s="74"/>
      <c r="HM99" s="74"/>
      <c r="HN99" s="74"/>
      <c r="HO99" s="74"/>
      <c r="HP99" s="74"/>
      <c r="HQ99" s="74"/>
      <c r="HR99" s="74"/>
      <c r="HS99" s="74"/>
      <c r="HT99" s="74"/>
      <c r="HU99" s="74"/>
      <c r="HV99" s="74"/>
      <c r="HW99" s="74"/>
      <c r="HX99" s="74"/>
      <c r="HY99" s="74"/>
      <c r="HZ99" s="74"/>
      <c r="IA99" s="74"/>
      <c r="IB99" s="74"/>
      <c r="IC99" s="74"/>
      <c r="ID99" s="74"/>
      <c r="IE99" s="74"/>
      <c r="IF99" s="74"/>
      <c r="IG99" s="74"/>
      <c r="IH99" s="74"/>
      <c r="II99" s="74"/>
      <c r="IJ99" s="74"/>
      <c r="IK99" s="74"/>
      <c r="IL99" s="74"/>
      <c r="IM99" s="74"/>
      <c r="IN99" s="74"/>
      <c r="IO99" s="74"/>
      <c r="IP99" s="74"/>
      <c r="IQ99" s="74"/>
      <c r="IR99" s="74"/>
      <c r="IS99" s="74"/>
      <c r="IT99" s="74"/>
      <c r="IU99" s="74"/>
      <c r="IV99" s="74"/>
    </row>
    <row r="100" spans="1:256" ht="12.75" x14ac:dyDescent="0.2">
      <c r="A100" s="68">
        <v>50</v>
      </c>
      <c r="B100" s="69">
        <v>39</v>
      </c>
      <c r="C100" s="69" t="s">
        <v>34</v>
      </c>
      <c r="D100" s="70" t="s">
        <v>50</v>
      </c>
      <c r="E100" s="69" t="s">
        <v>1</v>
      </c>
      <c r="F100" s="71">
        <f t="shared" si="10"/>
        <v>2</v>
      </c>
      <c r="G100" s="71"/>
      <c r="H100" s="72">
        <f t="shared" si="9"/>
        <v>0</v>
      </c>
      <c r="I100" s="97">
        <v>2</v>
      </c>
      <c r="J100" s="97"/>
      <c r="K100" s="13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74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  <c r="EK100" s="74"/>
      <c r="EL100" s="74"/>
      <c r="EM100" s="74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/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</row>
    <row r="101" spans="1:256" ht="12.75" x14ac:dyDescent="0.2">
      <c r="A101" s="68">
        <v>50</v>
      </c>
      <c r="B101" s="69">
        <v>40</v>
      </c>
      <c r="C101" s="69" t="s">
        <v>39</v>
      </c>
      <c r="D101" s="70" t="s">
        <v>51</v>
      </c>
      <c r="E101" s="69" t="s">
        <v>1</v>
      </c>
      <c r="F101" s="71">
        <f t="shared" si="10"/>
        <v>1</v>
      </c>
      <c r="G101" s="71"/>
      <c r="H101" s="72">
        <f t="shared" si="9"/>
        <v>0</v>
      </c>
      <c r="I101" s="97">
        <v>1</v>
      </c>
      <c r="J101" s="97"/>
      <c r="K101" s="13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/>
      <c r="EL101" s="74"/>
      <c r="EM101" s="74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M101" s="74"/>
      <c r="GN101" s="74"/>
      <c r="GO101" s="74"/>
      <c r="GP101" s="74"/>
      <c r="GQ101" s="74"/>
      <c r="GR101" s="74"/>
      <c r="GS101" s="74"/>
      <c r="GT101" s="74"/>
      <c r="GU101" s="74"/>
      <c r="GV101" s="74"/>
      <c r="GW101" s="74"/>
      <c r="GX101" s="74"/>
      <c r="GY101" s="74"/>
      <c r="GZ101" s="74"/>
      <c r="HA101" s="74"/>
      <c r="HB101" s="74"/>
      <c r="HC101" s="74"/>
      <c r="HD101" s="74"/>
      <c r="HE101" s="74"/>
      <c r="HF101" s="74"/>
      <c r="HG101" s="74"/>
      <c r="HH101" s="74"/>
      <c r="HI101" s="74"/>
      <c r="HJ101" s="74"/>
      <c r="HK101" s="74"/>
      <c r="HL101" s="74"/>
      <c r="HM101" s="74"/>
      <c r="HN101" s="74"/>
      <c r="HO101" s="74"/>
      <c r="HP101" s="74"/>
      <c r="HQ101" s="74"/>
      <c r="HR101" s="74"/>
      <c r="HS101" s="74"/>
      <c r="HT101" s="74"/>
      <c r="HU101" s="74"/>
      <c r="HV101" s="74"/>
      <c r="HW101" s="74"/>
      <c r="HX101" s="74"/>
      <c r="HY101" s="74"/>
      <c r="HZ101" s="74"/>
      <c r="IA101" s="74"/>
      <c r="IB101" s="74"/>
      <c r="IC101" s="74"/>
      <c r="ID101" s="74"/>
      <c r="IE101" s="74"/>
      <c r="IF101" s="74"/>
      <c r="IG101" s="74"/>
      <c r="IH101" s="74"/>
      <c r="II101" s="74"/>
      <c r="IJ101" s="74"/>
      <c r="IK101" s="74"/>
      <c r="IL101" s="74"/>
      <c r="IM101" s="74"/>
      <c r="IN101" s="74"/>
      <c r="IO101" s="74"/>
      <c r="IP101" s="74"/>
      <c r="IQ101" s="74"/>
      <c r="IR101" s="74"/>
      <c r="IS101" s="74"/>
      <c r="IT101" s="74"/>
      <c r="IU101" s="74"/>
      <c r="IV101" s="74"/>
    </row>
    <row r="102" spans="1:256" ht="12.75" x14ac:dyDescent="0.2">
      <c r="A102" s="68">
        <v>50</v>
      </c>
      <c r="B102" s="69">
        <v>41</v>
      </c>
      <c r="C102" s="69" t="s">
        <v>34</v>
      </c>
      <c r="D102" s="70" t="s">
        <v>63</v>
      </c>
      <c r="E102" s="69" t="s">
        <v>1</v>
      </c>
      <c r="F102" s="71">
        <f t="shared" si="10"/>
        <v>2</v>
      </c>
      <c r="G102" s="71"/>
      <c r="H102" s="72">
        <f t="shared" si="9"/>
        <v>0</v>
      </c>
      <c r="I102" s="97">
        <v>2</v>
      </c>
      <c r="J102" s="97"/>
      <c r="K102" s="13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M102" s="74"/>
      <c r="GN102" s="74"/>
      <c r="GO102" s="74"/>
      <c r="GP102" s="74"/>
      <c r="GQ102" s="74"/>
      <c r="GR102" s="74"/>
      <c r="GS102" s="74"/>
      <c r="GT102" s="74"/>
      <c r="GU102" s="74"/>
      <c r="GV102" s="74"/>
      <c r="GW102" s="74"/>
      <c r="GX102" s="74"/>
      <c r="GY102" s="74"/>
      <c r="GZ102" s="74"/>
      <c r="HA102" s="74"/>
      <c r="HB102" s="74"/>
      <c r="HC102" s="74"/>
      <c r="HD102" s="74"/>
      <c r="HE102" s="74"/>
      <c r="HF102" s="74"/>
      <c r="HG102" s="74"/>
      <c r="HH102" s="74"/>
      <c r="HI102" s="74"/>
      <c r="HJ102" s="74"/>
      <c r="HK102" s="74"/>
      <c r="HL102" s="74"/>
      <c r="HM102" s="74"/>
      <c r="HN102" s="74"/>
      <c r="HO102" s="74"/>
      <c r="HP102" s="74"/>
      <c r="HQ102" s="74"/>
      <c r="HR102" s="74"/>
      <c r="HS102" s="74"/>
      <c r="HT102" s="74"/>
      <c r="HU102" s="74"/>
      <c r="HV102" s="74"/>
      <c r="HW102" s="74"/>
      <c r="HX102" s="74"/>
      <c r="HY102" s="74"/>
      <c r="HZ102" s="74"/>
      <c r="IA102" s="74"/>
      <c r="IB102" s="74"/>
      <c r="IC102" s="74"/>
      <c r="ID102" s="74"/>
      <c r="IE102" s="74"/>
      <c r="IF102" s="74"/>
      <c r="IG102" s="74"/>
      <c r="IH102" s="74"/>
      <c r="II102" s="74"/>
      <c r="IJ102" s="74"/>
      <c r="IK102" s="74"/>
      <c r="IL102" s="74"/>
      <c r="IM102" s="74"/>
      <c r="IN102" s="74"/>
      <c r="IO102" s="74"/>
      <c r="IP102" s="74"/>
      <c r="IQ102" s="74"/>
      <c r="IR102" s="74"/>
      <c r="IS102" s="74"/>
      <c r="IT102" s="74"/>
      <c r="IU102" s="74"/>
      <c r="IV102" s="74"/>
    </row>
    <row r="103" spans="1:256" ht="12.75" x14ac:dyDescent="0.2">
      <c r="A103" s="68">
        <v>50</v>
      </c>
      <c r="B103" s="69">
        <v>42</v>
      </c>
      <c r="C103" s="69" t="s">
        <v>39</v>
      </c>
      <c r="D103" s="70" t="s">
        <v>73</v>
      </c>
      <c r="E103" s="69" t="s">
        <v>1</v>
      </c>
      <c r="F103" s="71">
        <f t="shared" si="10"/>
        <v>1</v>
      </c>
      <c r="G103" s="71"/>
      <c r="H103" s="72">
        <f t="shared" si="9"/>
        <v>0</v>
      </c>
      <c r="I103" s="97"/>
      <c r="J103" s="97">
        <v>1</v>
      </c>
      <c r="K103" s="13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  <c r="EK103" s="74"/>
      <c r="EL103" s="74"/>
      <c r="EM103" s="74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/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M103" s="74"/>
      <c r="GN103" s="74"/>
      <c r="GO103" s="74"/>
      <c r="GP103" s="74"/>
      <c r="GQ103" s="74"/>
      <c r="GR103" s="74"/>
      <c r="GS103" s="74"/>
      <c r="GT103" s="74"/>
      <c r="GU103" s="74"/>
      <c r="GV103" s="74"/>
      <c r="GW103" s="74"/>
      <c r="GX103" s="74"/>
      <c r="GY103" s="74"/>
      <c r="GZ103" s="74"/>
      <c r="HA103" s="74"/>
      <c r="HB103" s="74"/>
      <c r="HC103" s="74"/>
      <c r="HD103" s="74"/>
      <c r="HE103" s="74"/>
      <c r="HF103" s="74"/>
      <c r="HG103" s="74"/>
      <c r="HH103" s="74"/>
      <c r="HI103" s="74"/>
      <c r="HJ103" s="74"/>
      <c r="HK103" s="74"/>
      <c r="HL103" s="74"/>
      <c r="HM103" s="74"/>
      <c r="HN103" s="74"/>
      <c r="HO103" s="74"/>
      <c r="HP103" s="74"/>
      <c r="HQ103" s="74"/>
      <c r="HR103" s="74"/>
      <c r="HS103" s="74"/>
      <c r="HT103" s="74"/>
      <c r="HU103" s="74"/>
      <c r="HV103" s="74"/>
      <c r="HW103" s="74"/>
      <c r="HX103" s="74"/>
      <c r="HY103" s="74"/>
      <c r="HZ103" s="74"/>
      <c r="IA103" s="74"/>
      <c r="IB103" s="74"/>
      <c r="IC103" s="74"/>
      <c r="ID103" s="74"/>
      <c r="IE103" s="74"/>
      <c r="IF103" s="74"/>
      <c r="IG103" s="74"/>
      <c r="IH103" s="74"/>
      <c r="II103" s="74"/>
      <c r="IJ103" s="74"/>
      <c r="IK103" s="74"/>
      <c r="IL103" s="74"/>
      <c r="IM103" s="74"/>
      <c r="IN103" s="74"/>
      <c r="IO103" s="74"/>
      <c r="IP103" s="74"/>
      <c r="IQ103" s="74"/>
      <c r="IR103" s="74"/>
      <c r="IS103" s="74"/>
      <c r="IT103" s="74"/>
      <c r="IU103" s="74"/>
      <c r="IV103" s="74"/>
    </row>
    <row r="104" spans="1:256" ht="12.75" x14ac:dyDescent="0.2">
      <c r="A104" s="68">
        <v>50</v>
      </c>
      <c r="B104" s="69">
        <v>43</v>
      </c>
      <c r="C104" s="69" t="s">
        <v>39</v>
      </c>
      <c r="D104" s="70" t="s">
        <v>74</v>
      </c>
      <c r="E104" s="69" t="s">
        <v>1</v>
      </c>
      <c r="F104" s="71">
        <f t="shared" si="10"/>
        <v>1</v>
      </c>
      <c r="G104" s="71"/>
      <c r="H104" s="72">
        <f t="shared" si="9"/>
        <v>0</v>
      </c>
      <c r="I104" s="97"/>
      <c r="J104" s="97">
        <v>1</v>
      </c>
      <c r="K104" s="13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/>
      <c r="DY104" s="74"/>
      <c r="DZ104" s="74"/>
      <c r="EA104" s="74"/>
      <c r="EB104" s="74"/>
      <c r="EC104" s="74"/>
      <c r="ED104" s="74"/>
      <c r="EE104" s="74"/>
      <c r="EF104" s="74"/>
      <c r="EG104" s="74"/>
      <c r="EH104" s="74"/>
      <c r="EI104" s="74"/>
      <c r="EJ104" s="74"/>
      <c r="EK104" s="74"/>
      <c r="EL104" s="74"/>
      <c r="EM104" s="74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/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M104" s="74"/>
      <c r="GN104" s="74"/>
      <c r="GO104" s="74"/>
      <c r="GP104" s="74"/>
      <c r="GQ104" s="74"/>
      <c r="GR104" s="74"/>
      <c r="GS104" s="74"/>
      <c r="GT104" s="74"/>
      <c r="GU104" s="74"/>
      <c r="GV104" s="74"/>
      <c r="GW104" s="74"/>
      <c r="GX104" s="74"/>
      <c r="GY104" s="74"/>
      <c r="GZ104" s="74"/>
      <c r="HA104" s="74"/>
      <c r="HB104" s="74"/>
      <c r="HC104" s="74"/>
      <c r="HD104" s="74"/>
      <c r="HE104" s="74"/>
      <c r="HF104" s="74"/>
      <c r="HG104" s="74"/>
      <c r="HH104" s="74"/>
      <c r="HI104" s="74"/>
      <c r="HJ104" s="74"/>
      <c r="HK104" s="74"/>
      <c r="HL104" s="74"/>
      <c r="HM104" s="74"/>
      <c r="HN104" s="74"/>
      <c r="HO104" s="74"/>
      <c r="HP104" s="74"/>
      <c r="HQ104" s="74"/>
      <c r="HR104" s="74"/>
      <c r="HS104" s="74"/>
      <c r="HT104" s="74"/>
      <c r="HU104" s="74"/>
      <c r="HV104" s="74"/>
      <c r="HW104" s="74"/>
      <c r="HX104" s="74"/>
      <c r="HY104" s="74"/>
      <c r="HZ104" s="74"/>
      <c r="IA104" s="74"/>
      <c r="IB104" s="74"/>
      <c r="IC104" s="74"/>
      <c r="ID104" s="74"/>
      <c r="IE104" s="74"/>
      <c r="IF104" s="74"/>
      <c r="IG104" s="74"/>
      <c r="IH104" s="74"/>
      <c r="II104" s="74"/>
      <c r="IJ104" s="74"/>
      <c r="IK104" s="74"/>
      <c r="IL104" s="74"/>
      <c r="IM104" s="74"/>
      <c r="IN104" s="74"/>
      <c r="IO104" s="74"/>
      <c r="IP104" s="74"/>
      <c r="IQ104" s="74"/>
      <c r="IR104" s="74"/>
      <c r="IS104" s="74"/>
      <c r="IT104" s="74"/>
      <c r="IU104" s="74"/>
      <c r="IV104" s="74"/>
    </row>
    <row r="105" spans="1:256" ht="12.75" x14ac:dyDescent="0.2">
      <c r="A105" s="68">
        <v>50</v>
      </c>
      <c r="B105" s="69">
        <v>44</v>
      </c>
      <c r="C105" s="69" t="s">
        <v>39</v>
      </c>
      <c r="D105" s="70" t="s">
        <v>67</v>
      </c>
      <c r="E105" s="69" t="s">
        <v>1</v>
      </c>
      <c r="F105" s="71">
        <f t="shared" si="10"/>
        <v>1</v>
      </c>
      <c r="G105" s="71"/>
      <c r="H105" s="72">
        <f t="shared" si="9"/>
        <v>0</v>
      </c>
      <c r="I105" s="97"/>
      <c r="J105" s="97">
        <v>1</v>
      </c>
      <c r="K105" s="86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4"/>
      <c r="GP105" s="74"/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4"/>
      <c r="HC105" s="74"/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4"/>
      <c r="HP105" s="74"/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4"/>
      <c r="IC105" s="74"/>
      <c r="ID105" s="74"/>
      <c r="IE105" s="74"/>
      <c r="IF105" s="74"/>
      <c r="IG105" s="74"/>
      <c r="IH105" s="74"/>
      <c r="II105" s="74"/>
      <c r="IJ105" s="74"/>
      <c r="IK105" s="74"/>
      <c r="IL105" s="74"/>
      <c r="IM105" s="74"/>
      <c r="IN105" s="74"/>
      <c r="IO105" s="74"/>
      <c r="IP105" s="74"/>
      <c r="IQ105" s="74"/>
      <c r="IR105" s="74"/>
      <c r="IS105" s="74"/>
      <c r="IT105" s="74"/>
      <c r="IU105" s="74"/>
      <c r="IV105" s="74"/>
    </row>
    <row r="106" spans="1:256" ht="12.75" x14ac:dyDescent="0.2">
      <c r="A106" s="68">
        <v>50</v>
      </c>
      <c r="B106" s="69">
        <v>45</v>
      </c>
      <c r="C106" s="69" t="s">
        <v>39</v>
      </c>
      <c r="D106" s="70" t="s">
        <v>68</v>
      </c>
      <c r="E106" s="69" t="s">
        <v>1</v>
      </c>
      <c r="F106" s="71">
        <f t="shared" si="10"/>
        <v>1</v>
      </c>
      <c r="G106" s="71"/>
      <c r="H106" s="72">
        <f t="shared" si="9"/>
        <v>0</v>
      </c>
      <c r="I106" s="97"/>
      <c r="J106" s="97">
        <v>1</v>
      </c>
      <c r="K106" s="13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  <c r="EK106" s="74"/>
      <c r="EL106" s="74"/>
      <c r="EM106" s="74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/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</row>
    <row r="107" spans="1:256" ht="12.75" x14ac:dyDescent="0.2">
      <c r="A107" s="68">
        <v>50</v>
      </c>
      <c r="B107" s="69">
        <v>46</v>
      </c>
      <c r="C107" s="69" t="s">
        <v>39</v>
      </c>
      <c r="D107" s="70" t="s">
        <v>69</v>
      </c>
      <c r="E107" s="69" t="s">
        <v>1</v>
      </c>
      <c r="F107" s="71">
        <f t="shared" si="10"/>
        <v>1</v>
      </c>
      <c r="G107" s="71"/>
      <c r="H107" s="72">
        <f t="shared" si="9"/>
        <v>0</v>
      </c>
      <c r="I107" s="97"/>
      <c r="J107" s="97">
        <v>1</v>
      </c>
      <c r="K107" s="13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/>
      <c r="EL107" s="74"/>
      <c r="EM107" s="74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/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M107" s="74"/>
      <c r="GN107" s="74"/>
      <c r="GO107" s="74"/>
      <c r="GP107" s="74"/>
      <c r="GQ107" s="74"/>
      <c r="GR107" s="74"/>
      <c r="GS107" s="74"/>
      <c r="GT107" s="74"/>
      <c r="GU107" s="74"/>
      <c r="GV107" s="74"/>
      <c r="GW107" s="74"/>
      <c r="GX107" s="74"/>
      <c r="GY107" s="74"/>
      <c r="GZ107" s="74"/>
      <c r="HA107" s="74"/>
      <c r="HB107" s="74"/>
      <c r="HC107" s="74"/>
      <c r="HD107" s="74"/>
      <c r="HE107" s="74"/>
      <c r="HF107" s="74"/>
      <c r="HG107" s="74"/>
      <c r="HH107" s="74"/>
      <c r="HI107" s="74"/>
      <c r="HJ107" s="74"/>
      <c r="HK107" s="74"/>
      <c r="HL107" s="74"/>
      <c r="HM107" s="74"/>
      <c r="HN107" s="74"/>
      <c r="HO107" s="74"/>
      <c r="HP107" s="74"/>
      <c r="HQ107" s="74"/>
      <c r="HR107" s="74"/>
      <c r="HS107" s="74"/>
      <c r="HT107" s="74"/>
      <c r="HU107" s="74"/>
      <c r="HV107" s="74"/>
      <c r="HW107" s="74"/>
      <c r="HX107" s="74"/>
      <c r="HY107" s="74"/>
      <c r="HZ107" s="74"/>
      <c r="IA107" s="74"/>
      <c r="IB107" s="74"/>
      <c r="IC107" s="74"/>
      <c r="ID107" s="74"/>
      <c r="IE107" s="74"/>
      <c r="IF107" s="74"/>
      <c r="IG107" s="74"/>
      <c r="IH107" s="74"/>
      <c r="II107" s="74"/>
      <c r="IJ107" s="74"/>
      <c r="IK107" s="74"/>
      <c r="IL107" s="74"/>
      <c r="IM107" s="74"/>
      <c r="IN107" s="74"/>
      <c r="IO107" s="74"/>
      <c r="IP107" s="74"/>
      <c r="IQ107" s="74"/>
      <c r="IR107" s="74"/>
      <c r="IS107" s="74"/>
      <c r="IT107" s="74"/>
      <c r="IU107" s="74"/>
      <c r="IV107" s="74"/>
    </row>
    <row r="108" spans="1:256" ht="12.75" x14ac:dyDescent="0.2">
      <c r="A108" s="68">
        <v>50</v>
      </c>
      <c r="B108" s="69">
        <v>47</v>
      </c>
      <c r="C108" s="69" t="s">
        <v>39</v>
      </c>
      <c r="D108" s="70" t="s">
        <v>75</v>
      </c>
      <c r="E108" s="69" t="s">
        <v>1</v>
      </c>
      <c r="F108" s="71">
        <f t="shared" si="10"/>
        <v>1</v>
      </c>
      <c r="G108" s="71"/>
      <c r="H108" s="72">
        <f t="shared" si="9"/>
        <v>0</v>
      </c>
      <c r="I108" s="97"/>
      <c r="J108" s="97">
        <v>1</v>
      </c>
      <c r="K108" s="13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4"/>
      <c r="EM108" s="74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/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M108" s="74"/>
      <c r="GN108" s="74"/>
      <c r="GO108" s="74"/>
      <c r="GP108" s="74"/>
      <c r="GQ108" s="74"/>
      <c r="GR108" s="74"/>
      <c r="GS108" s="74"/>
      <c r="GT108" s="74"/>
      <c r="GU108" s="74"/>
      <c r="GV108" s="74"/>
      <c r="GW108" s="74"/>
      <c r="GX108" s="74"/>
      <c r="GY108" s="74"/>
      <c r="GZ108" s="74"/>
      <c r="HA108" s="74"/>
      <c r="HB108" s="74"/>
      <c r="HC108" s="74"/>
      <c r="HD108" s="74"/>
      <c r="HE108" s="74"/>
      <c r="HF108" s="74"/>
      <c r="HG108" s="74"/>
      <c r="HH108" s="74"/>
      <c r="HI108" s="74"/>
      <c r="HJ108" s="74"/>
      <c r="HK108" s="74"/>
      <c r="HL108" s="74"/>
      <c r="HM108" s="74"/>
      <c r="HN108" s="74"/>
      <c r="HO108" s="74"/>
      <c r="HP108" s="74"/>
      <c r="HQ108" s="74"/>
      <c r="HR108" s="74"/>
      <c r="HS108" s="74"/>
      <c r="HT108" s="74"/>
      <c r="HU108" s="74"/>
      <c r="HV108" s="74"/>
      <c r="HW108" s="74"/>
      <c r="HX108" s="74"/>
      <c r="HY108" s="74"/>
      <c r="HZ108" s="74"/>
      <c r="IA108" s="74"/>
      <c r="IB108" s="74"/>
      <c r="IC108" s="74"/>
      <c r="ID108" s="74"/>
      <c r="IE108" s="74"/>
      <c r="IF108" s="74"/>
      <c r="IG108" s="74"/>
      <c r="IH108" s="74"/>
      <c r="II108" s="74"/>
      <c r="IJ108" s="74"/>
      <c r="IK108" s="74"/>
      <c r="IL108" s="74"/>
      <c r="IM108" s="74"/>
      <c r="IN108" s="74"/>
      <c r="IO108" s="74"/>
      <c r="IP108" s="74"/>
      <c r="IQ108" s="74"/>
      <c r="IR108" s="74"/>
      <c r="IS108" s="74"/>
      <c r="IT108" s="74"/>
      <c r="IU108" s="74"/>
      <c r="IV108" s="74"/>
    </row>
    <row r="109" spans="1:256" ht="12.75" x14ac:dyDescent="0.2">
      <c r="A109" s="68">
        <v>50</v>
      </c>
      <c r="B109" s="69">
        <v>48</v>
      </c>
      <c r="C109" s="69" t="s">
        <v>39</v>
      </c>
      <c r="D109" s="70" t="s">
        <v>52</v>
      </c>
      <c r="E109" s="69" t="s">
        <v>1</v>
      </c>
      <c r="F109" s="71">
        <f t="shared" si="10"/>
        <v>2</v>
      </c>
      <c r="G109" s="71"/>
      <c r="H109" s="72">
        <f t="shared" si="9"/>
        <v>0</v>
      </c>
      <c r="I109" s="97"/>
      <c r="J109" s="97">
        <v>2</v>
      </c>
      <c r="K109" s="13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74"/>
      <c r="DW109" s="74"/>
      <c r="DX109" s="74"/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  <c r="EK109" s="74"/>
      <c r="EL109" s="74"/>
      <c r="EM109" s="74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/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</row>
    <row r="110" spans="1:256" ht="12.75" x14ac:dyDescent="0.2">
      <c r="A110" s="68">
        <v>50</v>
      </c>
      <c r="B110" s="69">
        <v>49</v>
      </c>
      <c r="C110" s="69" t="s">
        <v>34</v>
      </c>
      <c r="D110" s="70" t="s">
        <v>64</v>
      </c>
      <c r="E110" s="69" t="s">
        <v>1</v>
      </c>
      <c r="F110" s="71">
        <f t="shared" si="10"/>
        <v>1</v>
      </c>
      <c r="G110" s="71"/>
      <c r="H110" s="72">
        <f t="shared" si="9"/>
        <v>0</v>
      </c>
      <c r="I110" s="97">
        <v>1</v>
      </c>
      <c r="J110" s="97"/>
      <c r="K110" s="13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/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</row>
    <row r="111" spans="1:256" ht="12.75" x14ac:dyDescent="0.2">
      <c r="A111" s="68">
        <v>50</v>
      </c>
      <c r="B111" s="69">
        <v>50</v>
      </c>
      <c r="C111" s="69" t="s">
        <v>34</v>
      </c>
      <c r="D111" s="70" t="s">
        <v>53</v>
      </c>
      <c r="E111" s="69" t="s">
        <v>1</v>
      </c>
      <c r="F111" s="71">
        <f t="shared" si="10"/>
        <v>1</v>
      </c>
      <c r="G111" s="71"/>
      <c r="H111" s="72">
        <f t="shared" si="9"/>
        <v>0</v>
      </c>
      <c r="I111" s="97">
        <v>1</v>
      </c>
      <c r="J111" s="97"/>
      <c r="K111" s="13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4"/>
      <c r="EM111" s="74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/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</row>
    <row r="112" spans="1:256" ht="12.75" x14ac:dyDescent="0.2">
      <c r="A112" s="68">
        <v>50</v>
      </c>
      <c r="B112" s="69">
        <v>51</v>
      </c>
      <c r="C112" s="69" t="s">
        <v>39</v>
      </c>
      <c r="D112" s="70" t="s">
        <v>53</v>
      </c>
      <c r="E112" s="69" t="s">
        <v>1</v>
      </c>
      <c r="F112" s="71">
        <f t="shared" si="10"/>
        <v>3</v>
      </c>
      <c r="G112" s="71"/>
      <c r="H112" s="72">
        <f t="shared" si="9"/>
        <v>0</v>
      </c>
      <c r="I112" s="97">
        <v>2</v>
      </c>
      <c r="J112" s="97">
        <v>1</v>
      </c>
      <c r="K112" s="13"/>
      <c r="L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  <c r="EK112" s="74"/>
      <c r="EL112" s="74"/>
      <c r="EM112" s="74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/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</row>
    <row r="113" spans="1:256" ht="12.75" x14ac:dyDescent="0.2">
      <c r="A113" s="68">
        <v>50</v>
      </c>
      <c r="B113" s="69">
        <v>52</v>
      </c>
      <c r="C113" s="69" t="s">
        <v>39</v>
      </c>
      <c r="D113" s="70" t="s">
        <v>70</v>
      </c>
      <c r="E113" s="69" t="s">
        <v>1</v>
      </c>
      <c r="F113" s="71">
        <f t="shared" si="10"/>
        <v>1</v>
      </c>
      <c r="G113" s="71"/>
      <c r="H113" s="72">
        <f t="shared" si="9"/>
        <v>0</v>
      </c>
      <c r="I113" s="97"/>
      <c r="J113" s="97">
        <v>1</v>
      </c>
      <c r="K113" s="13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  <c r="EK113" s="74"/>
      <c r="EL113" s="74"/>
      <c r="EM113" s="74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/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</row>
    <row r="114" spans="1:256" ht="12.75" x14ac:dyDescent="0.2">
      <c r="A114" s="68">
        <v>50</v>
      </c>
      <c r="B114" s="69">
        <v>53</v>
      </c>
      <c r="C114" s="69" t="s">
        <v>39</v>
      </c>
      <c r="D114" s="70" t="s">
        <v>71</v>
      </c>
      <c r="E114" s="69" t="s">
        <v>1</v>
      </c>
      <c r="F114" s="71">
        <f t="shared" si="10"/>
        <v>1</v>
      </c>
      <c r="G114" s="71"/>
      <c r="H114" s="72">
        <f t="shared" si="9"/>
        <v>0</v>
      </c>
      <c r="I114" s="97"/>
      <c r="J114" s="97">
        <v>1</v>
      </c>
      <c r="K114" s="13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  <c r="EK114" s="74"/>
      <c r="EL114" s="74"/>
      <c r="EM114" s="74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/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</row>
    <row r="115" spans="1:256" ht="12.75" x14ac:dyDescent="0.2">
      <c r="A115" s="68">
        <v>50</v>
      </c>
      <c r="B115" s="69">
        <v>54</v>
      </c>
      <c r="C115" s="69" t="s">
        <v>39</v>
      </c>
      <c r="D115" s="70" t="s">
        <v>72</v>
      </c>
      <c r="E115" s="69" t="s">
        <v>1</v>
      </c>
      <c r="F115" s="71">
        <f t="shared" si="10"/>
        <v>1</v>
      </c>
      <c r="G115" s="71"/>
      <c r="H115" s="72">
        <f t="shared" si="9"/>
        <v>0</v>
      </c>
      <c r="I115" s="97"/>
      <c r="J115" s="97">
        <v>1</v>
      </c>
      <c r="K115" s="13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/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  <c r="EK115" s="74"/>
      <c r="EL115" s="74"/>
      <c r="EM115" s="74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/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</row>
    <row r="116" spans="1:256" ht="12.75" x14ac:dyDescent="0.2">
      <c r="A116" s="68">
        <v>50</v>
      </c>
      <c r="B116" s="69">
        <v>55</v>
      </c>
      <c r="C116" s="69" t="s">
        <v>34</v>
      </c>
      <c r="D116" s="70" t="s">
        <v>65</v>
      </c>
      <c r="E116" s="69" t="s">
        <v>1</v>
      </c>
      <c r="F116" s="71">
        <f t="shared" si="10"/>
        <v>3</v>
      </c>
      <c r="G116" s="71"/>
      <c r="H116" s="72">
        <f t="shared" si="9"/>
        <v>0</v>
      </c>
      <c r="I116" s="97">
        <v>3</v>
      </c>
      <c r="J116" s="97"/>
      <c r="K116" s="13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/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</row>
    <row r="117" spans="1:256" ht="12.75" x14ac:dyDescent="0.2">
      <c r="A117" s="68">
        <v>50</v>
      </c>
      <c r="B117" s="69">
        <v>56</v>
      </c>
      <c r="C117" s="69" t="s">
        <v>34</v>
      </c>
      <c r="D117" s="70" t="s">
        <v>66</v>
      </c>
      <c r="E117" s="69" t="s">
        <v>1</v>
      </c>
      <c r="F117" s="71">
        <f t="shared" si="10"/>
        <v>7</v>
      </c>
      <c r="G117" s="71"/>
      <c r="H117" s="72">
        <f t="shared" si="9"/>
        <v>0</v>
      </c>
      <c r="I117" s="97">
        <v>7</v>
      </c>
      <c r="J117" s="97"/>
      <c r="K117" s="13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  <c r="EK117" s="74"/>
      <c r="EL117" s="74"/>
      <c r="EM117" s="74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/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</row>
    <row r="118" spans="1:256" ht="12.75" x14ac:dyDescent="0.2">
      <c r="A118" s="68">
        <v>50</v>
      </c>
      <c r="B118" s="69">
        <v>57</v>
      </c>
      <c r="C118" s="69" t="s">
        <v>39</v>
      </c>
      <c r="D118" s="70" t="s">
        <v>76</v>
      </c>
      <c r="E118" s="69" t="s">
        <v>1</v>
      </c>
      <c r="F118" s="71">
        <f t="shared" si="10"/>
        <v>2</v>
      </c>
      <c r="G118" s="71"/>
      <c r="H118" s="72">
        <f t="shared" ref="H118" si="11">G118*F118</f>
        <v>0</v>
      </c>
      <c r="I118" s="97">
        <v>1</v>
      </c>
      <c r="J118" s="97">
        <v>1</v>
      </c>
      <c r="K118" s="13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</row>
    <row r="119" spans="1:256" ht="12.75" x14ac:dyDescent="0.2">
      <c r="A119" s="63"/>
      <c r="B119" s="63"/>
      <c r="C119" s="64"/>
      <c r="D119" s="64" t="s">
        <v>119</v>
      </c>
      <c r="E119" s="63"/>
      <c r="F119" s="65"/>
      <c r="G119" s="65"/>
      <c r="H119" s="2">
        <f>SUM(H68:H118)</f>
        <v>0</v>
      </c>
      <c r="I119" s="63"/>
      <c r="J119" s="63"/>
      <c r="K119" s="66"/>
      <c r="L119" s="63"/>
      <c r="M119" s="67"/>
      <c r="N119" s="63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67"/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67"/>
      <c r="DZ119" s="67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67"/>
      <c r="GS119" s="67"/>
      <c r="GT119" s="67"/>
      <c r="GU119" s="67"/>
      <c r="GV119" s="67"/>
      <c r="GW119" s="67"/>
      <c r="GX119" s="67"/>
      <c r="GY119" s="67"/>
      <c r="GZ119" s="67"/>
      <c r="HA119" s="67"/>
      <c r="HB119" s="67"/>
      <c r="HC119" s="67"/>
      <c r="HD119" s="67"/>
      <c r="HE119" s="67"/>
      <c r="HF119" s="67"/>
      <c r="HG119" s="67"/>
      <c r="HH119" s="67"/>
      <c r="HI119" s="67"/>
      <c r="HJ119" s="67"/>
      <c r="HK119" s="67"/>
      <c r="HL119" s="67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67"/>
      <c r="IS119" s="67"/>
      <c r="IT119" s="67"/>
      <c r="IU119" s="67"/>
      <c r="IV119" s="67"/>
    </row>
    <row r="120" spans="1:256" s="62" customFormat="1" ht="12.75" x14ac:dyDescent="0.2">
      <c r="A120" s="11"/>
      <c r="B120" s="33"/>
      <c r="C120" s="55"/>
      <c r="D120" s="23"/>
      <c r="E120" s="33"/>
      <c r="F120" s="33"/>
      <c r="G120" s="34"/>
      <c r="H120" s="24"/>
      <c r="I120" s="56"/>
      <c r="J120" s="57"/>
      <c r="K120" s="58"/>
      <c r="L120" s="59"/>
      <c r="M120" s="59"/>
      <c r="N120" s="60"/>
      <c r="O120" s="61"/>
      <c r="Q120" s="61"/>
    </row>
    <row r="121" spans="1:256" s="62" customFormat="1" ht="12.75" x14ac:dyDescent="0.2">
      <c r="A121" s="11"/>
      <c r="B121" s="33"/>
      <c r="C121" s="55"/>
      <c r="D121" s="23"/>
      <c r="E121" s="33"/>
      <c r="F121" s="33"/>
      <c r="G121" s="34"/>
      <c r="H121" s="24"/>
      <c r="I121" s="56"/>
      <c r="J121" s="57"/>
      <c r="K121" s="58"/>
      <c r="L121" s="59"/>
      <c r="M121" s="59"/>
      <c r="N121" s="60"/>
      <c r="O121" s="61"/>
      <c r="Q121" s="61"/>
    </row>
    <row r="122" spans="1:256" s="62" customFormat="1" ht="12.75" x14ac:dyDescent="0.2">
      <c r="A122" s="11"/>
      <c r="B122" s="33">
        <v>4</v>
      </c>
      <c r="C122" s="55"/>
      <c r="D122" s="23"/>
      <c r="E122" s="33"/>
      <c r="F122" s="33"/>
      <c r="G122" s="34"/>
      <c r="H122" s="24"/>
      <c r="I122" s="56"/>
      <c r="J122" s="57"/>
      <c r="K122" s="58"/>
      <c r="L122" s="59"/>
      <c r="M122" s="59"/>
      <c r="N122" s="60"/>
      <c r="O122" s="61"/>
      <c r="Q122" s="61"/>
    </row>
    <row r="123" spans="1:256" ht="12.75" x14ac:dyDescent="0.2">
      <c r="A123" s="63"/>
      <c r="B123" s="63" t="s">
        <v>10</v>
      </c>
      <c r="C123" s="64" t="s">
        <v>59</v>
      </c>
      <c r="D123" s="64"/>
      <c r="E123" s="63" t="s">
        <v>4</v>
      </c>
      <c r="F123" s="65" t="s">
        <v>5</v>
      </c>
      <c r="G123" s="65" t="s">
        <v>11</v>
      </c>
      <c r="H123" s="2" t="s">
        <v>8</v>
      </c>
      <c r="I123" s="63"/>
      <c r="J123" s="63"/>
      <c r="K123" s="66"/>
      <c r="L123" s="63"/>
      <c r="M123" s="67"/>
      <c r="N123" s="63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67"/>
      <c r="DZ123" s="67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67"/>
      <c r="GK123" s="67"/>
      <c r="GL123" s="67"/>
      <c r="GM123" s="67"/>
      <c r="GN123" s="67"/>
      <c r="GO123" s="67"/>
      <c r="GP123" s="67"/>
      <c r="GQ123" s="67"/>
      <c r="GR123" s="67"/>
      <c r="GS123" s="67"/>
      <c r="GT123" s="67"/>
      <c r="GU123" s="67"/>
      <c r="GV123" s="67"/>
      <c r="GW123" s="67"/>
      <c r="GX123" s="67"/>
      <c r="GY123" s="67"/>
      <c r="GZ123" s="67"/>
      <c r="HA123" s="67"/>
      <c r="HB123" s="67"/>
      <c r="HC123" s="67"/>
      <c r="HD123" s="67"/>
      <c r="HE123" s="67"/>
      <c r="HF123" s="67"/>
      <c r="HG123" s="67"/>
      <c r="HH123" s="67"/>
      <c r="HI123" s="67"/>
      <c r="HJ123" s="67"/>
      <c r="HK123" s="67"/>
      <c r="HL123" s="67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67"/>
      <c r="IS123" s="67"/>
      <c r="IT123" s="67"/>
      <c r="IU123" s="67"/>
      <c r="IV123" s="67"/>
    </row>
    <row r="124" spans="1:256" ht="38.25" x14ac:dyDescent="0.2">
      <c r="A124" s="68"/>
      <c r="B124" s="69">
        <v>58</v>
      </c>
      <c r="C124" s="69" t="s">
        <v>12</v>
      </c>
      <c r="D124" s="70" t="s">
        <v>113</v>
      </c>
      <c r="E124" s="69" t="s">
        <v>0</v>
      </c>
      <c r="F124" s="71">
        <v>24</v>
      </c>
      <c r="G124" s="71"/>
      <c r="H124" s="72">
        <f t="shared" ref="H124" si="12">G124*F124</f>
        <v>0</v>
      </c>
      <c r="I124" s="73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  <c r="DU124" s="74"/>
      <c r="DV124" s="74"/>
      <c r="DW124" s="74"/>
      <c r="DX124" s="74"/>
      <c r="DY124" s="74"/>
      <c r="DZ124" s="74"/>
      <c r="EA124" s="74"/>
      <c r="EB124" s="74"/>
      <c r="EC124" s="74"/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</row>
    <row r="125" spans="1:256" ht="12.75" x14ac:dyDescent="0.2">
      <c r="A125" s="63"/>
      <c r="B125" s="63"/>
      <c r="C125" s="64"/>
      <c r="D125" s="64" t="s">
        <v>60</v>
      </c>
      <c r="E125" s="63"/>
      <c r="F125" s="65"/>
      <c r="G125" s="65"/>
      <c r="H125" s="2">
        <f>SUM(H124)</f>
        <v>0</v>
      </c>
      <c r="I125" s="63"/>
      <c r="J125" s="63"/>
      <c r="K125" s="66"/>
      <c r="L125" s="63"/>
      <c r="M125" s="67"/>
      <c r="N125" s="63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67"/>
      <c r="DZ125" s="67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67"/>
      <c r="IS125" s="67"/>
      <c r="IT125" s="67"/>
      <c r="IU125" s="67"/>
      <c r="IV125" s="67"/>
    </row>
    <row r="126" spans="1:256" ht="12.75" x14ac:dyDescent="0.2">
      <c r="A126" s="63"/>
      <c r="B126" s="63"/>
      <c r="C126" s="64"/>
      <c r="D126" s="64"/>
      <c r="E126" s="63"/>
      <c r="F126" s="65"/>
      <c r="G126" s="65"/>
      <c r="H126" s="2"/>
      <c r="I126" s="63"/>
      <c r="J126" s="63"/>
      <c r="K126" s="66"/>
      <c r="L126" s="63"/>
      <c r="M126" s="67"/>
      <c r="N126" s="63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67"/>
      <c r="CN126" s="67"/>
      <c r="CO126" s="67"/>
      <c r="CP126" s="67"/>
      <c r="CQ126" s="67"/>
      <c r="CR126" s="67"/>
      <c r="CS126" s="67"/>
      <c r="CT126" s="67"/>
      <c r="CU126" s="67"/>
      <c r="CV126" s="67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67"/>
      <c r="IS126" s="67"/>
      <c r="IT126" s="67"/>
      <c r="IU126" s="67"/>
      <c r="IV126" s="67"/>
    </row>
    <row r="127" spans="1:256" s="62" customFormat="1" ht="12.75" x14ac:dyDescent="0.2">
      <c r="A127" s="11"/>
      <c r="B127" s="33"/>
      <c r="C127" s="55"/>
      <c r="D127" s="23"/>
      <c r="E127" s="33"/>
      <c r="F127" s="33"/>
      <c r="G127" s="34"/>
      <c r="H127" s="24"/>
      <c r="I127" s="56"/>
      <c r="J127" s="57"/>
      <c r="K127" s="58"/>
      <c r="L127" s="59"/>
      <c r="M127" s="59"/>
      <c r="N127" s="60"/>
      <c r="O127" s="61"/>
      <c r="Q127" s="61"/>
    </row>
    <row r="128" spans="1:256" ht="15" customHeight="1" x14ac:dyDescent="0.2">
      <c r="A128" s="11"/>
      <c r="B128" s="33">
        <v>5</v>
      </c>
    </row>
    <row r="129" spans="1:256" ht="12.75" x14ac:dyDescent="0.2">
      <c r="A129" s="63"/>
      <c r="B129" s="63" t="s">
        <v>10</v>
      </c>
      <c r="C129" s="64" t="s">
        <v>16</v>
      </c>
      <c r="D129" s="64"/>
      <c r="E129" s="63" t="s">
        <v>4</v>
      </c>
      <c r="F129" s="65" t="s">
        <v>5</v>
      </c>
      <c r="G129" s="65" t="s">
        <v>11</v>
      </c>
      <c r="H129" s="2" t="s">
        <v>8</v>
      </c>
      <c r="I129" s="63"/>
      <c r="J129" s="63"/>
      <c r="K129" s="66"/>
      <c r="L129" s="63"/>
      <c r="M129" s="67"/>
      <c r="N129" s="63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67"/>
      <c r="DZ129" s="67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67"/>
      <c r="GT129" s="67"/>
      <c r="GU129" s="67"/>
      <c r="GV129" s="67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67"/>
      <c r="HW129" s="67"/>
      <c r="HX129" s="67"/>
      <c r="HY129" s="67"/>
      <c r="HZ129" s="67"/>
      <c r="IA129" s="67"/>
      <c r="IB129" s="67"/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67"/>
      <c r="IS129" s="67"/>
      <c r="IT129" s="67"/>
      <c r="IU129" s="67"/>
      <c r="IV129" s="67"/>
    </row>
    <row r="130" spans="1:256" ht="12.75" x14ac:dyDescent="0.2">
      <c r="A130" s="63"/>
      <c r="B130" s="63"/>
      <c r="C130" s="64" t="s">
        <v>25</v>
      </c>
      <c r="D130" s="64"/>
      <c r="E130" s="63"/>
      <c r="F130" s="65"/>
      <c r="G130" s="65"/>
      <c r="H130" s="2"/>
      <c r="I130" s="63"/>
      <c r="J130" s="63"/>
      <c r="K130" s="66"/>
      <c r="L130" s="63"/>
      <c r="M130" s="67"/>
      <c r="N130" s="63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67"/>
      <c r="DZ130" s="67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67"/>
      <c r="GT130" s="67"/>
      <c r="GU130" s="67"/>
      <c r="GV130" s="67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67"/>
      <c r="IS130" s="67"/>
      <c r="IT130" s="67"/>
      <c r="IU130" s="67"/>
      <c r="IV130" s="67"/>
    </row>
    <row r="131" spans="1:256" ht="25.5" x14ac:dyDescent="0.2">
      <c r="A131" s="68"/>
      <c r="B131" s="69">
        <v>59</v>
      </c>
      <c r="C131" s="69">
        <v>185804213</v>
      </c>
      <c r="D131" s="70" t="s">
        <v>103</v>
      </c>
      <c r="E131" s="69" t="s">
        <v>0</v>
      </c>
      <c r="F131" s="71">
        <f>+ (3*25*3.15*0.5*0.5)</f>
        <v>59.0625</v>
      </c>
      <c r="G131" s="71"/>
      <c r="H131" s="72">
        <f t="shared" ref="H131:H136" si="13">G131*F131</f>
        <v>0</v>
      </c>
      <c r="I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  <c r="DW131" s="74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  <c r="EK131" s="74"/>
      <c r="EL131" s="74"/>
      <c r="EM131" s="74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/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</row>
    <row r="132" spans="1:256" s="95" customFormat="1" ht="25.5" x14ac:dyDescent="0.2">
      <c r="A132" s="68"/>
      <c r="B132" s="69">
        <v>60</v>
      </c>
      <c r="C132" s="69">
        <v>185804233</v>
      </c>
      <c r="D132" s="70" t="s">
        <v>104</v>
      </c>
      <c r="E132" s="69" t="s">
        <v>0</v>
      </c>
      <c r="F132" s="71">
        <f>+(3*14*3.15*0.5*0.5)</f>
        <v>33.074999999999996</v>
      </c>
      <c r="G132" s="71"/>
      <c r="H132" s="72">
        <f t="shared" si="13"/>
        <v>0</v>
      </c>
      <c r="I132" s="73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  <c r="EK132" s="74"/>
      <c r="EL132" s="74"/>
      <c r="EM132" s="74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/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</row>
    <row r="133" spans="1:256" ht="25.5" x14ac:dyDescent="0.2">
      <c r="A133" s="68"/>
      <c r="B133" s="69">
        <v>61</v>
      </c>
      <c r="C133" s="69">
        <v>185804312</v>
      </c>
      <c r="D133" s="70" t="s">
        <v>88</v>
      </c>
      <c r="E133" s="69" t="s">
        <v>9</v>
      </c>
      <c r="F133" s="71">
        <f>+(39*10*0.1)</f>
        <v>39</v>
      </c>
      <c r="G133" s="71"/>
      <c r="H133" s="72">
        <f t="shared" si="13"/>
        <v>0</v>
      </c>
      <c r="I133" s="8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74"/>
      <c r="DW133" s="74"/>
      <c r="DX133" s="74"/>
      <c r="DY133" s="74"/>
      <c r="DZ133" s="74"/>
      <c r="EA133" s="74"/>
      <c r="EB133" s="74"/>
      <c r="EC133" s="74"/>
      <c r="ED133" s="74"/>
      <c r="EE133" s="74"/>
      <c r="EF133" s="74"/>
      <c r="EG133" s="74"/>
      <c r="EH133" s="74"/>
      <c r="EI133" s="74"/>
      <c r="EJ133" s="74"/>
      <c r="EK133" s="74"/>
      <c r="EL133" s="74"/>
      <c r="EM133" s="74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/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4"/>
      <c r="IR133" s="74"/>
      <c r="IS133" s="74"/>
      <c r="IT133" s="74"/>
      <c r="IU133" s="74"/>
      <c r="IV133" s="74"/>
    </row>
    <row r="134" spans="1:256" ht="12.75" x14ac:dyDescent="0.2">
      <c r="A134" s="68"/>
      <c r="B134" s="69">
        <v>62</v>
      </c>
      <c r="C134" s="69">
        <v>185851121</v>
      </c>
      <c r="D134" s="70" t="s">
        <v>41</v>
      </c>
      <c r="E134" s="69" t="s">
        <v>9</v>
      </c>
      <c r="F134" s="71">
        <f>+F133</f>
        <v>39</v>
      </c>
      <c r="G134" s="71"/>
      <c r="H134" s="72">
        <f t="shared" si="13"/>
        <v>0</v>
      </c>
      <c r="I134" s="73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  <c r="EK134" s="74"/>
      <c r="EL134" s="74"/>
      <c r="EM134" s="74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/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74"/>
      <c r="HK134" s="74"/>
      <c r="HL134" s="74"/>
      <c r="HM134" s="74"/>
      <c r="HN134" s="74"/>
      <c r="HO134" s="74"/>
      <c r="HP134" s="74"/>
      <c r="HQ134" s="74"/>
      <c r="HR134" s="74"/>
      <c r="HS134" s="74"/>
      <c r="HT134" s="74"/>
      <c r="HU134" s="74"/>
      <c r="HV134" s="74"/>
      <c r="HW134" s="74"/>
      <c r="HX134" s="74"/>
      <c r="HY134" s="74"/>
      <c r="HZ134" s="74"/>
      <c r="IA134" s="74"/>
      <c r="IB134" s="74"/>
      <c r="IC134" s="74"/>
      <c r="ID134" s="74"/>
      <c r="IE134" s="74"/>
      <c r="IF134" s="74"/>
      <c r="IG134" s="74"/>
      <c r="IH134" s="74"/>
      <c r="II134" s="74"/>
      <c r="IJ134" s="74"/>
      <c r="IK134" s="74"/>
      <c r="IL134" s="74"/>
      <c r="IM134" s="74"/>
      <c r="IN134" s="74"/>
      <c r="IO134" s="74"/>
      <c r="IP134" s="74"/>
      <c r="IQ134" s="74"/>
      <c r="IR134" s="74"/>
      <c r="IS134" s="74"/>
      <c r="IT134" s="74"/>
      <c r="IU134" s="74"/>
      <c r="IV134" s="74"/>
    </row>
    <row r="135" spans="1:256" ht="12.75" x14ac:dyDescent="0.2">
      <c r="A135" s="68"/>
      <c r="B135" s="69">
        <v>63</v>
      </c>
      <c r="C135" s="69">
        <v>185851129</v>
      </c>
      <c r="D135" s="70" t="s">
        <v>24</v>
      </c>
      <c r="E135" s="69" t="s">
        <v>9</v>
      </c>
      <c r="F135" s="71">
        <f>+F134</f>
        <v>39</v>
      </c>
      <c r="G135" s="71"/>
      <c r="H135" s="72">
        <f t="shared" si="13"/>
        <v>0</v>
      </c>
      <c r="I135" s="73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  <c r="DW135" s="74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  <c r="EK135" s="74"/>
      <c r="EL135" s="74"/>
      <c r="EM135" s="74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/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</row>
    <row r="136" spans="1:256" ht="12.75" x14ac:dyDescent="0.2">
      <c r="A136" s="68"/>
      <c r="B136" s="69">
        <v>64</v>
      </c>
      <c r="C136" s="69">
        <v>184911111</v>
      </c>
      <c r="D136" s="70" t="s">
        <v>114</v>
      </c>
      <c r="E136" s="69" t="s">
        <v>1</v>
      </c>
      <c r="F136" s="71">
        <f>+ (39)*0.1</f>
        <v>3.9000000000000004</v>
      </c>
      <c r="G136" s="71"/>
      <c r="H136" s="72">
        <f t="shared" si="13"/>
        <v>0</v>
      </c>
      <c r="I136" s="73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  <c r="EK136" s="74"/>
      <c r="EL136" s="74"/>
      <c r="EM136" s="74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/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</row>
    <row r="137" spans="1:256" ht="25.5" x14ac:dyDescent="0.2">
      <c r="A137" s="68"/>
      <c r="B137" s="69">
        <v>65</v>
      </c>
      <c r="C137" s="69">
        <v>184852322</v>
      </c>
      <c r="D137" s="70" t="s">
        <v>117</v>
      </c>
      <c r="E137" s="69" t="s">
        <v>1</v>
      </c>
      <c r="F137" s="71">
        <v>9</v>
      </c>
      <c r="G137" s="71"/>
      <c r="H137" s="72">
        <f>G137*F137</f>
        <v>0</v>
      </c>
      <c r="I137" s="73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/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74"/>
      <c r="GX137" s="74"/>
      <c r="GY137" s="74"/>
      <c r="GZ137" s="74"/>
      <c r="HA137" s="74"/>
      <c r="HB137" s="74"/>
      <c r="HC137" s="74"/>
      <c r="HD137" s="74"/>
      <c r="HE137" s="74"/>
      <c r="HF137" s="74"/>
      <c r="HG137" s="74"/>
      <c r="HH137" s="74"/>
      <c r="HI137" s="74"/>
      <c r="HJ137" s="74"/>
      <c r="HK137" s="74"/>
      <c r="HL137" s="74"/>
      <c r="HM137" s="74"/>
      <c r="HN137" s="74"/>
      <c r="HO137" s="74"/>
      <c r="HP137" s="74"/>
      <c r="HQ137" s="74"/>
      <c r="HR137" s="74"/>
      <c r="HS137" s="74"/>
      <c r="HT137" s="74"/>
      <c r="HU137" s="74"/>
      <c r="HV137" s="74"/>
      <c r="HW137" s="74"/>
      <c r="HX137" s="74"/>
      <c r="HY137" s="74"/>
      <c r="HZ137" s="74"/>
      <c r="IA137" s="74"/>
      <c r="IB137" s="74"/>
      <c r="IC137" s="74"/>
      <c r="ID137" s="74"/>
      <c r="IE137" s="74"/>
      <c r="IF137" s="74"/>
      <c r="IG137" s="74"/>
      <c r="IH137" s="74"/>
      <c r="II137" s="74"/>
      <c r="IJ137" s="74"/>
      <c r="IK137" s="74"/>
      <c r="IL137" s="74"/>
      <c r="IM137" s="74"/>
      <c r="IN137" s="74"/>
      <c r="IO137" s="74"/>
      <c r="IP137" s="74"/>
      <c r="IQ137" s="74"/>
      <c r="IR137" s="74"/>
      <c r="IS137" s="74"/>
      <c r="IT137" s="74"/>
      <c r="IU137" s="74"/>
      <c r="IV137" s="74"/>
    </row>
    <row r="138" spans="1:256" ht="15" customHeight="1" x14ac:dyDescent="0.2">
      <c r="A138" s="63"/>
      <c r="B138" s="63"/>
      <c r="C138" s="64"/>
      <c r="D138" s="64" t="s">
        <v>26</v>
      </c>
      <c r="E138" s="63"/>
      <c r="F138" s="65"/>
      <c r="G138" s="65"/>
      <c r="H138" s="2">
        <f>SUM(H131:H137)</f>
        <v>0</v>
      </c>
      <c r="I138" s="63"/>
      <c r="J138" s="63"/>
      <c r="K138" s="66"/>
      <c r="L138" s="63"/>
      <c r="M138" s="67"/>
      <c r="N138" s="63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7"/>
      <c r="CW138" s="67"/>
      <c r="CX138" s="67"/>
      <c r="CY138" s="67"/>
      <c r="CZ138" s="67"/>
      <c r="DA138" s="67"/>
      <c r="DB138" s="67"/>
      <c r="DC138" s="67"/>
      <c r="DD138" s="67"/>
      <c r="DE138" s="67"/>
      <c r="DF138" s="67"/>
      <c r="DG138" s="67"/>
      <c r="DH138" s="67"/>
      <c r="DI138" s="67"/>
      <c r="DJ138" s="67"/>
      <c r="DK138" s="67"/>
      <c r="DL138" s="67"/>
      <c r="DM138" s="67"/>
      <c r="DN138" s="67"/>
      <c r="DO138" s="67"/>
      <c r="DP138" s="67"/>
      <c r="DQ138" s="67"/>
      <c r="DR138" s="67"/>
      <c r="DS138" s="67"/>
      <c r="DT138" s="67"/>
      <c r="DU138" s="67"/>
      <c r="DV138" s="67"/>
      <c r="DW138" s="67"/>
      <c r="DX138" s="67"/>
      <c r="DY138" s="67"/>
      <c r="DZ138" s="67"/>
      <c r="EA138" s="67"/>
      <c r="EB138" s="67"/>
      <c r="EC138" s="67"/>
      <c r="ED138" s="67"/>
      <c r="EE138" s="67"/>
      <c r="EF138" s="67"/>
      <c r="EG138" s="67"/>
      <c r="EH138" s="67"/>
      <c r="EI138" s="67"/>
      <c r="EJ138" s="67"/>
      <c r="EK138" s="67"/>
      <c r="EL138" s="67"/>
      <c r="EM138" s="67"/>
      <c r="EN138" s="67"/>
      <c r="EO138" s="67"/>
      <c r="EP138" s="67"/>
      <c r="EQ138" s="67"/>
      <c r="ER138" s="67"/>
      <c r="ES138" s="67"/>
      <c r="ET138" s="67"/>
      <c r="EU138" s="67"/>
      <c r="EV138" s="67"/>
      <c r="EW138" s="67"/>
      <c r="EX138" s="67"/>
      <c r="EY138" s="67"/>
      <c r="EZ138" s="67"/>
      <c r="FA138" s="67"/>
      <c r="FB138" s="67"/>
      <c r="FC138" s="67"/>
      <c r="FD138" s="67"/>
      <c r="FE138" s="67"/>
      <c r="FF138" s="67"/>
      <c r="FG138" s="67"/>
      <c r="FH138" s="67"/>
      <c r="FI138" s="67"/>
      <c r="FJ138" s="67"/>
      <c r="FK138" s="67"/>
      <c r="FL138" s="67"/>
      <c r="FM138" s="67"/>
      <c r="FN138" s="67"/>
      <c r="FO138" s="67"/>
      <c r="FP138" s="67"/>
      <c r="FQ138" s="67"/>
      <c r="FR138" s="67"/>
      <c r="FS138" s="67"/>
      <c r="FT138" s="67"/>
      <c r="FU138" s="67"/>
      <c r="FV138" s="67"/>
      <c r="FW138" s="67"/>
      <c r="FX138" s="67"/>
      <c r="FY138" s="67"/>
      <c r="FZ138" s="67"/>
      <c r="GA138" s="67"/>
      <c r="GB138" s="67"/>
      <c r="GC138" s="67"/>
      <c r="GD138" s="67"/>
      <c r="GE138" s="67"/>
      <c r="GF138" s="67"/>
      <c r="GG138" s="67"/>
      <c r="GH138" s="67"/>
      <c r="GI138" s="67"/>
      <c r="GJ138" s="67"/>
      <c r="GK138" s="67"/>
      <c r="GL138" s="67"/>
      <c r="GM138" s="67"/>
      <c r="GN138" s="67"/>
      <c r="GO138" s="67"/>
      <c r="GP138" s="67"/>
      <c r="GQ138" s="67"/>
      <c r="GR138" s="67"/>
      <c r="GS138" s="67"/>
      <c r="GT138" s="67"/>
      <c r="GU138" s="67"/>
      <c r="GV138" s="67"/>
      <c r="GW138" s="67"/>
      <c r="GX138" s="67"/>
      <c r="GY138" s="67"/>
      <c r="GZ138" s="67"/>
      <c r="HA138" s="67"/>
      <c r="HB138" s="67"/>
      <c r="HC138" s="67"/>
      <c r="HD138" s="67"/>
      <c r="HE138" s="67"/>
      <c r="HF138" s="67"/>
      <c r="HG138" s="67"/>
      <c r="HH138" s="67"/>
      <c r="HI138" s="67"/>
      <c r="HJ138" s="67"/>
      <c r="HK138" s="67"/>
      <c r="HL138" s="67"/>
      <c r="HM138" s="67"/>
      <c r="HN138" s="67"/>
      <c r="HO138" s="67"/>
      <c r="HP138" s="67"/>
      <c r="HQ138" s="67"/>
      <c r="HR138" s="67"/>
      <c r="HS138" s="67"/>
      <c r="HT138" s="67"/>
      <c r="HU138" s="67"/>
      <c r="HV138" s="67"/>
      <c r="HW138" s="67"/>
      <c r="HX138" s="67"/>
      <c r="HY138" s="67"/>
      <c r="HZ138" s="67"/>
      <c r="IA138" s="67"/>
      <c r="IB138" s="67"/>
      <c r="IC138" s="67"/>
      <c r="ID138" s="67"/>
      <c r="IE138" s="67"/>
      <c r="IF138" s="67"/>
      <c r="IG138" s="67"/>
      <c r="IH138" s="67"/>
      <c r="II138" s="67"/>
      <c r="IJ138" s="67"/>
      <c r="IK138" s="67"/>
      <c r="IL138" s="67"/>
      <c r="IM138" s="67"/>
      <c r="IN138" s="67"/>
      <c r="IO138" s="67"/>
      <c r="IP138" s="67"/>
      <c r="IQ138" s="67"/>
      <c r="IR138" s="67"/>
      <c r="IS138" s="67"/>
      <c r="IT138" s="67"/>
      <c r="IU138" s="67"/>
      <c r="IV138" s="67"/>
    </row>
    <row r="139" spans="1:256" ht="12.75" x14ac:dyDescent="0.2">
      <c r="A139" s="63"/>
      <c r="B139" s="63"/>
      <c r="C139" s="64"/>
      <c r="D139" s="64"/>
      <c r="E139" s="63"/>
      <c r="F139" s="65"/>
      <c r="G139" s="65"/>
      <c r="H139" s="2"/>
      <c r="I139" s="63"/>
      <c r="J139" s="63"/>
      <c r="K139" s="66"/>
      <c r="L139" s="63"/>
      <c r="M139" s="67"/>
      <c r="N139" s="63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  <c r="CL139" s="67"/>
      <c r="CM139" s="67"/>
      <c r="CN139" s="67"/>
      <c r="CO139" s="67"/>
      <c r="CP139" s="67"/>
      <c r="CQ139" s="67"/>
      <c r="CR139" s="67"/>
      <c r="CS139" s="67"/>
      <c r="CT139" s="67"/>
      <c r="CU139" s="67"/>
      <c r="CV139" s="67"/>
      <c r="CW139" s="67"/>
      <c r="CX139" s="67"/>
      <c r="CY139" s="67"/>
      <c r="CZ139" s="67"/>
      <c r="DA139" s="67"/>
      <c r="DB139" s="67"/>
      <c r="DC139" s="67"/>
      <c r="DD139" s="67"/>
      <c r="DE139" s="67"/>
      <c r="DF139" s="67"/>
      <c r="DG139" s="67"/>
      <c r="DH139" s="67"/>
      <c r="DI139" s="67"/>
      <c r="DJ139" s="67"/>
      <c r="DK139" s="67"/>
      <c r="DL139" s="67"/>
      <c r="DM139" s="67"/>
      <c r="DN139" s="67"/>
      <c r="DO139" s="67"/>
      <c r="DP139" s="67"/>
      <c r="DQ139" s="67"/>
      <c r="DR139" s="67"/>
      <c r="DS139" s="67"/>
      <c r="DT139" s="67"/>
      <c r="DU139" s="67"/>
      <c r="DV139" s="67"/>
      <c r="DW139" s="67"/>
      <c r="DX139" s="67"/>
      <c r="DY139" s="67"/>
      <c r="DZ139" s="67"/>
      <c r="EA139" s="67"/>
      <c r="EB139" s="67"/>
      <c r="EC139" s="67"/>
      <c r="ED139" s="67"/>
      <c r="EE139" s="67"/>
      <c r="EF139" s="67"/>
      <c r="EG139" s="67"/>
      <c r="EH139" s="67"/>
      <c r="EI139" s="67"/>
      <c r="EJ139" s="67"/>
      <c r="EK139" s="67"/>
      <c r="EL139" s="67"/>
      <c r="EM139" s="67"/>
      <c r="EN139" s="67"/>
      <c r="EO139" s="67"/>
      <c r="EP139" s="67"/>
      <c r="EQ139" s="67"/>
      <c r="ER139" s="67"/>
      <c r="ES139" s="67"/>
      <c r="ET139" s="67"/>
      <c r="EU139" s="67"/>
      <c r="EV139" s="67"/>
      <c r="EW139" s="67"/>
      <c r="EX139" s="67"/>
      <c r="EY139" s="67"/>
      <c r="EZ139" s="67"/>
      <c r="FA139" s="67"/>
      <c r="FB139" s="67"/>
      <c r="FC139" s="67"/>
      <c r="FD139" s="67"/>
      <c r="FE139" s="67"/>
      <c r="FF139" s="67"/>
      <c r="FG139" s="67"/>
      <c r="FH139" s="67"/>
      <c r="FI139" s="67"/>
      <c r="FJ139" s="67"/>
      <c r="FK139" s="67"/>
      <c r="FL139" s="67"/>
      <c r="FM139" s="67"/>
      <c r="FN139" s="67"/>
      <c r="FO139" s="67"/>
      <c r="FP139" s="67"/>
      <c r="FQ139" s="67"/>
      <c r="FR139" s="67"/>
      <c r="FS139" s="67"/>
      <c r="FT139" s="67"/>
      <c r="FU139" s="67"/>
      <c r="FV139" s="67"/>
      <c r="FW139" s="67"/>
      <c r="FX139" s="67"/>
      <c r="FY139" s="67"/>
      <c r="FZ139" s="67"/>
      <c r="GA139" s="67"/>
      <c r="GB139" s="67"/>
      <c r="GC139" s="67"/>
      <c r="GD139" s="67"/>
      <c r="GE139" s="67"/>
      <c r="GF139" s="67"/>
      <c r="GG139" s="67"/>
      <c r="GH139" s="67"/>
      <c r="GI139" s="67"/>
      <c r="GJ139" s="67"/>
      <c r="GK139" s="67"/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67"/>
      <c r="HA139" s="67"/>
      <c r="HB139" s="67"/>
      <c r="HC139" s="67"/>
      <c r="HD139" s="67"/>
      <c r="HE139" s="67"/>
      <c r="HF139" s="67"/>
      <c r="HG139" s="67"/>
      <c r="HH139" s="67"/>
      <c r="HI139" s="67"/>
      <c r="HJ139" s="67"/>
      <c r="HK139" s="67"/>
      <c r="HL139" s="67"/>
      <c r="HM139" s="67"/>
      <c r="HN139" s="67"/>
      <c r="HO139" s="67"/>
      <c r="HP139" s="67"/>
      <c r="HQ139" s="67"/>
      <c r="HR139" s="67"/>
      <c r="HS139" s="67"/>
      <c r="HT139" s="67"/>
      <c r="HU139" s="67"/>
      <c r="HV139" s="67"/>
      <c r="HW139" s="67"/>
      <c r="HX139" s="67"/>
      <c r="HY139" s="67"/>
      <c r="HZ139" s="67"/>
      <c r="IA139" s="67"/>
      <c r="IB139" s="67"/>
      <c r="IC139" s="67"/>
      <c r="ID139" s="67"/>
      <c r="IE139" s="67"/>
      <c r="IF139" s="67"/>
      <c r="IG139" s="67"/>
      <c r="IH139" s="67"/>
      <c r="II139" s="67"/>
      <c r="IJ139" s="67"/>
      <c r="IK139" s="67"/>
      <c r="IL139" s="67"/>
      <c r="IM139" s="67"/>
      <c r="IN139" s="67"/>
      <c r="IO139" s="67"/>
      <c r="IP139" s="67"/>
      <c r="IQ139" s="67"/>
      <c r="IR139" s="67"/>
      <c r="IS139" s="67"/>
      <c r="IT139" s="67"/>
      <c r="IU139" s="67"/>
      <c r="IV139" s="67"/>
    </row>
    <row r="140" spans="1:256" ht="12.75" x14ac:dyDescent="0.2">
      <c r="A140" s="63"/>
      <c r="B140" s="63"/>
      <c r="C140" s="64"/>
      <c r="D140" s="64"/>
      <c r="E140" s="63"/>
      <c r="F140" s="65"/>
      <c r="G140" s="65"/>
      <c r="H140" s="2"/>
      <c r="I140" s="63"/>
      <c r="J140" s="63"/>
      <c r="K140" s="66"/>
      <c r="L140" s="63"/>
      <c r="M140" s="67"/>
      <c r="N140" s="63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67"/>
      <c r="DZ140" s="67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67"/>
      <c r="IS140" s="67"/>
      <c r="IT140" s="67"/>
      <c r="IU140" s="67"/>
      <c r="IV140" s="67"/>
    </row>
    <row r="141" spans="1:256" ht="12.75" x14ac:dyDescent="0.2">
      <c r="A141" s="63"/>
      <c r="B141" s="63">
        <v>6</v>
      </c>
      <c r="C141" s="64"/>
      <c r="D141" s="64"/>
      <c r="E141" s="63"/>
      <c r="F141" s="65"/>
      <c r="G141" s="65"/>
      <c r="H141" s="2"/>
      <c r="I141" s="63"/>
      <c r="J141" s="63"/>
      <c r="K141" s="66"/>
      <c r="L141" s="63"/>
      <c r="M141" s="67"/>
      <c r="N141" s="63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67"/>
      <c r="CU141" s="67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67"/>
      <c r="DZ141" s="67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67"/>
      <c r="IS141" s="67"/>
      <c r="IT141" s="67"/>
      <c r="IU141" s="67"/>
      <c r="IV141" s="67"/>
    </row>
    <row r="142" spans="1:256" ht="12.75" x14ac:dyDescent="0.2">
      <c r="A142" s="63"/>
      <c r="B142" s="63" t="s">
        <v>10</v>
      </c>
      <c r="C142" s="64" t="s">
        <v>22</v>
      </c>
      <c r="D142" s="64"/>
      <c r="E142" s="63" t="s">
        <v>4</v>
      </c>
      <c r="F142" s="65" t="s">
        <v>5</v>
      </c>
      <c r="G142" s="65" t="s">
        <v>11</v>
      </c>
      <c r="H142" s="2" t="s">
        <v>8</v>
      </c>
      <c r="I142" s="63"/>
      <c r="J142" s="63"/>
      <c r="K142" s="66"/>
      <c r="L142" s="63"/>
      <c r="M142" s="67"/>
      <c r="N142" s="63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67"/>
      <c r="DZ142" s="67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67"/>
      <c r="IS142" s="67"/>
      <c r="IT142" s="67"/>
      <c r="IU142" s="67"/>
      <c r="IV142" s="67"/>
    </row>
    <row r="143" spans="1:256" ht="12.75" x14ac:dyDescent="0.2">
      <c r="A143" s="63"/>
      <c r="B143" s="63"/>
      <c r="C143" s="64" t="s">
        <v>25</v>
      </c>
      <c r="D143" s="64"/>
      <c r="E143" s="63"/>
      <c r="F143" s="65"/>
      <c r="G143" s="65"/>
      <c r="H143" s="2"/>
      <c r="I143" s="63"/>
      <c r="J143" s="63"/>
      <c r="K143" s="66"/>
      <c r="L143" s="63"/>
      <c r="M143" s="67"/>
      <c r="N143" s="63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67"/>
      <c r="CU143" s="67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67"/>
      <c r="DZ143" s="67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67"/>
      <c r="IS143" s="67"/>
      <c r="IT143" s="67"/>
      <c r="IU143" s="67"/>
      <c r="IV143" s="67"/>
    </row>
    <row r="144" spans="1:256" ht="25.5" x14ac:dyDescent="0.2">
      <c r="A144" s="68"/>
      <c r="B144" s="69">
        <v>66</v>
      </c>
      <c r="C144" s="69">
        <v>185804213</v>
      </c>
      <c r="D144" s="70" t="s">
        <v>103</v>
      </c>
      <c r="E144" s="69" t="s">
        <v>0</v>
      </c>
      <c r="F144" s="71">
        <f>+ (3*25*3.15*0.5*0.5)</f>
        <v>59.0625</v>
      </c>
      <c r="G144" s="71"/>
      <c r="H144" s="72">
        <f t="shared" ref="H144:H149" si="14">G144*F144</f>
        <v>0</v>
      </c>
      <c r="I144" s="73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/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</row>
    <row r="145" spans="1:256" s="95" customFormat="1" ht="25.5" x14ac:dyDescent="0.2">
      <c r="A145" s="68"/>
      <c r="B145" s="69">
        <v>67</v>
      </c>
      <c r="C145" s="69">
        <v>185804233</v>
      </c>
      <c r="D145" s="70" t="s">
        <v>104</v>
      </c>
      <c r="E145" s="69" t="s">
        <v>0</v>
      </c>
      <c r="F145" s="71">
        <f>+(3*14*3.15*0.5*0.5)</f>
        <v>33.074999999999996</v>
      </c>
      <c r="G145" s="71"/>
      <c r="H145" s="72">
        <f t="shared" si="14"/>
        <v>0</v>
      </c>
      <c r="I145" s="73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/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</row>
    <row r="146" spans="1:256" ht="25.5" x14ac:dyDescent="0.2">
      <c r="A146" s="68"/>
      <c r="B146" s="69">
        <v>68</v>
      </c>
      <c r="C146" s="69">
        <v>185804312</v>
      </c>
      <c r="D146" s="70" t="s">
        <v>88</v>
      </c>
      <c r="E146" s="69" t="s">
        <v>9</v>
      </c>
      <c r="F146" s="71">
        <f>+(39*10*0.1)</f>
        <v>39</v>
      </c>
      <c r="G146" s="71"/>
      <c r="H146" s="72">
        <f t="shared" si="14"/>
        <v>0</v>
      </c>
      <c r="I146" s="73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DY146" s="74"/>
      <c r="DZ146" s="74"/>
      <c r="EA146" s="74"/>
      <c r="EB146" s="74"/>
      <c r="EC146" s="74"/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/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</row>
    <row r="147" spans="1:256" ht="12.75" x14ac:dyDescent="0.2">
      <c r="A147" s="68"/>
      <c r="B147" s="69">
        <v>69</v>
      </c>
      <c r="C147" s="69">
        <v>185851121</v>
      </c>
      <c r="D147" s="70" t="s">
        <v>41</v>
      </c>
      <c r="E147" s="69" t="s">
        <v>9</v>
      </c>
      <c r="F147" s="71">
        <f>+F146</f>
        <v>39</v>
      </c>
      <c r="G147" s="71"/>
      <c r="H147" s="72">
        <f t="shared" si="14"/>
        <v>0</v>
      </c>
      <c r="I147" s="73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</row>
    <row r="148" spans="1:256" ht="12.75" x14ac:dyDescent="0.2">
      <c r="A148" s="68"/>
      <c r="B148" s="69">
        <v>70</v>
      </c>
      <c r="C148" s="69">
        <v>185851129</v>
      </c>
      <c r="D148" s="70" t="s">
        <v>24</v>
      </c>
      <c r="E148" s="69" t="s">
        <v>9</v>
      </c>
      <c r="F148" s="71">
        <f>+F147</f>
        <v>39</v>
      </c>
      <c r="G148" s="71"/>
      <c r="H148" s="72">
        <f t="shared" si="14"/>
        <v>0</v>
      </c>
      <c r="I148" s="73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  <c r="EK148" s="74"/>
      <c r="EL148" s="74"/>
      <c r="EM148" s="74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</row>
    <row r="149" spans="1:256" ht="12.75" x14ac:dyDescent="0.2">
      <c r="A149" s="68"/>
      <c r="B149" s="69">
        <v>71</v>
      </c>
      <c r="C149" s="69">
        <v>184911111</v>
      </c>
      <c r="D149" s="70" t="s">
        <v>114</v>
      </c>
      <c r="E149" s="69" t="s">
        <v>1</v>
      </c>
      <c r="F149" s="71">
        <f>+ (39)*0.1</f>
        <v>3.9000000000000004</v>
      </c>
      <c r="G149" s="71"/>
      <c r="H149" s="72">
        <f t="shared" si="14"/>
        <v>0</v>
      </c>
      <c r="I149" s="73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  <c r="DD149" s="74"/>
      <c r="DE149" s="74"/>
      <c r="DF149" s="74"/>
      <c r="DG149" s="74"/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  <c r="DU149" s="74"/>
      <c r="DV149" s="74"/>
      <c r="DW149" s="74"/>
      <c r="DX149" s="74"/>
      <c r="DY149" s="74"/>
      <c r="DZ149" s="74"/>
      <c r="EA149" s="74"/>
      <c r="EB149" s="74"/>
      <c r="EC149" s="74"/>
      <c r="ED149" s="74"/>
      <c r="EE149" s="74"/>
      <c r="EF149" s="74"/>
      <c r="EG149" s="74"/>
      <c r="EH149" s="74"/>
      <c r="EI149" s="74"/>
      <c r="EJ149" s="74"/>
      <c r="EK149" s="74"/>
      <c r="EL149" s="74"/>
      <c r="EM149" s="74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</row>
    <row r="150" spans="1:256" ht="12.75" x14ac:dyDescent="0.2">
      <c r="A150" s="68"/>
      <c r="B150" s="69">
        <v>72</v>
      </c>
      <c r="C150" s="69" t="s">
        <v>12</v>
      </c>
      <c r="D150" s="70" t="s">
        <v>31</v>
      </c>
      <c r="E150" s="69" t="s">
        <v>1</v>
      </c>
      <c r="F150" s="71">
        <f>+F149</f>
        <v>3.9000000000000004</v>
      </c>
      <c r="G150" s="71"/>
      <c r="H150" s="72">
        <f t="shared" ref="H150:H158" si="15">G150*F150</f>
        <v>0</v>
      </c>
      <c r="I150" s="73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  <c r="DU150" s="74"/>
      <c r="DV150" s="74"/>
      <c r="DW150" s="74"/>
      <c r="DX150" s="74"/>
      <c r="DY150" s="74"/>
      <c r="DZ150" s="74"/>
      <c r="EA150" s="74"/>
      <c r="EB150" s="74"/>
      <c r="EC150" s="74"/>
      <c r="ED150" s="74"/>
      <c r="EE150" s="74"/>
      <c r="EF150" s="74"/>
      <c r="EG150" s="74"/>
      <c r="EH150" s="74"/>
      <c r="EI150" s="74"/>
      <c r="EJ150" s="74"/>
      <c r="EK150" s="74"/>
      <c r="EL150" s="74"/>
      <c r="EM150" s="74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</row>
    <row r="151" spans="1:256" ht="12.75" x14ac:dyDescent="0.2">
      <c r="A151" s="68"/>
      <c r="B151" s="69">
        <v>73</v>
      </c>
      <c r="C151" s="69">
        <v>184852322</v>
      </c>
      <c r="D151" s="70" t="s">
        <v>42</v>
      </c>
      <c r="E151" s="69" t="s">
        <v>1</v>
      </c>
      <c r="F151" s="71">
        <v>39</v>
      </c>
      <c r="G151" s="71"/>
      <c r="H151" s="72">
        <f t="shared" si="15"/>
        <v>0</v>
      </c>
      <c r="I151" s="73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  <c r="FA151" s="74"/>
      <c r="FB151" s="74"/>
      <c r="FC151" s="74"/>
      <c r="FD151" s="74"/>
      <c r="FE151" s="74"/>
      <c r="FF151" s="74"/>
      <c r="FG151" s="74"/>
      <c r="FH151" s="74"/>
      <c r="FI151" s="74"/>
      <c r="FJ151" s="74"/>
      <c r="FK151" s="74"/>
      <c r="FL151" s="74"/>
      <c r="FM151" s="74"/>
      <c r="FN151" s="74"/>
      <c r="FO151" s="74"/>
      <c r="FP151" s="74"/>
      <c r="FQ151" s="74"/>
      <c r="FR151" s="74"/>
      <c r="FS151" s="74"/>
      <c r="FT151" s="74"/>
      <c r="FU151" s="74"/>
      <c r="FV151" s="74"/>
      <c r="FW151" s="74"/>
      <c r="FX151" s="74"/>
      <c r="FY151" s="74"/>
      <c r="FZ151" s="74"/>
      <c r="GA151" s="74"/>
      <c r="GB151" s="74"/>
      <c r="GC151" s="74"/>
      <c r="GD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</row>
    <row r="152" spans="1:256" ht="25.5" x14ac:dyDescent="0.2">
      <c r="A152" s="68"/>
      <c r="B152" s="69">
        <v>74</v>
      </c>
      <c r="C152" s="69">
        <v>185802114</v>
      </c>
      <c r="D152" s="70" t="s">
        <v>89</v>
      </c>
      <c r="E152" s="69" t="s">
        <v>2</v>
      </c>
      <c r="F152" s="83">
        <f>+(39*100)*0.001*0.001</f>
        <v>3.8999999999999998E-3</v>
      </c>
      <c r="G152" s="71"/>
      <c r="H152" s="72">
        <f t="shared" si="15"/>
        <v>0</v>
      </c>
      <c r="I152" s="73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74"/>
      <c r="DD152" s="74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  <c r="FA152" s="74"/>
      <c r="FB152" s="74"/>
      <c r="FC152" s="74"/>
      <c r="FD152" s="74"/>
      <c r="FE152" s="74"/>
      <c r="FF152" s="74"/>
      <c r="FG152" s="74"/>
      <c r="FH152" s="74"/>
      <c r="FI152" s="74"/>
      <c r="FJ152" s="74"/>
      <c r="FK152" s="74"/>
      <c r="FL152" s="74"/>
      <c r="FM152" s="74"/>
      <c r="FN152" s="74"/>
      <c r="FO152" s="74"/>
      <c r="FP152" s="74"/>
      <c r="FQ152" s="74"/>
      <c r="FR152" s="74"/>
      <c r="FS152" s="74"/>
      <c r="FT152" s="74"/>
      <c r="FU152" s="74"/>
      <c r="FV152" s="74"/>
      <c r="FW152" s="74"/>
      <c r="FX152" s="74"/>
      <c r="FY152" s="74"/>
      <c r="FZ152" s="74"/>
      <c r="GA152" s="74"/>
      <c r="GB152" s="74"/>
      <c r="GC152" s="74"/>
      <c r="GD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</row>
    <row r="153" spans="1:256" s="74" customFormat="1" ht="26.25" customHeight="1" x14ac:dyDescent="0.2">
      <c r="A153" s="68"/>
      <c r="B153" s="69">
        <v>75</v>
      </c>
      <c r="C153" s="69">
        <v>184911421</v>
      </c>
      <c r="D153" s="70" t="s">
        <v>101</v>
      </c>
      <c r="E153" s="69" t="s">
        <v>0</v>
      </c>
      <c r="F153" s="71">
        <f>+ (25*3.14*0.5*0.5)</f>
        <v>19.625</v>
      </c>
      <c r="G153" s="71"/>
      <c r="H153" s="72">
        <f t="shared" si="15"/>
        <v>0</v>
      </c>
      <c r="I153" s="82"/>
      <c r="J153" s="82"/>
      <c r="K153" s="13"/>
    </row>
    <row r="154" spans="1:256" s="74" customFormat="1" ht="26.25" customHeight="1" x14ac:dyDescent="0.2">
      <c r="A154" s="68"/>
      <c r="B154" s="69">
        <v>76</v>
      </c>
      <c r="C154" s="69">
        <v>184911422</v>
      </c>
      <c r="D154" s="70" t="s">
        <v>102</v>
      </c>
      <c r="E154" s="69" t="s">
        <v>0</v>
      </c>
      <c r="F154" s="71">
        <f>+(14*3.14*0.5*0.5)</f>
        <v>10.99</v>
      </c>
      <c r="G154" s="71"/>
      <c r="H154" s="72">
        <f t="shared" si="15"/>
        <v>0</v>
      </c>
      <c r="I154" s="82"/>
      <c r="J154" s="82"/>
      <c r="K154" s="13"/>
    </row>
    <row r="155" spans="1:256" ht="25.5" x14ac:dyDescent="0.2">
      <c r="A155" s="68"/>
      <c r="B155" s="69">
        <v>77</v>
      </c>
      <c r="C155" s="69">
        <v>998231311</v>
      </c>
      <c r="D155" s="70" t="s">
        <v>40</v>
      </c>
      <c r="E155" s="69" t="s">
        <v>2</v>
      </c>
      <c r="F155" s="71">
        <f>F158*0.3+F150*0.003+F152</f>
        <v>0.93405000000000016</v>
      </c>
      <c r="G155" s="71"/>
      <c r="H155" s="72">
        <f t="shared" si="15"/>
        <v>0</v>
      </c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74"/>
      <c r="DW155" s="74"/>
      <c r="DX155" s="74"/>
      <c r="DY155" s="74"/>
      <c r="DZ155" s="74"/>
      <c r="EA155" s="74"/>
      <c r="EB155" s="74"/>
      <c r="EC155" s="74"/>
      <c r="ED155" s="74"/>
      <c r="EE155" s="74"/>
      <c r="EF155" s="74"/>
      <c r="EG155" s="74"/>
      <c r="EH155" s="74"/>
      <c r="EI155" s="74"/>
      <c r="EJ155" s="74"/>
      <c r="EK155" s="74"/>
      <c r="EL155" s="74"/>
      <c r="EM155" s="74"/>
      <c r="EN155" s="74"/>
      <c r="EO155" s="74"/>
      <c r="EP155" s="74"/>
      <c r="EQ155" s="74"/>
      <c r="ER155" s="74"/>
      <c r="ES155" s="74"/>
      <c r="ET155" s="74"/>
      <c r="EU155" s="74"/>
      <c r="EV155" s="74"/>
      <c r="EW155" s="74"/>
      <c r="EX155" s="74"/>
      <c r="EY155" s="74"/>
      <c r="EZ155" s="74"/>
      <c r="FA155" s="74"/>
      <c r="FB155" s="74"/>
      <c r="FC155" s="74"/>
      <c r="FD155" s="74"/>
      <c r="FE155" s="74"/>
      <c r="FF155" s="74"/>
      <c r="FG155" s="74"/>
      <c r="FH155" s="74"/>
      <c r="FI155" s="74"/>
      <c r="FJ155" s="74"/>
      <c r="FK155" s="74"/>
      <c r="FL155" s="74"/>
      <c r="FM155" s="74"/>
      <c r="FN155" s="74"/>
      <c r="FO155" s="74"/>
      <c r="FP155" s="74"/>
      <c r="FQ155" s="74"/>
      <c r="FR155" s="74"/>
      <c r="FS155" s="74"/>
      <c r="FT155" s="74"/>
      <c r="FU155" s="74"/>
      <c r="FV155" s="74"/>
      <c r="FW155" s="74"/>
      <c r="FX155" s="74"/>
      <c r="FY155" s="74"/>
      <c r="FZ155" s="74"/>
      <c r="GA155" s="74"/>
      <c r="GB155" s="74"/>
      <c r="GC155" s="74"/>
      <c r="GD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</row>
    <row r="156" spans="1:256" ht="12.75" x14ac:dyDescent="0.2">
      <c r="A156" s="68"/>
      <c r="B156" s="69">
        <v>78</v>
      </c>
      <c r="C156" s="69" t="s">
        <v>3</v>
      </c>
      <c r="D156" s="70" t="s">
        <v>43</v>
      </c>
      <c r="E156" s="69" t="s">
        <v>1</v>
      </c>
      <c r="F156" s="71">
        <f>+F150</f>
        <v>3.9000000000000004</v>
      </c>
      <c r="G156" s="71"/>
      <c r="H156" s="72">
        <f t="shared" si="15"/>
        <v>0</v>
      </c>
      <c r="I156" s="73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74"/>
      <c r="DA156" s="74"/>
      <c r="DB156" s="74"/>
      <c r="DC156" s="74"/>
      <c r="DD156" s="74"/>
      <c r="DE156" s="74"/>
      <c r="DF156" s="74"/>
      <c r="DG156" s="74"/>
      <c r="DH156" s="74"/>
      <c r="DI156" s="74"/>
      <c r="DJ156" s="74"/>
      <c r="DK156" s="74"/>
      <c r="DL156" s="74"/>
      <c r="DM156" s="74"/>
      <c r="DN156" s="74"/>
      <c r="DO156" s="74"/>
      <c r="DP156" s="74"/>
      <c r="DQ156" s="74"/>
      <c r="DR156" s="74"/>
      <c r="DS156" s="74"/>
      <c r="DT156" s="74"/>
      <c r="DU156" s="74"/>
      <c r="DV156" s="74"/>
      <c r="DW156" s="74"/>
      <c r="DX156" s="74"/>
      <c r="DY156" s="74"/>
      <c r="DZ156" s="74"/>
      <c r="EA156" s="74"/>
      <c r="EB156" s="74"/>
      <c r="EC156" s="74"/>
      <c r="ED156" s="74"/>
      <c r="EE156" s="74"/>
      <c r="EF156" s="74"/>
      <c r="EG156" s="74"/>
      <c r="EH156" s="74"/>
      <c r="EI156" s="74"/>
      <c r="EJ156" s="74"/>
      <c r="EK156" s="74"/>
      <c r="EL156" s="74"/>
      <c r="EM156" s="74"/>
      <c r="EN156" s="74"/>
      <c r="EO156" s="74"/>
      <c r="EP156" s="74"/>
      <c r="EQ156" s="74"/>
      <c r="ER156" s="74"/>
      <c r="ES156" s="74"/>
      <c r="ET156" s="74"/>
      <c r="EU156" s="74"/>
      <c r="EV156" s="74"/>
      <c r="EW156" s="74"/>
      <c r="EX156" s="74"/>
      <c r="EY156" s="74"/>
      <c r="EZ156" s="74"/>
      <c r="FA156" s="74"/>
      <c r="FB156" s="74"/>
      <c r="FC156" s="74"/>
      <c r="FD156" s="74"/>
      <c r="FE156" s="74"/>
      <c r="FF156" s="74"/>
      <c r="FG156" s="74"/>
      <c r="FH156" s="74"/>
      <c r="FI156" s="74"/>
      <c r="FJ156" s="74"/>
      <c r="FK156" s="74"/>
      <c r="FL156" s="74"/>
      <c r="FM156" s="74"/>
      <c r="FN156" s="74"/>
      <c r="FO156" s="74"/>
      <c r="FP156" s="74"/>
      <c r="FQ156" s="74"/>
      <c r="FR156" s="74"/>
      <c r="FS156" s="74"/>
      <c r="FT156" s="74"/>
      <c r="FU156" s="74"/>
      <c r="FV156" s="74"/>
      <c r="FW156" s="74"/>
      <c r="FX156" s="74"/>
      <c r="FY156" s="74"/>
      <c r="FZ156" s="74"/>
      <c r="GA156" s="74"/>
      <c r="GB156" s="74"/>
      <c r="GC156" s="74"/>
      <c r="GD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</row>
    <row r="157" spans="1:256" ht="12.75" x14ac:dyDescent="0.2">
      <c r="A157" s="68"/>
      <c r="B157" s="69">
        <v>79</v>
      </c>
      <c r="C157" s="69" t="s">
        <v>3</v>
      </c>
      <c r="D157" s="70" t="s">
        <v>27</v>
      </c>
      <c r="E157" s="69" t="s">
        <v>14</v>
      </c>
      <c r="F157" s="71">
        <f>F152*1000</f>
        <v>3.9</v>
      </c>
      <c r="G157" s="71"/>
      <c r="H157" s="72">
        <f t="shared" si="15"/>
        <v>0</v>
      </c>
      <c r="I157" s="73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B157" s="74"/>
      <c r="DC157" s="74"/>
      <c r="DD157" s="74"/>
      <c r="DE157" s="74"/>
      <c r="DF157" s="74"/>
      <c r="DG157" s="74"/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  <c r="DU157" s="74"/>
      <c r="DV157" s="74"/>
      <c r="DW157" s="74"/>
      <c r="DX157" s="74"/>
      <c r="DY157" s="74"/>
      <c r="DZ157" s="74"/>
      <c r="EA157" s="74"/>
      <c r="EB157" s="74"/>
      <c r="EC157" s="74"/>
      <c r="ED157" s="74"/>
      <c r="EE157" s="74"/>
      <c r="EF157" s="74"/>
      <c r="EG157" s="74"/>
      <c r="EH157" s="74"/>
      <c r="EI157" s="74"/>
      <c r="EJ157" s="74"/>
      <c r="EK157" s="74"/>
      <c r="EL157" s="74"/>
      <c r="EM157" s="74"/>
      <c r="EN157" s="74"/>
      <c r="EO157" s="74"/>
      <c r="EP157" s="74"/>
      <c r="EQ157" s="74"/>
      <c r="ER157" s="74"/>
      <c r="ES157" s="74"/>
      <c r="ET157" s="74"/>
      <c r="EU157" s="74"/>
      <c r="EV157" s="74"/>
      <c r="EW157" s="74"/>
      <c r="EX157" s="74"/>
      <c r="EY157" s="74"/>
      <c r="EZ157" s="74"/>
      <c r="FA157" s="74"/>
      <c r="FB157" s="74"/>
      <c r="FC157" s="74"/>
      <c r="FD157" s="74"/>
      <c r="FE157" s="74"/>
      <c r="FF157" s="74"/>
      <c r="FG157" s="74"/>
      <c r="FH157" s="74"/>
      <c r="FI157" s="74"/>
      <c r="FJ157" s="74"/>
      <c r="FK157" s="74"/>
      <c r="FL157" s="74"/>
      <c r="FM157" s="74"/>
      <c r="FN157" s="74"/>
      <c r="FO157" s="74"/>
      <c r="FP157" s="74"/>
      <c r="FQ157" s="74"/>
      <c r="FR157" s="74"/>
      <c r="FS157" s="74"/>
      <c r="FT157" s="74"/>
      <c r="FU157" s="74"/>
      <c r="FV157" s="74"/>
      <c r="FW157" s="74"/>
      <c r="FX157" s="74"/>
      <c r="FY157" s="74"/>
      <c r="FZ157" s="74"/>
      <c r="GA157" s="74"/>
      <c r="GB157" s="74"/>
      <c r="GC157" s="74"/>
      <c r="GD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</row>
    <row r="158" spans="1:256" ht="12.75" x14ac:dyDescent="0.2">
      <c r="A158" s="68"/>
      <c r="B158" s="69">
        <v>80</v>
      </c>
      <c r="C158" s="69" t="s">
        <v>3</v>
      </c>
      <c r="D158" s="70" t="s">
        <v>44</v>
      </c>
      <c r="E158" s="69" t="s">
        <v>9</v>
      </c>
      <c r="F158" s="71">
        <f>(F153+F154)*0.1</f>
        <v>3.0615000000000006</v>
      </c>
      <c r="G158" s="71"/>
      <c r="H158" s="72">
        <f t="shared" si="15"/>
        <v>0</v>
      </c>
      <c r="I158" s="73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  <c r="DW158" s="74"/>
      <c r="DX158" s="74"/>
      <c r="DY158" s="74"/>
      <c r="DZ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  <c r="EK158" s="74"/>
      <c r="EL158" s="74"/>
      <c r="EM158" s="74"/>
      <c r="EN158" s="74"/>
      <c r="EO158" s="74"/>
      <c r="EP158" s="74"/>
      <c r="EQ158" s="74"/>
      <c r="ER158" s="74"/>
      <c r="ES158" s="74"/>
      <c r="ET158" s="74"/>
      <c r="EU158" s="74"/>
      <c r="EV158" s="74"/>
      <c r="EW158" s="74"/>
      <c r="EX158" s="74"/>
      <c r="EY158" s="74"/>
      <c r="EZ158" s="74"/>
      <c r="FA158" s="74"/>
      <c r="FB158" s="74"/>
      <c r="FC158" s="74"/>
      <c r="FD158" s="74"/>
      <c r="FE158" s="74"/>
      <c r="FF158" s="74"/>
      <c r="FG158" s="74"/>
      <c r="FH158" s="74"/>
      <c r="FI158" s="74"/>
      <c r="FJ158" s="74"/>
      <c r="FK158" s="74"/>
      <c r="FL158" s="74"/>
      <c r="FM158" s="74"/>
      <c r="FN158" s="74"/>
      <c r="FO158" s="74"/>
      <c r="FP158" s="74"/>
      <c r="FQ158" s="74"/>
      <c r="FR158" s="74"/>
      <c r="FS158" s="74"/>
      <c r="FT158" s="74"/>
      <c r="FU158" s="74"/>
      <c r="FV158" s="74"/>
      <c r="FW158" s="74"/>
      <c r="FX158" s="74"/>
      <c r="FY158" s="74"/>
      <c r="FZ158" s="74"/>
      <c r="GA158" s="74"/>
      <c r="GB158" s="74"/>
      <c r="GC158" s="74"/>
      <c r="GD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</row>
    <row r="159" spans="1:256" ht="12.75" x14ac:dyDescent="0.2">
      <c r="A159" s="63"/>
      <c r="B159" s="63"/>
      <c r="C159" s="64"/>
      <c r="D159" s="64" t="s">
        <v>28</v>
      </c>
      <c r="E159" s="63"/>
      <c r="F159" s="65"/>
      <c r="G159" s="65"/>
      <c r="H159" s="2">
        <f>SUM(H144:H158)</f>
        <v>0</v>
      </c>
      <c r="I159" s="96"/>
      <c r="J159" s="63"/>
      <c r="K159" s="66"/>
      <c r="L159" s="63"/>
      <c r="M159" s="67"/>
      <c r="N159" s="63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67"/>
      <c r="CU159" s="67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67"/>
      <c r="DZ159" s="67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67"/>
      <c r="GN159" s="67"/>
      <c r="GO159" s="67"/>
      <c r="GP159" s="67"/>
      <c r="GQ159" s="67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67"/>
      <c r="IS159" s="67"/>
      <c r="IT159" s="67"/>
      <c r="IU159" s="67"/>
      <c r="IV159" s="67"/>
    </row>
    <row r="160" spans="1:256" ht="12.75" x14ac:dyDescent="0.2">
      <c r="A160" s="63"/>
      <c r="B160" s="63"/>
      <c r="C160" s="64"/>
      <c r="D160" s="64"/>
      <c r="E160" s="63"/>
      <c r="F160" s="65"/>
      <c r="G160" s="65"/>
      <c r="H160" s="2"/>
      <c r="I160" s="63"/>
      <c r="J160" s="63"/>
      <c r="K160" s="66"/>
      <c r="L160" s="63"/>
      <c r="M160" s="67"/>
      <c r="N160" s="63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67"/>
      <c r="CU160" s="67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67"/>
      <c r="DZ160" s="67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67"/>
      <c r="GN160" s="67"/>
      <c r="GO160" s="67"/>
      <c r="GP160" s="67"/>
      <c r="GQ160" s="67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67"/>
      <c r="IS160" s="67"/>
      <c r="IT160" s="67"/>
      <c r="IU160" s="67"/>
      <c r="IV160" s="67"/>
    </row>
    <row r="161" spans="1:256" ht="12.75" x14ac:dyDescent="0.2">
      <c r="A161" s="63"/>
      <c r="B161" s="63"/>
      <c r="C161" s="64"/>
      <c r="D161" s="64"/>
      <c r="E161" s="63"/>
      <c r="F161" s="65"/>
      <c r="G161" s="65"/>
      <c r="H161" s="2"/>
      <c r="I161" s="63"/>
      <c r="J161" s="63"/>
      <c r="K161" s="66"/>
      <c r="L161" s="63"/>
      <c r="M161" s="67"/>
      <c r="N161" s="63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67"/>
      <c r="CU161" s="67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67"/>
      <c r="DZ161" s="67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67"/>
      <c r="IS161" s="67"/>
      <c r="IT161" s="67"/>
      <c r="IU161" s="67"/>
      <c r="IV161" s="67"/>
    </row>
    <row r="162" spans="1:256" ht="12.75" x14ac:dyDescent="0.2">
      <c r="A162" s="63"/>
      <c r="B162" s="63">
        <v>7</v>
      </c>
      <c r="C162" s="64"/>
      <c r="D162" s="64"/>
      <c r="E162" s="63"/>
      <c r="F162" s="65"/>
      <c r="G162" s="65"/>
      <c r="H162" s="2"/>
      <c r="I162" s="63"/>
      <c r="J162" s="63"/>
      <c r="K162" s="66"/>
      <c r="L162" s="63"/>
      <c r="M162" s="67"/>
      <c r="N162" s="63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67"/>
      <c r="CU162" s="67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67"/>
      <c r="DZ162" s="67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67"/>
      <c r="IS162" s="67"/>
      <c r="IT162" s="67"/>
      <c r="IU162" s="67"/>
      <c r="IV162" s="67"/>
    </row>
    <row r="163" spans="1:256" ht="12.75" x14ac:dyDescent="0.2">
      <c r="A163" s="63"/>
      <c r="B163" s="63" t="s">
        <v>10</v>
      </c>
      <c r="C163" s="64" t="s">
        <v>29</v>
      </c>
      <c r="D163" s="64"/>
      <c r="E163" s="63" t="s">
        <v>4</v>
      </c>
      <c r="F163" s="65" t="s">
        <v>5</v>
      </c>
      <c r="G163" s="65" t="s">
        <v>11</v>
      </c>
      <c r="H163" s="2" t="s">
        <v>8</v>
      </c>
      <c r="I163" s="63"/>
      <c r="J163" s="63"/>
      <c r="K163" s="66"/>
      <c r="L163" s="63"/>
      <c r="M163" s="67"/>
      <c r="N163" s="63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67"/>
      <c r="CU163" s="67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67"/>
      <c r="DZ163" s="67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67"/>
      <c r="IS163" s="67"/>
      <c r="IT163" s="67"/>
      <c r="IU163" s="67"/>
      <c r="IV163" s="67"/>
    </row>
    <row r="164" spans="1:256" ht="12.75" x14ac:dyDescent="0.2">
      <c r="A164" s="63"/>
      <c r="B164" s="63"/>
      <c r="C164" s="64" t="s">
        <v>25</v>
      </c>
      <c r="D164" s="64"/>
      <c r="E164" s="63"/>
      <c r="F164" s="65"/>
      <c r="G164" s="65"/>
      <c r="H164" s="2"/>
      <c r="I164" s="63"/>
      <c r="J164" s="63"/>
      <c r="K164" s="66"/>
      <c r="L164" s="63"/>
      <c r="M164" s="67"/>
      <c r="N164" s="63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67"/>
      <c r="CN164" s="67"/>
      <c r="CO164" s="67"/>
      <c r="CP164" s="67"/>
      <c r="CQ164" s="67"/>
      <c r="CR164" s="67"/>
      <c r="CS164" s="67"/>
      <c r="CT164" s="67"/>
      <c r="CU164" s="67"/>
      <c r="CV164" s="67"/>
      <c r="CW164" s="67"/>
      <c r="CX164" s="67"/>
      <c r="CY164" s="67"/>
      <c r="CZ164" s="67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67"/>
      <c r="DU164" s="67"/>
      <c r="DV164" s="67"/>
      <c r="DW164" s="67"/>
      <c r="DX164" s="67"/>
      <c r="DY164" s="67"/>
      <c r="DZ164" s="67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67"/>
      <c r="GT164" s="67"/>
      <c r="GU164" s="67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67"/>
      <c r="HL164" s="67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67"/>
      <c r="IS164" s="67"/>
      <c r="IT164" s="67"/>
      <c r="IU164" s="67"/>
      <c r="IV164" s="67"/>
    </row>
    <row r="165" spans="1:256" ht="25.5" x14ac:dyDescent="0.2">
      <c r="A165" s="68"/>
      <c r="B165" s="69">
        <v>81</v>
      </c>
      <c r="C165" s="69">
        <v>185804213</v>
      </c>
      <c r="D165" s="70" t="s">
        <v>103</v>
      </c>
      <c r="E165" s="69" t="s">
        <v>0</v>
      </c>
      <c r="F165" s="71">
        <f>+ (3*25*3.15*0.5*0.5)</f>
        <v>59.0625</v>
      </c>
      <c r="G165" s="71"/>
      <c r="H165" s="72">
        <f t="shared" ref="H165:H170" si="16">G165*F165</f>
        <v>0</v>
      </c>
      <c r="I165" s="73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  <c r="DB165" s="74"/>
      <c r="DC165" s="74"/>
      <c r="DD165" s="74"/>
      <c r="DE165" s="74"/>
      <c r="DF165" s="74"/>
      <c r="DG165" s="74"/>
      <c r="DH165" s="74"/>
      <c r="DI165" s="74"/>
      <c r="DJ165" s="74"/>
      <c r="DK165" s="74"/>
      <c r="DL165" s="74"/>
      <c r="DM165" s="74"/>
      <c r="DN165" s="74"/>
      <c r="DO165" s="74"/>
      <c r="DP165" s="74"/>
      <c r="DQ165" s="74"/>
      <c r="DR165" s="74"/>
      <c r="DS165" s="74"/>
      <c r="DT165" s="74"/>
      <c r="DU165" s="74"/>
      <c r="DV165" s="74"/>
      <c r="DW165" s="74"/>
      <c r="DX165" s="74"/>
      <c r="DY165" s="74"/>
      <c r="DZ165" s="74"/>
      <c r="EA165" s="74"/>
      <c r="EB165" s="74"/>
      <c r="EC165" s="74"/>
      <c r="ED165" s="74"/>
      <c r="EE165" s="74"/>
      <c r="EF165" s="74"/>
      <c r="EG165" s="74"/>
      <c r="EH165" s="74"/>
      <c r="EI165" s="74"/>
      <c r="EJ165" s="74"/>
      <c r="EK165" s="74"/>
      <c r="EL165" s="74"/>
      <c r="EM165" s="74"/>
      <c r="EN165" s="74"/>
      <c r="EO165" s="74"/>
      <c r="EP165" s="74"/>
      <c r="EQ165" s="74"/>
      <c r="ER165" s="74"/>
      <c r="ES165" s="74"/>
      <c r="ET165" s="74"/>
      <c r="EU165" s="74"/>
      <c r="EV165" s="74"/>
      <c r="EW165" s="74"/>
      <c r="EX165" s="74"/>
      <c r="EY165" s="74"/>
      <c r="EZ165" s="74"/>
      <c r="FA165" s="74"/>
      <c r="FB165" s="74"/>
      <c r="FC165" s="74"/>
      <c r="FD165" s="74"/>
      <c r="FE165" s="74"/>
      <c r="FF165" s="74"/>
      <c r="FG165" s="74"/>
      <c r="FH165" s="74"/>
      <c r="FI165" s="74"/>
      <c r="FJ165" s="74"/>
      <c r="FK165" s="74"/>
      <c r="FL165" s="74"/>
      <c r="FM165" s="74"/>
      <c r="FN165" s="74"/>
      <c r="FO165" s="74"/>
      <c r="FP165" s="74"/>
      <c r="FQ165" s="74"/>
      <c r="FR165" s="74"/>
      <c r="FS165" s="74"/>
      <c r="FT165" s="74"/>
      <c r="FU165" s="74"/>
      <c r="FV165" s="74"/>
      <c r="FW165" s="74"/>
      <c r="FX165" s="74"/>
      <c r="FY165" s="74"/>
      <c r="FZ165" s="74"/>
      <c r="GA165" s="74"/>
      <c r="GB165" s="74"/>
      <c r="GC165" s="74"/>
      <c r="GD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74"/>
      <c r="GX165" s="74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L165" s="74"/>
      <c r="HM165" s="74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A165" s="74"/>
      <c r="IB165" s="74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P165" s="74"/>
      <c r="IQ165" s="74"/>
      <c r="IR165" s="74"/>
      <c r="IS165" s="74"/>
      <c r="IT165" s="74"/>
      <c r="IU165" s="74"/>
      <c r="IV165" s="74"/>
    </row>
    <row r="166" spans="1:256" s="95" customFormat="1" ht="25.5" x14ac:dyDescent="0.2">
      <c r="A166" s="68"/>
      <c r="B166" s="69">
        <v>82</v>
      </c>
      <c r="C166" s="69">
        <v>185804233</v>
      </c>
      <c r="D166" s="70" t="s">
        <v>104</v>
      </c>
      <c r="E166" s="69" t="s">
        <v>0</v>
      </c>
      <c r="F166" s="71">
        <f>+(3*14*3.15*0.5*0.5)</f>
        <v>33.074999999999996</v>
      </c>
      <c r="G166" s="71"/>
      <c r="H166" s="72">
        <f t="shared" si="16"/>
        <v>0</v>
      </c>
      <c r="I166" s="73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74"/>
      <c r="CP166" s="74"/>
      <c r="CQ166" s="74"/>
      <c r="CR166" s="74"/>
      <c r="CS166" s="74"/>
      <c r="CT166" s="74"/>
      <c r="CU166" s="74"/>
      <c r="CV166" s="74"/>
      <c r="CW166" s="74"/>
      <c r="CX166" s="74"/>
      <c r="CY166" s="74"/>
      <c r="CZ166" s="74"/>
      <c r="DA166" s="74"/>
      <c r="DB166" s="74"/>
      <c r="DC166" s="74"/>
      <c r="DD166" s="74"/>
      <c r="DE166" s="74"/>
      <c r="DF166" s="74"/>
      <c r="DG166" s="74"/>
      <c r="DH166" s="74"/>
      <c r="DI166" s="74"/>
      <c r="DJ166" s="74"/>
      <c r="DK166" s="74"/>
      <c r="DL166" s="74"/>
      <c r="DM166" s="74"/>
      <c r="DN166" s="74"/>
      <c r="DO166" s="74"/>
      <c r="DP166" s="74"/>
      <c r="DQ166" s="74"/>
      <c r="DR166" s="74"/>
      <c r="DS166" s="74"/>
      <c r="DT166" s="74"/>
      <c r="DU166" s="74"/>
      <c r="DV166" s="74"/>
      <c r="DW166" s="74"/>
      <c r="DX166" s="74"/>
      <c r="DY166" s="74"/>
      <c r="DZ166" s="74"/>
      <c r="EA166" s="74"/>
      <c r="EB166" s="74"/>
      <c r="EC166" s="74"/>
      <c r="ED166" s="74"/>
      <c r="EE166" s="74"/>
      <c r="EF166" s="74"/>
      <c r="EG166" s="74"/>
      <c r="EH166" s="74"/>
      <c r="EI166" s="74"/>
      <c r="EJ166" s="74"/>
      <c r="EK166" s="74"/>
      <c r="EL166" s="74"/>
      <c r="EM166" s="74"/>
      <c r="EN166" s="74"/>
      <c r="EO166" s="74"/>
      <c r="EP166" s="74"/>
      <c r="EQ166" s="74"/>
      <c r="ER166" s="74"/>
      <c r="ES166" s="74"/>
      <c r="ET166" s="74"/>
      <c r="EU166" s="74"/>
      <c r="EV166" s="74"/>
      <c r="EW166" s="74"/>
      <c r="EX166" s="74"/>
      <c r="EY166" s="74"/>
      <c r="EZ166" s="74"/>
      <c r="FA166" s="74"/>
      <c r="FB166" s="74"/>
      <c r="FC166" s="74"/>
      <c r="FD166" s="74"/>
      <c r="FE166" s="74"/>
      <c r="FF166" s="74"/>
      <c r="FG166" s="74"/>
      <c r="FH166" s="74"/>
      <c r="FI166" s="74"/>
      <c r="FJ166" s="74"/>
      <c r="FK166" s="74"/>
      <c r="FL166" s="74"/>
      <c r="FM166" s="74"/>
      <c r="FN166" s="74"/>
      <c r="FO166" s="74"/>
      <c r="FP166" s="74"/>
      <c r="FQ166" s="74"/>
      <c r="FR166" s="74"/>
      <c r="FS166" s="74"/>
      <c r="FT166" s="74"/>
      <c r="FU166" s="74"/>
      <c r="FV166" s="74"/>
      <c r="FW166" s="74"/>
      <c r="FX166" s="74"/>
      <c r="FY166" s="74"/>
      <c r="FZ166" s="74"/>
      <c r="GA166" s="74"/>
      <c r="GB166" s="74"/>
      <c r="GC166" s="74"/>
      <c r="GD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</row>
    <row r="167" spans="1:256" ht="25.5" x14ac:dyDescent="0.2">
      <c r="A167" s="68"/>
      <c r="B167" s="69">
        <v>83</v>
      </c>
      <c r="C167" s="69">
        <v>185804312</v>
      </c>
      <c r="D167" s="70" t="s">
        <v>88</v>
      </c>
      <c r="E167" s="69" t="s">
        <v>9</v>
      </c>
      <c r="F167" s="71">
        <f>+(39*10*0.1)</f>
        <v>39</v>
      </c>
      <c r="G167" s="71"/>
      <c r="H167" s="72">
        <f t="shared" si="16"/>
        <v>0</v>
      </c>
      <c r="I167" s="73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74"/>
      <c r="DC167" s="74"/>
      <c r="DD167" s="74"/>
      <c r="DE167" s="74"/>
      <c r="DF167" s="74"/>
      <c r="DG167" s="74"/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  <c r="DU167" s="74"/>
      <c r="DV167" s="74"/>
      <c r="DW167" s="74"/>
      <c r="DX167" s="74"/>
      <c r="DY167" s="74"/>
      <c r="DZ167" s="74"/>
      <c r="EA167" s="74"/>
      <c r="EB167" s="74"/>
      <c r="EC167" s="74"/>
      <c r="ED167" s="74"/>
      <c r="EE167" s="74"/>
      <c r="EF167" s="74"/>
      <c r="EG167" s="74"/>
      <c r="EH167" s="74"/>
      <c r="EI167" s="74"/>
      <c r="EJ167" s="74"/>
      <c r="EK167" s="74"/>
      <c r="EL167" s="74"/>
      <c r="EM167" s="74"/>
      <c r="EN167" s="74"/>
      <c r="EO167" s="74"/>
      <c r="EP167" s="74"/>
      <c r="EQ167" s="74"/>
      <c r="ER167" s="74"/>
      <c r="ES167" s="74"/>
      <c r="ET167" s="74"/>
      <c r="EU167" s="74"/>
      <c r="EV167" s="74"/>
      <c r="EW167" s="74"/>
      <c r="EX167" s="74"/>
      <c r="EY167" s="74"/>
      <c r="EZ167" s="74"/>
      <c r="FA167" s="74"/>
      <c r="FB167" s="74"/>
      <c r="FC167" s="74"/>
      <c r="FD167" s="74"/>
      <c r="FE167" s="74"/>
      <c r="FF167" s="74"/>
      <c r="FG167" s="74"/>
      <c r="FH167" s="74"/>
      <c r="FI167" s="74"/>
      <c r="FJ167" s="74"/>
      <c r="FK167" s="74"/>
      <c r="FL167" s="74"/>
      <c r="FM167" s="74"/>
      <c r="FN167" s="74"/>
      <c r="FO167" s="74"/>
      <c r="FP167" s="74"/>
      <c r="FQ167" s="74"/>
      <c r="FR167" s="74"/>
      <c r="FS167" s="74"/>
      <c r="FT167" s="74"/>
      <c r="FU167" s="74"/>
      <c r="FV167" s="74"/>
      <c r="FW167" s="74"/>
      <c r="FX167" s="74"/>
      <c r="FY167" s="74"/>
      <c r="FZ167" s="74"/>
      <c r="GA167" s="74"/>
      <c r="GB167" s="74"/>
      <c r="GC167" s="74"/>
      <c r="GD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</row>
    <row r="168" spans="1:256" ht="12.75" x14ac:dyDescent="0.2">
      <c r="A168" s="68"/>
      <c r="B168" s="69">
        <v>84</v>
      </c>
      <c r="C168" s="69">
        <v>185851121</v>
      </c>
      <c r="D168" s="70" t="s">
        <v>41</v>
      </c>
      <c r="E168" s="69" t="s">
        <v>9</v>
      </c>
      <c r="F168" s="71">
        <f>+F167</f>
        <v>39</v>
      </c>
      <c r="G168" s="71"/>
      <c r="H168" s="72">
        <f t="shared" si="16"/>
        <v>0</v>
      </c>
      <c r="I168" s="73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74"/>
      <c r="CP168" s="74"/>
      <c r="CQ168" s="74"/>
      <c r="CR168" s="74"/>
      <c r="CS168" s="74"/>
      <c r="CT168" s="74"/>
      <c r="CU168" s="74"/>
      <c r="CV168" s="74"/>
      <c r="CW168" s="74"/>
      <c r="CX168" s="74"/>
      <c r="CY168" s="74"/>
      <c r="CZ168" s="74"/>
      <c r="DA168" s="74"/>
      <c r="DB168" s="74"/>
      <c r="DC168" s="74"/>
      <c r="DD168" s="74"/>
      <c r="DE168" s="74"/>
      <c r="DF168" s="74"/>
      <c r="DG168" s="74"/>
      <c r="DH168" s="74"/>
      <c r="DI168" s="74"/>
      <c r="DJ168" s="74"/>
      <c r="DK168" s="74"/>
      <c r="DL168" s="74"/>
      <c r="DM168" s="74"/>
      <c r="DN168" s="74"/>
      <c r="DO168" s="74"/>
      <c r="DP168" s="74"/>
      <c r="DQ168" s="74"/>
      <c r="DR168" s="74"/>
      <c r="DS168" s="74"/>
      <c r="DT168" s="74"/>
      <c r="DU168" s="74"/>
      <c r="DV168" s="74"/>
      <c r="DW168" s="74"/>
      <c r="DX168" s="74"/>
      <c r="DY168" s="74"/>
      <c r="DZ168" s="74"/>
      <c r="EA168" s="74"/>
      <c r="EB168" s="74"/>
      <c r="EC168" s="74"/>
      <c r="ED168" s="74"/>
      <c r="EE168" s="74"/>
      <c r="EF168" s="74"/>
      <c r="EG168" s="74"/>
      <c r="EH168" s="74"/>
      <c r="EI168" s="74"/>
      <c r="EJ168" s="74"/>
      <c r="EK168" s="74"/>
      <c r="EL168" s="74"/>
      <c r="EM168" s="74"/>
      <c r="EN168" s="74"/>
      <c r="EO168" s="74"/>
      <c r="EP168" s="74"/>
      <c r="EQ168" s="74"/>
      <c r="ER168" s="74"/>
      <c r="ES168" s="74"/>
      <c r="ET168" s="74"/>
      <c r="EU168" s="74"/>
      <c r="EV168" s="74"/>
      <c r="EW168" s="74"/>
      <c r="EX168" s="74"/>
      <c r="EY168" s="74"/>
      <c r="EZ168" s="74"/>
      <c r="FA168" s="74"/>
      <c r="FB168" s="74"/>
      <c r="FC168" s="74"/>
      <c r="FD168" s="74"/>
      <c r="FE168" s="74"/>
      <c r="FF168" s="74"/>
      <c r="FG168" s="74"/>
      <c r="FH168" s="74"/>
      <c r="FI168" s="74"/>
      <c r="FJ168" s="74"/>
      <c r="FK168" s="74"/>
      <c r="FL168" s="74"/>
      <c r="FM168" s="74"/>
      <c r="FN168" s="74"/>
      <c r="FO168" s="74"/>
      <c r="FP168" s="74"/>
      <c r="FQ168" s="74"/>
      <c r="FR168" s="74"/>
      <c r="FS168" s="74"/>
      <c r="FT168" s="74"/>
      <c r="FU168" s="74"/>
      <c r="FV168" s="74"/>
      <c r="FW168" s="74"/>
      <c r="FX168" s="74"/>
      <c r="FY168" s="74"/>
      <c r="FZ168" s="74"/>
      <c r="GA168" s="74"/>
      <c r="GB168" s="74"/>
      <c r="GC168" s="74"/>
      <c r="GD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</row>
    <row r="169" spans="1:256" ht="12.75" x14ac:dyDescent="0.2">
      <c r="A169" s="68"/>
      <c r="B169" s="69">
        <v>85</v>
      </c>
      <c r="C169" s="69">
        <v>185851129</v>
      </c>
      <c r="D169" s="70" t="s">
        <v>24</v>
      </c>
      <c r="E169" s="69" t="s">
        <v>9</v>
      </c>
      <c r="F169" s="71">
        <f>+F168</f>
        <v>39</v>
      </c>
      <c r="G169" s="71"/>
      <c r="H169" s="72">
        <f t="shared" si="16"/>
        <v>0</v>
      </c>
      <c r="I169" s="73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74"/>
      <c r="CP169" s="74"/>
      <c r="CQ169" s="74"/>
      <c r="CR169" s="74"/>
      <c r="CS169" s="74"/>
      <c r="CT169" s="74"/>
      <c r="CU169" s="74"/>
      <c r="CV169" s="74"/>
      <c r="CW169" s="74"/>
      <c r="CX169" s="74"/>
      <c r="CY169" s="74"/>
      <c r="CZ169" s="74"/>
      <c r="DA169" s="74"/>
      <c r="DB169" s="74"/>
      <c r="DC169" s="74"/>
      <c r="DD169" s="74"/>
      <c r="DE169" s="74"/>
      <c r="DF169" s="74"/>
      <c r="DG169" s="74"/>
      <c r="DH169" s="74"/>
      <c r="DI169" s="74"/>
      <c r="DJ169" s="74"/>
      <c r="DK169" s="74"/>
      <c r="DL169" s="74"/>
      <c r="DM169" s="74"/>
      <c r="DN169" s="74"/>
      <c r="DO169" s="74"/>
      <c r="DP169" s="74"/>
      <c r="DQ169" s="74"/>
      <c r="DR169" s="74"/>
      <c r="DS169" s="74"/>
      <c r="DT169" s="74"/>
      <c r="DU169" s="74"/>
      <c r="DV169" s="74"/>
      <c r="DW169" s="74"/>
      <c r="DX169" s="74"/>
      <c r="DY169" s="74"/>
      <c r="DZ169" s="74"/>
      <c r="EA169" s="74"/>
      <c r="EB169" s="74"/>
      <c r="EC169" s="74"/>
      <c r="ED169" s="74"/>
      <c r="EE169" s="74"/>
      <c r="EF169" s="74"/>
      <c r="EG169" s="74"/>
      <c r="EH169" s="74"/>
      <c r="EI169" s="74"/>
      <c r="EJ169" s="74"/>
      <c r="EK169" s="74"/>
      <c r="EL169" s="74"/>
      <c r="EM169" s="74"/>
      <c r="EN169" s="74"/>
      <c r="EO169" s="74"/>
      <c r="EP169" s="74"/>
      <c r="EQ169" s="74"/>
      <c r="ER169" s="74"/>
      <c r="ES169" s="74"/>
      <c r="ET169" s="74"/>
      <c r="EU169" s="74"/>
      <c r="EV169" s="74"/>
      <c r="EW169" s="74"/>
      <c r="EX169" s="74"/>
      <c r="EY169" s="74"/>
      <c r="EZ169" s="74"/>
      <c r="FA169" s="74"/>
      <c r="FB169" s="74"/>
      <c r="FC169" s="74"/>
      <c r="FD169" s="74"/>
      <c r="FE169" s="74"/>
      <c r="FF169" s="74"/>
      <c r="FG169" s="74"/>
      <c r="FH169" s="74"/>
      <c r="FI169" s="74"/>
      <c r="FJ169" s="74"/>
      <c r="FK169" s="74"/>
      <c r="FL169" s="74"/>
      <c r="FM169" s="74"/>
      <c r="FN169" s="74"/>
      <c r="FO169" s="74"/>
      <c r="FP169" s="74"/>
      <c r="FQ169" s="74"/>
      <c r="FR169" s="74"/>
      <c r="FS169" s="74"/>
      <c r="FT169" s="74"/>
      <c r="FU169" s="74"/>
      <c r="FV169" s="74"/>
      <c r="FW169" s="74"/>
      <c r="FX169" s="74"/>
      <c r="FY169" s="74"/>
      <c r="FZ169" s="74"/>
      <c r="GA169" s="74"/>
      <c r="GB169" s="74"/>
      <c r="GC169" s="74"/>
      <c r="GD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</row>
    <row r="170" spans="1:256" ht="12.75" x14ac:dyDescent="0.2">
      <c r="A170" s="68"/>
      <c r="B170" s="69">
        <v>86</v>
      </c>
      <c r="C170" s="69">
        <v>184911111</v>
      </c>
      <c r="D170" s="70" t="s">
        <v>114</v>
      </c>
      <c r="E170" s="69" t="s">
        <v>1</v>
      </c>
      <c r="F170" s="71">
        <f>+ (39)*0.1</f>
        <v>3.9000000000000004</v>
      </c>
      <c r="G170" s="71"/>
      <c r="H170" s="72">
        <f t="shared" si="16"/>
        <v>0</v>
      </c>
      <c r="I170" s="73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V170" s="74"/>
      <c r="CW170" s="74"/>
      <c r="CX170" s="74"/>
      <c r="CY170" s="74"/>
      <c r="CZ170" s="74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DZ170" s="74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  <c r="EK170" s="74"/>
      <c r="EL170" s="74"/>
      <c r="EM170" s="74"/>
      <c r="EN170" s="74"/>
      <c r="EO170" s="74"/>
      <c r="EP170" s="74"/>
      <c r="EQ170" s="74"/>
      <c r="ER170" s="74"/>
      <c r="ES170" s="74"/>
      <c r="ET170" s="74"/>
      <c r="EU170" s="74"/>
      <c r="EV170" s="74"/>
      <c r="EW170" s="74"/>
      <c r="EX170" s="74"/>
      <c r="EY170" s="74"/>
      <c r="EZ170" s="74"/>
      <c r="FA170" s="74"/>
      <c r="FB170" s="74"/>
      <c r="FC170" s="74"/>
      <c r="FD170" s="74"/>
      <c r="FE170" s="74"/>
      <c r="FF170" s="74"/>
      <c r="FG170" s="74"/>
      <c r="FH170" s="74"/>
      <c r="FI170" s="74"/>
      <c r="FJ170" s="74"/>
      <c r="FK170" s="74"/>
      <c r="FL170" s="74"/>
      <c r="FM170" s="74"/>
      <c r="FN170" s="74"/>
      <c r="FO170" s="74"/>
      <c r="FP170" s="74"/>
      <c r="FQ170" s="74"/>
      <c r="FR170" s="74"/>
      <c r="FS170" s="74"/>
      <c r="FT170" s="74"/>
      <c r="FU170" s="74"/>
      <c r="FV170" s="74"/>
      <c r="FW170" s="74"/>
      <c r="FX170" s="74"/>
      <c r="FY170" s="74"/>
      <c r="FZ170" s="74"/>
      <c r="GA170" s="74"/>
      <c r="GB170" s="74"/>
      <c r="GC170" s="74"/>
      <c r="GD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  <c r="IV170" s="74"/>
    </row>
    <row r="171" spans="1:256" ht="12.75" x14ac:dyDescent="0.2">
      <c r="A171" s="68"/>
      <c r="B171" s="69">
        <v>87</v>
      </c>
      <c r="C171" s="69">
        <v>184215173</v>
      </c>
      <c r="D171" s="70" t="s">
        <v>45</v>
      </c>
      <c r="E171" s="69" t="s">
        <v>1</v>
      </c>
      <c r="F171" s="71">
        <v>39</v>
      </c>
      <c r="G171" s="71"/>
      <c r="H171" s="72">
        <f t="shared" ref="H171:H176" si="17">G171*F171</f>
        <v>0</v>
      </c>
      <c r="I171" s="73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4"/>
      <c r="CN171" s="74"/>
      <c r="CO171" s="74"/>
      <c r="CP171" s="74"/>
      <c r="CQ171" s="74"/>
      <c r="CR171" s="74"/>
      <c r="CS171" s="74"/>
      <c r="CT171" s="74"/>
      <c r="CU171" s="74"/>
      <c r="CV171" s="74"/>
      <c r="CW171" s="74"/>
      <c r="CX171" s="74"/>
      <c r="CY171" s="74"/>
      <c r="CZ171" s="74"/>
      <c r="DA171" s="74"/>
      <c r="DB171" s="74"/>
      <c r="DC171" s="74"/>
      <c r="DD171" s="74"/>
      <c r="DE171" s="74"/>
      <c r="DF171" s="74"/>
      <c r="DG171" s="74"/>
      <c r="DH171" s="74"/>
      <c r="DI171" s="74"/>
      <c r="DJ171" s="74"/>
      <c r="DK171" s="74"/>
      <c r="DL171" s="74"/>
      <c r="DM171" s="74"/>
      <c r="DN171" s="74"/>
      <c r="DO171" s="74"/>
      <c r="DP171" s="74"/>
      <c r="DQ171" s="74"/>
      <c r="DR171" s="74"/>
      <c r="DS171" s="74"/>
      <c r="DT171" s="74"/>
      <c r="DU171" s="74"/>
      <c r="DV171" s="74"/>
      <c r="DW171" s="74"/>
      <c r="DX171" s="74"/>
      <c r="DY171" s="74"/>
      <c r="DZ171" s="74"/>
      <c r="EA171" s="74"/>
      <c r="EB171" s="74"/>
      <c r="EC171" s="74"/>
      <c r="ED171" s="74"/>
      <c r="EE171" s="74"/>
      <c r="EF171" s="74"/>
      <c r="EG171" s="74"/>
      <c r="EH171" s="74"/>
      <c r="EI171" s="74"/>
      <c r="EJ171" s="74"/>
      <c r="EK171" s="74"/>
      <c r="EL171" s="74"/>
      <c r="EM171" s="74"/>
      <c r="EN171" s="74"/>
      <c r="EO171" s="74"/>
      <c r="EP171" s="74"/>
      <c r="EQ171" s="74"/>
      <c r="ER171" s="74"/>
      <c r="ES171" s="74"/>
      <c r="ET171" s="74"/>
      <c r="EU171" s="74"/>
      <c r="EV171" s="74"/>
      <c r="EW171" s="74"/>
      <c r="EX171" s="74"/>
      <c r="EY171" s="74"/>
      <c r="EZ171" s="74"/>
      <c r="FA171" s="74"/>
      <c r="FB171" s="74"/>
      <c r="FC171" s="74"/>
      <c r="FD171" s="74"/>
      <c r="FE171" s="74"/>
      <c r="FF171" s="74"/>
      <c r="FG171" s="74"/>
      <c r="FH171" s="74"/>
      <c r="FI171" s="74"/>
      <c r="FJ171" s="74"/>
      <c r="FK171" s="74"/>
      <c r="FL171" s="74"/>
      <c r="FM171" s="74"/>
      <c r="FN171" s="74"/>
      <c r="FO171" s="74"/>
      <c r="FP171" s="74"/>
      <c r="FQ171" s="74"/>
      <c r="FR171" s="74"/>
      <c r="FS171" s="74"/>
      <c r="FT171" s="74"/>
      <c r="FU171" s="74"/>
      <c r="FV171" s="74"/>
      <c r="FW171" s="74"/>
      <c r="FX171" s="74"/>
      <c r="FY171" s="74"/>
      <c r="FZ171" s="74"/>
      <c r="GA171" s="74"/>
      <c r="GB171" s="74"/>
      <c r="GC171" s="74"/>
      <c r="GD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74"/>
      <c r="GX171" s="74"/>
      <c r="GY171" s="74"/>
      <c r="GZ171" s="74"/>
      <c r="HA171" s="74"/>
      <c r="HB171" s="74"/>
      <c r="HC171" s="74"/>
      <c r="HD171" s="74"/>
      <c r="HE171" s="74"/>
      <c r="HF171" s="74"/>
      <c r="HG171" s="74"/>
      <c r="HH171" s="74"/>
      <c r="HI171" s="74"/>
      <c r="HJ171" s="74"/>
      <c r="HK171" s="74"/>
      <c r="HL171" s="74"/>
      <c r="HM171" s="74"/>
      <c r="HN171" s="74"/>
      <c r="HO171" s="74"/>
      <c r="HP171" s="74"/>
      <c r="HQ171" s="74"/>
      <c r="HR171" s="74"/>
      <c r="HS171" s="74"/>
      <c r="HT171" s="74"/>
      <c r="HU171" s="74"/>
      <c r="HV171" s="74"/>
      <c r="HW171" s="74"/>
      <c r="HX171" s="74"/>
      <c r="HY171" s="74"/>
      <c r="HZ171" s="74"/>
      <c r="IA171" s="74"/>
      <c r="IB171" s="74"/>
      <c r="IC171" s="74"/>
      <c r="ID171" s="74"/>
      <c r="IE171" s="74"/>
      <c r="IF171" s="74"/>
      <c r="IG171" s="74"/>
      <c r="IH171" s="74"/>
      <c r="II171" s="74"/>
      <c r="IJ171" s="74"/>
      <c r="IK171" s="74"/>
      <c r="IL171" s="74"/>
      <c r="IM171" s="74"/>
      <c r="IN171" s="74"/>
      <c r="IO171" s="74"/>
      <c r="IP171" s="74"/>
      <c r="IQ171" s="74"/>
      <c r="IR171" s="74"/>
      <c r="IS171" s="74"/>
      <c r="IT171" s="74"/>
      <c r="IU171" s="74"/>
      <c r="IV171" s="74"/>
    </row>
    <row r="172" spans="1:256" ht="12.75" x14ac:dyDescent="0.2">
      <c r="A172" s="68"/>
      <c r="B172" s="69">
        <v>88</v>
      </c>
      <c r="C172" s="69" t="s">
        <v>115</v>
      </c>
      <c r="D172" s="70" t="s">
        <v>116</v>
      </c>
      <c r="E172" s="69" t="s">
        <v>1</v>
      </c>
      <c r="F172" s="71">
        <v>9</v>
      </c>
      <c r="G172" s="71"/>
      <c r="H172" s="72">
        <f t="shared" ref="H172" si="18">G172*F172</f>
        <v>0</v>
      </c>
      <c r="I172" s="73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  <c r="CO172" s="74"/>
      <c r="CP172" s="74"/>
      <c r="CQ172" s="74"/>
      <c r="CR172" s="74"/>
      <c r="CS172" s="74"/>
      <c r="CT172" s="74"/>
      <c r="CU172" s="74"/>
      <c r="CV172" s="74"/>
      <c r="CW172" s="74"/>
      <c r="CX172" s="74"/>
      <c r="CY172" s="74"/>
      <c r="CZ172" s="74"/>
      <c r="DA172" s="74"/>
      <c r="DB172" s="74"/>
      <c r="DC172" s="74"/>
      <c r="DD172" s="74"/>
      <c r="DE172" s="74"/>
      <c r="DF172" s="74"/>
      <c r="DG172" s="74"/>
      <c r="DH172" s="74"/>
      <c r="DI172" s="74"/>
      <c r="DJ172" s="74"/>
      <c r="DK172" s="74"/>
      <c r="DL172" s="74"/>
      <c r="DM172" s="74"/>
      <c r="DN172" s="74"/>
      <c r="DO172" s="74"/>
      <c r="DP172" s="74"/>
      <c r="DQ172" s="74"/>
      <c r="DR172" s="74"/>
      <c r="DS172" s="74"/>
      <c r="DT172" s="74"/>
      <c r="DU172" s="74"/>
      <c r="DV172" s="74"/>
      <c r="DW172" s="74"/>
      <c r="DX172" s="74"/>
      <c r="DY172" s="74"/>
      <c r="DZ172" s="74"/>
      <c r="EA172" s="74"/>
      <c r="EB172" s="74"/>
      <c r="EC172" s="74"/>
      <c r="ED172" s="74"/>
      <c r="EE172" s="74"/>
      <c r="EF172" s="74"/>
      <c r="EG172" s="74"/>
      <c r="EH172" s="74"/>
      <c r="EI172" s="74"/>
      <c r="EJ172" s="74"/>
      <c r="EK172" s="74"/>
      <c r="EL172" s="74"/>
      <c r="EM172" s="74"/>
      <c r="EN172" s="74"/>
      <c r="EO172" s="74"/>
      <c r="EP172" s="74"/>
      <c r="EQ172" s="74"/>
      <c r="ER172" s="74"/>
      <c r="ES172" s="74"/>
      <c r="ET172" s="74"/>
      <c r="EU172" s="74"/>
      <c r="EV172" s="74"/>
      <c r="EW172" s="74"/>
      <c r="EX172" s="74"/>
      <c r="EY172" s="74"/>
      <c r="EZ172" s="74"/>
      <c r="FA172" s="74"/>
      <c r="FB172" s="74"/>
      <c r="FC172" s="74"/>
      <c r="FD172" s="74"/>
      <c r="FE172" s="74"/>
      <c r="FF172" s="74"/>
      <c r="FG172" s="74"/>
      <c r="FH172" s="74"/>
      <c r="FI172" s="74"/>
      <c r="FJ172" s="74"/>
      <c r="FK172" s="74"/>
      <c r="FL172" s="74"/>
      <c r="FM172" s="74"/>
      <c r="FN172" s="74"/>
      <c r="FO172" s="74"/>
      <c r="FP172" s="74"/>
      <c r="FQ172" s="74"/>
      <c r="FR172" s="74"/>
      <c r="FS172" s="74"/>
      <c r="FT172" s="74"/>
      <c r="FU172" s="74"/>
      <c r="FV172" s="74"/>
      <c r="FW172" s="74"/>
      <c r="FX172" s="74"/>
      <c r="FY172" s="74"/>
      <c r="FZ172" s="74"/>
      <c r="GA172" s="74"/>
      <c r="GB172" s="74"/>
      <c r="GC172" s="74"/>
      <c r="GD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74"/>
      <c r="GX172" s="74"/>
      <c r="GY172" s="74"/>
      <c r="GZ172" s="74"/>
      <c r="HA172" s="74"/>
      <c r="HB172" s="74"/>
      <c r="HC172" s="74"/>
      <c r="HD172" s="74"/>
      <c r="HE172" s="74"/>
      <c r="HF172" s="74"/>
      <c r="HG172" s="74"/>
      <c r="HH172" s="74"/>
      <c r="HI172" s="74"/>
      <c r="HJ172" s="74"/>
      <c r="HK172" s="74"/>
      <c r="HL172" s="74"/>
      <c r="HM172" s="74"/>
      <c r="HN172" s="74"/>
      <c r="HO172" s="74"/>
      <c r="HP172" s="74"/>
      <c r="HQ172" s="74"/>
      <c r="HR172" s="74"/>
      <c r="HS172" s="74"/>
      <c r="HT172" s="74"/>
      <c r="HU172" s="74"/>
      <c r="HV172" s="74"/>
      <c r="HW172" s="74"/>
      <c r="HX172" s="74"/>
      <c r="HY172" s="74"/>
      <c r="HZ172" s="74"/>
      <c r="IA172" s="74"/>
      <c r="IB172" s="74"/>
      <c r="IC172" s="74"/>
      <c r="ID172" s="74"/>
      <c r="IE172" s="74"/>
      <c r="IF172" s="74"/>
      <c r="IG172" s="74"/>
      <c r="IH172" s="74"/>
      <c r="II172" s="74"/>
      <c r="IJ172" s="74"/>
      <c r="IK172" s="74"/>
      <c r="IL172" s="74"/>
      <c r="IM172" s="74"/>
      <c r="IN172" s="74"/>
      <c r="IO172" s="74"/>
      <c r="IP172" s="74"/>
      <c r="IQ172" s="74"/>
      <c r="IR172" s="74"/>
      <c r="IS172" s="74"/>
      <c r="IT172" s="74"/>
      <c r="IU172" s="74"/>
      <c r="IV172" s="74"/>
    </row>
    <row r="173" spans="1:256" ht="25.5" x14ac:dyDescent="0.2">
      <c r="A173" s="68"/>
      <c r="B173" s="69">
        <v>89</v>
      </c>
      <c r="C173" s="69">
        <v>184852322</v>
      </c>
      <c r="D173" s="70" t="s">
        <v>117</v>
      </c>
      <c r="E173" s="69" t="s">
        <v>1</v>
      </c>
      <c r="F173" s="71">
        <v>9</v>
      </c>
      <c r="G173" s="71"/>
      <c r="H173" s="72">
        <f>G173*F173</f>
        <v>0</v>
      </c>
      <c r="I173" s="73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74"/>
      <c r="CP173" s="74"/>
      <c r="CQ173" s="74"/>
      <c r="CR173" s="74"/>
      <c r="CS173" s="74"/>
      <c r="CT173" s="74"/>
      <c r="CU173" s="74"/>
      <c r="CV173" s="74"/>
      <c r="CW173" s="74"/>
      <c r="CX173" s="74"/>
      <c r="CY173" s="74"/>
      <c r="CZ173" s="74"/>
      <c r="DA173" s="74"/>
      <c r="DB173" s="74"/>
      <c r="DC173" s="74"/>
      <c r="DD173" s="74"/>
      <c r="DE173" s="74"/>
      <c r="DF173" s="74"/>
      <c r="DG173" s="74"/>
      <c r="DH173" s="74"/>
      <c r="DI173" s="74"/>
      <c r="DJ173" s="74"/>
      <c r="DK173" s="74"/>
      <c r="DL173" s="74"/>
      <c r="DM173" s="74"/>
      <c r="DN173" s="74"/>
      <c r="DO173" s="74"/>
      <c r="DP173" s="74"/>
      <c r="DQ173" s="74"/>
      <c r="DR173" s="74"/>
      <c r="DS173" s="74"/>
      <c r="DT173" s="74"/>
      <c r="DU173" s="74"/>
      <c r="DV173" s="74"/>
      <c r="DW173" s="74"/>
      <c r="DX173" s="74"/>
      <c r="DY173" s="74"/>
      <c r="DZ173" s="74"/>
      <c r="EA173" s="74"/>
      <c r="EB173" s="74"/>
      <c r="EC173" s="74"/>
      <c r="ED173" s="74"/>
      <c r="EE173" s="74"/>
      <c r="EF173" s="74"/>
      <c r="EG173" s="74"/>
      <c r="EH173" s="74"/>
      <c r="EI173" s="74"/>
      <c r="EJ173" s="74"/>
      <c r="EK173" s="74"/>
      <c r="EL173" s="74"/>
      <c r="EM173" s="74"/>
      <c r="EN173" s="74"/>
      <c r="EO173" s="74"/>
      <c r="EP173" s="74"/>
      <c r="EQ173" s="74"/>
      <c r="ER173" s="74"/>
      <c r="ES173" s="74"/>
      <c r="ET173" s="74"/>
      <c r="EU173" s="74"/>
      <c r="EV173" s="74"/>
      <c r="EW173" s="74"/>
      <c r="EX173" s="74"/>
      <c r="EY173" s="74"/>
      <c r="EZ173" s="74"/>
      <c r="FA173" s="74"/>
      <c r="FB173" s="74"/>
      <c r="FC173" s="74"/>
      <c r="FD173" s="74"/>
      <c r="FE173" s="74"/>
      <c r="FF173" s="74"/>
      <c r="FG173" s="74"/>
      <c r="FH173" s="74"/>
      <c r="FI173" s="74"/>
      <c r="FJ173" s="74"/>
      <c r="FK173" s="74"/>
      <c r="FL173" s="74"/>
      <c r="FM173" s="74"/>
      <c r="FN173" s="74"/>
      <c r="FO173" s="74"/>
      <c r="FP173" s="74"/>
      <c r="FQ173" s="74"/>
      <c r="FR173" s="74"/>
      <c r="FS173" s="74"/>
      <c r="FT173" s="74"/>
      <c r="FU173" s="74"/>
      <c r="FV173" s="74"/>
      <c r="FW173" s="74"/>
      <c r="FX173" s="74"/>
      <c r="FY173" s="74"/>
      <c r="FZ173" s="74"/>
      <c r="GA173" s="74"/>
      <c r="GB173" s="74"/>
      <c r="GC173" s="74"/>
      <c r="GD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  <c r="IV173" s="74"/>
    </row>
    <row r="174" spans="1:256" ht="25.5" x14ac:dyDescent="0.2">
      <c r="A174" s="68"/>
      <c r="B174" s="69">
        <v>90</v>
      </c>
      <c r="C174" s="69">
        <v>185802114</v>
      </c>
      <c r="D174" s="70" t="s">
        <v>89</v>
      </c>
      <c r="E174" s="69" t="s">
        <v>2</v>
      </c>
      <c r="F174" s="83">
        <f>+(39*100)*0.001*0.001</f>
        <v>3.8999999999999998E-3</v>
      </c>
      <c r="G174" s="71"/>
      <c r="H174" s="72">
        <f t="shared" si="17"/>
        <v>0</v>
      </c>
      <c r="I174" s="73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74"/>
      <c r="DD174" s="74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  <c r="EK174" s="74"/>
      <c r="EL174" s="74"/>
      <c r="EM174" s="74"/>
      <c r="EN174" s="74"/>
      <c r="EO174" s="74"/>
      <c r="EP174" s="74"/>
      <c r="EQ174" s="74"/>
      <c r="ER174" s="74"/>
      <c r="ES174" s="74"/>
      <c r="ET174" s="74"/>
      <c r="EU174" s="74"/>
      <c r="EV174" s="74"/>
      <c r="EW174" s="74"/>
      <c r="EX174" s="74"/>
      <c r="EY174" s="74"/>
      <c r="EZ174" s="74"/>
      <c r="FA174" s="74"/>
      <c r="FB174" s="74"/>
      <c r="FC174" s="74"/>
      <c r="FD174" s="74"/>
      <c r="FE174" s="74"/>
      <c r="FF174" s="74"/>
      <c r="FG174" s="74"/>
      <c r="FH174" s="74"/>
      <c r="FI174" s="74"/>
      <c r="FJ174" s="74"/>
      <c r="FK174" s="74"/>
      <c r="FL174" s="74"/>
      <c r="FM174" s="74"/>
      <c r="FN174" s="74"/>
      <c r="FO174" s="74"/>
      <c r="FP174" s="74"/>
      <c r="FQ174" s="74"/>
      <c r="FR174" s="74"/>
      <c r="FS174" s="74"/>
      <c r="FT174" s="74"/>
      <c r="FU174" s="74"/>
      <c r="FV174" s="74"/>
      <c r="FW174" s="74"/>
      <c r="FX174" s="74"/>
      <c r="FY174" s="74"/>
      <c r="FZ174" s="74"/>
      <c r="GA174" s="74"/>
      <c r="GB174" s="74"/>
      <c r="GC174" s="74"/>
      <c r="GD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  <c r="IS174" s="74"/>
      <c r="IT174" s="74"/>
      <c r="IU174" s="74"/>
      <c r="IV174" s="74"/>
    </row>
    <row r="175" spans="1:256" ht="25.5" x14ac:dyDescent="0.2">
      <c r="A175" s="68"/>
      <c r="B175" s="69">
        <v>91</v>
      </c>
      <c r="C175" s="69">
        <v>998231311</v>
      </c>
      <c r="D175" s="70" t="s">
        <v>40</v>
      </c>
      <c r="E175" s="69" t="s">
        <v>2</v>
      </c>
      <c r="F175" s="71">
        <f>+F171*0.003+F174+F93*0.001</f>
        <v>0.1227</v>
      </c>
      <c r="G175" s="71"/>
      <c r="H175" s="72">
        <f t="shared" si="17"/>
        <v>0</v>
      </c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  <c r="EK175" s="74"/>
      <c r="EL175" s="74"/>
      <c r="EM175" s="74"/>
      <c r="EN175" s="74"/>
      <c r="EO175" s="74"/>
      <c r="EP175" s="74"/>
      <c r="EQ175" s="74"/>
      <c r="ER175" s="74"/>
      <c r="ES175" s="74"/>
      <c r="ET175" s="74"/>
      <c r="EU175" s="74"/>
      <c r="EV175" s="74"/>
      <c r="EW175" s="74"/>
      <c r="EX175" s="74"/>
      <c r="EY175" s="74"/>
      <c r="EZ175" s="74"/>
      <c r="FA175" s="74"/>
      <c r="FB175" s="74"/>
      <c r="FC175" s="74"/>
      <c r="FD175" s="74"/>
      <c r="FE175" s="74"/>
      <c r="FF175" s="74"/>
      <c r="FG175" s="74"/>
      <c r="FH175" s="74"/>
      <c r="FI175" s="74"/>
      <c r="FJ175" s="74"/>
      <c r="FK175" s="74"/>
      <c r="FL175" s="74"/>
      <c r="FM175" s="74"/>
      <c r="FN175" s="74"/>
      <c r="FO175" s="74"/>
      <c r="FP175" s="74"/>
      <c r="FQ175" s="74"/>
      <c r="FR175" s="74"/>
      <c r="FS175" s="74"/>
      <c r="FT175" s="74"/>
      <c r="FU175" s="74"/>
      <c r="FV175" s="74"/>
      <c r="FW175" s="74"/>
      <c r="FX175" s="74"/>
      <c r="FY175" s="74"/>
      <c r="FZ175" s="74"/>
      <c r="GA175" s="74"/>
      <c r="GB175" s="74"/>
      <c r="GC175" s="74"/>
      <c r="GD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</row>
    <row r="176" spans="1:256" ht="12.75" x14ac:dyDescent="0.2">
      <c r="A176" s="68"/>
      <c r="B176" s="69">
        <v>92</v>
      </c>
      <c r="C176" s="69" t="s">
        <v>3</v>
      </c>
      <c r="D176" s="70" t="s">
        <v>27</v>
      </c>
      <c r="E176" s="69" t="s">
        <v>14</v>
      </c>
      <c r="F176" s="71">
        <f>F174*1000</f>
        <v>3.9</v>
      </c>
      <c r="G176" s="71"/>
      <c r="H176" s="72">
        <f t="shared" si="17"/>
        <v>0</v>
      </c>
      <c r="I176" s="73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74"/>
      <c r="DW176" s="74"/>
      <c r="DX176" s="74"/>
      <c r="DY176" s="74"/>
      <c r="DZ176" s="74"/>
      <c r="EA176" s="74"/>
      <c r="EB176" s="74"/>
      <c r="EC176" s="74"/>
      <c r="ED176" s="74"/>
      <c r="EE176" s="74"/>
      <c r="EF176" s="74"/>
      <c r="EG176" s="74"/>
      <c r="EH176" s="74"/>
      <c r="EI176" s="74"/>
      <c r="EJ176" s="74"/>
      <c r="EK176" s="74"/>
      <c r="EL176" s="74"/>
      <c r="EM176" s="74"/>
      <c r="EN176" s="74"/>
      <c r="EO176" s="74"/>
      <c r="EP176" s="74"/>
      <c r="EQ176" s="74"/>
      <c r="ER176" s="74"/>
      <c r="ES176" s="74"/>
      <c r="ET176" s="74"/>
      <c r="EU176" s="74"/>
      <c r="EV176" s="74"/>
      <c r="EW176" s="74"/>
      <c r="EX176" s="74"/>
      <c r="EY176" s="74"/>
      <c r="EZ176" s="74"/>
      <c r="FA176" s="74"/>
      <c r="FB176" s="74"/>
      <c r="FC176" s="74"/>
      <c r="FD176" s="74"/>
      <c r="FE176" s="74"/>
      <c r="FF176" s="74"/>
      <c r="FG176" s="74"/>
      <c r="FH176" s="74"/>
      <c r="FI176" s="74"/>
      <c r="FJ176" s="74"/>
      <c r="FK176" s="74"/>
      <c r="FL176" s="74"/>
      <c r="FM176" s="74"/>
      <c r="FN176" s="74"/>
      <c r="FO176" s="74"/>
      <c r="FP176" s="74"/>
      <c r="FQ176" s="74"/>
      <c r="FR176" s="74"/>
      <c r="FS176" s="74"/>
      <c r="FT176" s="74"/>
      <c r="FU176" s="74"/>
      <c r="FV176" s="74"/>
      <c r="FW176" s="74"/>
      <c r="FX176" s="74"/>
      <c r="FY176" s="74"/>
      <c r="FZ176" s="74"/>
      <c r="GA176" s="74"/>
      <c r="GB176" s="74"/>
      <c r="GC176" s="74"/>
      <c r="GD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74"/>
      <c r="GX176" s="74"/>
      <c r="GY176" s="74"/>
      <c r="GZ176" s="74"/>
      <c r="HA176" s="74"/>
      <c r="HB176" s="74"/>
      <c r="HC176" s="74"/>
      <c r="HD176" s="74"/>
      <c r="HE176" s="74"/>
      <c r="HF176" s="74"/>
      <c r="HG176" s="74"/>
      <c r="HH176" s="74"/>
      <c r="HI176" s="74"/>
      <c r="HJ176" s="74"/>
      <c r="HK176" s="74"/>
      <c r="HL176" s="74"/>
      <c r="HM176" s="74"/>
      <c r="HN176" s="74"/>
      <c r="HO176" s="74"/>
      <c r="HP176" s="74"/>
      <c r="HQ176" s="74"/>
      <c r="HR176" s="74"/>
      <c r="HS176" s="74"/>
      <c r="HT176" s="74"/>
      <c r="HU176" s="74"/>
      <c r="HV176" s="74"/>
      <c r="HW176" s="74"/>
      <c r="HX176" s="74"/>
      <c r="HY176" s="74"/>
      <c r="HZ176" s="74"/>
      <c r="IA176" s="74"/>
      <c r="IB176" s="74"/>
      <c r="IC176" s="74"/>
      <c r="ID176" s="74"/>
      <c r="IE176" s="74"/>
      <c r="IF176" s="74"/>
      <c r="IG176" s="74"/>
      <c r="IH176" s="74"/>
      <c r="II176" s="74"/>
      <c r="IJ176" s="74"/>
      <c r="IK176" s="74"/>
      <c r="IL176" s="74"/>
      <c r="IM176" s="74"/>
      <c r="IN176" s="74"/>
      <c r="IO176" s="74"/>
      <c r="IP176" s="74"/>
      <c r="IQ176" s="74"/>
      <c r="IR176" s="74"/>
      <c r="IS176" s="74"/>
      <c r="IT176" s="74"/>
      <c r="IU176" s="74"/>
      <c r="IV176" s="74"/>
    </row>
    <row r="177" spans="1:256" ht="12.75" x14ac:dyDescent="0.2">
      <c r="A177" s="63"/>
      <c r="B177" s="63"/>
      <c r="C177" s="64"/>
      <c r="D177" s="64" t="s">
        <v>30</v>
      </c>
      <c r="E177" s="63"/>
      <c r="F177" s="65"/>
      <c r="G177" s="65"/>
      <c r="H177" s="2">
        <f>SUM(H165:H176)</f>
        <v>0</v>
      </c>
      <c r="I177" s="63"/>
      <c r="J177" s="63"/>
      <c r="K177" s="66"/>
      <c r="L177" s="63"/>
      <c r="M177" s="67"/>
      <c r="N177" s="63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67"/>
      <c r="CU177" s="67"/>
      <c r="CV177" s="67"/>
      <c r="CW177" s="67"/>
      <c r="CX177" s="67"/>
      <c r="CY177" s="67"/>
      <c r="CZ177" s="67"/>
      <c r="DA177" s="67"/>
      <c r="DB177" s="67"/>
      <c r="DC177" s="67"/>
      <c r="DD177" s="67"/>
      <c r="DE177" s="67"/>
      <c r="DF177" s="67"/>
      <c r="DG177" s="67"/>
      <c r="DH177" s="67"/>
      <c r="DI177" s="67"/>
      <c r="DJ177" s="67"/>
      <c r="DK177" s="67"/>
      <c r="DL177" s="67"/>
      <c r="DM177" s="67"/>
      <c r="DN177" s="67"/>
      <c r="DO177" s="67"/>
      <c r="DP177" s="67"/>
      <c r="DQ177" s="67"/>
      <c r="DR177" s="67"/>
      <c r="DS177" s="67"/>
      <c r="DT177" s="67"/>
      <c r="DU177" s="67"/>
      <c r="DV177" s="67"/>
      <c r="DW177" s="67"/>
      <c r="DX177" s="67"/>
      <c r="DY177" s="67"/>
      <c r="DZ177" s="67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67"/>
      <c r="IS177" s="67"/>
      <c r="IT177" s="67"/>
      <c r="IU177" s="67"/>
      <c r="IV177" s="67"/>
    </row>
    <row r="178" spans="1:256" ht="13.5" customHeight="1" x14ac:dyDescent="0.2">
      <c r="A178" s="20"/>
    </row>
    <row r="179" spans="1:256" ht="13.5" customHeight="1" x14ac:dyDescent="0.2">
      <c r="A179" s="56"/>
    </row>
    <row r="180" spans="1:256" ht="13.5" customHeight="1" x14ac:dyDescent="0.2">
      <c r="A180" s="56"/>
    </row>
    <row r="181" spans="1:256" ht="13.5" customHeight="1" x14ac:dyDescent="0.2">
      <c r="A181" s="56"/>
    </row>
    <row r="182" spans="1:256" ht="13.5" customHeight="1" x14ac:dyDescent="0.2">
      <c r="A182" s="20"/>
    </row>
    <row r="183" spans="1:256" ht="13.5" customHeight="1" x14ac:dyDescent="0.2">
      <c r="A183" s="56"/>
      <c r="B183" s="95"/>
      <c r="C183" s="7"/>
      <c r="D183" s="7"/>
      <c r="E183" s="7"/>
      <c r="F183" s="7"/>
      <c r="G183" s="7"/>
      <c r="H183" s="7"/>
      <c r="I183" s="7"/>
    </row>
    <row r="184" spans="1:256" ht="13.5" customHeight="1" x14ac:dyDescent="0.2">
      <c r="A184" s="56"/>
      <c r="B184" s="95"/>
      <c r="C184" s="7"/>
      <c r="D184" s="7"/>
      <c r="E184" s="7"/>
      <c r="F184" s="7"/>
      <c r="G184" s="7"/>
      <c r="H184" s="7"/>
      <c r="I184" s="7"/>
    </row>
    <row r="185" spans="1:256" ht="13.5" customHeight="1" x14ac:dyDescent="0.2">
      <c r="A185" s="56"/>
      <c r="B185" s="95"/>
      <c r="C185" s="7"/>
      <c r="D185" s="7"/>
      <c r="E185" s="7"/>
      <c r="F185" s="7"/>
      <c r="G185" s="7"/>
      <c r="H185" s="7"/>
      <c r="I185" s="7"/>
    </row>
  </sheetData>
  <mergeCells count="7">
    <mergeCell ref="G36:H36"/>
    <mergeCell ref="F35:G35"/>
    <mergeCell ref="F39:H39"/>
    <mergeCell ref="B1:H1"/>
    <mergeCell ref="B4:H4"/>
    <mergeCell ref="G24:H24"/>
    <mergeCell ref="B2:H2"/>
  </mergeCells>
  <pageMargins left="0.59055118110236227" right="0.39370078740157483" top="0.78740157480314965" bottom="0.70866141732283472" header="0.31496062992125984" footer="0.31496062992125984"/>
  <pageSetup paperSize="9" scale="85" fitToHeight="0" orientation="portrait" horizontalDpi="360" verticalDpi="360" r:id="rId1"/>
  <headerFooter>
    <oddFooter>Stránka &amp;P z &amp;N</oddFooter>
  </headerFooter>
  <rowBreaks count="2" manualBreakCount="2">
    <brk id="47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celkový</vt:lpstr>
      <vt:lpstr>celkový!Oblast_tisku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</dc:creator>
  <cp:lastModifiedBy>Kateřina Černohorská</cp:lastModifiedBy>
  <cp:lastPrinted>2022-07-29T14:22:24Z</cp:lastPrinted>
  <dcterms:created xsi:type="dcterms:W3CDTF">2011-04-19T19:51:16Z</dcterms:created>
  <dcterms:modified xsi:type="dcterms:W3CDTF">2022-07-29T14:22:32Z</dcterms:modified>
</cp:coreProperties>
</file>