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ORK\PRÁVNÍ 2021\ŠKaTV\Rekonstrukce vytahu ve skolni kuchyni na ZS Slezska 773\"/>
    </mc:Choice>
  </mc:AlternateContent>
  <bookViews>
    <workbookView xWindow="1875" yWindow="1500" windowWidth="26085" windowHeight="13155"/>
  </bookViews>
  <sheets>
    <sheet name="Titulní list" sheetId="2" r:id="rId1"/>
    <sheet name="Rozpočet" sheetId="1" r:id="rId2"/>
  </sheets>
  <definedNames>
    <definedName name="_xlnm.Print_Area" localSheetId="1">Rozpočet!$A$1:$H$59</definedName>
    <definedName name="_xlnm.Print_Area" localSheetId="0">'Titulní list'!$A$1:$H$51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H57" i="1"/>
  <c r="H56" i="1"/>
  <c r="H55" i="1"/>
  <c r="H47" i="1" l="1"/>
  <c r="H54" i="1"/>
  <c r="H51" i="1"/>
  <c r="H50" i="1"/>
  <c r="H49" i="1"/>
  <c r="H52" i="1"/>
  <c r="D8" i="1" l="1"/>
  <c r="D7" i="1"/>
  <c r="D4" i="1"/>
  <c r="D5" i="1"/>
  <c r="D6" i="1"/>
  <c r="H31" i="1"/>
  <c r="H32" i="1"/>
  <c r="H30" i="1"/>
  <c r="H29" i="1"/>
  <c r="H35" i="1"/>
  <c r="H36" i="1"/>
  <c r="H34" i="1"/>
  <c r="H40" i="1"/>
  <c r="H53" i="1" l="1"/>
  <c r="E24" i="2" s="1"/>
  <c r="H48" i="1"/>
  <c r="H46" i="1"/>
  <c r="H45" i="1" s="1"/>
  <c r="H44" i="1"/>
  <c r="H43" i="1"/>
  <c r="F24" i="2" l="1"/>
  <c r="G24" i="2" s="1"/>
  <c r="E23" i="2"/>
  <c r="H42" i="1"/>
  <c r="H41" i="1"/>
  <c r="H39" i="1"/>
  <c r="H38" i="1"/>
  <c r="H37" i="1"/>
  <c r="H33" i="1"/>
  <c r="H3" i="1"/>
  <c r="H2" i="1" s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F23" i="2" l="1"/>
  <c r="G23" i="2" s="1"/>
  <c r="H23" i="2" s="1"/>
  <c r="H10" i="1"/>
  <c r="G59" i="1" s="1"/>
  <c r="E21" i="2" l="1"/>
  <c r="F21" i="2" s="1"/>
  <c r="G21" i="2" s="1"/>
  <c r="H21" i="2" s="1"/>
  <c r="E22" i="2"/>
  <c r="E25" i="2" l="1"/>
  <c r="F31" i="2" s="1"/>
  <c r="F22" i="2"/>
  <c r="F25" i="2" s="1"/>
  <c r="F32" i="2" s="1"/>
  <c r="G22" i="2" l="1"/>
  <c r="G25" i="2" l="1"/>
  <c r="H22" i="2"/>
  <c r="F34" i="2" l="1"/>
  <c r="F33" i="2" s="1"/>
  <c r="H24" i="2"/>
  <c r="H25" i="2" s="1"/>
</calcChain>
</file>

<file path=xl/sharedStrings.xml><?xml version="1.0" encoding="utf-8"?>
<sst xmlns="http://schemas.openxmlformats.org/spreadsheetml/2006/main" count="173" uniqueCount="114">
  <si>
    <t>P.č.</t>
  </si>
  <si>
    <t>Číslo položky</t>
  </si>
  <si>
    <t>Název položky</t>
  </si>
  <si>
    <t>MJ</t>
  </si>
  <si>
    <t>Množství</t>
  </si>
  <si>
    <t>Cena / MJ</t>
  </si>
  <si>
    <t>Celkem</t>
  </si>
  <si>
    <t>ks</t>
  </si>
  <si>
    <t>Popis</t>
  </si>
  <si>
    <t>Dveře 1000x2000 jedn.</t>
  </si>
  <si>
    <t>Dveře jednokřídlé šachetní 1000x2000, madlo nerez, otvor pro ovladač</t>
  </si>
  <si>
    <t>Přejezdový plech</t>
  </si>
  <si>
    <t>Hydraulický rám</t>
  </si>
  <si>
    <t>Instalační kotevní set</t>
  </si>
  <si>
    <t>Instalační kotevní set hydraulického rámu</t>
  </si>
  <si>
    <t>Vážení hydraulika</t>
  </si>
  <si>
    <t>Kabina</t>
  </si>
  <si>
    <t>Kabina - podlaha: protiskluzný vinyl ALTRO,
stěny: pozink. plech + PVC film + ochranný film
okopové lišty: nerez 200 mm vysoké, perforované
osvětlení: standard
vybavení: madlo na boční stěně
zrcadlo: 600 x 900 mm</t>
  </si>
  <si>
    <t>Hydraulický agregát + příslušenství</t>
  </si>
  <si>
    <t>kpt</t>
  </si>
  <si>
    <t>soubor</t>
  </si>
  <si>
    <t>Olej hydraulický</t>
  </si>
  <si>
    <t>l</t>
  </si>
  <si>
    <t>Vodítka</t>
  </si>
  <si>
    <t>Spojky vodítek</t>
  </si>
  <si>
    <t>Lano pr. 10 mm</t>
  </si>
  <si>
    <t>m</t>
  </si>
  <si>
    <t>4 x 10 m</t>
  </si>
  <si>
    <t>Konzoly hlavní</t>
  </si>
  <si>
    <t>Konzoly pro kotvení vodítek.</t>
  </si>
  <si>
    <t>Motor: 3+PEN 400V AC, 50 Hz.
Hadice délky 4 m.
Píst délky 1,915 m + sloup pod píst + konzoly.</t>
  </si>
  <si>
    <t>T90x75x16</t>
  </si>
  <si>
    <t>Příchytka vodítek</t>
  </si>
  <si>
    <t>Při práci v prohlubni.</t>
  </si>
  <si>
    <t>Hlavní vypínač</t>
  </si>
  <si>
    <t>Elektroinstalace šachty</t>
  </si>
  <si>
    <t>Elektroinstalace strojovny</t>
  </si>
  <si>
    <t>Osvětlení šachty</t>
  </si>
  <si>
    <t>snímače, kabely, lišty</t>
  </si>
  <si>
    <t>svítidla, přívodní kabely, lišty</t>
  </si>
  <si>
    <t>Magnet páskový</t>
  </si>
  <si>
    <t>Kabel závěsný</t>
  </si>
  <si>
    <t>Fotozávora</t>
  </si>
  <si>
    <t>celoplošná fotozávora</t>
  </si>
  <si>
    <t>Modul interkomu v kabině</t>
  </si>
  <si>
    <t>GSM brána</t>
  </si>
  <si>
    <t>umístěna na DIN liště v rozvaděči</t>
  </si>
  <si>
    <t>Kabinový ovládací panel</t>
  </si>
  <si>
    <t>Stanicový přivolávač</t>
  </si>
  <si>
    <t>displej, ovládací tlačítka, klíček</t>
  </si>
  <si>
    <t>integrovaný v zárubni šachetních dveří</t>
  </si>
  <si>
    <t>Balné</t>
  </si>
  <si>
    <t>Realizační dok. výtahu</t>
  </si>
  <si>
    <t>Montáž</t>
  </si>
  <si>
    <t>Uvedení do provozu, zaškolení obsluhy</t>
  </si>
  <si>
    <t>Díl</t>
  </si>
  <si>
    <t>Demontáž stávající technologie</t>
  </si>
  <si>
    <t>Nová technologie - hydraulická plošina</t>
  </si>
  <si>
    <t>Stavební úpravy</t>
  </si>
  <si>
    <t>Lanová svorka</t>
  </si>
  <si>
    <t>Nárazník hlavní</t>
  </si>
  <si>
    <t>Nárazník výsuvný/sklopný</t>
  </si>
  <si>
    <t>Doprava</t>
  </si>
  <si>
    <t>Další nespecifikované</t>
  </si>
  <si>
    <t>Případné další nutné vybavení, které nelze zařadit do žádné z výše uvedených kategorií a je nezbytné pro fungování hydraulické plošiny</t>
  </si>
  <si>
    <t>Rozvaděč a řízení</t>
  </si>
  <si>
    <t>Součástí demontáže jsou:</t>
  </si>
  <si>
    <t>Dokumentace skut. provedení</t>
  </si>
  <si>
    <t>Ostatní náklady</t>
  </si>
  <si>
    <t>Zařízení staveniště</t>
  </si>
  <si>
    <t>t</t>
  </si>
  <si>
    <t>Přesun hmot celkem</t>
  </si>
  <si>
    <t>Malba šachty a strojovny</t>
  </si>
  <si>
    <t>Stěny i stropy.</t>
  </si>
  <si>
    <t>m2</t>
  </si>
  <si>
    <t>Oprava, výměna obkladu v 1NP</t>
  </si>
  <si>
    <t>včetně materiálu.</t>
  </si>
  <si>
    <t>Vyčištění budovy</t>
  </si>
  <si>
    <t>Začištění omítek kolem dveří</t>
  </si>
  <si>
    <t>Oprava omítek</t>
  </si>
  <si>
    <t>v šachtě i strojovně po demontáži</t>
  </si>
  <si>
    <t>Osazení nosníku v hlavě šachty</t>
  </si>
  <si>
    <t>montážní nosník I 100</t>
  </si>
  <si>
    <t>Celkem bez DPH</t>
  </si>
  <si>
    <t>Stavba:</t>
  </si>
  <si>
    <t>Objednatel:</t>
  </si>
  <si>
    <t>Zhotovitel:</t>
  </si>
  <si>
    <t>Rekapitulace dílších částí</t>
  </si>
  <si>
    <t>Položkový rozpočet stavby</t>
  </si>
  <si>
    <t>Název</t>
  </si>
  <si>
    <t>Základ pro sníženou DPH</t>
  </si>
  <si>
    <t>Základ pro základní DPH</t>
  </si>
  <si>
    <t>DPH celkem</t>
  </si>
  <si>
    <t>Cena celkem</t>
  </si>
  <si>
    <t>%</t>
  </si>
  <si>
    <t>Nová technologie - hydr. plošina</t>
  </si>
  <si>
    <t>Celkem za stavbu</t>
  </si>
  <si>
    <t>Rekapitulace daní</t>
  </si>
  <si>
    <t>Snížená DPH</t>
  </si>
  <si>
    <t>Zaokrouhlení</t>
  </si>
  <si>
    <t>Cena celkem s DPH</t>
  </si>
  <si>
    <t>CZK</t>
  </si>
  <si>
    <t>Základní DPH</t>
  </si>
  <si>
    <t>V</t>
  </si>
  <si>
    <t>dne</t>
  </si>
  <si>
    <t>Za zhotovitele</t>
  </si>
  <si>
    <t>Za objednatele</t>
  </si>
  <si>
    <t>Statutární město Třinec</t>
  </si>
  <si>
    <t>Jablunkovská 160, 739 61 Třinec</t>
  </si>
  <si>
    <t>IČO: 00297313</t>
  </si>
  <si>
    <t>Rekonstrukce výtahu ve školní kuchyni na ZŠ Slezská 773</t>
  </si>
  <si>
    <t>Základní škola, Třinec, Slezská 773, příspěvková organizace</t>
  </si>
  <si>
    <t>Revize výtahu při uvedení do provozu</t>
  </si>
  <si>
    <t>Revize 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</si>
</sst>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\+0.00;\-0.0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/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4" fontId="1" fillId="0" borderId="10" xfId="0" applyNumberFormat="1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/>
    </xf>
    <xf numFmtId="0" fontId="1" fillId="0" borderId="16" xfId="0" applyFont="1" applyBorder="1" applyAlignment="1">
      <alignment vertical="center" wrapText="1"/>
    </xf>
    <xf numFmtId="0" fontId="8" fillId="0" borderId="0" xfId="0" applyFont="1"/>
    <xf numFmtId="0" fontId="1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vertical="center"/>
    </xf>
    <xf numFmtId="4" fontId="1" fillId="0" borderId="1" xfId="0" applyNumberFormat="1" applyFont="1" applyBorder="1"/>
    <xf numFmtId="2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14" xfId="0" applyFont="1" applyFill="1" applyBorder="1"/>
    <xf numFmtId="0" fontId="1" fillId="2" borderId="12" xfId="0" applyFont="1" applyFill="1" applyBorder="1" applyAlignment="1">
      <alignment vertical="center"/>
    </xf>
    <xf numFmtId="0" fontId="1" fillId="0" borderId="14" xfId="0" applyFont="1" applyBorder="1"/>
    <xf numFmtId="0" fontId="1" fillId="0" borderId="12" xfId="0" applyFont="1" applyBorder="1"/>
    <xf numFmtId="0" fontId="1" fillId="0" borderId="13" xfId="0" applyFont="1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" xfId="0" applyFont="1" applyFill="1" applyBorder="1"/>
    <xf numFmtId="4" fontId="1" fillId="3" borderId="1" xfId="0" applyNumberFormat="1" applyFont="1" applyFill="1" applyBorder="1"/>
    <xf numFmtId="0" fontId="1" fillId="0" borderId="21" xfId="0" applyFont="1" applyBorder="1"/>
    <xf numFmtId="0" fontId="1" fillId="0" borderId="10" xfId="0" applyFont="1" applyBorder="1"/>
    <xf numFmtId="0" fontId="1" fillId="0" borderId="0" xfId="0" applyFont="1" applyBorder="1"/>
    <xf numFmtId="0" fontId="1" fillId="0" borderId="26" xfId="0" applyFont="1" applyBorder="1" applyAlignment="1">
      <alignment horizontal="center" vertical="center"/>
    </xf>
    <xf numFmtId="4" fontId="1" fillId="0" borderId="27" xfId="0" applyNumberFormat="1" applyFon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4" fontId="1" fillId="0" borderId="29" xfId="0" applyNumberFormat="1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4" fontId="1" fillId="0" borderId="31" xfId="0" applyNumberFormat="1" applyFont="1" applyBorder="1" applyAlignment="1">
      <alignment vertical="center"/>
    </xf>
    <xf numFmtId="0" fontId="7" fillId="0" borderId="28" xfId="0" applyFont="1" applyBorder="1" applyAlignment="1">
      <alignment horizontal="left"/>
    </xf>
    <xf numFmtId="0" fontId="1" fillId="2" borderId="32" xfId="0" applyFont="1" applyFill="1" applyBorder="1" applyAlignment="1">
      <alignment horizontal="left" vertical="center"/>
    </xf>
    <xf numFmtId="9" fontId="1" fillId="2" borderId="33" xfId="0" applyNumberFormat="1" applyFont="1" applyFill="1" applyBorder="1" applyAlignment="1">
      <alignment horizontal="center" vertical="center"/>
    </xf>
    <xf numFmtId="0" fontId="1" fillId="0" borderId="32" xfId="0" applyFont="1" applyBorder="1" applyAlignment="1">
      <alignment horizontal="left" indent="1"/>
    </xf>
    <xf numFmtId="164" fontId="1" fillId="0" borderId="33" xfId="0" applyNumberFormat="1" applyFont="1" applyBorder="1"/>
    <xf numFmtId="0" fontId="1" fillId="3" borderId="34" xfId="0" applyFont="1" applyFill="1" applyBorder="1"/>
    <xf numFmtId="0" fontId="1" fillId="3" borderId="33" xfId="0" applyFont="1" applyFill="1" applyBorder="1"/>
    <xf numFmtId="0" fontId="1" fillId="0" borderId="28" xfId="0" applyFont="1" applyBorder="1"/>
    <xf numFmtId="0" fontId="1" fillId="0" borderId="29" xfId="0" applyFont="1" applyBorder="1"/>
    <xf numFmtId="0" fontId="7" fillId="0" borderId="28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20" xfId="0" applyFont="1" applyBorder="1"/>
    <xf numFmtId="0" fontId="1" fillId="0" borderId="22" xfId="0" applyFont="1" applyBorder="1"/>
    <xf numFmtId="0" fontId="1" fillId="4" borderId="18" xfId="0" applyFont="1" applyFill="1" applyBorder="1" applyAlignment="1">
      <alignment vertical="center"/>
    </xf>
    <xf numFmtId="0" fontId="2" fillId="4" borderId="19" xfId="0" applyFont="1" applyFill="1" applyBorder="1" applyAlignment="1">
      <alignment vertical="center"/>
    </xf>
    <xf numFmtId="0" fontId="5" fillId="4" borderId="17" xfId="0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vertical="center"/>
    </xf>
    <xf numFmtId="4" fontId="1" fillId="0" borderId="5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2" fontId="2" fillId="3" borderId="3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/>
    <xf numFmtId="0" fontId="1" fillId="3" borderId="13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horizontal="center" vertical="center"/>
    </xf>
    <xf numFmtId="2" fontId="1" fillId="3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5" fillId="4" borderId="18" xfId="0" applyNumberFormat="1" applyFont="1" applyFill="1" applyBorder="1" applyAlignment="1">
      <alignment horizontal="right" vertical="center"/>
    </xf>
    <xf numFmtId="0" fontId="5" fillId="4" borderId="18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7" fillId="0" borderId="13" xfId="0" applyFont="1" applyBorder="1" applyAlignment="1">
      <alignment horizontal="right"/>
    </xf>
    <xf numFmtId="4" fontId="7" fillId="0" borderId="13" xfId="0" applyNumberFormat="1" applyFont="1" applyBorder="1" applyAlignment="1">
      <alignment horizontal="right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right"/>
    </xf>
    <xf numFmtId="4" fontId="2" fillId="3" borderId="13" xfId="0" applyNumberFormat="1" applyFont="1" applyFill="1" applyBorder="1" applyAlignment="1">
      <alignment horizontal="right"/>
    </xf>
    <xf numFmtId="4" fontId="2" fillId="3" borderId="14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workbookViewId="0">
      <selection activeCell="K20" sqref="K20"/>
    </sheetView>
  </sheetViews>
  <sheetFormatPr defaultRowHeight="14.25" x14ac:dyDescent="0.2"/>
  <cols>
    <col min="1" max="1" width="5.7109375" style="51" customWidth="1"/>
    <col min="2" max="2" width="11.5703125" style="51" bestFit="1" customWidth="1"/>
    <col min="3" max="3" width="16.7109375" style="51" customWidth="1"/>
    <col min="4" max="4" width="10.7109375" style="51" customWidth="1"/>
    <col min="5" max="7" width="12.7109375" style="51" customWidth="1"/>
    <col min="8" max="8" width="5.7109375" style="51" customWidth="1"/>
    <col min="9" max="16384" width="9.140625" style="51"/>
  </cols>
  <sheetData>
    <row r="1" spans="1:17" ht="20.25" x14ac:dyDescent="0.2">
      <c r="A1" s="138" t="s">
        <v>88</v>
      </c>
      <c r="B1" s="139"/>
      <c r="C1" s="139"/>
      <c r="D1" s="139"/>
      <c r="E1" s="139"/>
      <c r="F1" s="139"/>
      <c r="G1" s="139"/>
      <c r="H1" s="140"/>
      <c r="I1" s="1"/>
      <c r="J1" s="1"/>
      <c r="K1" s="1"/>
      <c r="L1" s="1"/>
      <c r="M1" s="1"/>
      <c r="N1" s="1"/>
      <c r="O1" s="1"/>
      <c r="P1" s="1"/>
      <c r="Q1" s="1"/>
    </row>
    <row r="2" spans="1:17" x14ac:dyDescent="0.2">
      <c r="A2" s="75"/>
      <c r="B2" s="22"/>
      <c r="C2" s="22"/>
      <c r="D2" s="43"/>
      <c r="E2" s="25"/>
      <c r="F2" s="36"/>
      <c r="G2" s="44"/>
      <c r="H2" s="76"/>
      <c r="I2" s="1"/>
      <c r="J2" s="1"/>
      <c r="K2" s="1"/>
      <c r="L2" s="1"/>
      <c r="M2" s="1"/>
      <c r="N2" s="1"/>
      <c r="O2" s="1"/>
      <c r="P2" s="1"/>
      <c r="Q2" s="1"/>
    </row>
    <row r="3" spans="1:17" ht="15.75" x14ac:dyDescent="0.2">
      <c r="A3" s="77"/>
      <c r="B3" s="41" t="s">
        <v>84</v>
      </c>
      <c r="C3" s="131" t="s">
        <v>110</v>
      </c>
      <c r="D3" s="42"/>
      <c r="E3" s="16"/>
      <c r="F3" s="37"/>
      <c r="G3" s="20"/>
      <c r="H3" s="78"/>
      <c r="I3" s="1"/>
      <c r="J3" s="1"/>
      <c r="K3" s="1"/>
      <c r="L3" s="1"/>
      <c r="M3" s="1"/>
      <c r="N3" s="1"/>
      <c r="O3" s="1"/>
      <c r="P3" s="1"/>
      <c r="Q3" s="1"/>
    </row>
    <row r="4" spans="1:17" x14ac:dyDescent="0.2">
      <c r="A4" s="77"/>
      <c r="B4" s="17"/>
      <c r="C4" s="49" t="s">
        <v>111</v>
      </c>
      <c r="D4" s="50"/>
      <c r="E4" s="57"/>
      <c r="F4" s="58"/>
      <c r="G4" s="59"/>
      <c r="H4" s="78"/>
      <c r="I4" s="1"/>
      <c r="J4" s="1"/>
      <c r="K4" s="1"/>
      <c r="L4" s="1"/>
      <c r="M4" s="1"/>
      <c r="N4" s="1"/>
      <c r="O4" s="1"/>
      <c r="P4" s="1"/>
      <c r="Q4" s="1"/>
    </row>
    <row r="5" spans="1:17" x14ac:dyDescent="0.2">
      <c r="A5" s="77"/>
      <c r="B5" s="17"/>
      <c r="C5" s="49"/>
      <c r="D5" s="50"/>
      <c r="E5" s="57"/>
      <c r="F5" s="58"/>
      <c r="G5" s="59"/>
      <c r="H5" s="78"/>
      <c r="I5" s="1"/>
      <c r="J5" s="1"/>
      <c r="K5" s="1"/>
      <c r="L5" s="1"/>
      <c r="M5" s="1"/>
      <c r="N5" s="1"/>
      <c r="O5" s="1"/>
      <c r="P5" s="1"/>
      <c r="Q5" s="1"/>
    </row>
    <row r="6" spans="1:17" x14ac:dyDescent="0.2">
      <c r="A6" s="79"/>
      <c r="B6" s="30"/>
      <c r="C6" s="30"/>
      <c r="D6" s="45"/>
      <c r="E6" s="33"/>
      <c r="F6" s="38"/>
      <c r="G6" s="46"/>
      <c r="H6" s="80"/>
      <c r="I6" s="1"/>
      <c r="J6" s="1"/>
      <c r="K6" s="1"/>
      <c r="L6" s="1"/>
      <c r="M6" s="1"/>
      <c r="N6" s="1"/>
      <c r="O6" s="1"/>
      <c r="P6" s="1"/>
      <c r="Q6" s="1"/>
    </row>
    <row r="7" spans="1:17" x14ac:dyDescent="0.2">
      <c r="A7" s="75"/>
      <c r="B7" s="22"/>
      <c r="C7" s="22"/>
      <c r="D7" s="43"/>
      <c r="E7" s="25"/>
      <c r="F7" s="36"/>
      <c r="G7" s="44"/>
      <c r="H7" s="76"/>
      <c r="I7" s="1"/>
      <c r="J7" s="1"/>
      <c r="K7" s="1"/>
      <c r="L7" s="1"/>
      <c r="M7" s="1"/>
      <c r="N7" s="1"/>
      <c r="O7" s="1"/>
      <c r="P7" s="1"/>
      <c r="Q7" s="1"/>
    </row>
    <row r="8" spans="1:17" x14ac:dyDescent="0.2">
      <c r="A8" s="77"/>
      <c r="B8" s="41" t="s">
        <v>85</v>
      </c>
      <c r="C8" s="100" t="s">
        <v>107</v>
      </c>
      <c r="D8" s="48"/>
      <c r="E8" s="54"/>
      <c r="F8" s="55"/>
      <c r="G8" s="56"/>
      <c r="H8" s="78"/>
      <c r="I8" s="1"/>
      <c r="J8" s="1"/>
      <c r="K8" s="1"/>
      <c r="L8" s="1"/>
      <c r="M8" s="1"/>
      <c r="N8" s="1"/>
      <c r="O8" s="1"/>
      <c r="P8" s="1"/>
      <c r="Q8" s="1"/>
    </row>
    <row r="9" spans="1:17" x14ac:dyDescent="0.2">
      <c r="A9" s="77"/>
      <c r="B9" s="17"/>
      <c r="C9" s="49" t="s">
        <v>108</v>
      </c>
      <c r="D9" s="50"/>
      <c r="E9" s="54"/>
      <c r="F9" s="55"/>
      <c r="G9" s="56"/>
      <c r="H9" s="78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">
      <c r="A10" s="77"/>
      <c r="B10" s="17"/>
      <c r="C10" s="49" t="s">
        <v>109</v>
      </c>
      <c r="D10" s="50"/>
      <c r="E10" s="57"/>
      <c r="F10" s="58"/>
      <c r="G10" s="59"/>
      <c r="H10" s="78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">
      <c r="A11" s="79"/>
      <c r="B11" s="30"/>
      <c r="C11" s="30"/>
      <c r="D11" s="45"/>
      <c r="E11" s="33"/>
      <c r="F11" s="38"/>
      <c r="G11" s="46"/>
      <c r="H11" s="80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">
      <c r="A12" s="75"/>
      <c r="B12" s="22"/>
      <c r="C12" s="22"/>
      <c r="D12" s="43"/>
      <c r="E12" s="25"/>
      <c r="F12" s="36"/>
      <c r="G12" s="44"/>
      <c r="H12" s="76"/>
      <c r="I12" s="1"/>
      <c r="J12" s="1"/>
      <c r="K12" s="1"/>
      <c r="L12" s="1"/>
      <c r="M12" s="1"/>
      <c r="N12" s="1"/>
      <c r="O12" s="1"/>
      <c r="P12" s="1"/>
      <c r="Q12" s="1"/>
    </row>
    <row r="13" spans="1:17" ht="15.75" x14ac:dyDescent="0.2">
      <c r="A13" s="77"/>
      <c r="B13" s="41" t="s">
        <v>86</v>
      </c>
      <c r="C13" s="47"/>
      <c r="D13" s="48"/>
      <c r="E13" s="54"/>
      <c r="F13" s="55"/>
      <c r="G13" s="56"/>
      <c r="H13" s="78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">
      <c r="A14" s="77"/>
      <c r="B14" s="17"/>
      <c r="C14" s="49"/>
      <c r="D14" s="50"/>
      <c r="E14" s="54"/>
      <c r="F14" s="55"/>
      <c r="G14" s="56"/>
      <c r="H14" s="78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">
      <c r="A15" s="77"/>
      <c r="B15" s="17"/>
      <c r="C15" s="49"/>
      <c r="D15" s="50"/>
      <c r="E15" s="57"/>
      <c r="F15" s="58"/>
      <c r="G15" s="59"/>
      <c r="H15" s="78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">
      <c r="A16" s="79"/>
      <c r="B16" s="30"/>
      <c r="C16" s="30"/>
      <c r="D16" s="45"/>
      <c r="E16" s="33"/>
      <c r="F16" s="38"/>
      <c r="G16" s="46"/>
      <c r="H16" s="80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">
      <c r="A17" s="77"/>
      <c r="B17" s="17"/>
      <c r="C17" s="17"/>
      <c r="D17" s="42"/>
      <c r="E17" s="16"/>
      <c r="F17" s="37"/>
      <c r="G17" s="20"/>
      <c r="H17" s="78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">
      <c r="A18" s="77"/>
      <c r="B18" s="17"/>
      <c r="C18" s="17"/>
      <c r="D18" s="42"/>
      <c r="E18" s="16"/>
      <c r="F18" s="37"/>
      <c r="G18" s="20"/>
      <c r="H18" s="78"/>
      <c r="I18" s="1"/>
      <c r="J18" s="1"/>
      <c r="K18" s="1"/>
      <c r="L18" s="1"/>
      <c r="M18" s="1"/>
      <c r="N18" s="1"/>
      <c r="O18" s="1"/>
      <c r="P18" s="1"/>
      <c r="Q18" s="1"/>
    </row>
    <row r="19" spans="1:17" ht="15" x14ac:dyDescent="0.25">
      <c r="A19" s="81" t="s">
        <v>87</v>
      </c>
      <c r="B19" s="17"/>
      <c r="C19" s="17"/>
      <c r="D19" s="42"/>
      <c r="E19" s="16"/>
      <c r="F19" s="37"/>
      <c r="G19" s="20"/>
      <c r="H19" s="78"/>
      <c r="I19" s="1"/>
      <c r="J19" s="1"/>
      <c r="K19" s="1"/>
      <c r="L19" s="1"/>
      <c r="M19" s="1"/>
      <c r="N19" s="1"/>
      <c r="O19" s="1"/>
      <c r="P19" s="1"/>
      <c r="Q19" s="1"/>
    </row>
    <row r="20" spans="1:17" ht="24.95" customHeight="1" x14ac:dyDescent="0.2">
      <c r="A20" s="82" t="s">
        <v>55</v>
      </c>
      <c r="B20" s="64" t="s">
        <v>89</v>
      </c>
      <c r="C20" s="63"/>
      <c r="D20" s="53" t="s">
        <v>90</v>
      </c>
      <c r="E20" s="53" t="s">
        <v>91</v>
      </c>
      <c r="F20" s="62" t="s">
        <v>92</v>
      </c>
      <c r="G20" s="62" t="s">
        <v>93</v>
      </c>
      <c r="H20" s="83" t="s">
        <v>94</v>
      </c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84">
        <v>1</v>
      </c>
      <c r="B21" s="135" t="s">
        <v>56</v>
      </c>
      <c r="C21" s="135"/>
      <c r="D21" s="52">
        <v>0</v>
      </c>
      <c r="E21" s="60">
        <f>Rozpočet!H2</f>
        <v>0</v>
      </c>
      <c r="F21" s="61">
        <f>E21*0.21</f>
        <v>0</v>
      </c>
      <c r="G21" s="60">
        <f>D21+E21+F21</f>
        <v>0</v>
      </c>
      <c r="H21" s="85">
        <f>IF(G21=0,0,(G21/$G$25)*100)</f>
        <v>0</v>
      </c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">
      <c r="A22" s="84">
        <v>2</v>
      </c>
      <c r="B22" s="135" t="s">
        <v>95</v>
      </c>
      <c r="C22" s="135"/>
      <c r="D22" s="52">
        <v>0</v>
      </c>
      <c r="E22" s="60">
        <f>Rozpočet!H10</f>
        <v>0</v>
      </c>
      <c r="F22" s="61">
        <f t="shared" ref="F22:F24" si="0">E22*0.21</f>
        <v>0</v>
      </c>
      <c r="G22" s="60">
        <f t="shared" ref="G22:G24" si="1">D22+E22+F22</f>
        <v>0</v>
      </c>
      <c r="H22" s="85">
        <f>IF(G22=0,0,(G22/$G$25)*100)</f>
        <v>0</v>
      </c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">
      <c r="A23" s="84">
        <v>3</v>
      </c>
      <c r="B23" s="135" t="s">
        <v>58</v>
      </c>
      <c r="C23" s="135"/>
      <c r="D23" s="52">
        <v>0</v>
      </c>
      <c r="E23" s="60">
        <f>Rozpočet!H45</f>
        <v>0</v>
      </c>
      <c r="F23" s="61">
        <f t="shared" si="0"/>
        <v>0</v>
      </c>
      <c r="G23" s="60">
        <f t="shared" si="1"/>
        <v>0</v>
      </c>
      <c r="H23" s="85">
        <f>IF(G23=0,0,(G23/$G$25)*100)</f>
        <v>0</v>
      </c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">
      <c r="A24" s="84">
        <v>4</v>
      </c>
      <c r="B24" s="135" t="s">
        <v>68</v>
      </c>
      <c r="C24" s="135"/>
      <c r="D24" s="52">
        <v>0</v>
      </c>
      <c r="E24" s="60">
        <f>Rozpočet!H53</f>
        <v>0</v>
      </c>
      <c r="F24" s="61">
        <f t="shared" si="0"/>
        <v>0</v>
      </c>
      <c r="G24" s="60">
        <f t="shared" si="1"/>
        <v>0</v>
      </c>
      <c r="H24" s="85">
        <f>IF(G24=0,0,(G24/$G$25)*100)</f>
        <v>0</v>
      </c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">
      <c r="A25" s="86" t="s">
        <v>96</v>
      </c>
      <c r="B25" s="68"/>
      <c r="C25" s="69"/>
      <c r="D25" s="70"/>
      <c r="E25" s="71">
        <f>SUM(E21:E24)</f>
        <v>0</v>
      </c>
      <c r="F25" s="71">
        <f>SUM(F21:F24)</f>
        <v>0</v>
      </c>
      <c r="G25" s="71">
        <f>SUM(G21:G24)</f>
        <v>0</v>
      </c>
      <c r="H25" s="87">
        <f>SUM(H21:H24)</f>
        <v>0</v>
      </c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">
      <c r="A26" s="88"/>
      <c r="B26" s="74"/>
      <c r="C26" s="74"/>
      <c r="D26" s="74"/>
      <c r="E26" s="74"/>
      <c r="F26" s="74"/>
      <c r="G26" s="74"/>
      <c r="H26" s="89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">
      <c r="A27" s="88"/>
      <c r="B27" s="74"/>
      <c r="C27" s="74"/>
      <c r="D27" s="74"/>
      <c r="E27" s="74"/>
      <c r="F27" s="74"/>
      <c r="G27" s="74"/>
      <c r="H27" s="89"/>
      <c r="I27" s="1"/>
      <c r="J27" s="1"/>
      <c r="K27" s="1"/>
      <c r="L27" s="1"/>
      <c r="M27" s="1"/>
      <c r="N27" s="1"/>
      <c r="O27" s="1"/>
      <c r="P27" s="1"/>
      <c r="Q27" s="1"/>
    </row>
    <row r="28" spans="1:17" ht="15" x14ac:dyDescent="0.25">
      <c r="A28" s="90" t="s">
        <v>97</v>
      </c>
      <c r="B28" s="74"/>
      <c r="C28" s="74"/>
      <c r="D28" s="74"/>
      <c r="E28" s="74"/>
      <c r="F28" s="74"/>
      <c r="G28" s="74"/>
      <c r="H28" s="89"/>
      <c r="I28" s="1"/>
      <c r="J28" s="1"/>
      <c r="K28" s="1"/>
      <c r="L28" s="1"/>
      <c r="M28" s="1"/>
      <c r="N28" s="1"/>
      <c r="O28" s="1"/>
      <c r="P28" s="1"/>
      <c r="Q28" s="1"/>
    </row>
    <row r="29" spans="1:17" ht="15" x14ac:dyDescent="0.25">
      <c r="A29" s="91" t="s">
        <v>90</v>
      </c>
      <c r="B29" s="67"/>
      <c r="C29" s="67"/>
      <c r="D29" s="66">
        <v>15</v>
      </c>
      <c r="E29" s="65" t="s">
        <v>94</v>
      </c>
      <c r="F29" s="136">
        <v>0</v>
      </c>
      <c r="G29" s="136"/>
      <c r="H29" s="92" t="s">
        <v>101</v>
      </c>
      <c r="I29" s="1"/>
      <c r="J29" s="1"/>
      <c r="K29" s="1"/>
      <c r="L29" s="1"/>
      <c r="M29" s="1"/>
      <c r="N29" s="1"/>
      <c r="O29" s="1"/>
      <c r="P29" s="1"/>
      <c r="Q29" s="1"/>
    </row>
    <row r="30" spans="1:17" ht="15" x14ac:dyDescent="0.25">
      <c r="A30" s="91" t="s">
        <v>98</v>
      </c>
      <c r="B30" s="67"/>
      <c r="C30" s="67"/>
      <c r="D30" s="66">
        <v>15</v>
      </c>
      <c r="E30" s="65" t="s">
        <v>94</v>
      </c>
      <c r="F30" s="136">
        <v>0</v>
      </c>
      <c r="G30" s="136"/>
      <c r="H30" s="92" t="s">
        <v>101</v>
      </c>
      <c r="I30" s="1"/>
      <c r="J30" s="1"/>
      <c r="K30" s="1"/>
      <c r="L30" s="1"/>
      <c r="M30" s="1"/>
      <c r="N30" s="1"/>
      <c r="O30" s="1"/>
      <c r="P30" s="1"/>
      <c r="Q30" s="1"/>
    </row>
    <row r="31" spans="1:17" ht="15" x14ac:dyDescent="0.25">
      <c r="A31" s="91" t="s">
        <v>91</v>
      </c>
      <c r="B31" s="67"/>
      <c r="C31" s="67"/>
      <c r="D31" s="66">
        <v>21</v>
      </c>
      <c r="E31" s="65" t="s">
        <v>94</v>
      </c>
      <c r="F31" s="137">
        <f>E25</f>
        <v>0</v>
      </c>
      <c r="G31" s="136"/>
      <c r="H31" s="92" t="s">
        <v>101</v>
      </c>
      <c r="I31" s="1"/>
      <c r="J31" s="1"/>
      <c r="K31" s="1"/>
      <c r="L31" s="1"/>
      <c r="M31" s="1"/>
      <c r="N31" s="1"/>
      <c r="O31" s="1"/>
      <c r="P31" s="1"/>
      <c r="Q31" s="1"/>
    </row>
    <row r="32" spans="1:17" ht="15" x14ac:dyDescent="0.25">
      <c r="A32" s="91" t="s">
        <v>102</v>
      </c>
      <c r="B32" s="67"/>
      <c r="C32" s="67"/>
      <c r="D32" s="66">
        <v>21</v>
      </c>
      <c r="E32" s="65" t="s">
        <v>94</v>
      </c>
      <c r="F32" s="137">
        <f>F25</f>
        <v>0</v>
      </c>
      <c r="G32" s="137"/>
      <c r="H32" s="92" t="s">
        <v>101</v>
      </c>
      <c r="I32" s="1"/>
      <c r="J32" s="1"/>
      <c r="K32" s="1"/>
      <c r="L32" s="1"/>
      <c r="M32" s="1"/>
      <c r="N32" s="1"/>
      <c r="O32" s="1"/>
      <c r="P32" s="1"/>
      <c r="Q32" s="1"/>
    </row>
    <row r="33" spans="1:17" ht="15.75" thickBot="1" x14ac:dyDescent="0.3">
      <c r="A33" s="88" t="s">
        <v>99</v>
      </c>
      <c r="B33" s="74"/>
      <c r="C33" s="74"/>
      <c r="D33" s="74"/>
      <c r="E33" s="74"/>
      <c r="F33" s="141">
        <f>F34-(F31+F32)</f>
        <v>0</v>
      </c>
      <c r="G33" s="141"/>
      <c r="H33" s="89" t="s">
        <v>101</v>
      </c>
      <c r="I33" s="1"/>
      <c r="J33" s="1"/>
      <c r="K33" s="1"/>
      <c r="L33" s="1"/>
      <c r="M33" s="1"/>
      <c r="N33" s="1"/>
      <c r="O33" s="1"/>
      <c r="P33" s="1"/>
      <c r="Q33" s="1"/>
    </row>
    <row r="34" spans="1:17" ht="24.95" customHeight="1" thickBot="1" x14ac:dyDescent="0.25">
      <c r="A34" s="99" t="s">
        <v>100</v>
      </c>
      <c r="B34" s="97"/>
      <c r="C34" s="97"/>
      <c r="D34" s="97"/>
      <c r="E34" s="97"/>
      <c r="F34" s="132">
        <f>ROUND(G25,0)</f>
        <v>0</v>
      </c>
      <c r="G34" s="133"/>
      <c r="H34" s="98" t="s">
        <v>101</v>
      </c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">
      <c r="A35" s="88"/>
      <c r="B35" s="74"/>
      <c r="C35" s="74"/>
      <c r="D35" s="74"/>
      <c r="E35" s="74"/>
      <c r="F35" s="74"/>
      <c r="G35" s="74"/>
      <c r="H35" s="89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">
      <c r="A36" s="88"/>
      <c r="B36" s="74"/>
      <c r="C36" s="74"/>
      <c r="D36" s="74"/>
      <c r="E36" s="74"/>
      <c r="F36" s="74"/>
      <c r="G36" s="74"/>
      <c r="H36" s="89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">
      <c r="A37" s="88"/>
      <c r="B37" s="74"/>
      <c r="C37" s="74"/>
      <c r="D37" s="74"/>
      <c r="E37" s="74"/>
      <c r="F37" s="74"/>
      <c r="G37" s="74"/>
      <c r="H37" s="89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">
      <c r="A38" s="88"/>
      <c r="B38" s="74"/>
      <c r="C38" s="74"/>
      <c r="D38" s="74"/>
      <c r="E38" s="74"/>
      <c r="F38" s="74"/>
      <c r="G38" s="74"/>
      <c r="H38" s="89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">
      <c r="A39" s="88"/>
      <c r="B39" s="74"/>
      <c r="C39" s="74"/>
      <c r="D39" s="74"/>
      <c r="E39" s="74"/>
      <c r="F39" s="74"/>
      <c r="G39" s="74"/>
      <c r="H39" s="89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">
      <c r="A40" s="88"/>
      <c r="B40" s="74"/>
      <c r="C40" s="74"/>
      <c r="D40" s="74"/>
      <c r="E40" s="74"/>
      <c r="F40" s="74"/>
      <c r="G40" s="74"/>
      <c r="H40" s="89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">
      <c r="A41" s="88"/>
      <c r="B41" s="74"/>
      <c r="C41" s="74"/>
      <c r="D41" s="74"/>
      <c r="E41" s="74"/>
      <c r="F41" s="74"/>
      <c r="G41" s="74"/>
      <c r="H41" s="89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">
      <c r="A42" s="88"/>
      <c r="B42" s="74"/>
      <c r="C42" s="74"/>
      <c r="D42" s="74"/>
      <c r="E42" s="74"/>
      <c r="F42" s="74"/>
      <c r="G42" s="74"/>
      <c r="H42" s="89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">
      <c r="A43" s="88"/>
      <c r="B43" s="93" t="s">
        <v>103</v>
      </c>
      <c r="C43" s="73"/>
      <c r="D43" s="73"/>
      <c r="E43" s="94" t="s">
        <v>104</v>
      </c>
      <c r="F43" s="73"/>
      <c r="G43" s="73"/>
      <c r="H43" s="89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">
      <c r="A44" s="88"/>
      <c r="B44" s="74"/>
      <c r="C44" s="74"/>
      <c r="D44" s="74"/>
      <c r="E44" s="74"/>
      <c r="F44" s="74"/>
      <c r="G44" s="74"/>
      <c r="H44" s="89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">
      <c r="A45" s="88"/>
      <c r="B45" s="74"/>
      <c r="C45" s="74"/>
      <c r="D45" s="74"/>
      <c r="E45" s="74"/>
      <c r="F45" s="74"/>
      <c r="G45" s="74"/>
      <c r="H45" s="89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">
      <c r="A46" s="88"/>
      <c r="B46" s="74"/>
      <c r="C46" s="74"/>
      <c r="D46" s="74"/>
      <c r="E46" s="74"/>
      <c r="F46" s="74"/>
      <c r="G46" s="74"/>
      <c r="H46" s="89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">
      <c r="A47" s="88"/>
      <c r="B47" s="74"/>
      <c r="C47" s="74"/>
      <c r="D47" s="74"/>
      <c r="E47" s="74"/>
      <c r="F47" s="74"/>
      <c r="G47" s="74"/>
      <c r="H47" s="89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">
      <c r="A48" s="88"/>
      <c r="B48" s="74"/>
      <c r="C48" s="73"/>
      <c r="D48" s="73"/>
      <c r="E48" s="74"/>
      <c r="F48" s="73"/>
      <c r="G48" s="73"/>
      <c r="H48" s="89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">
      <c r="A49" s="88"/>
      <c r="B49" s="74"/>
      <c r="C49" s="134" t="s">
        <v>105</v>
      </c>
      <c r="D49" s="134"/>
      <c r="E49" s="17"/>
      <c r="F49" s="134" t="s">
        <v>106</v>
      </c>
      <c r="G49" s="134"/>
      <c r="H49" s="89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">
      <c r="A50" s="88"/>
      <c r="B50" s="74"/>
      <c r="C50" s="101"/>
      <c r="D50" s="101"/>
      <c r="E50" s="17"/>
      <c r="F50" s="101"/>
      <c r="G50" s="101"/>
      <c r="H50" s="89"/>
      <c r="I50" s="1"/>
      <c r="J50" s="1"/>
      <c r="K50" s="1"/>
      <c r="L50" s="1"/>
      <c r="M50" s="1"/>
      <c r="N50" s="1"/>
      <c r="O50" s="1"/>
      <c r="P50" s="1"/>
      <c r="Q50" s="1"/>
    </row>
    <row r="51" spans="1:17" ht="15" thickBot="1" x14ac:dyDescent="0.25">
      <c r="A51" s="95"/>
      <c r="B51" s="72"/>
      <c r="C51" s="72"/>
      <c r="D51" s="72"/>
      <c r="E51" s="72"/>
      <c r="F51" s="72"/>
      <c r="G51" s="72"/>
      <c r="H51" s="96"/>
    </row>
    <row r="52" spans="1:17" x14ac:dyDescent="0.2">
      <c r="A52" s="1"/>
      <c r="B52" s="1"/>
      <c r="C52" s="1"/>
      <c r="D52" s="1"/>
      <c r="E52" s="1"/>
      <c r="F52" s="1"/>
      <c r="G52" s="1"/>
      <c r="H52" s="1"/>
    </row>
    <row r="53" spans="1:17" x14ac:dyDescent="0.2">
      <c r="A53" s="1"/>
      <c r="B53" s="1"/>
      <c r="C53" s="1"/>
      <c r="D53" s="1"/>
      <c r="E53" s="1"/>
      <c r="F53" s="1"/>
      <c r="G53" s="1"/>
      <c r="H53" s="1"/>
    </row>
    <row r="54" spans="1:17" x14ac:dyDescent="0.2">
      <c r="A54" s="1"/>
      <c r="B54" s="1"/>
      <c r="C54" s="1"/>
      <c r="D54" s="1"/>
      <c r="E54" s="1"/>
      <c r="F54" s="1"/>
      <c r="G54" s="1"/>
      <c r="H54" s="1"/>
    </row>
    <row r="55" spans="1:17" x14ac:dyDescent="0.2">
      <c r="A55" s="1"/>
      <c r="B55" s="1"/>
      <c r="C55" s="1"/>
      <c r="D55" s="1"/>
      <c r="E55" s="1"/>
      <c r="F55" s="1"/>
      <c r="G55" s="1"/>
      <c r="H55" s="1"/>
    </row>
    <row r="56" spans="1:17" x14ac:dyDescent="0.2">
      <c r="A56" s="1"/>
      <c r="B56" s="1"/>
      <c r="C56" s="1"/>
      <c r="D56" s="1"/>
      <c r="E56" s="1"/>
      <c r="F56" s="1"/>
      <c r="G56" s="1"/>
      <c r="H56" s="1"/>
    </row>
    <row r="57" spans="1:17" x14ac:dyDescent="0.2">
      <c r="A57" s="1"/>
      <c r="B57" s="1"/>
      <c r="C57" s="1"/>
      <c r="D57" s="1"/>
      <c r="E57" s="1"/>
      <c r="F57" s="1"/>
      <c r="G57" s="1"/>
      <c r="H57" s="1"/>
    </row>
    <row r="58" spans="1:17" x14ac:dyDescent="0.2">
      <c r="A58" s="1"/>
      <c r="B58" s="1"/>
      <c r="C58" s="1"/>
      <c r="D58" s="1"/>
      <c r="E58" s="1"/>
      <c r="F58" s="1"/>
      <c r="G58" s="1"/>
      <c r="H58" s="1"/>
    </row>
  </sheetData>
  <mergeCells count="13">
    <mergeCell ref="A1:H1"/>
    <mergeCell ref="B21:C21"/>
    <mergeCell ref="B22:C22"/>
    <mergeCell ref="B23:C23"/>
    <mergeCell ref="F33:G33"/>
    <mergeCell ref="F34:G34"/>
    <mergeCell ref="C49:D49"/>
    <mergeCell ref="F49:G49"/>
    <mergeCell ref="B24:C24"/>
    <mergeCell ref="F29:G29"/>
    <mergeCell ref="F30:G30"/>
    <mergeCell ref="F31:G31"/>
    <mergeCell ref="F32:G32"/>
  </mergeCells>
  <pageMargins left="0.7" right="0.7" top="0.78740157499999996" bottom="0.78740157499999996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selection activeCell="H2" sqref="H2"/>
    </sheetView>
  </sheetViews>
  <sheetFormatPr defaultRowHeight="12.75" x14ac:dyDescent="0.2"/>
  <cols>
    <col min="1" max="1" width="4.42578125" style="3" bestFit="1" customWidth="1"/>
    <col min="2" max="2" width="9.7109375" style="2" customWidth="1"/>
    <col min="3" max="3" width="27.7109375" style="2" customWidth="1"/>
    <col min="4" max="4" width="38.7109375" style="5" customWidth="1"/>
    <col min="5" max="5" width="7.7109375" style="3" customWidth="1"/>
    <col min="6" max="6" width="9.140625" style="40"/>
    <col min="7" max="8" width="10.7109375" style="4" customWidth="1"/>
    <col min="9" max="9" width="11.42578125" style="1" bestFit="1" customWidth="1"/>
    <col min="10" max="16384" width="9.140625" style="1"/>
  </cols>
  <sheetData>
    <row r="1" spans="1:9" ht="25.5" x14ac:dyDescent="0.2">
      <c r="A1" s="106" t="s">
        <v>0</v>
      </c>
      <c r="B1" s="107" t="s">
        <v>1</v>
      </c>
      <c r="C1" s="106" t="s">
        <v>2</v>
      </c>
      <c r="D1" s="107" t="s">
        <v>8</v>
      </c>
      <c r="E1" s="106" t="s">
        <v>3</v>
      </c>
      <c r="F1" s="108" t="s">
        <v>4</v>
      </c>
      <c r="G1" s="109" t="s">
        <v>5</v>
      </c>
      <c r="H1" s="109" t="s">
        <v>6</v>
      </c>
    </row>
    <row r="2" spans="1:9" x14ac:dyDescent="0.2">
      <c r="A2" s="112" t="s">
        <v>55</v>
      </c>
      <c r="B2" s="113">
        <v>1</v>
      </c>
      <c r="C2" s="114" t="s">
        <v>56</v>
      </c>
      <c r="D2" s="115"/>
      <c r="E2" s="112"/>
      <c r="F2" s="116"/>
      <c r="G2" s="117"/>
      <c r="H2" s="117">
        <f>IF(ISNUMBER(H3),H3,0)</f>
        <v>0</v>
      </c>
    </row>
    <row r="3" spans="1:9" x14ac:dyDescent="0.2">
      <c r="A3" s="12">
        <v>1</v>
      </c>
      <c r="B3" s="13"/>
      <c r="C3" s="13" t="s">
        <v>56</v>
      </c>
      <c r="D3" s="14"/>
      <c r="E3" s="12" t="s">
        <v>20</v>
      </c>
      <c r="F3" s="35">
        <v>1</v>
      </c>
      <c r="G3" s="102"/>
      <c r="H3" s="15" t="str">
        <f t="shared" ref="H3:H31" si="0">IF(ISBLANK(G3),"",F3*G3)</f>
        <v/>
      </c>
    </row>
    <row r="4" spans="1:9" x14ac:dyDescent="0.2">
      <c r="A4" s="21"/>
      <c r="B4" s="22"/>
      <c r="C4" s="23" t="s">
        <v>66</v>
      </c>
      <c r="D4" s="24" t="str">
        <f>"- šachetní dveře"</f>
        <v>- šachetní dveře</v>
      </c>
      <c r="E4" s="25"/>
      <c r="F4" s="36"/>
      <c r="G4" s="103"/>
      <c r="H4" s="26"/>
    </row>
    <row r="5" spans="1:9" x14ac:dyDescent="0.2">
      <c r="A5" s="27"/>
      <c r="B5" s="17"/>
      <c r="C5" s="18"/>
      <c r="D5" s="19" t="str">
        <f>"- kabina, rám, nosné orgány, převaděcí kladky"</f>
        <v>- kabina, rám, nosné orgány, převaděcí kladky</v>
      </c>
      <c r="E5" s="16"/>
      <c r="F5" s="37"/>
      <c r="G5" s="104"/>
      <c r="H5" s="28"/>
    </row>
    <row r="6" spans="1:9" x14ac:dyDescent="0.2">
      <c r="A6" s="27"/>
      <c r="B6" s="17"/>
      <c r="C6" s="18"/>
      <c r="D6" s="19" t="str">
        <f>"- vodítka, konzoly, nárazníky v prohlubni"</f>
        <v>- vodítka, konzoly, nárazníky v prohlubni</v>
      </c>
      <c r="E6" s="16"/>
      <c r="F6" s="37"/>
      <c r="G6" s="104"/>
      <c r="H6" s="28"/>
    </row>
    <row r="7" spans="1:9" x14ac:dyDescent="0.2">
      <c r="A7" s="27"/>
      <c r="B7" s="17"/>
      <c r="C7" s="18"/>
      <c r="D7" s="19" t="str">
        <f>"- stroj, rozvaděč a elektroinstalace strojovny"</f>
        <v>- stroj, rozvaděč a elektroinstalace strojovny</v>
      </c>
      <c r="E7" s="16"/>
      <c r="F7" s="37"/>
      <c r="G7" s="104"/>
      <c r="H7" s="28"/>
    </row>
    <row r="8" spans="1:9" x14ac:dyDescent="0.2">
      <c r="A8" s="27"/>
      <c r="B8" s="17"/>
      <c r="C8" s="18"/>
      <c r="D8" s="19" t="str">
        <f>"- elektroinstalace šachty, stanicové přivolávače"</f>
        <v>- elektroinstalace šachty, stanicové přivolávače</v>
      </c>
      <c r="E8" s="16"/>
      <c r="F8" s="37"/>
      <c r="G8" s="104"/>
      <c r="H8" s="28"/>
    </row>
    <row r="9" spans="1:9" x14ac:dyDescent="0.2">
      <c r="A9" s="29"/>
      <c r="B9" s="30"/>
      <c r="C9" s="31"/>
      <c r="D9" s="32" t="str">
        <f>"- nezávadná likvidace odpadu"</f>
        <v>- nezávadná likvidace odpadu</v>
      </c>
      <c r="E9" s="33"/>
      <c r="F9" s="38"/>
      <c r="G9" s="46"/>
      <c r="H9" s="34"/>
    </row>
    <row r="10" spans="1:9" x14ac:dyDescent="0.2">
      <c r="A10" s="118" t="s">
        <v>55</v>
      </c>
      <c r="B10" s="119">
        <v>2</v>
      </c>
      <c r="C10" s="120" t="s">
        <v>57</v>
      </c>
      <c r="D10" s="121"/>
      <c r="E10" s="118"/>
      <c r="F10" s="122"/>
      <c r="G10" s="123"/>
      <c r="H10" s="123">
        <f>SUM(H11:H44)</f>
        <v>0</v>
      </c>
    </row>
    <row r="11" spans="1:9" ht="24" x14ac:dyDescent="0.2">
      <c r="A11" s="6">
        <v>2</v>
      </c>
      <c r="B11" s="7"/>
      <c r="C11" s="7" t="s">
        <v>9</v>
      </c>
      <c r="D11" s="110" t="s">
        <v>10</v>
      </c>
      <c r="E11" s="6" t="s">
        <v>7</v>
      </c>
      <c r="F11" s="39">
        <v>2</v>
      </c>
      <c r="G11" s="105"/>
      <c r="H11" s="9" t="str">
        <f t="shared" si="0"/>
        <v/>
      </c>
    </row>
    <row r="12" spans="1:9" x14ac:dyDescent="0.2">
      <c r="A12" s="6">
        <v>3</v>
      </c>
      <c r="B12" s="7"/>
      <c r="C12" s="7" t="s">
        <v>11</v>
      </c>
      <c r="D12" s="110"/>
      <c r="E12" s="6" t="s">
        <v>7</v>
      </c>
      <c r="F12" s="39">
        <v>2</v>
      </c>
      <c r="G12" s="105"/>
      <c r="H12" s="9" t="str">
        <f t="shared" si="0"/>
        <v/>
      </c>
    </row>
    <row r="13" spans="1:9" x14ac:dyDescent="0.2">
      <c r="A13" s="6">
        <v>4</v>
      </c>
      <c r="B13" s="7"/>
      <c r="C13" s="7" t="s">
        <v>12</v>
      </c>
      <c r="D13" s="110"/>
      <c r="E13" s="6" t="s">
        <v>7</v>
      </c>
      <c r="F13" s="39">
        <v>1</v>
      </c>
      <c r="G13" s="105"/>
      <c r="H13" s="9" t="str">
        <f t="shared" si="0"/>
        <v/>
      </c>
      <c r="I13" s="10"/>
    </row>
    <row r="14" spans="1:9" x14ac:dyDescent="0.2">
      <c r="A14" s="6">
        <v>5</v>
      </c>
      <c r="B14" s="7"/>
      <c r="C14" s="7" t="s">
        <v>13</v>
      </c>
      <c r="D14" s="110" t="s">
        <v>14</v>
      </c>
      <c r="E14" s="6" t="s">
        <v>20</v>
      </c>
      <c r="F14" s="39">
        <v>1</v>
      </c>
      <c r="G14" s="105"/>
      <c r="H14" s="9" t="str">
        <f t="shared" si="0"/>
        <v/>
      </c>
    </row>
    <row r="15" spans="1:9" x14ac:dyDescent="0.2">
      <c r="A15" s="6">
        <v>6</v>
      </c>
      <c r="B15" s="7"/>
      <c r="C15" s="7" t="s">
        <v>15</v>
      </c>
      <c r="D15" s="110"/>
      <c r="E15" s="6" t="s">
        <v>7</v>
      </c>
      <c r="F15" s="39">
        <v>1</v>
      </c>
      <c r="G15" s="105"/>
      <c r="H15" s="9" t="str">
        <f t="shared" si="0"/>
        <v/>
      </c>
    </row>
    <row r="16" spans="1:9" ht="75.75" customHeight="1" x14ac:dyDescent="0.2">
      <c r="A16" s="6">
        <v>7</v>
      </c>
      <c r="B16" s="7"/>
      <c r="C16" s="7" t="s">
        <v>16</v>
      </c>
      <c r="D16" s="110" t="s">
        <v>17</v>
      </c>
      <c r="E16" s="6" t="s">
        <v>19</v>
      </c>
      <c r="F16" s="39">
        <v>1</v>
      </c>
      <c r="G16" s="105"/>
      <c r="H16" s="9" t="str">
        <f t="shared" si="0"/>
        <v/>
      </c>
    </row>
    <row r="17" spans="1:10" ht="36" x14ac:dyDescent="0.2">
      <c r="A17" s="6">
        <v>8</v>
      </c>
      <c r="B17" s="7"/>
      <c r="C17" s="8" t="s">
        <v>18</v>
      </c>
      <c r="D17" s="110" t="s">
        <v>30</v>
      </c>
      <c r="E17" s="6" t="s">
        <v>20</v>
      </c>
      <c r="F17" s="39">
        <v>1</v>
      </c>
      <c r="G17" s="105"/>
      <c r="H17" s="9" t="str">
        <f t="shared" si="0"/>
        <v/>
      </c>
      <c r="I17" s="10"/>
      <c r="J17" s="10"/>
    </row>
    <row r="18" spans="1:10" x14ac:dyDescent="0.2">
      <c r="A18" s="6">
        <v>9</v>
      </c>
      <c r="B18" s="7"/>
      <c r="C18" s="7" t="s">
        <v>21</v>
      </c>
      <c r="D18" s="110"/>
      <c r="E18" s="6" t="s">
        <v>22</v>
      </c>
      <c r="F18" s="39">
        <v>60</v>
      </c>
      <c r="G18" s="105"/>
      <c r="H18" s="9" t="str">
        <f>IF(ISBLANK(G18),"",F18*G18)</f>
        <v/>
      </c>
    </row>
    <row r="19" spans="1:10" x14ac:dyDescent="0.2">
      <c r="A19" s="6">
        <v>10</v>
      </c>
      <c r="B19" s="7"/>
      <c r="C19" s="7" t="s">
        <v>23</v>
      </c>
      <c r="D19" s="110" t="s">
        <v>31</v>
      </c>
      <c r="E19" s="6" t="s">
        <v>7</v>
      </c>
      <c r="F19" s="39">
        <v>3</v>
      </c>
      <c r="G19" s="105"/>
      <c r="H19" s="9" t="str">
        <f>IF(ISBLANK(G19),"",F19*G19)</f>
        <v/>
      </c>
    </row>
    <row r="20" spans="1:10" x14ac:dyDescent="0.2">
      <c r="A20" s="6">
        <v>11</v>
      </c>
      <c r="B20" s="7"/>
      <c r="C20" s="7" t="s">
        <v>24</v>
      </c>
      <c r="D20" s="110"/>
      <c r="E20" s="6" t="s">
        <v>7</v>
      </c>
      <c r="F20" s="39">
        <v>2</v>
      </c>
      <c r="G20" s="105"/>
      <c r="H20" s="9" t="str">
        <f>IF(ISBLANK(G20),"",F20*G20)</f>
        <v/>
      </c>
    </row>
    <row r="21" spans="1:10" x14ac:dyDescent="0.2">
      <c r="A21" s="6">
        <v>12</v>
      </c>
      <c r="B21" s="7"/>
      <c r="C21" s="7" t="s">
        <v>32</v>
      </c>
      <c r="D21" s="110"/>
      <c r="E21" s="6" t="s">
        <v>19</v>
      </c>
      <c r="F21" s="39">
        <v>28</v>
      </c>
      <c r="G21" s="105"/>
      <c r="H21" s="9" t="str">
        <f t="shared" si="0"/>
        <v/>
      </c>
    </row>
    <row r="22" spans="1:10" x14ac:dyDescent="0.2">
      <c r="A22" s="6">
        <v>13</v>
      </c>
      <c r="B22" s="7"/>
      <c r="C22" s="7" t="s">
        <v>28</v>
      </c>
      <c r="D22" s="110" t="s">
        <v>29</v>
      </c>
      <c r="E22" s="6" t="s">
        <v>7</v>
      </c>
      <c r="F22" s="39">
        <v>14</v>
      </c>
      <c r="G22" s="105"/>
      <c r="H22" s="9" t="str">
        <f t="shared" si="0"/>
        <v/>
      </c>
      <c r="I22" s="11"/>
    </row>
    <row r="23" spans="1:10" x14ac:dyDescent="0.2">
      <c r="A23" s="6">
        <v>14</v>
      </c>
      <c r="B23" s="7"/>
      <c r="C23" s="7" t="s">
        <v>25</v>
      </c>
      <c r="D23" s="110" t="s">
        <v>27</v>
      </c>
      <c r="E23" s="6" t="s">
        <v>26</v>
      </c>
      <c r="F23" s="39">
        <v>40</v>
      </c>
      <c r="G23" s="105"/>
      <c r="H23" s="9" t="str">
        <f t="shared" si="0"/>
        <v/>
      </c>
    </row>
    <row r="24" spans="1:10" x14ac:dyDescent="0.2">
      <c r="A24" s="6">
        <v>15</v>
      </c>
      <c r="B24" s="7"/>
      <c r="C24" s="7" t="s">
        <v>59</v>
      </c>
      <c r="D24" s="110"/>
      <c r="E24" s="6" t="s">
        <v>7</v>
      </c>
      <c r="F24" s="39">
        <v>8</v>
      </c>
      <c r="G24" s="105"/>
      <c r="H24" s="9" t="str">
        <f t="shared" si="0"/>
        <v/>
      </c>
    </row>
    <row r="25" spans="1:10" x14ac:dyDescent="0.2">
      <c r="A25" s="6">
        <v>16</v>
      </c>
      <c r="B25" s="7"/>
      <c r="C25" s="7" t="s">
        <v>60</v>
      </c>
      <c r="D25" s="110"/>
      <c r="E25" s="6" t="s">
        <v>7</v>
      </c>
      <c r="F25" s="39">
        <v>1</v>
      </c>
      <c r="G25" s="105"/>
      <c r="H25" s="9" t="str">
        <f t="shared" si="0"/>
        <v/>
      </c>
      <c r="I25" s="10"/>
    </row>
    <row r="26" spans="1:10" x14ac:dyDescent="0.2">
      <c r="A26" s="6">
        <v>17</v>
      </c>
      <c r="B26" s="7"/>
      <c r="C26" s="7" t="s">
        <v>61</v>
      </c>
      <c r="D26" s="110" t="s">
        <v>33</v>
      </c>
      <c r="E26" s="6" t="s">
        <v>7</v>
      </c>
      <c r="F26" s="39">
        <v>1</v>
      </c>
      <c r="G26" s="105"/>
      <c r="H26" s="9" t="str">
        <f t="shared" si="0"/>
        <v/>
      </c>
    </row>
    <row r="27" spans="1:10" x14ac:dyDescent="0.2">
      <c r="A27" s="6">
        <v>18</v>
      </c>
      <c r="B27" s="7"/>
      <c r="C27" s="7" t="s">
        <v>65</v>
      </c>
      <c r="D27" s="110"/>
      <c r="E27" s="6" t="s">
        <v>19</v>
      </c>
      <c r="F27" s="39">
        <v>1</v>
      </c>
      <c r="G27" s="105"/>
      <c r="H27" s="9" t="str">
        <f t="shared" si="0"/>
        <v/>
      </c>
    </row>
    <row r="28" spans="1:10" x14ac:dyDescent="0.2">
      <c r="A28" s="6">
        <v>19</v>
      </c>
      <c r="B28" s="7"/>
      <c r="C28" s="7" t="s">
        <v>34</v>
      </c>
      <c r="D28" s="110"/>
      <c r="E28" s="6" t="s">
        <v>19</v>
      </c>
      <c r="F28" s="39">
        <v>1</v>
      </c>
      <c r="G28" s="105"/>
      <c r="H28" s="9" t="str">
        <f t="shared" si="0"/>
        <v/>
      </c>
    </row>
    <row r="29" spans="1:10" x14ac:dyDescent="0.2">
      <c r="A29" s="6">
        <v>20</v>
      </c>
      <c r="B29" s="7"/>
      <c r="C29" s="7" t="s">
        <v>36</v>
      </c>
      <c r="D29" s="110" t="s">
        <v>38</v>
      </c>
      <c r="E29" s="6" t="s">
        <v>20</v>
      </c>
      <c r="F29" s="39">
        <v>1</v>
      </c>
      <c r="G29" s="105"/>
      <c r="H29" s="9" t="str">
        <f t="shared" si="0"/>
        <v/>
      </c>
    </row>
    <row r="30" spans="1:10" x14ac:dyDescent="0.2">
      <c r="A30" s="6">
        <v>21</v>
      </c>
      <c r="B30" s="7"/>
      <c r="C30" s="7" t="s">
        <v>35</v>
      </c>
      <c r="D30" s="110" t="s">
        <v>38</v>
      </c>
      <c r="E30" s="6" t="s">
        <v>20</v>
      </c>
      <c r="F30" s="39">
        <v>1</v>
      </c>
      <c r="G30" s="105"/>
      <c r="H30" s="9" t="str">
        <f t="shared" si="0"/>
        <v/>
      </c>
    </row>
    <row r="31" spans="1:10" x14ac:dyDescent="0.2">
      <c r="A31" s="6">
        <v>22</v>
      </c>
      <c r="B31" s="7"/>
      <c r="C31" s="7" t="s">
        <v>37</v>
      </c>
      <c r="D31" s="110" t="s">
        <v>39</v>
      </c>
      <c r="E31" s="6" t="s">
        <v>20</v>
      </c>
      <c r="F31" s="39">
        <v>1</v>
      </c>
      <c r="G31" s="105"/>
      <c r="H31" s="9" t="str">
        <f t="shared" si="0"/>
        <v/>
      </c>
      <c r="I31" s="10"/>
    </row>
    <row r="32" spans="1:10" x14ac:dyDescent="0.2">
      <c r="A32" s="6">
        <v>23</v>
      </c>
      <c r="B32" s="7"/>
      <c r="C32" s="7" t="s">
        <v>40</v>
      </c>
      <c r="D32" s="110"/>
      <c r="E32" s="6" t="s">
        <v>20</v>
      </c>
      <c r="F32" s="39">
        <v>1</v>
      </c>
      <c r="G32" s="105"/>
      <c r="H32" s="9" t="str">
        <f t="shared" ref="H32:H37" si="1">IF(ISBLANK(G32),"",F32*G32)</f>
        <v/>
      </c>
    </row>
    <row r="33" spans="1:9" x14ac:dyDescent="0.2">
      <c r="A33" s="6">
        <v>24</v>
      </c>
      <c r="B33" s="7"/>
      <c r="C33" s="7" t="s">
        <v>41</v>
      </c>
      <c r="D33" s="110"/>
      <c r="E33" s="6" t="s">
        <v>19</v>
      </c>
      <c r="F33" s="39">
        <v>1</v>
      </c>
      <c r="G33" s="105"/>
      <c r="H33" s="9" t="str">
        <f t="shared" si="1"/>
        <v/>
      </c>
    </row>
    <row r="34" spans="1:9" x14ac:dyDescent="0.2">
      <c r="A34" s="6">
        <v>25</v>
      </c>
      <c r="B34" s="7"/>
      <c r="C34" s="7" t="s">
        <v>42</v>
      </c>
      <c r="D34" s="110" t="s">
        <v>43</v>
      </c>
      <c r="E34" s="6" t="s">
        <v>7</v>
      </c>
      <c r="F34" s="39">
        <v>2</v>
      </c>
      <c r="G34" s="105"/>
      <c r="H34" s="9" t="str">
        <f t="shared" si="1"/>
        <v/>
      </c>
    </row>
    <row r="35" spans="1:9" x14ac:dyDescent="0.2">
      <c r="A35" s="6">
        <v>26</v>
      </c>
      <c r="B35" s="7"/>
      <c r="C35" s="7" t="s">
        <v>44</v>
      </c>
      <c r="D35" s="110"/>
      <c r="E35" s="6" t="s">
        <v>7</v>
      </c>
      <c r="F35" s="39">
        <v>1</v>
      </c>
      <c r="G35" s="105"/>
      <c r="H35" s="9" t="str">
        <f t="shared" si="1"/>
        <v/>
      </c>
    </row>
    <row r="36" spans="1:9" x14ac:dyDescent="0.2">
      <c r="A36" s="6">
        <v>27</v>
      </c>
      <c r="B36" s="7"/>
      <c r="C36" s="7" t="s">
        <v>45</v>
      </c>
      <c r="D36" s="110" t="s">
        <v>46</v>
      </c>
      <c r="E36" s="6" t="s">
        <v>7</v>
      </c>
      <c r="F36" s="39">
        <v>1</v>
      </c>
      <c r="G36" s="105"/>
      <c r="H36" s="9" t="str">
        <f t="shared" si="1"/>
        <v/>
      </c>
    </row>
    <row r="37" spans="1:9" x14ac:dyDescent="0.2">
      <c r="A37" s="6">
        <v>28</v>
      </c>
      <c r="B37" s="7"/>
      <c r="C37" s="7" t="s">
        <v>47</v>
      </c>
      <c r="D37" s="110" t="s">
        <v>49</v>
      </c>
      <c r="E37" s="6" t="s">
        <v>19</v>
      </c>
      <c r="F37" s="39">
        <v>1</v>
      </c>
      <c r="G37" s="105"/>
      <c r="H37" s="9" t="str">
        <f t="shared" si="1"/>
        <v/>
      </c>
    </row>
    <row r="38" spans="1:9" x14ac:dyDescent="0.2">
      <c r="A38" s="6">
        <v>29</v>
      </c>
      <c r="B38" s="7"/>
      <c r="C38" s="7" t="s">
        <v>48</v>
      </c>
      <c r="D38" s="110" t="s">
        <v>50</v>
      </c>
      <c r="E38" s="6" t="s">
        <v>7</v>
      </c>
      <c r="F38" s="39">
        <v>2</v>
      </c>
      <c r="G38" s="105"/>
      <c r="H38" s="9" t="str">
        <f t="shared" ref="H38:H40" si="2">IF(ISBLANK(G38),"",F38*G38)</f>
        <v/>
      </c>
      <c r="I38" s="10"/>
    </row>
    <row r="39" spans="1:9" x14ac:dyDescent="0.2">
      <c r="A39" s="6">
        <v>30</v>
      </c>
      <c r="B39" s="7"/>
      <c r="C39" s="7" t="s">
        <v>51</v>
      </c>
      <c r="D39" s="110"/>
      <c r="E39" s="6" t="s">
        <v>19</v>
      </c>
      <c r="F39" s="39">
        <v>1</v>
      </c>
      <c r="G39" s="105"/>
      <c r="H39" s="9" t="str">
        <f t="shared" si="2"/>
        <v/>
      </c>
    </row>
    <row r="40" spans="1:9" x14ac:dyDescent="0.2">
      <c r="A40" s="6">
        <v>31</v>
      </c>
      <c r="B40" s="7"/>
      <c r="C40" s="7" t="s">
        <v>62</v>
      </c>
      <c r="D40" s="110"/>
      <c r="E40" s="6" t="s">
        <v>19</v>
      </c>
      <c r="F40" s="39">
        <v>1</v>
      </c>
      <c r="G40" s="105"/>
      <c r="H40" s="9" t="str">
        <f t="shared" si="2"/>
        <v/>
      </c>
    </row>
    <row r="41" spans="1:9" x14ac:dyDescent="0.2">
      <c r="A41" s="6">
        <v>32</v>
      </c>
      <c r="B41" s="7"/>
      <c r="C41" s="7" t="s">
        <v>52</v>
      </c>
      <c r="D41" s="110"/>
      <c r="E41" s="6" t="s">
        <v>19</v>
      </c>
      <c r="F41" s="39">
        <v>1</v>
      </c>
      <c r="G41" s="105"/>
      <c r="H41" s="9" t="str">
        <f t="shared" ref="H41:H42" si="3">IF(ISBLANK(G41),"",F41*G41)</f>
        <v/>
      </c>
    </row>
    <row r="42" spans="1:9" x14ac:dyDescent="0.2">
      <c r="A42" s="6">
        <v>33</v>
      </c>
      <c r="B42" s="7"/>
      <c r="C42" s="7" t="s">
        <v>53</v>
      </c>
      <c r="D42" s="110"/>
      <c r="E42" s="6" t="s">
        <v>19</v>
      </c>
      <c r="F42" s="39">
        <v>1</v>
      </c>
      <c r="G42" s="105"/>
      <c r="H42" s="9" t="str">
        <f t="shared" si="3"/>
        <v/>
      </c>
      <c r="I42" s="10"/>
    </row>
    <row r="43" spans="1:9" ht="25.5" x14ac:dyDescent="0.2">
      <c r="A43" s="6">
        <v>34</v>
      </c>
      <c r="B43" s="7"/>
      <c r="C43" s="8" t="s">
        <v>54</v>
      </c>
      <c r="D43" s="111"/>
      <c r="E43" s="6" t="s">
        <v>20</v>
      </c>
      <c r="F43" s="39">
        <v>1</v>
      </c>
      <c r="G43" s="105"/>
      <c r="H43" s="9" t="str">
        <f t="shared" ref="H43" si="4">IF(ISBLANK(G43),"",F43*G43)</f>
        <v/>
      </c>
    </row>
    <row r="44" spans="1:9" ht="36" x14ac:dyDescent="0.2">
      <c r="A44" s="6">
        <v>35</v>
      </c>
      <c r="B44" s="7"/>
      <c r="C44" s="7" t="s">
        <v>63</v>
      </c>
      <c r="D44" s="110" t="s">
        <v>64</v>
      </c>
      <c r="E44" s="6" t="s">
        <v>20</v>
      </c>
      <c r="F44" s="39">
        <v>1</v>
      </c>
      <c r="G44" s="105"/>
      <c r="H44" s="9" t="str">
        <f t="shared" ref="H44" si="5">IF(ISBLANK(G44),"",F44*G44)</f>
        <v/>
      </c>
    </row>
    <row r="45" spans="1:9" x14ac:dyDescent="0.2">
      <c r="A45" s="112" t="s">
        <v>55</v>
      </c>
      <c r="B45" s="113">
        <v>3</v>
      </c>
      <c r="C45" s="114" t="s">
        <v>58</v>
      </c>
      <c r="D45" s="124"/>
      <c r="E45" s="112"/>
      <c r="F45" s="116"/>
      <c r="G45" s="117"/>
      <c r="H45" s="117">
        <f>SUM(H46:H52)</f>
        <v>0</v>
      </c>
    </row>
    <row r="46" spans="1:9" x14ac:dyDescent="0.2">
      <c r="A46" s="6">
        <v>36</v>
      </c>
      <c r="B46" s="7"/>
      <c r="C46" s="7" t="s">
        <v>81</v>
      </c>
      <c r="D46" s="110" t="s">
        <v>82</v>
      </c>
      <c r="E46" s="6" t="s">
        <v>19</v>
      </c>
      <c r="F46" s="39">
        <v>1</v>
      </c>
      <c r="G46" s="105"/>
      <c r="H46" s="9" t="str">
        <f t="shared" ref="H46:H51" si="6">IF(ISBLANK(G46),"",F46*G46)</f>
        <v/>
      </c>
    </row>
    <row r="47" spans="1:9" x14ac:dyDescent="0.2">
      <c r="A47" s="6">
        <v>37</v>
      </c>
      <c r="B47" s="7"/>
      <c r="C47" s="7" t="s">
        <v>78</v>
      </c>
      <c r="D47" s="110"/>
      <c r="E47" s="6" t="s">
        <v>26</v>
      </c>
      <c r="F47" s="39">
        <v>19.940000000000001</v>
      </c>
      <c r="G47" s="105"/>
      <c r="H47" s="9" t="str">
        <f t="shared" ref="H47" si="7">IF(ISBLANK(G47),"",F47*G47)</f>
        <v/>
      </c>
    </row>
    <row r="48" spans="1:9" x14ac:dyDescent="0.2">
      <c r="A48" s="6">
        <v>38</v>
      </c>
      <c r="B48" s="7"/>
      <c r="C48" s="7" t="s">
        <v>79</v>
      </c>
      <c r="D48" s="110" t="s">
        <v>80</v>
      </c>
      <c r="E48" s="6" t="s">
        <v>74</v>
      </c>
      <c r="F48" s="39">
        <v>2.56</v>
      </c>
      <c r="G48" s="105"/>
      <c r="H48" s="9" t="str">
        <f t="shared" si="6"/>
        <v/>
      </c>
    </row>
    <row r="49" spans="1:8" x14ac:dyDescent="0.2">
      <c r="A49" s="6">
        <v>39</v>
      </c>
      <c r="B49" s="7"/>
      <c r="C49" s="7" t="s">
        <v>75</v>
      </c>
      <c r="D49" s="110" t="s">
        <v>76</v>
      </c>
      <c r="E49" s="6" t="s">
        <v>74</v>
      </c>
      <c r="F49" s="39">
        <v>1.98</v>
      </c>
      <c r="G49" s="105"/>
      <c r="H49" s="9" t="str">
        <f t="shared" si="6"/>
        <v/>
      </c>
    </row>
    <row r="50" spans="1:8" x14ac:dyDescent="0.2">
      <c r="A50" s="6">
        <v>40</v>
      </c>
      <c r="B50" s="7"/>
      <c r="C50" s="7" t="s">
        <v>72</v>
      </c>
      <c r="D50" s="110" t="s">
        <v>73</v>
      </c>
      <c r="E50" s="6" t="s">
        <v>74</v>
      </c>
      <c r="F50" s="39">
        <v>68.569999999999993</v>
      </c>
      <c r="G50" s="105"/>
      <c r="H50" s="9" t="str">
        <f t="shared" si="6"/>
        <v/>
      </c>
    </row>
    <row r="51" spans="1:8" x14ac:dyDescent="0.2">
      <c r="A51" s="6">
        <v>41</v>
      </c>
      <c r="B51" s="7"/>
      <c r="C51" s="7" t="s">
        <v>77</v>
      </c>
      <c r="D51" s="110"/>
      <c r="E51" s="6" t="s">
        <v>74</v>
      </c>
      <c r="F51" s="39">
        <v>37.33</v>
      </c>
      <c r="G51" s="105"/>
      <c r="H51" s="9" t="str">
        <f t="shared" si="6"/>
        <v/>
      </c>
    </row>
    <row r="52" spans="1:8" x14ac:dyDescent="0.2">
      <c r="A52" s="6">
        <v>42</v>
      </c>
      <c r="B52" s="7"/>
      <c r="C52" s="7" t="s">
        <v>71</v>
      </c>
      <c r="D52" s="110"/>
      <c r="E52" s="6" t="s">
        <v>70</v>
      </c>
      <c r="F52" s="39">
        <v>1.82</v>
      </c>
      <c r="G52" s="105"/>
      <c r="H52" s="9" t="str">
        <f t="shared" ref="H52" si="8">IF(ISBLANK(G52),"",F52*G52)</f>
        <v/>
      </c>
    </row>
    <row r="53" spans="1:8" x14ac:dyDescent="0.2">
      <c r="A53" s="112" t="s">
        <v>55</v>
      </c>
      <c r="B53" s="113">
        <v>4</v>
      </c>
      <c r="C53" s="114" t="s">
        <v>68</v>
      </c>
      <c r="D53" s="124"/>
      <c r="E53" s="112"/>
      <c r="F53" s="116"/>
      <c r="G53" s="117"/>
      <c r="H53" s="117">
        <f>SUM(H54:H57)</f>
        <v>0</v>
      </c>
    </row>
    <row r="54" spans="1:8" x14ac:dyDescent="0.2">
      <c r="A54" s="6">
        <v>43</v>
      </c>
      <c r="B54" s="7"/>
      <c r="C54" s="7" t="s">
        <v>69</v>
      </c>
      <c r="D54" s="110"/>
      <c r="E54" s="6" t="s">
        <v>20</v>
      </c>
      <c r="F54" s="39">
        <v>1</v>
      </c>
      <c r="G54" s="105"/>
      <c r="H54" s="9" t="str">
        <f t="shared" ref="H54:H57" si="9">IF(ISBLANK(G54),"",F54*G54)</f>
        <v/>
      </c>
    </row>
    <row r="55" spans="1:8" x14ac:dyDescent="0.2">
      <c r="A55" s="6">
        <v>44</v>
      </c>
      <c r="B55" s="7"/>
      <c r="C55" s="8" t="s">
        <v>67</v>
      </c>
      <c r="D55" s="111"/>
      <c r="E55" s="6" t="s">
        <v>19</v>
      </c>
      <c r="F55" s="39">
        <v>1</v>
      </c>
      <c r="G55" s="9"/>
      <c r="H55" s="9" t="str">
        <f t="shared" si="9"/>
        <v/>
      </c>
    </row>
    <row r="56" spans="1:8" x14ac:dyDescent="0.2">
      <c r="A56" s="6">
        <v>45</v>
      </c>
      <c r="B56" s="7"/>
      <c r="C56" s="7" t="s">
        <v>112</v>
      </c>
      <c r="D56" s="110"/>
      <c r="E56" s="6" t="s">
        <v>7</v>
      </c>
      <c r="F56" s="39">
        <v>1</v>
      </c>
      <c r="G56" s="9"/>
      <c r="H56" s="9" t="str">
        <f t="shared" si="9"/>
        <v/>
      </c>
    </row>
    <row r="57" spans="1:8" ht="12.75" customHeight="1" x14ac:dyDescent="0.2">
      <c r="A57" s="6">
        <v>46</v>
      </c>
      <c r="B57" s="7"/>
      <c r="C57" s="8" t="s">
        <v>113</v>
      </c>
      <c r="D57" s="111"/>
      <c r="E57" s="6" t="s">
        <v>7</v>
      </c>
      <c r="F57" s="39">
        <v>1</v>
      </c>
      <c r="G57" s="9"/>
      <c r="H57" s="9" t="str">
        <f t="shared" si="9"/>
        <v/>
      </c>
    </row>
    <row r="59" spans="1:8" x14ac:dyDescent="0.2">
      <c r="A59" s="125"/>
      <c r="B59" s="126" t="s">
        <v>83</v>
      </c>
      <c r="C59" s="127"/>
      <c r="D59" s="128"/>
      <c r="E59" s="129"/>
      <c r="F59" s="130"/>
      <c r="G59" s="142">
        <f>H2+H10+H45+H53</f>
        <v>0</v>
      </c>
      <c r="H59" s="143"/>
    </row>
  </sheetData>
  <mergeCells count="1">
    <mergeCell ref="G59:H59"/>
  </mergeCells>
  <pageMargins left="0.39370078740157483" right="0.39370078740157483" top="0.59055118110236227" bottom="0.59055118110236227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Rozpočet</vt:lpstr>
      <vt:lpstr>Rozpočet!Oblast_tisku</vt:lpstr>
      <vt:lpstr>'Titulní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</dc:creator>
  <cp:lastModifiedBy>Administrator</cp:lastModifiedBy>
  <cp:lastPrinted>2021-01-22T10:11:33Z</cp:lastPrinted>
  <dcterms:created xsi:type="dcterms:W3CDTF">2020-09-07T12:37:40Z</dcterms:created>
  <dcterms:modified xsi:type="dcterms:W3CDTF">2021-05-03T13:20:19Z</dcterms:modified>
</cp:coreProperties>
</file>