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16" windowWidth="19455" windowHeight="12750" activeTab="0"/>
  </bookViews>
  <sheets>
    <sheet name="celkový" sheetId="1" r:id="rId1"/>
  </sheets>
  <definedNames>
    <definedName name="_xlnm.Print_Area" localSheetId="0">'celkový'!$A$1:$H$178</definedName>
  </definedNames>
  <calcPr fullCalcOnLoad="1"/>
</workbook>
</file>

<file path=xl/sharedStrings.xml><?xml version="1.0" encoding="utf-8"?>
<sst xmlns="http://schemas.openxmlformats.org/spreadsheetml/2006/main" count="364" uniqueCount="148">
  <si>
    <t>m2</t>
  </si>
  <si>
    <t>Založení parkového trávníku výsevem rovina nebo svah do sklonu 1:5</t>
  </si>
  <si>
    <t>ks</t>
  </si>
  <si>
    <t>t</t>
  </si>
  <si>
    <t>Hnojení umělým hnojivem rovina nebo svah do sklonu 1:5 plošně</t>
  </si>
  <si>
    <t>Hnojení umělým hnojivem s rozdělením k jednotlivým rostlinám rovina nebo svah sklon do 1:5</t>
  </si>
  <si>
    <t xml:space="preserve">185 80 2114 </t>
  </si>
  <si>
    <t>Specifikace</t>
  </si>
  <si>
    <t>l</t>
  </si>
  <si>
    <t>MJ</t>
  </si>
  <si>
    <t>množství</t>
  </si>
  <si>
    <t>kg</t>
  </si>
  <si>
    <t>Herbicid</t>
  </si>
  <si>
    <t>Rostlinný materiál</t>
  </si>
  <si>
    <t>velikost</t>
  </si>
  <si>
    <t>celkem bez DPH</t>
  </si>
  <si>
    <t xml:space="preserve">183 40 3114 </t>
  </si>
  <si>
    <t xml:space="preserve">183 40 3153 </t>
  </si>
  <si>
    <t xml:space="preserve">183 40 3161 </t>
  </si>
  <si>
    <t xml:space="preserve">185 80 2113 </t>
  </si>
  <si>
    <t>184 80 2111</t>
  </si>
  <si>
    <t xml:space="preserve">Hnojivo </t>
  </si>
  <si>
    <t>Příčky</t>
  </si>
  <si>
    <t>Hnojivo tabletované 0,01kg</t>
  </si>
  <si>
    <t>m3</t>
  </si>
  <si>
    <t>poř.č.</t>
  </si>
  <si>
    <t>jedn. Cena</t>
  </si>
  <si>
    <t>Celkem za výsadbu rostlin včetně materiálu bez DPH</t>
  </si>
  <si>
    <t>Obdělání půdy válením rovina nebo svah do sklonu 1:5 - 2x</t>
  </si>
  <si>
    <t>Trávník parkový</t>
  </si>
  <si>
    <t>180 40 2111</t>
  </si>
  <si>
    <t>R</t>
  </si>
  <si>
    <t xml:space="preserve">Osivo </t>
  </si>
  <si>
    <t>Celkem za založení trávníku včetně materiálu bez DPH</t>
  </si>
  <si>
    <t>Přesun hmot pro sadovnické  a krajinářské úpravy do 5000 m</t>
  </si>
  <si>
    <t>Dovoz vody pro zálivku na vzdálenost do 6 km</t>
  </si>
  <si>
    <t>Stromy</t>
  </si>
  <si>
    <t>Kontrola kotvení a znovuuvázání (1x)</t>
  </si>
  <si>
    <t>Vypletí dřevin solitérních (2x)</t>
  </si>
  <si>
    <t>Celkem za terenní úpravy bez DPH</t>
  </si>
  <si>
    <t>182 00 1111</t>
  </si>
  <si>
    <t xml:space="preserve">Chemické odplevelení půdy před založením postřikem rovina nebo svah sklon do 1:5 </t>
  </si>
  <si>
    <t>185 85 1111</t>
  </si>
  <si>
    <t>998 23 1311</t>
  </si>
  <si>
    <t>184 91 1111</t>
  </si>
  <si>
    <t>185 80 4213</t>
  </si>
  <si>
    <t>Celkem následná péče v 2. roce bez DPH</t>
  </si>
  <si>
    <t>Celkem následná péče v 1. roce bez DPH</t>
  </si>
  <si>
    <t>Celkem za dílo bez DPH</t>
  </si>
  <si>
    <t>Obdělání půdy hrabáním rovina nebo svah do sklonu 1:5 2x</t>
  </si>
  <si>
    <t xml:space="preserve">184 10 2126 </t>
  </si>
  <si>
    <t>Terénní úpravy</t>
  </si>
  <si>
    <t>Obdělání půdy kultivátorem rovina nebo svah do sklonu 1:5 - 2x</t>
  </si>
  <si>
    <t>185 80 4312</t>
  </si>
  <si>
    <t>184 50 1111</t>
  </si>
  <si>
    <t>Zhotovení obalu kmene z rákosu v jedné vrstvě v rovině nebo svahu do 1:5</t>
  </si>
  <si>
    <t>Zalití rostlin přes 20 m2 (10x 100 l / strom)</t>
  </si>
  <si>
    <t xml:space="preserve">184 20 2123 </t>
  </si>
  <si>
    <t>Cenová hladina dle katalogu URS 2012</t>
  </si>
  <si>
    <t>Rozprostření ornice v rovnině,tl. vrstvy do 100 mm</t>
  </si>
  <si>
    <t>Plošná úprava terénu +-100 mm rovina nebo svah do sklonu 1:5</t>
  </si>
  <si>
    <t>184 92 1096</t>
  </si>
  <si>
    <t>Zalití rostlin přes 20 m2 (100 l / strom)</t>
  </si>
  <si>
    <t>Trávníky</t>
  </si>
  <si>
    <t>111 10 4211</t>
  </si>
  <si>
    <t>Pokosení trávníku parkového v rovině nebo svahu do 1:5 - 6 sečí</t>
  </si>
  <si>
    <t>Sejmutí ornice s vodorovným přemístěním na vzdálenost do 50m</t>
  </si>
  <si>
    <t>185 80 1111</t>
  </si>
  <si>
    <t>Shrabání listí z ploch bez pokr.rostlin, ve vrstvě do 50 mm</t>
  </si>
  <si>
    <t>185 80 3411</t>
  </si>
  <si>
    <t>Vyhrabání trávníku</t>
  </si>
  <si>
    <t>Následná péče po dobu 1. roku</t>
  </si>
  <si>
    <t>Následná péče po dobu 2. roku</t>
  </si>
  <si>
    <t>Následná péče po dobu 3. roku</t>
  </si>
  <si>
    <t>Celkem následná péče v 3. roce bez DPH</t>
  </si>
  <si>
    <t>Hnojení umělým hnojivem s rozdělením k jednotlivým rostlinám - 100g/strom</t>
  </si>
  <si>
    <t>Kůl 2,5m prům. 70 mm</t>
  </si>
  <si>
    <t>184 80 5312</t>
  </si>
  <si>
    <t>Výchovný řez stromů alejové stromy výška 4-6 m</t>
  </si>
  <si>
    <t>Rákosová rohož 1,8m</t>
  </si>
  <si>
    <t>Plošná úprava  ter. nerovnosti do +-100 mm v rovině</t>
  </si>
  <si>
    <t>Výsadba dřeviny s balem při průměru zem.balu 600-800 mm</t>
  </si>
  <si>
    <t>Oprava a doplnění kůlů při 30%</t>
  </si>
  <si>
    <t>121 10 1101</t>
  </si>
  <si>
    <t>Zakládací substrát včetně dovozu (pro vrstvu 100 mm)</t>
  </si>
  <si>
    <t xml:space="preserve">Výsadba stromů </t>
  </si>
  <si>
    <t>Jamky s 100% výměnou půdy v hornině 1 až 4 objemu do 1,0m3 v rovině nebo svah do 1:5</t>
  </si>
  <si>
    <t>Kotvení dřevin nejméně třemi kůly dl. přes 2,0 do 3,0 m ( 4 kůly / strom )</t>
  </si>
  <si>
    <t>Štěrk fr. 16-32</t>
  </si>
  <si>
    <t xml:space="preserve">Ginkgo biloba 'Fastigiata' </t>
  </si>
  <si>
    <t>Mobiliář</t>
  </si>
  <si>
    <t>966 00 1311</t>
  </si>
  <si>
    <t>Odstranění odpadkového koše s betonovou patkou</t>
  </si>
  <si>
    <t>Odpadkový koš, 75l, koš na noze, se stříškou, opláštění perforovaným ocelovým plechem</t>
  </si>
  <si>
    <t>Montáž odpadk. koše</t>
  </si>
  <si>
    <t>Spodní stavby - kotvení odpadk. Koše</t>
  </si>
  <si>
    <t>Doprava mobiliáře</t>
  </si>
  <si>
    <t>Doprava montážní čety</t>
  </si>
  <si>
    <t>Doprava montážní čety pro zhotovení spodních staveb</t>
  </si>
  <si>
    <t>Celkem za mobiliář bez DPH</t>
  </si>
  <si>
    <t xml:space="preserve">183 10 1321 </t>
  </si>
  <si>
    <t>162 60 1101</t>
  </si>
  <si>
    <t>Vodorovné přemístění výkopku, na vzdálenost do 4000 m</t>
  </si>
  <si>
    <t>Vypletí dřevin solitérních (3x)</t>
  </si>
  <si>
    <t>184 80 2611</t>
  </si>
  <si>
    <t>Skrývka povrchu záhon šířka 1 m sejmout drn a zeminu o 0,1 m ( 393 x 1 x 0,1 )</t>
  </si>
  <si>
    <t xml:space="preserve">Rozprostření dovezeného zakládacího substrátu (393 x 1 x 0,1) </t>
  </si>
  <si>
    <t>Plocha pro trávník 369 m2</t>
  </si>
  <si>
    <t>Plocha pro trávník 369 m2  2x</t>
  </si>
  <si>
    <t>Mulčování rostlin tl.0,07 m  v rovině nebo ve svahu do 1:5 - štěrk fr. 16-32</t>
  </si>
  <si>
    <t>Substrát x 0,3 + štěrk x 1 + hnojivo + kůly</t>
  </si>
  <si>
    <t>Zakládací substrát 40 m3 x 1,2 koef zhutnění</t>
  </si>
  <si>
    <t>Plocha pro trávník 369 m2  6x</t>
  </si>
  <si>
    <t xml:space="preserve">Plocha pro trávník 369 m2  </t>
  </si>
  <si>
    <t>Plocha pro trávník 369 m2  - podzim</t>
  </si>
  <si>
    <t>Plocha pro trávník 369 m2  - jaro</t>
  </si>
  <si>
    <t>Mulčování rostlin tl.0,07 m  v rovině nebo ve svahu do 1:5 - štěrk - doplnění 20%</t>
  </si>
  <si>
    <t>Závěsné nádoby</t>
  </si>
  <si>
    <t>Substrát pro balkonové květiny s obsahem vododržných silikátů</t>
  </si>
  <si>
    <t>pomalu rozpoustné hnojivo do substrátu</t>
  </si>
  <si>
    <t>Osázení 1 sestavy</t>
  </si>
  <si>
    <t>zapěstování 1 sestavy po dobu 14 dnů , např ve skleníku</t>
  </si>
  <si>
    <t>převoz a zavěšení 1 sestavy na sloup veřejného osvětlení</t>
  </si>
  <si>
    <t>Celkem za závěsné nádoby bez DPH</t>
  </si>
  <si>
    <t>Dodávka rostlinného materiálu 10 ks / sestavu</t>
  </si>
  <si>
    <t xml:space="preserve">závěsná sestava složená ze dvou půlkruhových mís o celkovém objemu 76 l, do jedné půlmísy se sází 5 ks rostlin </t>
  </si>
  <si>
    <t>Sadové úpravy ul. 1. máje -stromořadí  - celkový rozpočet</t>
  </si>
  <si>
    <t>Rekapitulace - Sadové úpravy ul. 1. máje -stromořadí  - celkový rozpočet</t>
  </si>
  <si>
    <t>Substrát pro výměnu v jamkách ve složení dle technické zprávy s obsahem vododržných silikátů</t>
  </si>
  <si>
    <t>ok 18-20, dtbal</t>
  </si>
  <si>
    <t>Pro stromy : 22</t>
  </si>
  <si>
    <t>Pro stromy : 22 x 0,6 m2/strom</t>
  </si>
  <si>
    <t>Pro stromy : 22 x 1 x 1 m</t>
  </si>
  <si>
    <t>Pro stromy : 22 x 0,000001</t>
  </si>
  <si>
    <t>Pro stromy : 22 x 0,1 m3</t>
  </si>
  <si>
    <t>Pro stromy : 22 x 4 kůly/strom</t>
  </si>
  <si>
    <t>Pro stromy : 22 x 4 příčky/strom</t>
  </si>
  <si>
    <t>Pro stromy : 22 x 0,5 m3/strom</t>
  </si>
  <si>
    <t>Pro stromy : 22 x 1 x 0,07 x 1,6</t>
  </si>
  <si>
    <t>Pro stromy : 22  3x</t>
  </si>
  <si>
    <t xml:space="preserve">Pro stromy : 22 x 10 x 0,1 </t>
  </si>
  <si>
    <t>Pro stromy : 22 x 3 x 0,3</t>
  </si>
  <si>
    <t>Pro stromy : 22 2x</t>
  </si>
  <si>
    <t>Pro stromy : 22 x 1 x 1 m x 0,2</t>
  </si>
  <si>
    <t>Pro stromy : 22 x 1 x 1 m x 0,07 x 1,6 x 0,2</t>
  </si>
  <si>
    <t>Pro stromy : 22  1x</t>
  </si>
  <si>
    <t xml:space="preserve">Chemické odplevelení půdy po založení  postřikem rovina nebo svah sklon do 1:5 </t>
  </si>
  <si>
    <t>Skrývka povrchu a výkopek z jam pro stromy (393 x 1 x 0,1) + (22 x 1 x 0,84) přemístit na deponii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</si>
</sst>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_-* #,##0\ &quot;Kč&quot;_-;\-* #,##0\ &quot;Kč&quot;_-;_-* &quot;-&quot;??\ &quot;Kč&quot;_-;_-@_-"/>
    <numFmt numFmtId="168" formatCode="#,##0.000"/>
    <numFmt numFmtId="169" formatCode="0.00000"/>
    <numFmt numFmtId="170" formatCode="0.000000"/>
    <numFmt numFmtId="171" formatCode="0.0000000"/>
    <numFmt numFmtId="172" formatCode="0.00000000"/>
    <numFmt numFmtId="173" formatCode="[$-405]d\.\ mmmm\ yyyy"/>
    <numFmt numFmtId="174" formatCode="#,##0.00\ &quot;Kč&quot;"/>
    <numFmt numFmtId="175" formatCode="#,##0.0000\ _K_č"/>
    <numFmt numFmtId="176" formatCode="#,##0.000\ &quot;Kč&quot;;\-#,##0.000\ &quot;Kč&quot;"/>
    <numFmt numFmtId="177" formatCode="#,##0.0\ &quot;Kč&quot;;\-#,##0.0\ &quot;Kč&quot;"/>
  </numFmts>
  <fonts count="4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4" fontId="0" fillId="0" borderId="0" xfId="38" applyFont="1" applyFill="1" applyBorder="1" applyAlignment="1">
      <alignment/>
    </xf>
    <xf numFmtId="44" fontId="3" fillId="0" borderId="0" xfId="38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4" fontId="0" fillId="0" borderId="13" xfId="38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0" fillId="0" borderId="15" xfId="38" applyFont="1" applyFill="1" applyBorder="1" applyAlignment="1" quotePrefix="1">
      <alignment/>
    </xf>
    <xf numFmtId="44" fontId="0" fillId="0" borderId="13" xfId="38" applyFont="1" applyFill="1" applyBorder="1" applyAlignment="1" quotePrefix="1">
      <alignment/>
    </xf>
    <xf numFmtId="3" fontId="0" fillId="0" borderId="12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quotePrefix="1">
      <alignment/>
    </xf>
    <xf numFmtId="7" fontId="0" fillId="0" borderId="10" xfId="0" applyNumberFormat="1" applyFont="1" applyFill="1" applyBorder="1" applyAlignment="1">
      <alignment horizontal="left"/>
    </xf>
    <xf numFmtId="0" fontId="3" fillId="0" borderId="0" xfId="46" applyFont="1" applyFill="1" applyBorder="1" applyAlignment="1">
      <alignment vertical="top"/>
      <protection/>
    </xf>
    <xf numFmtId="0" fontId="0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right"/>
    </xf>
    <xf numFmtId="44" fontId="3" fillId="0" borderId="15" xfId="38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4" fontId="3" fillId="0" borderId="13" xfId="38" applyFont="1" applyFill="1" applyBorder="1" applyAlignment="1">
      <alignment/>
    </xf>
    <xf numFmtId="0" fontId="0" fillId="0" borderId="10" xfId="38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/>
    </xf>
    <xf numFmtId="44" fontId="0" fillId="0" borderId="15" xfId="38" applyFont="1" applyFill="1" applyBorder="1" applyAlignment="1">
      <alignment/>
    </xf>
    <xf numFmtId="0" fontId="0" fillId="0" borderId="12" xfId="0" applyNumberFormat="1" applyFont="1" applyFill="1" applyBorder="1" applyAlignment="1">
      <alignment horizontal="right"/>
    </xf>
    <xf numFmtId="44" fontId="0" fillId="0" borderId="17" xfId="38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left" vertical="top"/>
    </xf>
    <xf numFmtId="1" fontId="0" fillId="0" borderId="16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46" applyFont="1" applyFill="1" applyBorder="1" applyAlignment="1">
      <alignment vertical="top" wrapText="1"/>
      <protection/>
    </xf>
    <xf numFmtId="168" fontId="0" fillId="0" borderId="0" xfId="46" applyNumberFormat="1" applyFont="1" applyFill="1" applyBorder="1" applyAlignment="1">
      <alignment horizontal="left" vertical="top"/>
      <protection/>
    </xf>
    <xf numFmtId="0" fontId="0" fillId="0" borderId="0" xfId="46" applyFont="1" applyFill="1" applyBorder="1" applyAlignment="1">
      <alignment horizontal="center" vertical="top"/>
      <protection/>
    </xf>
    <xf numFmtId="0" fontId="0" fillId="0" borderId="11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12" xfId="38" applyNumberFormat="1" applyFont="1" applyFill="1" applyBorder="1" applyAlignment="1">
      <alignment/>
    </xf>
    <xf numFmtId="44" fontId="0" fillId="0" borderId="17" xfId="38" applyFont="1" applyFill="1" applyBorder="1" applyAlignment="1" quotePrefix="1">
      <alignment/>
    </xf>
    <xf numFmtId="0" fontId="0" fillId="0" borderId="18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7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7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44" fontId="0" fillId="0" borderId="13" xfId="38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/>
    </xf>
    <xf numFmtId="44" fontId="0" fillId="0" borderId="21" xfId="38" applyFont="1" applyFill="1" applyBorder="1" applyAlignment="1">
      <alignment/>
    </xf>
    <xf numFmtId="0" fontId="0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 quotePrefix="1">
      <alignment/>
    </xf>
    <xf numFmtId="3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center"/>
    </xf>
    <xf numFmtId="0" fontId="0" fillId="0" borderId="23" xfId="38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44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workbookViewId="0" topLeftCell="A160">
      <selection activeCell="G174" sqref="G174"/>
    </sheetView>
  </sheetViews>
  <sheetFormatPr defaultColWidth="9.140625" defaultRowHeight="12.75"/>
  <cols>
    <col min="1" max="1" width="2.28125" style="2" customWidth="1"/>
    <col min="2" max="2" width="4.8515625" style="2" customWidth="1"/>
    <col min="3" max="3" width="13.140625" style="7" customWidth="1"/>
    <col min="4" max="4" width="79.7109375" style="2" customWidth="1"/>
    <col min="5" max="5" width="3.57421875" style="7" bestFit="1" customWidth="1"/>
    <col min="6" max="6" width="9.140625" style="4" customWidth="1"/>
    <col min="7" max="7" width="10.57421875" style="9" bestFit="1" customWidth="1"/>
    <col min="8" max="8" width="15.7109375" style="5" customWidth="1"/>
    <col min="9" max="16384" width="9.140625" style="2" customWidth="1"/>
  </cols>
  <sheetData>
    <row r="1" ht="18">
      <c r="D1" s="64" t="s">
        <v>126</v>
      </c>
    </row>
    <row r="2" ht="12.75">
      <c r="B2" s="7" t="s">
        <v>58</v>
      </c>
    </row>
    <row r="3" spans="2:8" ht="12.75">
      <c r="B3" s="2" t="s">
        <v>25</v>
      </c>
      <c r="C3" s="8" t="s">
        <v>51</v>
      </c>
      <c r="E3" s="7" t="s">
        <v>9</v>
      </c>
      <c r="F3" s="4" t="s">
        <v>10</v>
      </c>
      <c r="G3" s="9" t="s">
        <v>26</v>
      </c>
      <c r="H3" s="5" t="s">
        <v>15</v>
      </c>
    </row>
    <row r="4" spans="2:8" ht="12.75">
      <c r="B4" s="88">
        <v>9</v>
      </c>
      <c r="C4" s="35" t="s">
        <v>83</v>
      </c>
      <c r="D4" s="19" t="s">
        <v>66</v>
      </c>
      <c r="E4" s="37" t="s">
        <v>24</v>
      </c>
      <c r="F4" s="69">
        <f>397*0.1</f>
        <v>39.7</v>
      </c>
      <c r="G4" s="68"/>
      <c r="H4" s="33">
        <f>G4*F4</f>
        <v>0</v>
      </c>
    </row>
    <row r="5" spans="2:8" ht="12.75">
      <c r="B5" s="88"/>
      <c r="C5" s="35"/>
      <c r="D5" s="118" t="s">
        <v>105</v>
      </c>
      <c r="E5" s="37"/>
      <c r="F5" s="69"/>
      <c r="G5" s="68"/>
      <c r="H5" s="33"/>
    </row>
    <row r="6" spans="2:8" s="113" customFormat="1" ht="12.75">
      <c r="B6" s="104">
        <v>14</v>
      </c>
      <c r="C6" s="114" t="s">
        <v>101</v>
      </c>
      <c r="D6" s="114" t="s">
        <v>102</v>
      </c>
      <c r="E6" s="114" t="s">
        <v>24</v>
      </c>
      <c r="F6" s="115">
        <f>393*0.1+22*0.84</f>
        <v>57.78</v>
      </c>
      <c r="G6" s="116"/>
      <c r="H6" s="117">
        <f>G6*F6</f>
        <v>0</v>
      </c>
    </row>
    <row r="7" spans="2:8" s="113" customFormat="1" ht="12.75">
      <c r="B7" s="104"/>
      <c r="C7" s="114"/>
      <c r="D7" s="118" t="s">
        <v>147</v>
      </c>
      <c r="E7" s="114"/>
      <c r="F7" s="115"/>
      <c r="G7" s="116"/>
      <c r="H7" s="117"/>
    </row>
    <row r="8" spans="2:8" ht="12.75">
      <c r="B8" s="88">
        <v>11</v>
      </c>
      <c r="C8" s="73">
        <v>181301101</v>
      </c>
      <c r="D8" s="19" t="s">
        <v>59</v>
      </c>
      <c r="E8" s="22" t="s">
        <v>0</v>
      </c>
      <c r="F8" s="18">
        <v>393</v>
      </c>
      <c r="G8" s="68"/>
      <c r="H8" s="33">
        <f>G8*F8</f>
        <v>0</v>
      </c>
    </row>
    <row r="9" spans="2:8" ht="12.75">
      <c r="B9" s="88"/>
      <c r="C9" s="73"/>
      <c r="D9" s="118" t="s">
        <v>106</v>
      </c>
      <c r="E9" s="22"/>
      <c r="F9" s="18"/>
      <c r="G9" s="68"/>
      <c r="H9" s="33"/>
    </row>
    <row r="10" spans="2:8" ht="12.75">
      <c r="B10" s="88">
        <v>12</v>
      </c>
      <c r="C10" s="35">
        <v>182001111</v>
      </c>
      <c r="D10" s="19" t="s">
        <v>60</v>
      </c>
      <c r="E10" s="22" t="s">
        <v>0</v>
      </c>
      <c r="F10" s="18">
        <f>+F8</f>
        <v>393</v>
      </c>
      <c r="G10" s="57"/>
      <c r="H10" s="33">
        <f>G10*F10</f>
        <v>0</v>
      </c>
    </row>
    <row r="11" spans="2:8" ht="12.75">
      <c r="B11" s="125"/>
      <c r="C11" s="126" t="s">
        <v>31</v>
      </c>
      <c r="D11" s="127" t="s">
        <v>84</v>
      </c>
      <c r="E11" s="128" t="s">
        <v>24</v>
      </c>
      <c r="F11" s="131">
        <f>+F4*1.2</f>
        <v>47.64</v>
      </c>
      <c r="G11" s="130"/>
      <c r="H11" s="33">
        <f>G11*F11</f>
        <v>0</v>
      </c>
    </row>
    <row r="12" spans="2:8" ht="13.5" thickBot="1">
      <c r="B12" s="89"/>
      <c r="C12" s="34"/>
      <c r="D12" s="132" t="s">
        <v>111</v>
      </c>
      <c r="E12" s="23"/>
      <c r="F12" s="90"/>
      <c r="G12" s="91"/>
      <c r="H12" s="92"/>
    </row>
    <row r="13" spans="4:8" ht="12.75">
      <c r="D13" s="1" t="s">
        <v>39</v>
      </c>
      <c r="E13" s="8"/>
      <c r="F13" s="11"/>
      <c r="G13" s="10"/>
      <c r="H13" s="6">
        <f>SUM(H4:H12)</f>
        <v>0</v>
      </c>
    </row>
    <row r="14" s="72" customFormat="1" ht="12.75">
      <c r="B14" s="2"/>
    </row>
    <row r="15" spans="2:8" ht="13.5" thickBot="1">
      <c r="B15" s="2" t="s">
        <v>25</v>
      </c>
      <c r="C15" s="8" t="s">
        <v>29</v>
      </c>
      <c r="E15" s="7" t="s">
        <v>9</v>
      </c>
      <c r="F15" s="4" t="s">
        <v>10</v>
      </c>
      <c r="G15" s="9" t="s">
        <v>26</v>
      </c>
      <c r="H15" s="5" t="s">
        <v>15</v>
      </c>
    </row>
    <row r="16" spans="2:8" ht="13.5" customHeight="1">
      <c r="B16" s="74">
        <v>20</v>
      </c>
      <c r="C16" s="75" t="s">
        <v>20</v>
      </c>
      <c r="D16" s="75" t="s">
        <v>41</v>
      </c>
      <c r="E16" s="75" t="s">
        <v>0</v>
      </c>
      <c r="F16" s="76">
        <f>393-24</f>
        <v>369</v>
      </c>
      <c r="G16" s="29"/>
      <c r="H16" s="60">
        <f>G16*F16</f>
        <v>0</v>
      </c>
    </row>
    <row r="17" spans="2:8" ht="13.5" customHeight="1">
      <c r="B17" s="119"/>
      <c r="C17" s="120"/>
      <c r="D17" s="118" t="s">
        <v>107</v>
      </c>
      <c r="E17" s="120"/>
      <c r="F17" s="121"/>
      <c r="G17" s="122"/>
      <c r="H17" s="123"/>
    </row>
    <row r="18" spans="2:8" ht="12.75">
      <c r="B18" s="94">
        <v>21</v>
      </c>
      <c r="C18" s="35" t="s">
        <v>40</v>
      </c>
      <c r="D18" s="36" t="s">
        <v>80</v>
      </c>
      <c r="E18" s="37" t="s">
        <v>0</v>
      </c>
      <c r="F18" s="18">
        <f>+F16</f>
        <v>369</v>
      </c>
      <c r="G18" s="19"/>
      <c r="H18" s="25">
        <f aca="true" t="shared" si="0" ref="H18:H32">G18*F18</f>
        <v>0</v>
      </c>
    </row>
    <row r="19" spans="2:8" ht="13.5" customHeight="1">
      <c r="B19" s="119"/>
      <c r="C19" s="120"/>
      <c r="D19" s="118" t="s">
        <v>107</v>
      </c>
      <c r="E19" s="120"/>
      <c r="F19" s="121"/>
      <c r="G19" s="122"/>
      <c r="H19" s="123"/>
    </row>
    <row r="20" spans="2:8" ht="13.5" customHeight="1">
      <c r="B20" s="94">
        <v>22</v>
      </c>
      <c r="C20" s="58" t="s">
        <v>16</v>
      </c>
      <c r="D20" s="58" t="s">
        <v>52</v>
      </c>
      <c r="E20" s="58" t="s">
        <v>0</v>
      </c>
      <c r="F20" s="77">
        <f>+F16*2</f>
        <v>738</v>
      </c>
      <c r="G20" s="19"/>
      <c r="H20" s="25">
        <f t="shared" si="0"/>
        <v>0</v>
      </c>
    </row>
    <row r="21" spans="2:8" ht="13.5" customHeight="1">
      <c r="B21" s="119"/>
      <c r="C21" s="120"/>
      <c r="D21" s="118" t="s">
        <v>108</v>
      </c>
      <c r="E21" s="120"/>
      <c r="F21" s="121"/>
      <c r="G21" s="122"/>
      <c r="H21" s="123"/>
    </row>
    <row r="22" spans="2:8" ht="13.5" customHeight="1">
      <c r="B22" s="94">
        <v>23</v>
      </c>
      <c r="C22" s="58" t="s">
        <v>17</v>
      </c>
      <c r="D22" s="58" t="s">
        <v>49</v>
      </c>
      <c r="E22" s="58" t="s">
        <v>0</v>
      </c>
      <c r="F22" s="77">
        <f>+F20</f>
        <v>738</v>
      </c>
      <c r="G22" s="19"/>
      <c r="H22" s="25">
        <f t="shared" si="0"/>
        <v>0</v>
      </c>
    </row>
    <row r="23" spans="2:8" ht="13.5" customHeight="1">
      <c r="B23" s="119"/>
      <c r="C23" s="120"/>
      <c r="D23" s="118" t="s">
        <v>108</v>
      </c>
      <c r="E23" s="120"/>
      <c r="F23" s="121"/>
      <c r="G23" s="122"/>
      <c r="H23" s="123"/>
    </row>
    <row r="24" spans="2:8" ht="12.75">
      <c r="B24" s="94">
        <v>24</v>
      </c>
      <c r="C24" s="58" t="s">
        <v>18</v>
      </c>
      <c r="D24" s="58" t="s">
        <v>28</v>
      </c>
      <c r="E24" s="58" t="s">
        <v>0</v>
      </c>
      <c r="F24" s="77">
        <f>+F20</f>
        <v>738</v>
      </c>
      <c r="G24" s="19"/>
      <c r="H24" s="25">
        <f t="shared" si="0"/>
        <v>0</v>
      </c>
    </row>
    <row r="25" spans="2:8" ht="12.75">
      <c r="B25" s="119"/>
      <c r="C25" s="120"/>
      <c r="D25" s="118" t="s">
        <v>108</v>
      </c>
      <c r="E25" s="120"/>
      <c r="F25" s="121"/>
      <c r="G25" s="122"/>
      <c r="H25" s="123"/>
    </row>
    <row r="26" spans="2:8" ht="12.75">
      <c r="B26" s="94">
        <v>25</v>
      </c>
      <c r="C26" s="58" t="s">
        <v>19</v>
      </c>
      <c r="D26" s="58" t="s">
        <v>4</v>
      </c>
      <c r="E26" s="58" t="s">
        <v>3</v>
      </c>
      <c r="F26" s="78">
        <f>F16*0.03*0.001</f>
        <v>0.01107</v>
      </c>
      <c r="G26" s="19"/>
      <c r="H26" s="25">
        <f t="shared" si="0"/>
        <v>0</v>
      </c>
    </row>
    <row r="27" spans="2:8" ht="12.75">
      <c r="B27" s="119"/>
      <c r="C27" s="120"/>
      <c r="D27" s="118" t="s">
        <v>107</v>
      </c>
      <c r="E27" s="120"/>
      <c r="F27" s="121"/>
      <c r="G27" s="122"/>
      <c r="H27" s="123"/>
    </row>
    <row r="28" spans="2:8" ht="12.75">
      <c r="B28" s="94">
        <v>26</v>
      </c>
      <c r="C28" s="58" t="s">
        <v>30</v>
      </c>
      <c r="D28" s="58" t="s">
        <v>1</v>
      </c>
      <c r="E28" s="58" t="s">
        <v>0</v>
      </c>
      <c r="F28" s="77">
        <f>+F16</f>
        <v>369</v>
      </c>
      <c r="G28" s="19"/>
      <c r="H28" s="25">
        <f t="shared" si="0"/>
        <v>0</v>
      </c>
    </row>
    <row r="29" spans="2:8" ht="12.75">
      <c r="B29" s="119"/>
      <c r="C29" s="120"/>
      <c r="D29" s="118" t="s">
        <v>107</v>
      </c>
      <c r="E29" s="120"/>
      <c r="F29" s="121"/>
      <c r="G29" s="122"/>
      <c r="H29" s="123"/>
    </row>
    <row r="30" spans="2:8" ht="12.75">
      <c r="B30" s="94">
        <v>27</v>
      </c>
      <c r="C30" s="58" t="s">
        <v>7</v>
      </c>
      <c r="D30" s="58" t="s">
        <v>32</v>
      </c>
      <c r="E30" s="58" t="s">
        <v>11</v>
      </c>
      <c r="F30" s="69">
        <f>F16*0.03</f>
        <v>11.07</v>
      </c>
      <c r="G30" s="19"/>
      <c r="H30" s="25">
        <f t="shared" si="0"/>
        <v>0</v>
      </c>
    </row>
    <row r="31" spans="1:8" s="80" customFormat="1" ht="12.75">
      <c r="A31" s="2"/>
      <c r="B31" s="94">
        <v>28</v>
      </c>
      <c r="C31" s="58" t="s">
        <v>7</v>
      </c>
      <c r="D31" s="58" t="s">
        <v>21</v>
      </c>
      <c r="E31" s="58" t="s">
        <v>11</v>
      </c>
      <c r="F31" s="69">
        <f>F16*0.03</f>
        <v>11.07</v>
      </c>
      <c r="G31" s="19"/>
      <c r="H31" s="25">
        <f t="shared" si="0"/>
        <v>0</v>
      </c>
    </row>
    <row r="32" spans="2:8" s="80" customFormat="1" ht="13.5" thickBot="1">
      <c r="B32" s="95">
        <v>29</v>
      </c>
      <c r="C32" s="23" t="s">
        <v>7</v>
      </c>
      <c r="D32" s="24" t="s">
        <v>12</v>
      </c>
      <c r="E32" s="23" t="s">
        <v>8</v>
      </c>
      <c r="F32" s="70">
        <f>10*F16/10000</f>
        <v>0.369</v>
      </c>
      <c r="G32" s="24"/>
      <c r="H32" s="62">
        <f t="shared" si="0"/>
        <v>0</v>
      </c>
    </row>
    <row r="33" spans="2:8" s="80" customFormat="1" ht="12.75">
      <c r="B33" s="2"/>
      <c r="C33" s="7"/>
      <c r="D33" s="1" t="s">
        <v>33</v>
      </c>
      <c r="E33" s="7"/>
      <c r="F33" s="4"/>
      <c r="G33" s="9"/>
      <c r="H33" s="6">
        <f>SUM(H16:H32)</f>
        <v>0</v>
      </c>
    </row>
    <row r="34" spans="2:8" s="80" customFormat="1" ht="12.75">
      <c r="B34" s="2"/>
      <c r="C34" s="7"/>
      <c r="D34" s="1"/>
      <c r="E34" s="7"/>
      <c r="F34" s="4"/>
      <c r="G34" s="9"/>
      <c r="H34" s="6"/>
    </row>
    <row r="35" spans="1:8" ht="13.5" customHeight="1">
      <c r="A35" s="80"/>
      <c r="D35" s="1"/>
      <c r="H35" s="6"/>
    </row>
    <row r="36" spans="2:8" ht="13.5" customHeight="1" thickBot="1">
      <c r="B36" s="2" t="s">
        <v>25</v>
      </c>
      <c r="C36" s="144" t="s">
        <v>85</v>
      </c>
      <c r="D36" s="144"/>
      <c r="E36" s="7" t="s">
        <v>9</v>
      </c>
      <c r="F36" s="4" t="s">
        <v>10</v>
      </c>
      <c r="G36" s="9" t="s">
        <v>26</v>
      </c>
      <c r="H36" s="5" t="s">
        <v>15</v>
      </c>
    </row>
    <row r="37" spans="2:8" ht="13.5" customHeight="1">
      <c r="B37" s="74">
        <v>30</v>
      </c>
      <c r="C37" s="75" t="s">
        <v>100</v>
      </c>
      <c r="D37" s="75" t="s">
        <v>86</v>
      </c>
      <c r="E37" s="75" t="s">
        <v>2</v>
      </c>
      <c r="F37" s="76">
        <f>+F69</f>
        <v>22</v>
      </c>
      <c r="G37" s="79"/>
      <c r="H37" s="60">
        <f aca="true" t="shared" si="1" ref="H37:H53">G37*F37</f>
        <v>0</v>
      </c>
    </row>
    <row r="38" spans="2:8" ht="13.5" customHeight="1">
      <c r="B38" s="119"/>
      <c r="C38" s="120"/>
      <c r="D38" s="118" t="s">
        <v>130</v>
      </c>
      <c r="E38" s="120"/>
      <c r="F38" s="121"/>
      <c r="G38" s="124"/>
      <c r="H38" s="123"/>
    </row>
    <row r="39" spans="2:8" ht="13.5" customHeight="1">
      <c r="B39" s="94">
        <v>33</v>
      </c>
      <c r="C39" s="58" t="s">
        <v>50</v>
      </c>
      <c r="D39" s="58" t="s">
        <v>81</v>
      </c>
      <c r="E39" s="58" t="s">
        <v>2</v>
      </c>
      <c r="F39" s="77">
        <f>+F37</f>
        <v>22</v>
      </c>
      <c r="G39" s="81"/>
      <c r="H39" s="25">
        <f>G39*F39</f>
        <v>0</v>
      </c>
    </row>
    <row r="40" spans="2:8" ht="12.75">
      <c r="B40" s="119"/>
      <c r="C40" s="120"/>
      <c r="D40" s="118" t="s">
        <v>130</v>
      </c>
      <c r="E40" s="120"/>
      <c r="F40" s="121"/>
      <c r="G40" s="124"/>
      <c r="H40" s="123"/>
    </row>
    <row r="41" spans="2:8" ht="12.75">
      <c r="B41" s="94">
        <v>34</v>
      </c>
      <c r="C41" s="58" t="s">
        <v>57</v>
      </c>
      <c r="D41" s="58" t="s">
        <v>87</v>
      </c>
      <c r="E41" s="58" t="s">
        <v>2</v>
      </c>
      <c r="F41" s="77">
        <f>F37</f>
        <v>22</v>
      </c>
      <c r="G41" s="81"/>
      <c r="H41" s="25">
        <f t="shared" si="1"/>
        <v>0</v>
      </c>
    </row>
    <row r="42" spans="2:8" ht="12.75">
      <c r="B42" s="119"/>
      <c r="C42" s="120"/>
      <c r="D42" s="118" t="s">
        <v>130</v>
      </c>
      <c r="E42" s="120"/>
      <c r="F42" s="121"/>
      <c r="G42" s="124"/>
      <c r="H42" s="123"/>
    </row>
    <row r="43" spans="2:8" ht="12.75">
      <c r="B43" s="94">
        <v>35</v>
      </c>
      <c r="C43" s="58" t="s">
        <v>54</v>
      </c>
      <c r="D43" s="58" t="s">
        <v>55</v>
      </c>
      <c r="E43" s="58" t="s">
        <v>0</v>
      </c>
      <c r="F43" s="77">
        <f>F37*0.6</f>
        <v>13.2</v>
      </c>
      <c r="G43" s="81"/>
      <c r="H43" s="25">
        <f t="shared" si="1"/>
        <v>0</v>
      </c>
    </row>
    <row r="44" spans="2:8" ht="12.75">
      <c r="B44" s="119"/>
      <c r="C44" s="120"/>
      <c r="D44" s="118" t="s">
        <v>131</v>
      </c>
      <c r="E44" s="120"/>
      <c r="F44" s="121"/>
      <c r="G44" s="124"/>
      <c r="H44" s="123"/>
    </row>
    <row r="45" spans="2:8" ht="12.75">
      <c r="B45" s="94">
        <v>36</v>
      </c>
      <c r="C45" s="58" t="s">
        <v>61</v>
      </c>
      <c r="D45" s="58" t="s">
        <v>109</v>
      </c>
      <c r="E45" s="58" t="s">
        <v>0</v>
      </c>
      <c r="F45" s="82">
        <f>+F37*1*1</f>
        <v>22</v>
      </c>
      <c r="G45" s="19"/>
      <c r="H45" s="25">
        <f t="shared" si="1"/>
        <v>0</v>
      </c>
    </row>
    <row r="46" spans="2:8" ht="12.75">
      <c r="B46" s="94"/>
      <c r="C46" s="58"/>
      <c r="D46" s="118" t="s">
        <v>132</v>
      </c>
      <c r="E46" s="58"/>
      <c r="F46" s="82"/>
      <c r="G46" s="19"/>
      <c r="H46" s="25"/>
    </row>
    <row r="47" spans="2:8" ht="25.5">
      <c r="B47" s="94">
        <v>37</v>
      </c>
      <c r="C47" s="58" t="s">
        <v>6</v>
      </c>
      <c r="D47" s="58" t="s">
        <v>5</v>
      </c>
      <c r="E47" s="58" t="s">
        <v>3</v>
      </c>
      <c r="F47" s="77">
        <f>(F39*10)*10*0.001*0.001</f>
        <v>0.0022</v>
      </c>
      <c r="G47" s="19"/>
      <c r="H47" s="25">
        <f t="shared" si="1"/>
        <v>0</v>
      </c>
    </row>
    <row r="48" spans="2:8" ht="12.75">
      <c r="B48" s="94"/>
      <c r="C48" s="58"/>
      <c r="D48" s="118" t="s">
        <v>133</v>
      </c>
      <c r="E48" s="58"/>
      <c r="F48" s="77"/>
      <c r="G48" s="19"/>
      <c r="H48" s="25"/>
    </row>
    <row r="49" spans="2:8" ht="12.75">
      <c r="B49" s="94">
        <v>38</v>
      </c>
      <c r="C49" s="83" t="s">
        <v>53</v>
      </c>
      <c r="D49" s="58" t="s">
        <v>62</v>
      </c>
      <c r="E49" s="58" t="s">
        <v>24</v>
      </c>
      <c r="F49" s="77">
        <f>F37*0.1</f>
        <v>2.2</v>
      </c>
      <c r="G49" s="21"/>
      <c r="H49" s="25">
        <f t="shared" si="1"/>
        <v>0</v>
      </c>
    </row>
    <row r="50" spans="2:8" ht="12.75">
      <c r="B50" s="94"/>
      <c r="C50" s="83"/>
      <c r="D50" s="118" t="s">
        <v>134</v>
      </c>
      <c r="E50" s="58"/>
      <c r="F50" s="77"/>
      <c r="G50" s="21"/>
      <c r="H50" s="25"/>
    </row>
    <row r="51" spans="2:8" ht="12.75">
      <c r="B51" s="94">
        <v>39</v>
      </c>
      <c r="C51" s="83" t="s">
        <v>42</v>
      </c>
      <c r="D51" s="58" t="s">
        <v>35</v>
      </c>
      <c r="E51" s="58" t="s">
        <v>24</v>
      </c>
      <c r="F51" s="77">
        <f>+F49</f>
        <v>2.2</v>
      </c>
      <c r="G51" s="21"/>
      <c r="H51" s="25">
        <f t="shared" si="1"/>
        <v>0</v>
      </c>
    </row>
    <row r="52" spans="2:8" ht="12.75">
      <c r="B52" s="94"/>
      <c r="C52" s="83"/>
      <c r="D52" s="118" t="s">
        <v>134</v>
      </c>
      <c r="E52" s="58"/>
      <c r="F52" s="77"/>
      <c r="G52" s="21"/>
      <c r="H52" s="25"/>
    </row>
    <row r="53" spans="2:8" ht="12.75">
      <c r="B53" s="94">
        <v>40</v>
      </c>
      <c r="C53" s="35" t="s">
        <v>43</v>
      </c>
      <c r="D53" s="58" t="s">
        <v>34</v>
      </c>
      <c r="E53" s="37" t="s">
        <v>3</v>
      </c>
      <c r="F53" s="59">
        <f>F61*0.3+F63+F47+F55*0.003</f>
        <v>6.030200000000001</v>
      </c>
      <c r="G53" s="19"/>
      <c r="H53" s="25">
        <f t="shared" si="1"/>
        <v>0</v>
      </c>
    </row>
    <row r="54" spans="2:8" ht="12.75">
      <c r="B54" s="94"/>
      <c r="C54" s="35"/>
      <c r="D54" s="118" t="s">
        <v>110</v>
      </c>
      <c r="E54" s="37"/>
      <c r="F54" s="59"/>
      <c r="G54" s="19"/>
      <c r="H54" s="25"/>
    </row>
    <row r="55" spans="1:8" s="1" customFormat="1" ht="12.75">
      <c r="A55" s="2"/>
      <c r="B55" s="94">
        <v>42</v>
      </c>
      <c r="C55" s="58" t="s">
        <v>7</v>
      </c>
      <c r="D55" s="58" t="s">
        <v>76</v>
      </c>
      <c r="E55" s="58" t="s">
        <v>2</v>
      </c>
      <c r="F55" s="18">
        <f>F37*4</f>
        <v>88</v>
      </c>
      <c r="G55" s="21"/>
      <c r="H55" s="25">
        <f aca="true" t="shared" si="2" ref="H55:H65">G55*F55</f>
        <v>0</v>
      </c>
    </row>
    <row r="56" spans="1:8" s="1" customFormat="1" ht="12.75">
      <c r="A56" s="2"/>
      <c r="B56" s="94"/>
      <c r="C56" s="58"/>
      <c r="D56" s="118" t="s">
        <v>135</v>
      </c>
      <c r="E56" s="58"/>
      <c r="F56" s="18"/>
      <c r="G56" s="21"/>
      <c r="H56" s="25"/>
    </row>
    <row r="57" spans="1:8" s="1" customFormat="1" ht="12.75">
      <c r="A57" s="2"/>
      <c r="B57" s="94">
        <v>43</v>
      </c>
      <c r="C57" s="58" t="s">
        <v>7</v>
      </c>
      <c r="D57" s="58" t="s">
        <v>22</v>
      </c>
      <c r="E57" s="58" t="s">
        <v>2</v>
      </c>
      <c r="F57" s="18">
        <f>F55</f>
        <v>88</v>
      </c>
      <c r="G57" s="21"/>
      <c r="H57" s="25">
        <f t="shared" si="2"/>
        <v>0</v>
      </c>
    </row>
    <row r="58" spans="2:8" ht="12.75">
      <c r="B58" s="94"/>
      <c r="C58" s="58"/>
      <c r="D58" s="118" t="s">
        <v>136</v>
      </c>
      <c r="E58" s="58"/>
      <c r="F58" s="18"/>
      <c r="G58" s="21"/>
      <c r="H58" s="25"/>
    </row>
    <row r="59" spans="2:8" ht="12.75">
      <c r="B59" s="94">
        <v>44</v>
      </c>
      <c r="C59" s="58" t="s">
        <v>7</v>
      </c>
      <c r="D59" s="58" t="s">
        <v>79</v>
      </c>
      <c r="E59" s="58" t="s">
        <v>0</v>
      </c>
      <c r="F59" s="18">
        <f>F43</f>
        <v>13.2</v>
      </c>
      <c r="G59" s="21"/>
      <c r="H59" s="25">
        <f t="shared" si="2"/>
        <v>0</v>
      </c>
    </row>
    <row r="60" spans="2:8" ht="12.75">
      <c r="B60" s="94"/>
      <c r="C60" s="58"/>
      <c r="D60" s="118" t="s">
        <v>131</v>
      </c>
      <c r="E60" s="58"/>
      <c r="F60" s="18"/>
      <c r="G60" s="21"/>
      <c r="H60" s="25"/>
    </row>
    <row r="61" spans="2:8" ht="12.75">
      <c r="B61" s="94">
        <v>45</v>
      </c>
      <c r="C61" s="58" t="s">
        <v>7</v>
      </c>
      <c r="D61" s="142" t="s">
        <v>128</v>
      </c>
      <c r="E61" s="58" t="s">
        <v>24</v>
      </c>
      <c r="F61" s="59">
        <f>+F37*1*0.5</f>
        <v>11</v>
      </c>
      <c r="G61" s="21"/>
      <c r="H61" s="25">
        <f t="shared" si="2"/>
        <v>0</v>
      </c>
    </row>
    <row r="62" spans="2:8" ht="12.75">
      <c r="B62" s="94"/>
      <c r="C62" s="58"/>
      <c r="D62" s="118" t="s">
        <v>137</v>
      </c>
      <c r="E62" s="58"/>
      <c r="F62" s="18"/>
      <c r="G62" s="21"/>
      <c r="H62" s="25"/>
    </row>
    <row r="63" spans="2:8" ht="12.75">
      <c r="B63" s="94">
        <v>46</v>
      </c>
      <c r="C63" s="58" t="s">
        <v>7</v>
      </c>
      <c r="D63" s="58" t="s">
        <v>88</v>
      </c>
      <c r="E63" s="58" t="s">
        <v>3</v>
      </c>
      <c r="F63" s="59">
        <f>F45*0.07*1.6</f>
        <v>2.4640000000000004</v>
      </c>
      <c r="G63" s="21"/>
      <c r="H63" s="25">
        <f t="shared" si="2"/>
        <v>0</v>
      </c>
    </row>
    <row r="64" spans="2:8" ht="12.75">
      <c r="B64" s="94"/>
      <c r="C64" s="58"/>
      <c r="D64" s="118" t="s">
        <v>138</v>
      </c>
      <c r="E64" s="58"/>
      <c r="F64" s="18"/>
      <c r="G64" s="21"/>
      <c r="H64" s="25"/>
    </row>
    <row r="65" spans="2:8" ht="12.75">
      <c r="B65" s="94">
        <v>47</v>
      </c>
      <c r="C65" s="58" t="s">
        <v>7</v>
      </c>
      <c r="D65" s="58" t="s">
        <v>23</v>
      </c>
      <c r="E65" s="22" t="s">
        <v>2</v>
      </c>
      <c r="F65" s="18">
        <f>+F37*10</f>
        <v>220</v>
      </c>
      <c r="G65" s="21"/>
      <c r="H65" s="25">
        <f t="shared" si="2"/>
        <v>0</v>
      </c>
    </row>
    <row r="66" spans="3:4" ht="12.75">
      <c r="C66" s="84"/>
      <c r="D66" s="84"/>
    </row>
    <row r="67" spans="3:8" ht="12.75">
      <c r="C67" s="144" t="s">
        <v>13</v>
      </c>
      <c r="D67" s="144"/>
      <c r="H67" s="2"/>
    </row>
    <row r="68" spans="2:8" ht="13.5" thickBot="1">
      <c r="B68" s="2" t="s">
        <v>25</v>
      </c>
      <c r="C68" s="84" t="s">
        <v>14</v>
      </c>
      <c r="D68" s="3" t="s">
        <v>36</v>
      </c>
      <c r="E68" s="7" t="s">
        <v>9</v>
      </c>
      <c r="F68" s="4" t="s">
        <v>10</v>
      </c>
      <c r="G68" s="9" t="s">
        <v>26</v>
      </c>
      <c r="H68" s="5" t="s">
        <v>15</v>
      </c>
    </row>
    <row r="69" spans="2:8" ht="15">
      <c r="B69" s="39">
        <v>49</v>
      </c>
      <c r="C69" s="98" t="s">
        <v>129</v>
      </c>
      <c r="D69" s="99" t="s">
        <v>89</v>
      </c>
      <c r="E69" s="40" t="s">
        <v>2</v>
      </c>
      <c r="F69" s="96">
        <v>22</v>
      </c>
      <c r="G69" s="143"/>
      <c r="H69" s="60">
        <f>G69*F69</f>
        <v>0</v>
      </c>
    </row>
    <row r="70" spans="1:8" s="1" customFormat="1" ht="12.75">
      <c r="A70" s="2"/>
      <c r="C70" s="8"/>
      <c r="D70" s="1" t="s">
        <v>27</v>
      </c>
      <c r="E70" s="8"/>
      <c r="F70" s="11"/>
      <c r="G70" s="10"/>
      <c r="H70" s="6">
        <f>SUM(H37:H69)</f>
        <v>0</v>
      </c>
    </row>
    <row r="71" spans="3:8" s="1" customFormat="1" ht="12.75">
      <c r="C71" s="8"/>
      <c r="E71" s="8"/>
      <c r="F71" s="11"/>
      <c r="G71" s="10"/>
      <c r="H71" s="6"/>
    </row>
    <row r="72" spans="2:8" s="1" customFormat="1" ht="13.5" thickBot="1">
      <c r="B72" s="30" t="s">
        <v>25</v>
      </c>
      <c r="C72" s="8" t="s">
        <v>90</v>
      </c>
      <c r="D72" s="2"/>
      <c r="E72" s="30" t="s">
        <v>9</v>
      </c>
      <c r="F72" s="4" t="s">
        <v>10</v>
      </c>
      <c r="G72" s="100" t="s">
        <v>26</v>
      </c>
      <c r="H72" s="5" t="s">
        <v>15</v>
      </c>
    </row>
    <row r="73" spans="2:8" s="1" customFormat="1" ht="12.75">
      <c r="B73" s="101">
        <v>1</v>
      </c>
      <c r="C73" s="102" t="s">
        <v>91</v>
      </c>
      <c r="D73" s="29" t="s">
        <v>92</v>
      </c>
      <c r="E73" s="97" t="s">
        <v>2</v>
      </c>
      <c r="F73" s="67">
        <v>3</v>
      </c>
      <c r="G73" s="103"/>
      <c r="H73" s="32">
        <f aca="true" t="shared" si="3" ref="H73:H79">G73*F73</f>
        <v>0</v>
      </c>
    </row>
    <row r="74" spans="2:8" s="1" customFormat="1" ht="12.75">
      <c r="B74" s="104">
        <v>2</v>
      </c>
      <c r="C74" s="105"/>
      <c r="D74" s="19" t="s">
        <v>93</v>
      </c>
      <c r="E74" s="106" t="s">
        <v>2</v>
      </c>
      <c r="F74" s="18">
        <v>5</v>
      </c>
      <c r="G74" s="107"/>
      <c r="H74" s="33">
        <f t="shared" si="3"/>
        <v>0</v>
      </c>
    </row>
    <row r="75" spans="2:8" s="1" customFormat="1" ht="12.75">
      <c r="B75" s="104">
        <v>3</v>
      </c>
      <c r="C75" s="105"/>
      <c r="D75" s="19" t="s">
        <v>94</v>
      </c>
      <c r="E75" s="106" t="s">
        <v>2</v>
      </c>
      <c r="F75" s="18">
        <v>5</v>
      </c>
      <c r="G75" s="107"/>
      <c r="H75" s="33">
        <f t="shared" si="3"/>
        <v>0</v>
      </c>
    </row>
    <row r="76" spans="2:8" s="1" customFormat="1" ht="12.75">
      <c r="B76" s="104">
        <v>4</v>
      </c>
      <c r="C76" s="105"/>
      <c r="D76" s="19" t="s">
        <v>95</v>
      </c>
      <c r="E76" s="106" t="s">
        <v>2</v>
      </c>
      <c r="F76" s="18">
        <v>5</v>
      </c>
      <c r="G76" s="107"/>
      <c r="H76" s="33">
        <f t="shared" si="3"/>
        <v>0</v>
      </c>
    </row>
    <row r="77" spans="2:8" s="1" customFormat="1" ht="12.75">
      <c r="B77" s="104">
        <v>5</v>
      </c>
      <c r="C77" s="105"/>
      <c r="D77" s="19" t="s">
        <v>96</v>
      </c>
      <c r="E77" s="106" t="s">
        <v>2</v>
      </c>
      <c r="F77" s="18">
        <v>1</v>
      </c>
      <c r="G77" s="107"/>
      <c r="H77" s="33">
        <f t="shared" si="3"/>
        <v>0</v>
      </c>
    </row>
    <row r="78" spans="2:8" ht="12.75">
      <c r="B78" s="104">
        <v>6</v>
      </c>
      <c r="C78" s="105"/>
      <c r="D78" s="19" t="s">
        <v>97</v>
      </c>
      <c r="E78" s="106" t="s">
        <v>2</v>
      </c>
      <c r="F78" s="18">
        <v>1</v>
      </c>
      <c r="G78" s="107"/>
      <c r="H78" s="33">
        <f t="shared" si="3"/>
        <v>0</v>
      </c>
    </row>
    <row r="79" spans="2:8" ht="13.5" thickBot="1">
      <c r="B79" s="108">
        <v>7</v>
      </c>
      <c r="C79" s="109"/>
      <c r="D79" s="24" t="s">
        <v>98</v>
      </c>
      <c r="E79" s="110" t="s">
        <v>2</v>
      </c>
      <c r="F79" s="71">
        <v>1</v>
      </c>
      <c r="G79" s="111"/>
      <c r="H79" s="92">
        <f t="shared" si="3"/>
        <v>0</v>
      </c>
    </row>
    <row r="80" spans="1:8" s="1" customFormat="1" ht="12.75">
      <c r="A80" s="2"/>
      <c r="B80" s="30"/>
      <c r="C80" s="7"/>
      <c r="D80" s="1" t="s">
        <v>99</v>
      </c>
      <c r="E80" s="31"/>
      <c r="F80" s="11"/>
      <c r="G80" s="112"/>
      <c r="H80" s="6">
        <f>SUM(H73:H79)</f>
        <v>0</v>
      </c>
    </row>
    <row r="81" spans="2:8" s="1" customFormat="1" ht="12.75">
      <c r="B81" s="2"/>
      <c r="C81" s="7"/>
      <c r="E81" s="7"/>
      <c r="F81" s="4"/>
      <c r="G81" s="9"/>
      <c r="H81" s="5"/>
    </row>
    <row r="82" spans="2:8" s="1" customFormat="1" ht="13.5" thickBot="1">
      <c r="B82" s="30" t="s">
        <v>25</v>
      </c>
      <c r="C82" s="8" t="s">
        <v>117</v>
      </c>
      <c r="D82" s="2"/>
      <c r="E82" s="30" t="s">
        <v>9</v>
      </c>
      <c r="F82" s="4" t="s">
        <v>10</v>
      </c>
      <c r="G82" s="100" t="s">
        <v>26</v>
      </c>
      <c r="H82" s="5" t="s">
        <v>15</v>
      </c>
    </row>
    <row r="83" spans="2:8" s="1" customFormat="1" ht="25.5">
      <c r="B83" s="101">
        <v>1</v>
      </c>
      <c r="C83" s="102" t="s">
        <v>7</v>
      </c>
      <c r="D83" s="141" t="s">
        <v>125</v>
      </c>
      <c r="E83" s="97" t="s">
        <v>2</v>
      </c>
      <c r="F83" s="67">
        <v>12</v>
      </c>
      <c r="G83" s="103"/>
      <c r="H83" s="32">
        <f aca="true" t="shared" si="4" ref="H83:H89">G83*F83</f>
        <v>0</v>
      </c>
    </row>
    <row r="84" spans="2:8" s="1" customFormat="1" ht="12.75">
      <c r="B84" s="104">
        <v>2</v>
      </c>
      <c r="C84" s="105" t="s">
        <v>7</v>
      </c>
      <c r="D84" s="19" t="s">
        <v>118</v>
      </c>
      <c r="E84" s="106" t="s">
        <v>24</v>
      </c>
      <c r="F84" s="18">
        <f>+F83*0.076</f>
        <v>0.9119999999999999</v>
      </c>
      <c r="G84" s="107"/>
      <c r="H84" s="33">
        <f t="shared" si="4"/>
        <v>0</v>
      </c>
    </row>
    <row r="85" spans="2:8" s="1" customFormat="1" ht="12.75">
      <c r="B85" s="104">
        <v>3</v>
      </c>
      <c r="C85" s="105" t="s">
        <v>7</v>
      </c>
      <c r="D85" s="19" t="s">
        <v>119</v>
      </c>
      <c r="E85" s="106" t="s">
        <v>11</v>
      </c>
      <c r="F85" s="18">
        <v>0.152</v>
      </c>
      <c r="G85" s="107"/>
      <c r="H85" s="33">
        <f t="shared" si="4"/>
        <v>0</v>
      </c>
    </row>
    <row r="86" spans="2:8" s="1" customFormat="1" ht="12.75">
      <c r="B86" s="104">
        <v>4</v>
      </c>
      <c r="C86" s="105" t="s">
        <v>7</v>
      </c>
      <c r="D86" s="19" t="s">
        <v>124</v>
      </c>
      <c r="E86" s="106" t="s">
        <v>2</v>
      </c>
      <c r="F86" s="18">
        <f>+F83*10</f>
        <v>120</v>
      </c>
      <c r="G86" s="107"/>
      <c r="H86" s="33">
        <f t="shared" si="4"/>
        <v>0</v>
      </c>
    </row>
    <row r="87" spans="2:8" s="1" customFormat="1" ht="12.75">
      <c r="B87" s="104">
        <v>5</v>
      </c>
      <c r="C87" s="105" t="s">
        <v>31</v>
      </c>
      <c r="D87" s="19" t="s">
        <v>120</v>
      </c>
      <c r="E87" s="106" t="s">
        <v>2</v>
      </c>
      <c r="F87" s="18">
        <f>+F83</f>
        <v>12</v>
      </c>
      <c r="G87" s="107"/>
      <c r="H87" s="33">
        <f t="shared" si="4"/>
        <v>0</v>
      </c>
    </row>
    <row r="88" spans="2:8" s="1" customFormat="1" ht="12.75">
      <c r="B88" s="104">
        <v>6</v>
      </c>
      <c r="C88" s="105" t="s">
        <v>31</v>
      </c>
      <c r="D88" s="19" t="s">
        <v>121</v>
      </c>
      <c r="E88" s="106" t="s">
        <v>2</v>
      </c>
      <c r="F88" s="18">
        <f>+F83</f>
        <v>12</v>
      </c>
      <c r="G88" s="107"/>
      <c r="H88" s="33">
        <f t="shared" si="4"/>
        <v>0</v>
      </c>
    </row>
    <row r="89" spans="2:8" s="1" customFormat="1" ht="13.5" thickBot="1">
      <c r="B89" s="108">
        <v>7</v>
      </c>
      <c r="C89" s="109" t="s">
        <v>31</v>
      </c>
      <c r="D89" s="24" t="s">
        <v>122</v>
      </c>
      <c r="E89" s="110" t="s">
        <v>2</v>
      </c>
      <c r="F89" s="71">
        <f>+F83</f>
        <v>12</v>
      </c>
      <c r="G89" s="111"/>
      <c r="H89" s="92">
        <f t="shared" si="4"/>
        <v>0</v>
      </c>
    </row>
    <row r="90" spans="2:8" s="1" customFormat="1" ht="12.75">
      <c r="B90" s="30"/>
      <c r="C90" s="7"/>
      <c r="D90" s="1" t="s">
        <v>123</v>
      </c>
      <c r="E90" s="31"/>
      <c r="F90" s="11"/>
      <c r="G90" s="112"/>
      <c r="H90" s="6">
        <f>SUM(H83:H89)</f>
        <v>0</v>
      </c>
    </row>
    <row r="91" spans="2:8" s="1" customFormat="1" ht="12.75">
      <c r="B91" s="2"/>
      <c r="C91" s="7"/>
      <c r="E91" s="7"/>
      <c r="F91" s="4"/>
      <c r="G91" s="9"/>
      <c r="H91" s="5"/>
    </row>
    <row r="92" spans="2:8" s="1" customFormat="1" ht="12.75">
      <c r="B92" s="2"/>
      <c r="C92" s="7"/>
      <c r="E92" s="7"/>
      <c r="F92" s="4"/>
      <c r="G92" s="9"/>
      <c r="H92" s="5"/>
    </row>
    <row r="93" spans="2:8" s="1" customFormat="1" ht="13.5" thickBot="1">
      <c r="B93" s="2" t="s">
        <v>25</v>
      </c>
      <c r="C93" s="8" t="s">
        <v>71</v>
      </c>
      <c r="E93" s="7" t="s">
        <v>9</v>
      </c>
      <c r="F93" s="4" t="s">
        <v>10</v>
      </c>
      <c r="G93" s="9" t="s">
        <v>26</v>
      </c>
      <c r="H93" s="5" t="s">
        <v>15</v>
      </c>
    </row>
    <row r="94" spans="2:8" s="1" customFormat="1" ht="12.75">
      <c r="B94" s="48"/>
      <c r="C94" s="49" t="s">
        <v>36</v>
      </c>
      <c r="D94" s="50"/>
      <c r="E94" s="49"/>
      <c r="F94" s="51"/>
      <c r="G94" s="52"/>
      <c r="H94" s="53"/>
    </row>
    <row r="95" spans="2:8" s="1" customFormat="1" ht="12.75">
      <c r="B95" s="20">
        <v>57</v>
      </c>
      <c r="C95" s="35" t="s">
        <v>44</v>
      </c>
      <c r="D95" s="12" t="s">
        <v>37</v>
      </c>
      <c r="E95" s="13" t="s">
        <v>2</v>
      </c>
      <c r="F95" s="18">
        <f>+F37</f>
        <v>22</v>
      </c>
      <c r="G95" s="21"/>
      <c r="H95" s="25">
        <f>G95*F95</f>
        <v>0</v>
      </c>
    </row>
    <row r="96" spans="2:8" s="1" customFormat="1" ht="12.75">
      <c r="B96" s="119"/>
      <c r="C96" s="120"/>
      <c r="D96" s="118" t="s">
        <v>145</v>
      </c>
      <c r="E96" s="120"/>
      <c r="F96" s="121"/>
      <c r="G96" s="124"/>
      <c r="H96" s="123"/>
    </row>
    <row r="97" spans="2:8" s="1" customFormat="1" ht="12.75">
      <c r="B97" s="20">
        <v>58</v>
      </c>
      <c r="C97" s="35" t="s">
        <v>45</v>
      </c>
      <c r="D97" s="12" t="s">
        <v>103</v>
      </c>
      <c r="E97" s="13" t="s">
        <v>0</v>
      </c>
      <c r="F97" s="18">
        <f>F95*3</f>
        <v>66</v>
      </c>
      <c r="G97" s="21"/>
      <c r="H97" s="25">
        <f>G97*F97</f>
        <v>0</v>
      </c>
    </row>
    <row r="98" spans="2:8" ht="12.75">
      <c r="B98" s="119"/>
      <c r="C98" s="120"/>
      <c r="D98" s="118" t="s">
        <v>139</v>
      </c>
      <c r="E98" s="120"/>
      <c r="F98" s="121"/>
      <c r="G98" s="124"/>
      <c r="H98" s="123"/>
    </row>
    <row r="99" spans="2:8" s="1" customFormat="1" ht="12.75">
      <c r="B99" s="20">
        <v>59</v>
      </c>
      <c r="C99" s="83" t="s">
        <v>53</v>
      </c>
      <c r="D99" s="14" t="s">
        <v>56</v>
      </c>
      <c r="E99" s="15" t="s">
        <v>24</v>
      </c>
      <c r="F99" s="18">
        <f>F95*10*100/1000</f>
        <v>22</v>
      </c>
      <c r="G99" s="21"/>
      <c r="H99" s="25">
        <f>G99*F99</f>
        <v>0</v>
      </c>
    </row>
    <row r="100" spans="2:8" s="1" customFormat="1" ht="12.75">
      <c r="B100" s="119"/>
      <c r="C100" s="120"/>
      <c r="D100" s="118" t="s">
        <v>140</v>
      </c>
      <c r="E100" s="120"/>
      <c r="F100" s="121"/>
      <c r="G100" s="124"/>
      <c r="H100" s="123"/>
    </row>
    <row r="101" spans="2:8" s="1" customFormat="1" ht="12.75">
      <c r="B101" s="20">
        <v>60</v>
      </c>
      <c r="C101" s="35" t="s">
        <v>42</v>
      </c>
      <c r="D101" s="16" t="s">
        <v>35</v>
      </c>
      <c r="E101" s="13" t="s">
        <v>24</v>
      </c>
      <c r="F101" s="18">
        <f>+F99</f>
        <v>22</v>
      </c>
      <c r="G101" s="21"/>
      <c r="H101" s="25">
        <f>G101*F101</f>
        <v>0</v>
      </c>
    </row>
    <row r="102" spans="1:8" ht="13.5" customHeight="1">
      <c r="A102" s="1"/>
      <c r="B102" s="119"/>
      <c r="C102" s="120"/>
      <c r="D102" s="118" t="s">
        <v>140</v>
      </c>
      <c r="E102" s="120"/>
      <c r="F102" s="121"/>
      <c r="G102" s="124"/>
      <c r="H102" s="123"/>
    </row>
    <row r="103" spans="2:8" ht="13.5" customHeight="1">
      <c r="B103" s="55"/>
      <c r="C103" s="54" t="s">
        <v>63</v>
      </c>
      <c r="D103" s="44"/>
      <c r="E103" s="45"/>
      <c r="F103" s="46"/>
      <c r="G103" s="47"/>
      <c r="H103" s="56"/>
    </row>
    <row r="104" spans="2:8" ht="12.75">
      <c r="B104" s="20">
        <v>61</v>
      </c>
      <c r="C104" s="35" t="s">
        <v>64</v>
      </c>
      <c r="D104" s="12" t="s">
        <v>65</v>
      </c>
      <c r="E104" s="13" t="s">
        <v>0</v>
      </c>
      <c r="F104" s="18">
        <f>+F16*6</f>
        <v>2214</v>
      </c>
      <c r="G104" s="21"/>
      <c r="H104" s="25">
        <f>G104*F104</f>
        <v>0</v>
      </c>
    </row>
    <row r="105" spans="2:8" s="1" customFormat="1" ht="13.5" thickBot="1">
      <c r="B105" s="119"/>
      <c r="C105" s="120"/>
      <c r="D105" s="118" t="s">
        <v>112</v>
      </c>
      <c r="E105" s="120"/>
      <c r="F105" s="121"/>
      <c r="G105" s="122"/>
      <c r="H105" s="123"/>
    </row>
    <row r="106" spans="2:8" s="1" customFormat="1" ht="12.75">
      <c r="B106" s="20"/>
      <c r="C106" s="35" t="s">
        <v>104</v>
      </c>
      <c r="D106" s="75" t="s">
        <v>146</v>
      </c>
      <c r="E106" s="13" t="s">
        <v>0</v>
      </c>
      <c r="F106" s="18">
        <f>+F16</f>
        <v>369</v>
      </c>
      <c r="G106" s="21"/>
      <c r="H106" s="25">
        <f>G106*F106</f>
        <v>0</v>
      </c>
    </row>
    <row r="107" spans="2:8" s="1" customFormat="1" ht="12.75">
      <c r="B107" s="119"/>
      <c r="C107" s="120"/>
      <c r="D107" s="118" t="s">
        <v>113</v>
      </c>
      <c r="E107" s="120"/>
      <c r="F107" s="121"/>
      <c r="G107" s="122"/>
      <c r="H107" s="123"/>
    </row>
    <row r="108" spans="2:8" s="1" customFormat="1" ht="12.75">
      <c r="B108" s="20">
        <v>62</v>
      </c>
      <c r="C108" s="35" t="s">
        <v>67</v>
      </c>
      <c r="D108" s="12" t="s">
        <v>68</v>
      </c>
      <c r="E108" s="13" t="s">
        <v>0</v>
      </c>
      <c r="F108" s="18">
        <f>+F16</f>
        <v>369</v>
      </c>
      <c r="G108" s="21"/>
      <c r="H108" s="25">
        <f>G108*F108</f>
        <v>0</v>
      </c>
    </row>
    <row r="109" spans="2:8" s="1" customFormat="1" ht="12.75">
      <c r="B109" s="119"/>
      <c r="C109" s="120"/>
      <c r="D109" s="118" t="s">
        <v>114</v>
      </c>
      <c r="E109" s="120"/>
      <c r="F109" s="121"/>
      <c r="G109" s="122"/>
      <c r="H109" s="123"/>
    </row>
    <row r="110" spans="2:8" s="1" customFormat="1" ht="12.75">
      <c r="B110" s="137"/>
      <c r="C110" s="138" t="s">
        <v>69</v>
      </c>
      <c r="D110" s="127" t="s">
        <v>70</v>
      </c>
      <c r="E110" s="138" t="s">
        <v>0</v>
      </c>
      <c r="F110" s="139">
        <v>369</v>
      </c>
      <c r="G110" s="140"/>
      <c r="H110" s="25">
        <f>G110*F110</f>
        <v>0</v>
      </c>
    </row>
    <row r="111" spans="2:8" s="1" customFormat="1" ht="13.5" thickBot="1">
      <c r="B111" s="93"/>
      <c r="C111" s="34"/>
      <c r="D111" s="118" t="s">
        <v>115</v>
      </c>
      <c r="E111" s="26"/>
      <c r="F111" s="71"/>
      <c r="G111" s="61"/>
      <c r="H111" s="62"/>
    </row>
    <row r="112" spans="2:8" s="1" customFormat="1" ht="12.75">
      <c r="B112" s="2"/>
      <c r="C112" s="43"/>
      <c r="D112" s="17" t="s">
        <v>47</v>
      </c>
      <c r="E112" s="42"/>
      <c r="F112" s="4"/>
      <c r="G112" s="9"/>
      <c r="H112" s="6">
        <f>SUM(H95:H111)</f>
        <v>0</v>
      </c>
    </row>
    <row r="113" spans="2:8" s="1" customFormat="1" ht="12.75">
      <c r="B113" s="2"/>
      <c r="C113" s="43"/>
      <c r="D113" s="17"/>
      <c r="E113" s="42"/>
      <c r="F113" s="4"/>
      <c r="G113" s="9"/>
      <c r="H113" s="6"/>
    </row>
    <row r="114" spans="2:8" s="1" customFormat="1" ht="12.75">
      <c r="B114" s="2"/>
      <c r="C114" s="43"/>
      <c r="D114" s="41"/>
      <c r="E114" s="42"/>
      <c r="F114" s="4"/>
      <c r="G114" s="9"/>
      <c r="H114" s="5"/>
    </row>
    <row r="115" spans="2:8" s="1" customFormat="1" ht="13.5" thickBot="1">
      <c r="B115" s="2" t="s">
        <v>25</v>
      </c>
      <c r="C115" s="8" t="s">
        <v>72</v>
      </c>
      <c r="E115" s="7" t="s">
        <v>9</v>
      </c>
      <c r="F115" s="4" t="s">
        <v>10</v>
      </c>
      <c r="G115" s="9" t="s">
        <v>26</v>
      </c>
      <c r="H115" s="5" t="s">
        <v>15</v>
      </c>
    </row>
    <row r="116" spans="2:8" s="1" customFormat="1" ht="12.75">
      <c r="B116" s="48"/>
      <c r="C116" s="49" t="s">
        <v>36</v>
      </c>
      <c r="D116" s="50"/>
      <c r="E116" s="49"/>
      <c r="F116" s="51"/>
      <c r="G116" s="52"/>
      <c r="H116" s="53"/>
    </row>
    <row r="117" spans="2:8" s="1" customFormat="1" ht="12.75">
      <c r="B117" s="20">
        <v>64</v>
      </c>
      <c r="C117" s="35" t="s">
        <v>77</v>
      </c>
      <c r="D117" s="12" t="s">
        <v>78</v>
      </c>
      <c r="E117" s="13" t="s">
        <v>2</v>
      </c>
      <c r="F117" s="18">
        <f>+F95</f>
        <v>22</v>
      </c>
      <c r="G117" s="21"/>
      <c r="H117" s="25">
        <f>G117*F117</f>
        <v>0</v>
      </c>
    </row>
    <row r="118" spans="2:8" s="1" customFormat="1" ht="12.75">
      <c r="B118" s="119"/>
      <c r="C118" s="120"/>
      <c r="D118" s="118" t="s">
        <v>130</v>
      </c>
      <c r="E118" s="120"/>
      <c r="F118" s="121"/>
      <c r="G118" s="124"/>
      <c r="H118" s="123"/>
    </row>
    <row r="119" spans="2:8" s="1" customFormat="1" ht="12.75">
      <c r="B119" s="20">
        <v>65</v>
      </c>
      <c r="C119" s="35" t="s">
        <v>44</v>
      </c>
      <c r="D119" s="12" t="s">
        <v>37</v>
      </c>
      <c r="E119" s="13" t="s">
        <v>2</v>
      </c>
      <c r="F119" s="18">
        <f>F117</f>
        <v>22</v>
      </c>
      <c r="G119" s="21"/>
      <c r="H119" s="25">
        <f aca="true" t="shared" si="5" ref="H119:H135">G119*F119</f>
        <v>0</v>
      </c>
    </row>
    <row r="120" spans="1:8" ht="13.5" customHeight="1">
      <c r="A120" s="1"/>
      <c r="B120" s="119"/>
      <c r="C120" s="120"/>
      <c r="D120" s="118" t="s">
        <v>130</v>
      </c>
      <c r="E120" s="120"/>
      <c r="F120" s="121"/>
      <c r="G120" s="124"/>
      <c r="H120" s="123"/>
    </row>
    <row r="121" spans="2:8" ht="13.5" customHeight="1">
      <c r="B121" s="20">
        <v>66</v>
      </c>
      <c r="C121" s="35" t="s">
        <v>31</v>
      </c>
      <c r="D121" s="12" t="s">
        <v>82</v>
      </c>
      <c r="E121" s="13" t="s">
        <v>2</v>
      </c>
      <c r="F121" s="18">
        <f>+F117*3*0.3</f>
        <v>19.8</v>
      </c>
      <c r="G121" s="21"/>
      <c r="H121" s="25">
        <f t="shared" si="5"/>
        <v>0</v>
      </c>
    </row>
    <row r="122" spans="2:8" ht="12.75">
      <c r="B122" s="119"/>
      <c r="C122" s="120"/>
      <c r="D122" s="118" t="s">
        <v>141</v>
      </c>
      <c r="E122" s="120"/>
      <c r="F122" s="121"/>
      <c r="G122" s="124"/>
      <c r="H122" s="123"/>
    </row>
    <row r="123" spans="2:8" ht="13.5" customHeight="1">
      <c r="B123" s="20">
        <v>67</v>
      </c>
      <c r="C123" s="58" t="s">
        <v>7</v>
      </c>
      <c r="D123" s="58" t="s">
        <v>76</v>
      </c>
      <c r="E123" s="58" t="s">
        <v>2</v>
      </c>
      <c r="F123" s="18">
        <f>+F121</f>
        <v>19.8</v>
      </c>
      <c r="G123" s="21"/>
      <c r="H123" s="25">
        <f t="shared" si="5"/>
        <v>0</v>
      </c>
    </row>
    <row r="124" spans="2:8" ht="13.5" customHeight="1">
      <c r="B124" s="119"/>
      <c r="C124" s="120"/>
      <c r="D124" s="118" t="s">
        <v>141</v>
      </c>
      <c r="E124" s="120"/>
      <c r="F124" s="121"/>
      <c r="G124" s="124"/>
      <c r="H124" s="123"/>
    </row>
    <row r="125" spans="1:8" s="1" customFormat="1" ht="12.75">
      <c r="A125" s="2"/>
      <c r="B125" s="20">
        <v>68</v>
      </c>
      <c r="C125" s="35" t="s">
        <v>45</v>
      </c>
      <c r="D125" s="12" t="s">
        <v>38</v>
      </c>
      <c r="E125" s="13" t="s">
        <v>0</v>
      </c>
      <c r="F125" s="18">
        <f>F117*2</f>
        <v>44</v>
      </c>
      <c r="G125" s="21"/>
      <c r="H125" s="25">
        <f t="shared" si="5"/>
        <v>0</v>
      </c>
    </row>
    <row r="126" spans="2:8" s="1" customFormat="1" ht="12.75">
      <c r="B126" s="119"/>
      <c r="C126" s="120"/>
      <c r="D126" s="118" t="s">
        <v>142</v>
      </c>
      <c r="E126" s="120"/>
      <c r="F126" s="121"/>
      <c r="G126" s="124"/>
      <c r="H126" s="123"/>
    </row>
    <row r="127" spans="2:8" s="1" customFormat="1" ht="12.75">
      <c r="B127" s="20">
        <v>69</v>
      </c>
      <c r="C127" s="83" t="s">
        <v>53</v>
      </c>
      <c r="D127" s="14" t="s">
        <v>56</v>
      </c>
      <c r="E127" s="15" t="s">
        <v>24</v>
      </c>
      <c r="F127" s="18">
        <f>F117*10*100/1000</f>
        <v>22</v>
      </c>
      <c r="G127" s="21"/>
      <c r="H127" s="25">
        <f t="shared" si="5"/>
        <v>0</v>
      </c>
    </row>
    <row r="128" spans="2:8" s="1" customFormat="1" ht="12.75">
      <c r="B128" s="119"/>
      <c r="C128" s="120"/>
      <c r="D128" s="118" t="s">
        <v>140</v>
      </c>
      <c r="E128" s="120"/>
      <c r="F128" s="121"/>
      <c r="G128" s="124"/>
      <c r="H128" s="123"/>
    </row>
    <row r="129" spans="2:8" s="1" customFormat="1" ht="12.75">
      <c r="B129" s="20">
        <v>70</v>
      </c>
      <c r="C129" s="35" t="s">
        <v>42</v>
      </c>
      <c r="D129" s="16" t="s">
        <v>35</v>
      </c>
      <c r="E129" s="13" t="s">
        <v>24</v>
      </c>
      <c r="F129" s="18">
        <f>+F127</f>
        <v>22</v>
      </c>
      <c r="G129" s="21"/>
      <c r="H129" s="25">
        <f t="shared" si="5"/>
        <v>0</v>
      </c>
    </row>
    <row r="130" spans="2:8" s="1" customFormat="1" ht="12.75">
      <c r="B130" s="119"/>
      <c r="C130" s="120"/>
      <c r="D130" s="118" t="s">
        <v>140</v>
      </c>
      <c r="E130" s="120"/>
      <c r="F130" s="121"/>
      <c r="G130" s="124"/>
      <c r="H130" s="123"/>
    </row>
    <row r="131" spans="1:8" ht="12.75">
      <c r="A131" s="1"/>
      <c r="B131" s="20">
        <v>71</v>
      </c>
      <c r="C131" s="58" t="s">
        <v>6</v>
      </c>
      <c r="D131" s="58" t="s">
        <v>75</v>
      </c>
      <c r="E131" s="58" t="s">
        <v>3</v>
      </c>
      <c r="F131" s="77">
        <f>(F117*100)*0.001*0.001</f>
        <v>0.0022</v>
      </c>
      <c r="G131" s="19"/>
      <c r="H131" s="25">
        <f t="shared" si="5"/>
        <v>0</v>
      </c>
    </row>
    <row r="132" spans="2:8" s="1" customFormat="1" ht="12.75">
      <c r="B132" s="94"/>
      <c r="C132" s="58"/>
      <c r="D132" s="118" t="s">
        <v>133</v>
      </c>
      <c r="E132" s="58"/>
      <c r="F132" s="77"/>
      <c r="G132" s="19"/>
      <c r="H132" s="25"/>
    </row>
    <row r="133" spans="2:8" s="1" customFormat="1" ht="12.75">
      <c r="B133" s="20">
        <v>72</v>
      </c>
      <c r="C133" s="58" t="s">
        <v>61</v>
      </c>
      <c r="D133" s="58" t="s">
        <v>116</v>
      </c>
      <c r="E133" s="58" t="s">
        <v>0</v>
      </c>
      <c r="F133" s="82">
        <f>+F117*0.2</f>
        <v>4.4</v>
      </c>
      <c r="G133" s="19"/>
      <c r="H133" s="25">
        <f t="shared" si="5"/>
        <v>0</v>
      </c>
    </row>
    <row r="134" spans="2:8" s="1" customFormat="1" ht="12.75">
      <c r="B134" s="94"/>
      <c r="C134" s="58"/>
      <c r="D134" s="118" t="s">
        <v>143</v>
      </c>
      <c r="E134" s="58"/>
      <c r="F134" s="82"/>
      <c r="G134" s="19"/>
      <c r="H134" s="25"/>
    </row>
    <row r="135" spans="2:8" s="1" customFormat="1" ht="12.75">
      <c r="B135" s="20">
        <v>73</v>
      </c>
      <c r="C135" s="58" t="s">
        <v>7</v>
      </c>
      <c r="D135" s="58" t="s">
        <v>88</v>
      </c>
      <c r="E135" s="58" t="s">
        <v>3</v>
      </c>
      <c r="F135" s="59">
        <f>+F133*0.07*1.6</f>
        <v>0.4928000000000001</v>
      </c>
      <c r="G135" s="21"/>
      <c r="H135" s="25">
        <f t="shared" si="5"/>
        <v>0</v>
      </c>
    </row>
    <row r="136" spans="2:8" s="1" customFormat="1" ht="12.75">
      <c r="B136" s="94"/>
      <c r="C136" s="58"/>
      <c r="D136" s="118" t="s">
        <v>144</v>
      </c>
      <c r="E136" s="58"/>
      <c r="F136" s="82"/>
      <c r="G136" s="19"/>
      <c r="H136" s="25"/>
    </row>
    <row r="137" spans="2:8" s="1" customFormat="1" ht="12.75">
      <c r="B137" s="55"/>
      <c r="C137" s="54" t="s">
        <v>63</v>
      </c>
      <c r="D137" s="44"/>
      <c r="E137" s="45"/>
      <c r="F137" s="46"/>
      <c r="G137" s="47"/>
      <c r="H137" s="56"/>
    </row>
    <row r="138" spans="2:8" s="1" customFormat="1" ht="12.75">
      <c r="B138" s="20">
        <v>74</v>
      </c>
      <c r="C138" s="35" t="s">
        <v>64</v>
      </c>
      <c r="D138" s="12" t="s">
        <v>65</v>
      </c>
      <c r="E138" s="13" t="s">
        <v>0</v>
      </c>
      <c r="F138" s="18">
        <f>369*6</f>
        <v>2214</v>
      </c>
      <c r="G138" s="21"/>
      <c r="H138" s="25">
        <f>G138*F138</f>
        <v>0</v>
      </c>
    </row>
    <row r="139" spans="2:8" s="1" customFormat="1" ht="12.75">
      <c r="B139" s="119"/>
      <c r="C139" s="120"/>
      <c r="D139" s="118" t="s">
        <v>112</v>
      </c>
      <c r="E139" s="120"/>
      <c r="F139" s="121"/>
      <c r="G139" s="122"/>
      <c r="H139" s="123"/>
    </row>
    <row r="140" spans="1:8" ht="13.5" customHeight="1">
      <c r="A140" s="1"/>
      <c r="B140" s="20">
        <v>75</v>
      </c>
      <c r="C140" s="35" t="s">
        <v>67</v>
      </c>
      <c r="D140" s="12" t="s">
        <v>68</v>
      </c>
      <c r="E140" s="13" t="s">
        <v>0</v>
      </c>
      <c r="F140" s="18">
        <v>369</v>
      </c>
      <c r="G140" s="21"/>
      <c r="H140" s="25">
        <f>G140*F140</f>
        <v>0</v>
      </c>
    </row>
    <row r="141" spans="2:8" ht="13.5" customHeight="1">
      <c r="B141" s="119"/>
      <c r="C141" s="120"/>
      <c r="D141" s="118" t="s">
        <v>114</v>
      </c>
      <c r="E141" s="120"/>
      <c r="F141" s="121"/>
      <c r="G141" s="122"/>
      <c r="H141" s="123"/>
    </row>
    <row r="142" spans="2:8" ht="12.75">
      <c r="B142" s="133"/>
      <c r="C142" s="126" t="s">
        <v>69</v>
      </c>
      <c r="D142" s="134" t="s">
        <v>70</v>
      </c>
      <c r="E142" s="135" t="s">
        <v>0</v>
      </c>
      <c r="F142" s="129">
        <v>369</v>
      </c>
      <c r="G142" s="136"/>
      <c r="H142" s="25">
        <f>G142*F142</f>
        <v>0</v>
      </c>
    </row>
    <row r="143" spans="2:8" ht="13.5" customHeight="1" thickBot="1">
      <c r="B143" s="93"/>
      <c r="C143" s="34"/>
      <c r="D143" s="118" t="s">
        <v>115</v>
      </c>
      <c r="E143" s="26"/>
      <c r="F143" s="71"/>
      <c r="G143" s="61"/>
      <c r="H143" s="62"/>
    </row>
    <row r="144" spans="2:8" s="1" customFormat="1" ht="12.75">
      <c r="B144" s="2"/>
      <c r="C144" s="43"/>
      <c r="D144" s="17" t="s">
        <v>46</v>
      </c>
      <c r="E144" s="42"/>
      <c r="F144" s="4"/>
      <c r="G144" s="9"/>
      <c r="H144" s="6">
        <f>SUM(H117:H143)</f>
        <v>0</v>
      </c>
    </row>
    <row r="145" spans="2:8" s="1" customFormat="1" ht="12.75">
      <c r="B145" s="2"/>
      <c r="C145" s="43"/>
      <c r="D145" s="17"/>
      <c r="E145" s="42"/>
      <c r="F145" s="4"/>
      <c r="G145" s="9"/>
      <c r="H145" s="6"/>
    </row>
    <row r="146" spans="2:8" s="1" customFormat="1" ht="12.75">
      <c r="B146" s="2"/>
      <c r="C146" s="43"/>
      <c r="D146" s="41"/>
      <c r="E146" s="42"/>
      <c r="F146" s="4"/>
      <c r="G146" s="9"/>
      <c r="H146" s="5"/>
    </row>
    <row r="147" spans="2:8" s="1" customFormat="1" ht="13.5" thickBot="1">
      <c r="B147" s="2" t="s">
        <v>25</v>
      </c>
      <c r="C147" s="8" t="s">
        <v>73</v>
      </c>
      <c r="E147" s="7" t="s">
        <v>9</v>
      </c>
      <c r="F147" s="4" t="s">
        <v>10</v>
      </c>
      <c r="G147" s="9" t="s">
        <v>26</v>
      </c>
      <c r="H147" s="5" t="s">
        <v>15</v>
      </c>
    </row>
    <row r="148" spans="2:8" s="1" customFormat="1" ht="12.75">
      <c r="B148" s="48"/>
      <c r="C148" s="49" t="s">
        <v>36</v>
      </c>
      <c r="D148" s="50"/>
      <c r="E148" s="49"/>
      <c r="F148" s="51"/>
      <c r="G148" s="52"/>
      <c r="H148" s="53"/>
    </row>
    <row r="149" spans="2:8" s="1" customFormat="1" ht="12.75">
      <c r="B149" s="20">
        <v>64</v>
      </c>
      <c r="C149" s="35" t="s">
        <v>77</v>
      </c>
      <c r="D149" s="12" t="s">
        <v>78</v>
      </c>
      <c r="E149" s="13" t="s">
        <v>2</v>
      </c>
      <c r="F149" s="18">
        <v>22</v>
      </c>
      <c r="G149" s="21"/>
      <c r="H149" s="25">
        <f>G149*F149</f>
        <v>0</v>
      </c>
    </row>
    <row r="150" spans="2:8" s="1" customFormat="1" ht="12.75">
      <c r="B150" s="119"/>
      <c r="C150" s="120"/>
      <c r="D150" s="118" t="s">
        <v>130</v>
      </c>
      <c r="E150" s="120"/>
      <c r="F150" s="121"/>
      <c r="G150" s="124"/>
      <c r="H150" s="123"/>
    </row>
    <row r="151" spans="2:8" s="1" customFormat="1" ht="12.75">
      <c r="B151" s="20">
        <v>65</v>
      </c>
      <c r="C151" s="35" t="s">
        <v>44</v>
      </c>
      <c r="D151" s="12" t="s">
        <v>37</v>
      </c>
      <c r="E151" s="13" t="s">
        <v>2</v>
      </c>
      <c r="F151" s="18">
        <v>22</v>
      </c>
      <c r="G151" s="21"/>
      <c r="H151" s="25">
        <f>G151*F151</f>
        <v>0</v>
      </c>
    </row>
    <row r="152" spans="1:8" ht="13.5" customHeight="1">
      <c r="A152" s="1"/>
      <c r="B152" s="119"/>
      <c r="C152" s="120"/>
      <c r="D152" s="118" t="s">
        <v>130</v>
      </c>
      <c r="E152" s="120"/>
      <c r="F152" s="121"/>
      <c r="G152" s="124"/>
      <c r="H152" s="123"/>
    </row>
    <row r="153" spans="2:8" ht="13.5" customHeight="1">
      <c r="B153" s="20">
        <v>66</v>
      </c>
      <c r="C153" s="35" t="s">
        <v>31</v>
      </c>
      <c r="D153" s="12" t="s">
        <v>82</v>
      </c>
      <c r="E153" s="13" t="s">
        <v>2</v>
      </c>
      <c r="F153" s="18">
        <f>+F149*3*0.3</f>
        <v>19.8</v>
      </c>
      <c r="G153" s="21"/>
      <c r="H153" s="25">
        <f>G153*F153</f>
        <v>0</v>
      </c>
    </row>
    <row r="154" spans="2:8" ht="12.75">
      <c r="B154" s="119"/>
      <c r="C154" s="120"/>
      <c r="D154" s="118" t="s">
        <v>141</v>
      </c>
      <c r="E154" s="120"/>
      <c r="F154" s="121"/>
      <c r="G154" s="124"/>
      <c r="H154" s="123"/>
    </row>
    <row r="155" spans="2:8" ht="13.5" customHeight="1">
      <c r="B155" s="20">
        <v>67</v>
      </c>
      <c r="C155" s="58" t="s">
        <v>7</v>
      </c>
      <c r="D155" s="58" t="s">
        <v>76</v>
      </c>
      <c r="E155" s="58" t="s">
        <v>2</v>
      </c>
      <c r="F155" s="18">
        <f>+F153</f>
        <v>19.8</v>
      </c>
      <c r="G155" s="21"/>
      <c r="H155" s="25">
        <f>G155*F155</f>
        <v>0</v>
      </c>
    </row>
    <row r="156" spans="2:8" ht="13.5" customHeight="1">
      <c r="B156" s="119"/>
      <c r="C156" s="120"/>
      <c r="D156" s="118" t="s">
        <v>141</v>
      </c>
      <c r="E156" s="120"/>
      <c r="F156" s="121"/>
      <c r="G156" s="124"/>
      <c r="H156" s="123"/>
    </row>
    <row r="157" spans="1:8" s="1" customFormat="1" ht="12.75">
      <c r="A157" s="2"/>
      <c r="B157" s="20">
        <v>68</v>
      </c>
      <c r="C157" s="35" t="s">
        <v>45</v>
      </c>
      <c r="D157" s="12" t="s">
        <v>38</v>
      </c>
      <c r="E157" s="13" t="s">
        <v>0</v>
      </c>
      <c r="F157" s="18">
        <f>F149*2</f>
        <v>44</v>
      </c>
      <c r="G157" s="21"/>
      <c r="H157" s="25">
        <f>G157*F157</f>
        <v>0</v>
      </c>
    </row>
    <row r="158" spans="2:8" s="1" customFormat="1" ht="12.75">
      <c r="B158" s="119"/>
      <c r="C158" s="120"/>
      <c r="D158" s="118" t="s">
        <v>142</v>
      </c>
      <c r="E158" s="120"/>
      <c r="F158" s="121"/>
      <c r="G158" s="124"/>
      <c r="H158" s="123"/>
    </row>
    <row r="159" spans="2:8" s="1" customFormat="1" ht="12.75">
      <c r="B159" s="20">
        <v>69</v>
      </c>
      <c r="C159" s="83" t="s">
        <v>53</v>
      </c>
      <c r="D159" s="14" t="s">
        <v>56</v>
      </c>
      <c r="E159" s="15" t="s">
        <v>24</v>
      </c>
      <c r="F159" s="18">
        <f>F149*10*100/1000</f>
        <v>22</v>
      </c>
      <c r="G159" s="21"/>
      <c r="H159" s="25">
        <f>G159*F159</f>
        <v>0</v>
      </c>
    </row>
    <row r="160" spans="2:8" s="1" customFormat="1" ht="12.75">
      <c r="B160" s="119"/>
      <c r="C160" s="120"/>
      <c r="D160" s="118" t="s">
        <v>140</v>
      </c>
      <c r="E160" s="120"/>
      <c r="F160" s="121"/>
      <c r="G160" s="124"/>
      <c r="H160" s="123"/>
    </row>
    <row r="161" spans="2:8" s="1" customFormat="1" ht="12.75">
      <c r="B161" s="20">
        <v>70</v>
      </c>
      <c r="C161" s="35" t="s">
        <v>42</v>
      </c>
      <c r="D161" s="16" t="s">
        <v>35</v>
      </c>
      <c r="E161" s="13" t="s">
        <v>24</v>
      </c>
      <c r="F161" s="18">
        <f>+F159</f>
        <v>22</v>
      </c>
      <c r="G161" s="21"/>
      <c r="H161" s="25">
        <f>G161*F161</f>
        <v>0</v>
      </c>
    </row>
    <row r="162" spans="2:8" s="1" customFormat="1" ht="12.75">
      <c r="B162" s="119"/>
      <c r="C162" s="120"/>
      <c r="D162" s="118" t="s">
        <v>140</v>
      </c>
      <c r="E162" s="120"/>
      <c r="F162" s="121"/>
      <c r="G162" s="124"/>
      <c r="H162" s="123"/>
    </row>
    <row r="163" spans="1:8" ht="12.75">
      <c r="A163" s="1"/>
      <c r="B163" s="20">
        <v>71</v>
      </c>
      <c r="C163" s="58" t="s">
        <v>6</v>
      </c>
      <c r="D163" s="58" t="s">
        <v>75</v>
      </c>
      <c r="E163" s="58" t="s">
        <v>3</v>
      </c>
      <c r="F163" s="77">
        <f>(F149*100)*0.001*0.001</f>
        <v>0.0022</v>
      </c>
      <c r="G163" s="19"/>
      <c r="H163" s="25">
        <f>G163*F163</f>
        <v>0</v>
      </c>
    </row>
    <row r="164" spans="2:8" s="1" customFormat="1" ht="12.75">
      <c r="B164" s="94"/>
      <c r="C164" s="58"/>
      <c r="D164" s="118" t="s">
        <v>133</v>
      </c>
      <c r="E164" s="58"/>
      <c r="F164" s="77"/>
      <c r="G164" s="19"/>
      <c r="H164" s="25"/>
    </row>
    <row r="165" spans="2:8" s="1" customFormat="1" ht="12.75">
      <c r="B165" s="20">
        <v>72</v>
      </c>
      <c r="C165" s="58" t="s">
        <v>61</v>
      </c>
      <c r="D165" s="58" t="s">
        <v>116</v>
      </c>
      <c r="E165" s="58" t="s">
        <v>0</v>
      </c>
      <c r="F165" s="82">
        <f>+F149*0.2</f>
        <v>4.4</v>
      </c>
      <c r="G165" s="19"/>
      <c r="H165" s="25">
        <f>G165*F165</f>
        <v>0</v>
      </c>
    </row>
    <row r="166" spans="2:8" s="1" customFormat="1" ht="12.75">
      <c r="B166" s="94"/>
      <c r="C166" s="58"/>
      <c r="D166" s="118" t="s">
        <v>143</v>
      </c>
      <c r="E166" s="58"/>
      <c r="F166" s="82"/>
      <c r="G166" s="19"/>
      <c r="H166" s="25"/>
    </row>
    <row r="167" spans="2:8" s="1" customFormat="1" ht="12.75">
      <c r="B167" s="20">
        <v>73</v>
      </c>
      <c r="C167" s="58" t="s">
        <v>7</v>
      </c>
      <c r="D167" s="58" t="s">
        <v>88</v>
      </c>
      <c r="E167" s="58" t="s">
        <v>3</v>
      </c>
      <c r="F167" s="59">
        <f>+F165*0.07*1.6</f>
        <v>0.4928000000000001</v>
      </c>
      <c r="G167" s="21"/>
      <c r="H167" s="25">
        <f>G167*F167</f>
        <v>0</v>
      </c>
    </row>
    <row r="168" spans="2:8" s="1" customFormat="1" ht="12.75">
      <c r="B168" s="94"/>
      <c r="C168" s="58"/>
      <c r="D168" s="118" t="s">
        <v>144</v>
      </c>
      <c r="E168" s="58"/>
      <c r="F168" s="82"/>
      <c r="G168" s="19"/>
      <c r="H168" s="25"/>
    </row>
    <row r="169" spans="2:8" s="1" customFormat="1" ht="12.75">
      <c r="B169" s="55"/>
      <c r="C169" s="54" t="s">
        <v>63</v>
      </c>
      <c r="D169" s="44"/>
      <c r="E169" s="45"/>
      <c r="F169" s="46"/>
      <c r="G169" s="47"/>
      <c r="H169" s="56"/>
    </row>
    <row r="170" spans="2:8" s="1" customFormat="1" ht="12.75">
      <c r="B170" s="20">
        <v>74</v>
      </c>
      <c r="C170" s="35" t="s">
        <v>64</v>
      </c>
      <c r="D170" s="12" t="s">
        <v>65</v>
      </c>
      <c r="E170" s="13" t="s">
        <v>0</v>
      </c>
      <c r="F170" s="18">
        <f>369*6</f>
        <v>2214</v>
      </c>
      <c r="G170" s="21"/>
      <c r="H170" s="25">
        <f>G170*F170</f>
        <v>0</v>
      </c>
    </row>
    <row r="171" spans="2:8" s="1" customFormat="1" ht="12.75">
      <c r="B171" s="119"/>
      <c r="C171" s="120"/>
      <c r="D171" s="118" t="s">
        <v>112</v>
      </c>
      <c r="E171" s="120"/>
      <c r="F171" s="121"/>
      <c r="G171" s="122"/>
      <c r="H171" s="123"/>
    </row>
    <row r="172" spans="1:8" ht="13.5" customHeight="1">
      <c r="A172" s="1"/>
      <c r="B172" s="20">
        <v>75</v>
      </c>
      <c r="C172" s="35" t="s">
        <v>67</v>
      </c>
      <c r="D172" s="12" t="s">
        <v>68</v>
      </c>
      <c r="E172" s="13" t="s">
        <v>0</v>
      </c>
      <c r="F172" s="18">
        <v>369</v>
      </c>
      <c r="G172" s="21"/>
      <c r="H172" s="25">
        <f>G172*F172</f>
        <v>0</v>
      </c>
    </row>
    <row r="173" spans="2:8" ht="13.5" customHeight="1">
      <c r="B173" s="119"/>
      <c r="C173" s="120"/>
      <c r="D173" s="118" t="s">
        <v>114</v>
      </c>
      <c r="E173" s="120"/>
      <c r="F173" s="121"/>
      <c r="G173" s="122"/>
      <c r="H173" s="123"/>
    </row>
    <row r="174" spans="2:8" ht="12.75">
      <c r="B174" s="133"/>
      <c r="C174" s="126" t="s">
        <v>69</v>
      </c>
      <c r="D174" s="134" t="s">
        <v>70</v>
      </c>
      <c r="E174" s="135" t="s">
        <v>0</v>
      </c>
      <c r="F174" s="129">
        <v>369</v>
      </c>
      <c r="G174" s="136"/>
      <c r="H174" s="25">
        <f>G174*F174</f>
        <v>0</v>
      </c>
    </row>
    <row r="175" spans="2:8" ht="13.5" customHeight="1" thickBot="1">
      <c r="B175" s="93"/>
      <c r="C175" s="34"/>
      <c r="D175" s="118" t="s">
        <v>115</v>
      </c>
      <c r="E175" s="26"/>
      <c r="F175" s="71"/>
      <c r="G175" s="61"/>
      <c r="H175" s="62"/>
    </row>
    <row r="176" spans="2:8" s="1" customFormat="1" ht="12.75">
      <c r="B176" s="2"/>
      <c r="C176" s="43"/>
      <c r="D176" s="17" t="s">
        <v>74</v>
      </c>
      <c r="E176" s="42"/>
      <c r="F176" s="4"/>
      <c r="G176" s="9"/>
      <c r="H176" s="6">
        <f>SUM(H149:H175)</f>
        <v>0</v>
      </c>
    </row>
    <row r="177" spans="2:8" s="1" customFormat="1" ht="12.75">
      <c r="B177" s="2"/>
      <c r="D177" s="41"/>
      <c r="E177" s="42"/>
      <c r="F177" s="4"/>
      <c r="G177" s="9"/>
      <c r="H177" s="5"/>
    </row>
    <row r="178" spans="2:8" s="1" customFormat="1" ht="12.75">
      <c r="B178" s="2"/>
      <c r="C178" s="38"/>
      <c r="D178" s="85"/>
      <c r="E178" s="86"/>
      <c r="F178" s="87"/>
      <c r="G178" s="9"/>
      <c r="H178" s="5"/>
    </row>
    <row r="180" ht="12.75">
      <c r="C180" s="8"/>
    </row>
    <row r="181" ht="12.75">
      <c r="D181" s="8" t="s">
        <v>127</v>
      </c>
    </row>
    <row r="183" spans="4:8" ht="12.75">
      <c r="D183" s="1" t="str">
        <f>D13</f>
        <v>Celkem za terenní úpravy bez DPH</v>
      </c>
      <c r="E183" s="8"/>
      <c r="F183" s="11"/>
      <c r="G183" s="10"/>
      <c r="H183" s="28">
        <f>H13</f>
        <v>0</v>
      </c>
    </row>
    <row r="184" spans="4:8" ht="12.75">
      <c r="D184" s="1" t="str">
        <f>D33</f>
        <v>Celkem za založení trávníku včetně materiálu bez DPH</v>
      </c>
      <c r="E184" s="8"/>
      <c r="F184" s="11"/>
      <c r="G184" s="10"/>
      <c r="H184" s="28">
        <f>H33</f>
        <v>0</v>
      </c>
    </row>
    <row r="185" spans="4:8" ht="12.75">
      <c r="D185" s="1" t="str">
        <f>D70</f>
        <v>Celkem za výsadbu rostlin včetně materiálu bez DPH</v>
      </c>
      <c r="E185" s="8"/>
      <c r="F185" s="11"/>
      <c r="G185" s="10"/>
      <c r="H185" s="28">
        <f>H70</f>
        <v>0</v>
      </c>
    </row>
    <row r="186" spans="4:8" ht="12.75">
      <c r="D186" s="1" t="str">
        <f>+D80</f>
        <v>Celkem za mobiliář bez DPH</v>
      </c>
      <c r="E186" s="8"/>
      <c r="F186" s="11"/>
      <c r="G186" s="10"/>
      <c r="H186" s="28">
        <f>+H80</f>
        <v>0</v>
      </c>
    </row>
    <row r="187" spans="4:8" ht="12.75">
      <c r="D187" s="1" t="str">
        <f>+D90</f>
        <v>Celkem za závěsné nádoby bez DPH</v>
      </c>
      <c r="E187" s="8"/>
      <c r="F187" s="11"/>
      <c r="G187" s="10"/>
      <c r="H187" s="28">
        <f>+H90</f>
        <v>0</v>
      </c>
    </row>
    <row r="188" spans="4:8" ht="12.75">
      <c r="D188" s="1" t="str">
        <f>D112</f>
        <v>Celkem následná péče v 1. roce bez DPH</v>
      </c>
      <c r="E188" s="8"/>
      <c r="F188" s="11"/>
      <c r="G188" s="10"/>
      <c r="H188" s="28">
        <f>+H112</f>
        <v>0</v>
      </c>
    </row>
    <row r="189" spans="4:8" ht="12.75">
      <c r="D189" s="17" t="s">
        <v>46</v>
      </c>
      <c r="E189" s="8"/>
      <c r="F189" s="11"/>
      <c r="G189" s="10"/>
      <c r="H189" s="28">
        <f>+H144</f>
        <v>0</v>
      </c>
    </row>
    <row r="190" spans="4:8" ht="12.75">
      <c r="D190" s="17" t="s">
        <v>74</v>
      </c>
      <c r="E190" s="8"/>
      <c r="F190" s="11"/>
      <c r="G190" s="10"/>
      <c r="H190" s="28">
        <f>+H176</f>
        <v>0</v>
      </c>
    </row>
    <row r="191" spans="4:8" ht="12.75">
      <c r="D191" s="17"/>
      <c r="E191" s="8"/>
      <c r="F191" s="11"/>
      <c r="G191" s="10"/>
      <c r="H191" s="28"/>
    </row>
    <row r="192" spans="4:8" ht="12.75">
      <c r="D192" s="1"/>
      <c r="E192" s="8"/>
      <c r="F192" s="11"/>
      <c r="G192" s="10"/>
      <c r="H192" s="28"/>
    </row>
    <row r="193" spans="4:8" ht="12.75">
      <c r="D193" s="1"/>
      <c r="E193" s="8"/>
      <c r="F193" s="11"/>
      <c r="G193" s="10"/>
      <c r="H193" s="11"/>
    </row>
    <row r="194" spans="2:8" ht="18">
      <c r="B194" s="27"/>
      <c r="C194" s="63"/>
      <c r="D194" s="64" t="s">
        <v>48</v>
      </c>
      <c r="E194" s="65"/>
      <c r="F194" s="66"/>
      <c r="G194" s="145">
        <f>SUM(H183:H193)</f>
        <v>0</v>
      </c>
      <c r="H194" s="145"/>
    </row>
  </sheetData>
  <sheetProtection selectLockedCells="1" selectUnlockedCells="1"/>
  <mergeCells count="3">
    <mergeCell ref="C36:D36"/>
    <mergeCell ref="C67:D67"/>
    <mergeCell ref="G194:H194"/>
  </mergeCells>
  <printOptions/>
  <pageMargins left="0.6692913385826772" right="0.3937007874015748" top="0.6692913385826772" bottom="0.4330708661417323" header="0.31496062992125984" footer="0.31496062992125984"/>
  <pageSetup horizontalDpi="3600" verticalDpi="3600" orientation="landscape" paperSize="9" r:id="rId1"/>
  <headerFooter alignWithMargins="0">
    <oddFooter>&amp;C&amp;A&amp;RStránka &amp;P</oddFooter>
  </headerFooter>
  <rowBreaks count="2" manualBreakCount="2">
    <brk id="66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Petr Kulich</cp:lastModifiedBy>
  <cp:lastPrinted>2012-09-20T07:36:57Z</cp:lastPrinted>
  <dcterms:created xsi:type="dcterms:W3CDTF">2011-04-19T19:51:16Z</dcterms:created>
  <dcterms:modified xsi:type="dcterms:W3CDTF">2014-06-05T11:58:24Z</dcterms:modified>
  <cp:category/>
  <cp:version/>
  <cp:contentType/>
  <cp:contentStatus/>
</cp:coreProperties>
</file>