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80" windowWidth="22095" windowHeight="12840" activeTab="0"/>
  </bookViews>
  <sheets>
    <sheet name="celkový" sheetId="1" r:id="rId1"/>
    <sheet name="List1" sheetId="2" r:id="rId2"/>
  </sheets>
  <definedNames>
    <definedName name="_xlnm.Print_Area" localSheetId="0">'celkový'!$B$1:$H$131</definedName>
  </definedNames>
  <calcPr fullCalcOnLoad="1"/>
</workbook>
</file>

<file path=xl/sharedStrings.xml><?xml version="1.0" encoding="utf-8"?>
<sst xmlns="http://schemas.openxmlformats.org/spreadsheetml/2006/main" count="256" uniqueCount="117">
  <si>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</si>
  <si>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</si>
  <si>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</si>
  <si>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</si>
  <si>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</si>
  <si>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</si>
  <si>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</si>
  <si>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</si>
  <si>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</si>
  <si>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</si>
  <si>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</si>
  <si>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</si>
  <si>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Celkem za výsadbu rostlin včetně materiálu bez DPH</t>
  </si>
  <si>
    <t>Dovoz vody pro zálivku na vzdálenost do 6 km</t>
  </si>
  <si>
    <t>Celkem za terenní úpravy bez DPH</t>
  </si>
  <si>
    <t>185 85 1111</t>
  </si>
  <si>
    <t>998 23 1311</t>
  </si>
  <si>
    <t>Celkem následná péče v 2. roce bez DPH</t>
  </si>
  <si>
    <t>Celkem následná péče v 1. roce bez DPH</t>
  </si>
  <si>
    <t>Celkem za dílo bez DPH</t>
  </si>
  <si>
    <t>183 20 4113</t>
  </si>
  <si>
    <t>Výsadba cibulí nebo hlíz do připravené půdy se zalitím</t>
  </si>
  <si>
    <t>185 80 4312</t>
  </si>
  <si>
    <t>Cibuloviny</t>
  </si>
  <si>
    <t>Cenová hladina dle katalogu URS 2012</t>
  </si>
  <si>
    <t>Následná péče po dobu 2. roku</t>
  </si>
  <si>
    <t>Následná péče po dobu 3. roku</t>
  </si>
  <si>
    <t>Celkem následná péče v 3. roce bez DPH</t>
  </si>
  <si>
    <t>Keře</t>
  </si>
  <si>
    <t xml:space="preserve">183 10 1211 </t>
  </si>
  <si>
    <t xml:space="preserve">184 80 2111 </t>
  </si>
  <si>
    <t>183 20 4115</t>
  </si>
  <si>
    <t>184 92 1093</t>
  </si>
  <si>
    <t>K9</t>
  </si>
  <si>
    <t>Výsadba keřů, trvalek a cibulovin</t>
  </si>
  <si>
    <t>Jamky bez výměny půdy v hornině 1 až 4 objemu do 0,01m3 v rovině nebo svah do 1:5</t>
  </si>
  <si>
    <t>Založení záhonu pro výsadbu rostlin v zemině č.3</t>
  </si>
  <si>
    <t>183 20 5112</t>
  </si>
  <si>
    <t>Povýsadbová péče po dobu 1. roku</t>
  </si>
  <si>
    <t>185 80 4252</t>
  </si>
  <si>
    <t>Trvalky a traviny</t>
  </si>
  <si>
    <t>Allium sphaerocephalon</t>
  </si>
  <si>
    <t>181 30 1101</t>
  </si>
  <si>
    <t>Chemické odplevelení půdy před založením postřikem rovina nebo svah sklon do 1:5, 2x</t>
  </si>
  <si>
    <t>Odstranění odkvetlých a odumřelých částí rostlin (1x) - v předjaří</t>
  </si>
  <si>
    <t>Zalití rostlin přes 20 m2 - jarní propláchnutí od posypové soli (1x 20 l / m2 )</t>
  </si>
  <si>
    <t>Výsadba květin hrnkovaných do 120 mm se zalitím</t>
  </si>
  <si>
    <t>Terénní úpravy - podélné pásy</t>
  </si>
  <si>
    <t>182 00 1111</t>
  </si>
  <si>
    <t>185 80 4211</t>
  </si>
  <si>
    <t>Vypletí záhonu květin,  v rovině nebo ve svahu do 1:5 (4x)</t>
  </si>
  <si>
    <t>Mulčování štěrkem  - tl. do 100 mm v rovině nebo svah do 1:5,  vrstva 70 mm</t>
  </si>
  <si>
    <t>Mulčování štěrkem  - tl. do 100 mm v rovině nebo svah do 1:5, doplnění vrstvy o 20 mm</t>
  </si>
  <si>
    <t>Vypletí záhonu květin,  v rovině nebo ve svahu do 1:5 (5x)</t>
  </si>
  <si>
    <t>Sadové úpravy - ulice 1. máje v Třinci</t>
  </si>
  <si>
    <t>Rekapitulace - sadové úpravy ulice 1. máje v Třinci</t>
  </si>
  <si>
    <t>Aster dumosus 'Kristina'</t>
  </si>
  <si>
    <t>Deschampsia caespitosa 'Pálava'</t>
  </si>
  <si>
    <t>Gaillardia aristata 'Kobold'</t>
  </si>
  <si>
    <t>Helenium 'Red Army'</t>
  </si>
  <si>
    <t xml:space="preserve">Hemerocallis x hybridus 'Autumn Red' </t>
  </si>
  <si>
    <t xml:space="preserve">Knautia macedonica </t>
  </si>
  <si>
    <t>Nepeta cataria ssp. citriodora</t>
  </si>
  <si>
    <t>Penstemon digitalis 'Husker Red Strain'</t>
  </si>
  <si>
    <t>Sesleria autumnalis</t>
  </si>
  <si>
    <t>Narcissus Avalon</t>
  </si>
  <si>
    <t>Narcissus Petrel</t>
  </si>
  <si>
    <t>Scilla siberica</t>
  </si>
  <si>
    <t>Lonicera japonica 'Aureoreticulata'</t>
  </si>
  <si>
    <t>Panicum virgatum 'Hanse Herms'</t>
  </si>
  <si>
    <t>Pnd, h9x9x10</t>
  </si>
  <si>
    <t>112 10 1222</t>
  </si>
  <si>
    <t>Pokácení stromu listnatého v rovině pr.kmene do 300 mm</t>
  </si>
  <si>
    <t>162 30 1405</t>
  </si>
  <si>
    <t>162 30 1415</t>
  </si>
  <si>
    <t>111 20 3111</t>
  </si>
  <si>
    <t>Vodorovné přemístění do 5000m větví listnatých, prům. km. do 300 mm</t>
  </si>
  <si>
    <t>Vodorovné přemístění do 5000m kmenů listnatých, prům. km. do 300 mm</t>
  </si>
  <si>
    <t>Řezy stromů a keřů</t>
  </si>
  <si>
    <t>Celkem za řezy stromů a keřů bez DPH</t>
  </si>
  <si>
    <t>Mobiliář</t>
  </si>
  <si>
    <t>Montáž odpadk. koše</t>
  </si>
  <si>
    <t>Spodní stavby - kotvení odpadk. Koše</t>
  </si>
  <si>
    <t>Doprava mobiliáře</t>
  </si>
  <si>
    <t>Doprava montážní čety</t>
  </si>
  <si>
    <t>Doprava montážní čety pro zhotovení spodních staveb</t>
  </si>
  <si>
    <t>Celkem za mobiliář bez DPH</t>
  </si>
  <si>
    <t>966 00 1311</t>
  </si>
  <si>
    <t>Odstranění odpadkového koše s betonovou patkou</t>
  </si>
  <si>
    <t>184 80 5113</t>
  </si>
  <si>
    <t>184 80 5112</t>
  </si>
  <si>
    <t>Výsadba dřeviny s balem v rovině nebo svahu do 1:5 při průměru zem.balu do 100 mm</t>
  </si>
  <si>
    <t>184 10 2110</t>
  </si>
  <si>
    <t>Zalití rostlin přes 20 m2 (10x 20 l / m2 )</t>
  </si>
  <si>
    <t>Keříky, trvalky, traviny, cibuloviny</t>
  </si>
  <si>
    <t>121 10 1101</t>
  </si>
  <si>
    <t>121 11 2111</t>
  </si>
  <si>
    <t>Vodorovné přemístění výkopku, na vzdálenost do 4000 m</t>
  </si>
  <si>
    <t>162 60 1101</t>
  </si>
  <si>
    <t xml:space="preserve">Plošná úprava terénu v zemině 1-4 v rovině nebo svah do 1:5 </t>
  </si>
  <si>
    <t>Rozprostření  ornice v rovnině nebo svahu do 1:5,  vrstva do 100 mm (= 50 mm zaklád.substrát + 50 mm písek)</t>
  </si>
  <si>
    <t>Calamagrostis x acutiflora 'Karl Foerster'</t>
  </si>
  <si>
    <t xml:space="preserve">pěchava </t>
  </si>
  <si>
    <t>Poplatek za skládku</t>
  </si>
  <si>
    <t>Odpadkový koš, 75l, koš na noze, se stříškou, opláštění perforovaným ocelovým plechem</t>
  </si>
  <si>
    <r>
      <t>Odstranění pařezů frézováním do hloubky 500 mm</t>
    </r>
    <r>
      <rPr>
        <sz val="10"/>
        <color indexed="13"/>
        <rFont val="Arial"/>
        <family val="2"/>
      </rPr>
      <t xml:space="preserve"> (1*3,14*0,15*0,15 + pařez navíc 1*3,14*0,2*0,2)</t>
    </r>
  </si>
  <si>
    <r>
      <t>Sejmutí ornice s vodorovným přemístěním na vzdálenost do 50m - vrstva 170 mm (= 70mm nad terénem + 170mm do hloubky)</t>
    </r>
    <r>
      <rPr>
        <sz val="10"/>
        <color indexed="13"/>
        <rFont val="Arial"/>
        <family val="2"/>
      </rPr>
      <t xml:space="preserve"> </t>
    </r>
    <r>
      <rPr>
        <sz val="10"/>
        <color indexed="13"/>
        <rFont val="Arial"/>
        <family val="2"/>
      </rPr>
      <t>(390-24)*0,24</t>
    </r>
  </si>
  <si>
    <r>
      <t>Sejmutí ornice ručně okolo stávajících stromů (8m2/strom) do 150 mm s vodor.přemísť.do 50 m - vrstva 150 mm</t>
    </r>
    <r>
      <rPr>
        <sz val="10"/>
        <color indexed="13"/>
        <rFont val="Arial"/>
        <family val="2"/>
      </rPr>
      <t xml:space="preserve"> </t>
    </r>
    <r>
      <rPr>
        <sz val="10"/>
        <color indexed="13"/>
        <rFont val="Arial"/>
        <family val="2"/>
      </rPr>
      <t>(3*8*0,15)</t>
    </r>
  </si>
  <si>
    <r>
      <t xml:space="preserve">Zakládací substrát včetně dovozu </t>
    </r>
    <r>
      <rPr>
        <sz val="10"/>
        <color indexed="13"/>
        <rFont val="Arial"/>
        <family val="2"/>
      </rPr>
      <t>(390*0,05)</t>
    </r>
  </si>
  <si>
    <r>
      <t>Praný písek  fr. 0-3 mm včetně dovozu</t>
    </r>
    <r>
      <rPr>
        <sz val="10"/>
        <color indexed="13"/>
        <rFont val="Arial"/>
        <family val="2"/>
      </rPr>
      <t xml:space="preserve"> </t>
    </r>
    <r>
      <rPr>
        <sz val="10"/>
        <color indexed="13"/>
        <rFont val="Arial"/>
        <family val="2"/>
      </rPr>
      <t>(390*0,05)</t>
    </r>
  </si>
  <si>
    <r>
      <t>Řez stromů bezpečnostní - plocha koruny do 60 m2</t>
    </r>
    <r>
      <rPr>
        <sz val="10"/>
        <color indexed="13"/>
        <rFont val="Arial"/>
        <family val="2"/>
      </rPr>
      <t xml:space="preserve"> </t>
    </r>
    <r>
      <rPr>
        <sz val="10"/>
        <color indexed="13"/>
        <rFont val="Arial CE"/>
        <family val="0"/>
      </rPr>
      <t>(S32)</t>
    </r>
  </si>
  <si>
    <r>
      <t xml:space="preserve">Řez stromů bezpečnostní - plocha koruny do 90 m2 </t>
    </r>
    <r>
      <rPr>
        <sz val="10"/>
        <color indexed="13"/>
        <rFont val="Arial CE"/>
        <family val="0"/>
      </rPr>
      <t>(S24)</t>
    </r>
  </si>
  <si>
    <r>
      <t>Zalití rostlin přes 20 m2 (5l/trvalka, Lonicera)</t>
    </r>
    <r>
      <rPr>
        <sz val="10"/>
        <color indexed="13"/>
        <rFont val="Arial"/>
        <family val="2"/>
      </rPr>
      <t xml:space="preserve"> (1789*0,005)</t>
    </r>
  </si>
  <si>
    <r>
      <t>Přesun hmot pro sadovnické  a krajinářské úpravy do 5000 m</t>
    </r>
    <r>
      <rPr>
        <sz val="10"/>
        <color indexed="13"/>
        <rFont val="Arial"/>
        <family val="2"/>
      </rPr>
      <t xml:space="preserve"> (27*1,6+1789*0,001)</t>
    </r>
  </si>
  <si>
    <r>
      <t xml:space="preserve">Štěrk praný fr. 8-16 mm, zelený pískovec včetně dovozu </t>
    </r>
    <r>
      <rPr>
        <sz val="10"/>
        <color indexed="13"/>
        <rFont val="Arial"/>
        <family val="2"/>
      </rPr>
      <t>(390*0,07)</t>
    </r>
  </si>
  <si>
    <r>
      <t>Přesun hmot pro sadovnické  a krajinářské úpravy do 5000 m</t>
    </r>
    <r>
      <rPr>
        <sz val="10"/>
        <color indexed="13"/>
        <rFont val="Arial"/>
        <family val="2"/>
      </rPr>
      <t xml:space="preserve"> (8*1,6)</t>
    </r>
  </si>
  <si>
    <r>
      <t>Štěrk praný fr. 8-16 mm, zelený pískovec</t>
    </r>
    <r>
      <rPr>
        <sz val="10"/>
        <color indexed="13"/>
        <rFont val="Arial"/>
        <family val="2"/>
      </rPr>
      <t xml:space="preserve"> (390*0,02)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</si>
</sst>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_-* #,##0\ &quot;Kč&quot;_-;\-* #,##0\ &quot;Kč&quot;_-;_-* &quot;-&quot;??\ &quot;Kč&quot;_-;_-@_-"/>
    <numFmt numFmtId="168" formatCode="#,##0.000"/>
    <numFmt numFmtId="169" formatCode="0.00000"/>
    <numFmt numFmtId="170" formatCode="0.000000"/>
    <numFmt numFmtId="171" formatCode="0.0000000"/>
    <numFmt numFmtId="172" formatCode="0.00000000"/>
    <numFmt numFmtId="173" formatCode="[$-405]d\.\ mmmm\ yyyy"/>
    <numFmt numFmtId="174" formatCode="#,##0.00\ &quot;Kč&quot;"/>
    <numFmt numFmtId="175" formatCode="#,##0.0000\ _K_č"/>
    <numFmt numFmtId="176" formatCode="#,##0.000\ &quot;Kč&quot;;\-#,##0.000\ &quot;Kč&quot;"/>
    <numFmt numFmtId="177" formatCode="#,##0.0\ &quot;Kč&quot;;\-#,##0.0\ &quot;Kč&quot;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4" fontId="0" fillId="0" borderId="0" xfId="39" applyFont="1" applyFill="1" applyBorder="1" applyAlignment="1">
      <alignment/>
    </xf>
    <xf numFmtId="44" fontId="4" fillId="0" borderId="0" xfId="39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1" xfId="39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7" fontId="0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44" fontId="0" fillId="0" borderId="12" xfId="39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7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7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4" fontId="0" fillId="0" borderId="0" xfId="39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44" fontId="0" fillId="0" borderId="11" xfId="39" applyFont="1" applyFill="1" applyBorder="1" applyAlignment="1" quotePrefix="1">
      <alignment/>
    </xf>
    <xf numFmtId="0" fontId="0" fillId="0" borderId="0" xfId="0" applyFont="1" applyFill="1" applyAlignment="1">
      <alignment/>
    </xf>
    <xf numFmtId="44" fontId="4" fillId="0" borderId="0" xfId="39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7" fontId="49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/>
    </xf>
    <xf numFmtId="44" fontId="0" fillId="0" borderId="15" xfId="39" applyFont="1" applyFill="1" applyBorder="1" applyAlignment="1" quotePrefix="1">
      <alignment/>
    </xf>
    <xf numFmtId="49" fontId="4" fillId="0" borderId="0" xfId="0" applyNumberFormat="1" applyFont="1" applyFill="1" applyBorder="1" applyAlignment="1">
      <alignment horizontal="center"/>
    </xf>
    <xf numFmtId="7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44" fontId="4" fillId="0" borderId="0" xfId="39" applyFont="1" applyFill="1" applyBorder="1" applyAlignment="1">
      <alignment horizontal="left"/>
    </xf>
    <xf numFmtId="7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44" fontId="0" fillId="0" borderId="12" xfId="39" applyFont="1" applyFill="1" applyBorder="1" applyAlignment="1" quotePrefix="1">
      <alignment/>
    </xf>
    <xf numFmtId="7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44" fontId="0" fillId="0" borderId="11" xfId="39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39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 wrapText="1"/>
    </xf>
    <xf numFmtId="164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right"/>
    </xf>
    <xf numFmtId="44" fontId="0" fillId="0" borderId="15" xfId="39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39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0" fillId="0" borderId="14" xfId="3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120" zoomScaleNormal="120" workbookViewId="0" topLeftCell="A101">
      <selection activeCell="F123" sqref="F123"/>
    </sheetView>
  </sheetViews>
  <sheetFormatPr defaultColWidth="9.140625" defaultRowHeight="12.75"/>
  <cols>
    <col min="1" max="1" width="0.71875" style="2" customWidth="1"/>
    <col min="2" max="2" width="4.8515625" style="19" customWidth="1"/>
    <col min="3" max="3" width="13.8515625" style="8" customWidth="1"/>
    <col min="4" max="4" width="78.57421875" style="2" customWidth="1"/>
    <col min="5" max="5" width="3.57421875" style="19" bestFit="1" customWidth="1"/>
    <col min="6" max="6" width="9.140625" style="5" customWidth="1"/>
    <col min="7" max="7" width="10.57421875" style="10" bestFit="1" customWidth="1"/>
    <col min="8" max="8" width="15.7109375" style="6" customWidth="1"/>
    <col min="9" max="9" width="15.57421875" style="19" customWidth="1"/>
    <col min="10" max="10" width="19.00390625" style="2" customWidth="1"/>
    <col min="11" max="11" width="25.421875" style="19" customWidth="1"/>
    <col min="12" max="12" width="24.8515625" style="2" customWidth="1"/>
    <col min="13" max="13" width="9.140625" style="19" customWidth="1"/>
    <col min="14" max="14" width="9.140625" style="2" customWidth="1"/>
    <col min="15" max="15" width="14.7109375" style="2" customWidth="1"/>
    <col min="16" max="16384" width="9.140625" style="2" customWidth="1"/>
  </cols>
  <sheetData>
    <row r="1" spans="2:8" ht="22.5" customHeight="1">
      <c r="B1" s="153" t="s">
        <v>54</v>
      </c>
      <c r="C1" s="153"/>
      <c r="D1" s="153"/>
      <c r="E1" s="153"/>
      <c r="F1" s="153"/>
      <c r="G1" s="153"/>
      <c r="H1" s="153"/>
    </row>
    <row r="2" ht="12.75">
      <c r="B2" s="2"/>
    </row>
    <row r="3" ht="12.75">
      <c r="B3" s="8" t="s">
        <v>24</v>
      </c>
    </row>
    <row r="5" spans="2:8" ht="13.5" thickBot="1">
      <c r="B5" s="19" t="s">
        <v>10</v>
      </c>
      <c r="C5" s="9" t="s">
        <v>80</v>
      </c>
      <c r="E5" s="19" t="s">
        <v>4</v>
      </c>
      <c r="F5" s="5" t="s">
        <v>5</v>
      </c>
      <c r="G5" s="65" t="s">
        <v>11</v>
      </c>
      <c r="H5" s="6" t="s">
        <v>8</v>
      </c>
    </row>
    <row r="6" spans="2:9" ht="12.75">
      <c r="B6" s="80">
        <v>1</v>
      </c>
      <c r="C6" s="83" t="s">
        <v>87</v>
      </c>
      <c r="D6" s="47" t="s">
        <v>88</v>
      </c>
      <c r="E6" s="40" t="s">
        <v>1</v>
      </c>
      <c r="F6" s="48">
        <v>4</v>
      </c>
      <c r="G6" s="84"/>
      <c r="H6" s="85">
        <f aca="true" t="shared" si="0" ref="H6:H12">G6*F6</f>
        <v>0</v>
      </c>
      <c r="I6" s="75"/>
    </row>
    <row r="7" spans="2:10" ht="12.75">
      <c r="B7" s="81">
        <v>2</v>
      </c>
      <c r="C7" s="68"/>
      <c r="D7" s="15" t="s">
        <v>104</v>
      </c>
      <c r="E7" s="41" t="s">
        <v>1</v>
      </c>
      <c r="F7" s="14">
        <v>5</v>
      </c>
      <c r="G7" s="69"/>
      <c r="H7" s="53">
        <f t="shared" si="0"/>
        <v>0</v>
      </c>
      <c r="I7" s="22"/>
      <c r="J7" s="20"/>
    </row>
    <row r="8" spans="2:10" ht="12.75">
      <c r="B8" s="81">
        <v>3</v>
      </c>
      <c r="C8" s="68"/>
      <c r="D8" s="15" t="s">
        <v>81</v>
      </c>
      <c r="E8" s="41" t="s">
        <v>1</v>
      </c>
      <c r="F8" s="14">
        <v>5</v>
      </c>
      <c r="G8" s="69"/>
      <c r="H8" s="53">
        <f t="shared" si="0"/>
        <v>0</v>
      </c>
      <c r="I8" s="22"/>
      <c r="J8" s="20"/>
    </row>
    <row r="9" spans="2:10" ht="12.75">
      <c r="B9" s="81">
        <v>4</v>
      </c>
      <c r="C9" s="68"/>
      <c r="D9" s="15" t="s">
        <v>82</v>
      </c>
      <c r="E9" s="41" t="s">
        <v>1</v>
      </c>
      <c r="F9" s="14">
        <v>5</v>
      </c>
      <c r="G9" s="69"/>
      <c r="H9" s="53">
        <f t="shared" si="0"/>
        <v>0</v>
      </c>
      <c r="I9" s="22"/>
      <c r="J9" s="20"/>
    </row>
    <row r="10" spans="2:10" ht="12.75">
      <c r="B10" s="81">
        <v>5</v>
      </c>
      <c r="C10" s="68"/>
      <c r="D10" s="15" t="s">
        <v>83</v>
      </c>
      <c r="E10" s="41" t="s">
        <v>1</v>
      </c>
      <c r="F10" s="14">
        <v>1</v>
      </c>
      <c r="G10" s="69"/>
      <c r="H10" s="53">
        <f t="shared" si="0"/>
        <v>0</v>
      </c>
      <c r="I10" s="66"/>
      <c r="J10" s="20"/>
    </row>
    <row r="11" spans="2:10" ht="12.75">
      <c r="B11" s="81">
        <v>6</v>
      </c>
      <c r="C11" s="68"/>
      <c r="D11" s="15" t="s">
        <v>84</v>
      </c>
      <c r="E11" s="41" t="s">
        <v>1</v>
      </c>
      <c r="F11" s="14">
        <v>1</v>
      </c>
      <c r="G11" s="69"/>
      <c r="H11" s="53">
        <f t="shared" si="0"/>
        <v>0</v>
      </c>
      <c r="I11" s="22"/>
      <c r="J11" s="20"/>
    </row>
    <row r="12" spans="2:10" ht="13.5" thickBot="1">
      <c r="B12" s="82">
        <v>7</v>
      </c>
      <c r="C12" s="70"/>
      <c r="D12" s="64" t="s">
        <v>85</v>
      </c>
      <c r="E12" s="78" t="s">
        <v>1</v>
      </c>
      <c r="F12" s="79">
        <v>1</v>
      </c>
      <c r="G12" s="71"/>
      <c r="H12" s="72">
        <f t="shared" si="0"/>
        <v>0</v>
      </c>
      <c r="I12" s="22"/>
      <c r="J12" s="20"/>
    </row>
    <row r="13" spans="4:9" ht="12.75">
      <c r="D13" s="1" t="s">
        <v>86</v>
      </c>
      <c r="E13" s="20"/>
      <c r="F13" s="12"/>
      <c r="G13" s="67"/>
      <c r="H13" s="7">
        <f>SUM(H6:H12)</f>
        <v>0</v>
      </c>
      <c r="I13" s="23"/>
    </row>
    <row r="16" spans="2:12" ht="13.5" thickBot="1">
      <c r="B16" s="19" t="s">
        <v>10</v>
      </c>
      <c r="C16" s="9" t="s">
        <v>47</v>
      </c>
      <c r="E16" s="8" t="s">
        <v>4</v>
      </c>
      <c r="F16" s="5" t="s">
        <v>5</v>
      </c>
      <c r="G16" s="10" t="s">
        <v>11</v>
      </c>
      <c r="H16" s="6" t="s">
        <v>8</v>
      </c>
      <c r="J16" s="20"/>
      <c r="K16" s="73"/>
      <c r="L16" s="20"/>
    </row>
    <row r="17" spans="2:10" ht="12.75">
      <c r="B17" s="80">
        <v>8</v>
      </c>
      <c r="C17" s="83" t="s">
        <v>71</v>
      </c>
      <c r="D17" s="47" t="s">
        <v>72</v>
      </c>
      <c r="E17" s="86" t="s">
        <v>1</v>
      </c>
      <c r="F17" s="48">
        <v>1</v>
      </c>
      <c r="G17" s="87"/>
      <c r="H17" s="85">
        <f aca="true" t="shared" si="1" ref="H17:H22">G17*F17</f>
        <v>0</v>
      </c>
      <c r="I17" s="22"/>
      <c r="J17" s="20"/>
    </row>
    <row r="18" spans="2:10" ht="12.75">
      <c r="B18" s="81">
        <v>9</v>
      </c>
      <c r="C18" s="68" t="s">
        <v>73</v>
      </c>
      <c r="D18" s="15" t="s">
        <v>76</v>
      </c>
      <c r="E18" s="41" t="s">
        <v>1</v>
      </c>
      <c r="F18" s="14">
        <v>1</v>
      </c>
      <c r="G18" s="69"/>
      <c r="H18" s="53">
        <f t="shared" si="1"/>
        <v>0</v>
      </c>
      <c r="I18" s="22"/>
      <c r="J18" s="20"/>
    </row>
    <row r="19" spans="2:10" ht="12.75">
      <c r="B19" s="81">
        <v>10</v>
      </c>
      <c r="C19" s="68" t="s">
        <v>74</v>
      </c>
      <c r="D19" s="15" t="s">
        <v>77</v>
      </c>
      <c r="E19" s="41" t="s">
        <v>1</v>
      </c>
      <c r="F19" s="14">
        <f>+F17</f>
        <v>1</v>
      </c>
      <c r="G19" s="69"/>
      <c r="H19" s="53">
        <f t="shared" si="1"/>
        <v>0</v>
      </c>
      <c r="I19" s="22"/>
      <c r="J19" s="20"/>
    </row>
    <row r="20" spans="2:13" s="60" customFormat="1" ht="27" customHeight="1">
      <c r="B20" s="88">
        <v>11</v>
      </c>
      <c r="C20" s="89" t="s">
        <v>75</v>
      </c>
      <c r="D20" s="89" t="s">
        <v>105</v>
      </c>
      <c r="E20" s="90" t="s">
        <v>0</v>
      </c>
      <c r="F20" s="91">
        <v>0.19</v>
      </c>
      <c r="G20" s="92"/>
      <c r="H20" s="93">
        <f t="shared" si="1"/>
        <v>0</v>
      </c>
      <c r="I20" s="61"/>
      <c r="J20" s="62"/>
      <c r="K20" s="63"/>
      <c r="M20" s="63"/>
    </row>
    <row r="21" spans="2:12" s="43" customFormat="1" ht="25.5">
      <c r="B21" s="88">
        <v>12</v>
      </c>
      <c r="C21" s="89" t="s">
        <v>95</v>
      </c>
      <c r="D21" s="94" t="s">
        <v>106</v>
      </c>
      <c r="E21" s="94" t="s">
        <v>9</v>
      </c>
      <c r="F21" s="95">
        <f>+(390-24)*0.24</f>
        <v>87.84</v>
      </c>
      <c r="G21" s="92"/>
      <c r="H21" s="93">
        <f t="shared" si="1"/>
        <v>0</v>
      </c>
      <c r="I21" s="8"/>
      <c r="J21" s="52"/>
      <c r="K21" s="52"/>
      <c r="L21" s="50"/>
    </row>
    <row r="22" spans="2:12" s="43" customFormat="1" ht="25.5">
      <c r="B22" s="88">
        <v>13</v>
      </c>
      <c r="C22" s="89" t="s">
        <v>96</v>
      </c>
      <c r="D22" s="94" t="s">
        <v>107</v>
      </c>
      <c r="E22" s="94" t="s">
        <v>9</v>
      </c>
      <c r="F22" s="95">
        <f>3*8*0.15</f>
        <v>3.5999999999999996</v>
      </c>
      <c r="G22" s="92"/>
      <c r="H22" s="93">
        <f t="shared" si="1"/>
        <v>0</v>
      </c>
      <c r="I22" s="8"/>
      <c r="J22" s="52"/>
      <c r="K22" s="52"/>
      <c r="L22" s="50"/>
    </row>
    <row r="23" spans="2:12" s="43" customFormat="1" ht="12.75">
      <c r="B23" s="81">
        <v>14</v>
      </c>
      <c r="C23" s="94" t="s">
        <v>98</v>
      </c>
      <c r="D23" s="94" t="s">
        <v>97</v>
      </c>
      <c r="E23" s="94" t="s">
        <v>9</v>
      </c>
      <c r="F23" s="95">
        <f>+F22+F21</f>
        <v>91.44</v>
      </c>
      <c r="G23" s="92"/>
      <c r="H23" s="93">
        <f aca="true" t="shared" si="2" ref="H23:H28">G23*F23</f>
        <v>0</v>
      </c>
      <c r="I23" s="8"/>
      <c r="J23" s="52"/>
      <c r="K23" s="52"/>
      <c r="L23" s="50"/>
    </row>
    <row r="24" spans="2:12" s="43" customFormat="1" ht="12.75">
      <c r="B24" s="81">
        <v>15</v>
      </c>
      <c r="C24" s="27" t="s">
        <v>3</v>
      </c>
      <c r="D24" s="94" t="s">
        <v>103</v>
      </c>
      <c r="E24" s="94" t="s">
        <v>2</v>
      </c>
      <c r="F24" s="95">
        <f>+F23*1.4</f>
        <v>128.016</v>
      </c>
      <c r="G24" s="92"/>
      <c r="H24" s="93">
        <f t="shared" si="2"/>
        <v>0</v>
      </c>
      <c r="I24" s="8"/>
      <c r="J24" s="52"/>
      <c r="K24" s="52"/>
      <c r="L24" s="50"/>
    </row>
    <row r="25" spans="2:12" s="43" customFormat="1" ht="25.5">
      <c r="B25" s="88">
        <v>16</v>
      </c>
      <c r="C25" s="89" t="s">
        <v>42</v>
      </c>
      <c r="D25" s="94" t="s">
        <v>100</v>
      </c>
      <c r="E25" s="94" t="s">
        <v>0</v>
      </c>
      <c r="F25" s="96">
        <v>390</v>
      </c>
      <c r="G25" s="92"/>
      <c r="H25" s="93">
        <f t="shared" si="2"/>
        <v>0</v>
      </c>
      <c r="I25" s="19"/>
      <c r="J25" s="52"/>
      <c r="K25" s="52"/>
      <c r="L25" s="50"/>
    </row>
    <row r="26" spans="2:12" s="43" customFormat="1" ht="12.75">
      <c r="B26" s="81">
        <v>17</v>
      </c>
      <c r="C26" s="89" t="s">
        <v>48</v>
      </c>
      <c r="D26" s="94" t="s">
        <v>99</v>
      </c>
      <c r="E26" s="94" t="s">
        <v>0</v>
      </c>
      <c r="F26" s="96">
        <v>390</v>
      </c>
      <c r="G26" s="92"/>
      <c r="H26" s="93">
        <f t="shared" si="2"/>
        <v>0</v>
      </c>
      <c r="I26" s="19"/>
      <c r="J26" s="52"/>
      <c r="K26" s="52"/>
      <c r="L26" s="50"/>
    </row>
    <row r="27" spans="2:12" ht="12.75">
      <c r="B27" s="81">
        <v>18</v>
      </c>
      <c r="C27" s="27" t="s">
        <v>3</v>
      </c>
      <c r="D27" s="15" t="s">
        <v>108</v>
      </c>
      <c r="E27" s="97" t="s">
        <v>9</v>
      </c>
      <c r="F27" s="57">
        <f>+(F25*0.05)</f>
        <v>19.5</v>
      </c>
      <c r="G27" s="98"/>
      <c r="H27" s="53">
        <f t="shared" si="2"/>
        <v>0</v>
      </c>
      <c r="I27" s="74"/>
      <c r="L27" s="8"/>
    </row>
    <row r="28" spans="2:12" ht="13.5" thickBot="1">
      <c r="B28" s="82">
        <v>19</v>
      </c>
      <c r="C28" s="99" t="s">
        <v>3</v>
      </c>
      <c r="D28" s="99" t="s">
        <v>109</v>
      </c>
      <c r="E28" s="100" t="s">
        <v>9</v>
      </c>
      <c r="F28" s="101">
        <f>+F27</f>
        <v>19.5</v>
      </c>
      <c r="G28" s="102"/>
      <c r="H28" s="103">
        <f t="shared" si="2"/>
        <v>0</v>
      </c>
      <c r="I28" s="22"/>
      <c r="L28" s="54"/>
    </row>
    <row r="29" spans="4:11" ht="12.75">
      <c r="D29" s="1" t="s">
        <v>14</v>
      </c>
      <c r="E29" s="9"/>
      <c r="F29" s="12"/>
      <c r="G29" s="11"/>
      <c r="H29" s="7">
        <f>SUM(H17:H28)</f>
        <v>0</v>
      </c>
      <c r="I29" s="23"/>
      <c r="K29" s="54"/>
    </row>
    <row r="30" spans="4:11" ht="12.75">
      <c r="D30" s="1"/>
      <c r="E30" s="9"/>
      <c r="F30" s="12"/>
      <c r="G30" s="11"/>
      <c r="H30" s="7"/>
      <c r="I30" s="23"/>
      <c r="K30" s="54"/>
    </row>
    <row r="31" spans="4:9" ht="12.75">
      <c r="D31" s="1"/>
      <c r="E31" s="9"/>
      <c r="F31" s="12"/>
      <c r="G31" s="11"/>
      <c r="H31" s="7"/>
      <c r="I31" s="23"/>
    </row>
    <row r="32" spans="2:8" ht="13.5" thickBot="1">
      <c r="B32" s="19" t="s">
        <v>10</v>
      </c>
      <c r="C32" s="9" t="s">
        <v>78</v>
      </c>
      <c r="E32" s="19" t="s">
        <v>4</v>
      </c>
      <c r="F32" s="5" t="s">
        <v>5</v>
      </c>
      <c r="G32" s="10" t="s">
        <v>11</v>
      </c>
      <c r="H32" s="6" t="s">
        <v>8</v>
      </c>
    </row>
    <row r="33" spans="2:13" s="76" customFormat="1" ht="12.75">
      <c r="B33" s="104">
        <v>20</v>
      </c>
      <c r="C33" s="105" t="s">
        <v>90</v>
      </c>
      <c r="D33" s="47" t="s">
        <v>110</v>
      </c>
      <c r="E33" s="106" t="s">
        <v>1</v>
      </c>
      <c r="F33" s="107">
        <v>1</v>
      </c>
      <c r="G33" s="108"/>
      <c r="H33" s="85">
        <f>G33*F33</f>
        <v>0</v>
      </c>
      <c r="I33" s="74"/>
      <c r="K33" s="75"/>
      <c r="M33" s="75"/>
    </row>
    <row r="34" spans="2:13" s="76" customFormat="1" ht="13.5" thickBot="1">
      <c r="B34" s="109">
        <v>21</v>
      </c>
      <c r="C34" s="99" t="s">
        <v>89</v>
      </c>
      <c r="D34" s="64" t="s">
        <v>111</v>
      </c>
      <c r="E34" s="110" t="s">
        <v>1</v>
      </c>
      <c r="F34" s="101">
        <v>1</v>
      </c>
      <c r="G34" s="111"/>
      <c r="H34" s="72">
        <f>G34*F34</f>
        <v>0</v>
      </c>
      <c r="I34" s="74"/>
      <c r="K34" s="75"/>
      <c r="M34" s="75"/>
    </row>
    <row r="35" spans="4:9" ht="12.75">
      <c r="D35" s="1" t="s">
        <v>79</v>
      </c>
      <c r="E35" s="20"/>
      <c r="F35" s="12"/>
      <c r="G35" s="11"/>
      <c r="H35" s="7">
        <f>SUM(H33:H34)</f>
        <v>0</v>
      </c>
      <c r="I35" s="23"/>
    </row>
    <row r="36" spans="4:9" ht="12.75">
      <c r="D36" s="1"/>
      <c r="E36" s="20"/>
      <c r="F36" s="12"/>
      <c r="G36" s="11"/>
      <c r="H36" s="7"/>
      <c r="I36" s="23"/>
    </row>
    <row r="37" spans="4:9" ht="12.75">
      <c r="D37" s="1"/>
      <c r="E37" s="20"/>
      <c r="F37" s="12"/>
      <c r="G37" s="11"/>
      <c r="H37" s="7"/>
      <c r="I37" s="23"/>
    </row>
    <row r="38" spans="2:8" ht="13.5" customHeight="1" thickBot="1">
      <c r="B38" s="19" t="s">
        <v>10</v>
      </c>
      <c r="C38" s="151" t="s">
        <v>34</v>
      </c>
      <c r="D38" s="151"/>
      <c r="E38" s="19" t="s">
        <v>4</v>
      </c>
      <c r="F38" s="5" t="s">
        <v>5</v>
      </c>
      <c r="G38" s="10" t="s">
        <v>11</v>
      </c>
      <c r="H38" s="6" t="s">
        <v>8</v>
      </c>
    </row>
    <row r="39" spans="2:8" ht="12.75">
      <c r="B39" s="80">
        <v>22</v>
      </c>
      <c r="C39" s="105" t="s">
        <v>30</v>
      </c>
      <c r="D39" s="105" t="s">
        <v>43</v>
      </c>
      <c r="E39" s="112" t="s">
        <v>0</v>
      </c>
      <c r="F39" s="113">
        <f>390*2</f>
        <v>780</v>
      </c>
      <c r="G39" s="47"/>
      <c r="H39" s="28">
        <f aca="true" t="shared" si="3" ref="H39:H44">G39*F39</f>
        <v>0</v>
      </c>
    </row>
    <row r="40" spans="2:8" ht="12.75">
      <c r="B40" s="81">
        <v>23</v>
      </c>
      <c r="C40" s="27" t="s">
        <v>37</v>
      </c>
      <c r="D40" s="27" t="s">
        <v>36</v>
      </c>
      <c r="E40" s="114" t="s">
        <v>0</v>
      </c>
      <c r="F40" s="115">
        <v>390</v>
      </c>
      <c r="G40" s="15"/>
      <c r="H40" s="16">
        <f t="shared" si="3"/>
        <v>0</v>
      </c>
    </row>
    <row r="41" spans="2:8" ht="12.75">
      <c r="B41" s="81">
        <v>24</v>
      </c>
      <c r="C41" s="27" t="s">
        <v>29</v>
      </c>
      <c r="D41" s="27" t="s">
        <v>35</v>
      </c>
      <c r="E41" s="114" t="s">
        <v>1</v>
      </c>
      <c r="F41" s="115">
        <f>+F43+F44</f>
        <v>1789</v>
      </c>
      <c r="G41" s="116"/>
      <c r="H41" s="16">
        <f t="shared" si="3"/>
        <v>0</v>
      </c>
    </row>
    <row r="42" spans="2:14" s="36" customFormat="1" ht="12.75">
      <c r="B42" s="81">
        <v>25</v>
      </c>
      <c r="C42" s="27" t="s">
        <v>20</v>
      </c>
      <c r="D42" s="27" t="s">
        <v>21</v>
      </c>
      <c r="E42" s="114" t="s">
        <v>1</v>
      </c>
      <c r="F42" s="115">
        <v>1460</v>
      </c>
      <c r="G42" s="116"/>
      <c r="H42" s="16">
        <f t="shared" si="3"/>
        <v>0</v>
      </c>
      <c r="I42" s="22"/>
      <c r="J42" s="37"/>
      <c r="K42" s="35"/>
      <c r="L42" s="34"/>
      <c r="N42" s="37"/>
    </row>
    <row r="43" spans="2:14" s="36" customFormat="1" ht="12.75">
      <c r="B43" s="81">
        <v>26</v>
      </c>
      <c r="C43" s="27" t="s">
        <v>31</v>
      </c>
      <c r="D43" s="27" t="s">
        <v>46</v>
      </c>
      <c r="E43" s="114" t="s">
        <v>1</v>
      </c>
      <c r="F43" s="114">
        <v>1743</v>
      </c>
      <c r="G43" s="116"/>
      <c r="H43" s="16">
        <f t="shared" si="3"/>
        <v>0</v>
      </c>
      <c r="I43" s="22"/>
      <c r="J43" s="37"/>
      <c r="K43" s="35"/>
      <c r="L43" s="34"/>
      <c r="N43" s="37"/>
    </row>
    <row r="44" spans="2:14" s="36" customFormat="1" ht="12.75">
      <c r="B44" s="81">
        <v>27</v>
      </c>
      <c r="C44" s="27" t="s">
        <v>92</v>
      </c>
      <c r="D44" s="27" t="s">
        <v>91</v>
      </c>
      <c r="E44" s="114" t="s">
        <v>1</v>
      </c>
      <c r="F44" s="115">
        <v>46</v>
      </c>
      <c r="G44" s="116"/>
      <c r="H44" s="16">
        <f t="shared" si="3"/>
        <v>0</v>
      </c>
      <c r="I44" s="22"/>
      <c r="J44" s="37"/>
      <c r="K44" s="35"/>
      <c r="L44" s="34"/>
      <c r="N44" s="37"/>
    </row>
    <row r="45" spans="2:12" s="43" customFormat="1" ht="12.75">
      <c r="B45" s="81">
        <v>28</v>
      </c>
      <c r="C45" s="94" t="s">
        <v>32</v>
      </c>
      <c r="D45" s="94" t="s">
        <v>51</v>
      </c>
      <c r="E45" s="94" t="s">
        <v>0</v>
      </c>
      <c r="F45" s="96">
        <v>390</v>
      </c>
      <c r="G45" s="117"/>
      <c r="H45" s="93">
        <f>G45*F45</f>
        <v>0</v>
      </c>
      <c r="I45" s="44"/>
      <c r="L45" s="45"/>
    </row>
    <row r="46" spans="2:14" ht="13.5" customHeight="1">
      <c r="B46" s="81">
        <v>29</v>
      </c>
      <c r="C46" s="118" t="s">
        <v>22</v>
      </c>
      <c r="D46" s="27" t="s">
        <v>112</v>
      </c>
      <c r="E46" s="114" t="s">
        <v>9</v>
      </c>
      <c r="F46" s="119">
        <f>(F41+F43)*0.005</f>
        <v>17.66</v>
      </c>
      <c r="G46" s="120"/>
      <c r="H46" s="16">
        <f>G46*F46</f>
        <v>0</v>
      </c>
      <c r="I46" s="22"/>
      <c r="J46" s="19"/>
      <c r="K46" s="33"/>
      <c r="L46" s="34"/>
      <c r="M46" s="2"/>
      <c r="N46" s="19"/>
    </row>
    <row r="47" spans="2:14" ht="13.5" customHeight="1">
      <c r="B47" s="81">
        <v>30</v>
      </c>
      <c r="C47" s="118" t="s">
        <v>15</v>
      </c>
      <c r="D47" s="27" t="s">
        <v>13</v>
      </c>
      <c r="E47" s="114" t="s">
        <v>9</v>
      </c>
      <c r="F47" s="119">
        <f>+F46</f>
        <v>17.66</v>
      </c>
      <c r="G47" s="120"/>
      <c r="H47" s="16">
        <f>G47*F47</f>
        <v>0</v>
      </c>
      <c r="I47" s="22"/>
      <c r="J47" s="19"/>
      <c r="K47" s="33"/>
      <c r="L47" s="34"/>
      <c r="M47" s="2"/>
      <c r="N47" s="19"/>
    </row>
    <row r="48" spans="2:14" ht="12.75">
      <c r="B48" s="81">
        <v>31</v>
      </c>
      <c r="C48" s="21" t="s">
        <v>16</v>
      </c>
      <c r="D48" s="27" t="s">
        <v>113</v>
      </c>
      <c r="E48" s="41" t="s">
        <v>2</v>
      </c>
      <c r="F48" s="57">
        <f>+F49*1.6+F41*0.001</f>
        <v>45.46900000000001</v>
      </c>
      <c r="G48" s="15"/>
      <c r="H48" s="16">
        <f>G48*F48</f>
        <v>0</v>
      </c>
      <c r="I48" s="22"/>
      <c r="J48" s="22"/>
      <c r="K48" s="10"/>
      <c r="L48" s="19"/>
      <c r="M48" s="2"/>
      <c r="N48" s="19"/>
    </row>
    <row r="49" spans="2:14" ht="13.5" thickBot="1">
      <c r="B49" s="82">
        <v>32</v>
      </c>
      <c r="C49" s="99" t="s">
        <v>3</v>
      </c>
      <c r="D49" s="99" t="s">
        <v>114</v>
      </c>
      <c r="E49" s="100" t="s">
        <v>9</v>
      </c>
      <c r="F49" s="121">
        <f>F45*0.07</f>
        <v>27.300000000000004</v>
      </c>
      <c r="G49" s="102"/>
      <c r="H49" s="103">
        <f>G49*F49</f>
        <v>0</v>
      </c>
      <c r="I49" s="22"/>
      <c r="J49" s="19"/>
      <c r="K49" s="2"/>
      <c r="L49" s="19"/>
      <c r="M49" s="2"/>
      <c r="N49" s="19"/>
    </row>
    <row r="50" spans="3:14" ht="12.75">
      <c r="C50" s="38"/>
      <c r="D50" s="38"/>
      <c r="E50" s="37"/>
      <c r="F50" s="51"/>
      <c r="I50" s="22"/>
      <c r="J50" s="19"/>
      <c r="K50" s="2"/>
      <c r="L50" s="19"/>
      <c r="M50" s="2"/>
      <c r="N50" s="19"/>
    </row>
    <row r="51" spans="3:14" ht="11.25" customHeight="1">
      <c r="C51" s="38"/>
      <c r="D51" s="38"/>
      <c r="I51" s="46"/>
      <c r="K51" s="2"/>
      <c r="L51" s="19"/>
      <c r="M51" s="2"/>
      <c r="N51" s="19"/>
    </row>
    <row r="52" spans="3:14" ht="12.75">
      <c r="C52" s="151" t="s">
        <v>6</v>
      </c>
      <c r="D52" s="151"/>
      <c r="H52" s="2"/>
      <c r="I52" s="2"/>
      <c r="K52" s="2"/>
      <c r="L52" s="19"/>
      <c r="M52" s="2"/>
      <c r="N52" s="19"/>
    </row>
    <row r="53" spans="2:14" ht="13.5" thickBot="1">
      <c r="B53" s="19" t="s">
        <v>10</v>
      </c>
      <c r="C53" s="38" t="s">
        <v>7</v>
      </c>
      <c r="D53" s="3" t="s">
        <v>28</v>
      </c>
      <c r="E53" s="19" t="s">
        <v>4</v>
      </c>
      <c r="F53" s="5" t="s">
        <v>5</v>
      </c>
      <c r="G53" s="10" t="s">
        <v>11</v>
      </c>
      <c r="H53" s="6" t="s">
        <v>8</v>
      </c>
      <c r="I53" s="6"/>
      <c r="J53" s="19"/>
      <c r="K53" s="2"/>
      <c r="L53" s="19"/>
      <c r="M53" s="2"/>
      <c r="N53" s="19"/>
    </row>
    <row r="54" spans="2:14" ht="13.5" customHeight="1">
      <c r="B54" s="80">
        <v>33</v>
      </c>
      <c r="C54" s="122" t="s">
        <v>70</v>
      </c>
      <c r="D54" s="123" t="s">
        <v>68</v>
      </c>
      <c r="E54" s="40"/>
      <c r="F54" s="124">
        <v>46</v>
      </c>
      <c r="G54" s="49"/>
      <c r="H54" s="28">
        <f>+F54*G54</f>
        <v>0</v>
      </c>
      <c r="I54" s="58"/>
      <c r="J54" s="19"/>
      <c r="K54" s="2"/>
      <c r="L54" s="19"/>
      <c r="M54" s="2"/>
      <c r="N54" s="19"/>
    </row>
    <row r="55" spans="2:14" ht="13.5" customHeight="1">
      <c r="B55" s="81"/>
      <c r="C55" s="125"/>
      <c r="D55" s="126" t="s">
        <v>40</v>
      </c>
      <c r="E55" s="127"/>
      <c r="F55" s="128"/>
      <c r="G55" s="120"/>
      <c r="H55" s="16"/>
      <c r="I55" s="22"/>
      <c r="J55" s="23"/>
      <c r="K55" s="2"/>
      <c r="L55" s="5"/>
      <c r="M55" s="2"/>
      <c r="N55" s="19"/>
    </row>
    <row r="56" spans="2:14" ht="13.5" customHeight="1">
      <c r="B56" s="81">
        <v>34</v>
      </c>
      <c r="C56" s="129" t="s">
        <v>33</v>
      </c>
      <c r="D56" s="130" t="s">
        <v>56</v>
      </c>
      <c r="E56" s="114" t="s">
        <v>1</v>
      </c>
      <c r="F56" s="131">
        <v>70</v>
      </c>
      <c r="G56" s="120"/>
      <c r="H56" s="16">
        <f>+F56*G56</f>
        <v>0</v>
      </c>
      <c r="I56" s="59"/>
      <c r="J56" s="23"/>
      <c r="K56" s="2"/>
      <c r="L56" s="5"/>
      <c r="M56" s="2"/>
      <c r="N56" s="19"/>
    </row>
    <row r="57" spans="2:14" ht="13.5" customHeight="1">
      <c r="B57" s="81">
        <v>35</v>
      </c>
      <c r="C57" s="129" t="s">
        <v>33</v>
      </c>
      <c r="D57" s="130" t="s">
        <v>101</v>
      </c>
      <c r="E57" s="114" t="s">
        <v>1</v>
      </c>
      <c r="F57" s="131">
        <v>55</v>
      </c>
      <c r="G57" s="120"/>
      <c r="H57" s="16">
        <f>+F57*G57</f>
        <v>0</v>
      </c>
      <c r="I57" s="59"/>
      <c r="J57" s="23"/>
      <c r="K57" s="2"/>
      <c r="L57" s="5"/>
      <c r="M57" s="2"/>
      <c r="N57" s="19"/>
    </row>
    <row r="58" spans="2:14" ht="13.5" customHeight="1">
      <c r="B58" s="81">
        <v>36</v>
      </c>
      <c r="C58" s="129" t="s">
        <v>33</v>
      </c>
      <c r="D58" s="130" t="s">
        <v>57</v>
      </c>
      <c r="E58" s="114" t="s">
        <v>1</v>
      </c>
      <c r="F58" s="131">
        <v>315</v>
      </c>
      <c r="G58" s="120"/>
      <c r="H58" s="16">
        <f aca="true" t="shared" si="4" ref="H58:H72">+F58*G58</f>
        <v>0</v>
      </c>
      <c r="I58" s="59"/>
      <c r="J58" s="23"/>
      <c r="K58" s="2"/>
      <c r="L58" s="5"/>
      <c r="M58" s="2"/>
      <c r="N58" s="19"/>
    </row>
    <row r="59" spans="2:14" ht="13.5" customHeight="1">
      <c r="B59" s="81">
        <v>37</v>
      </c>
      <c r="C59" s="129" t="s">
        <v>33</v>
      </c>
      <c r="D59" s="130" t="s">
        <v>58</v>
      </c>
      <c r="E59" s="114" t="s">
        <v>1</v>
      </c>
      <c r="F59" s="131">
        <v>240</v>
      </c>
      <c r="G59" s="120"/>
      <c r="H59" s="16">
        <f t="shared" si="4"/>
        <v>0</v>
      </c>
      <c r="I59" s="59"/>
      <c r="J59" s="23"/>
      <c r="K59" s="2"/>
      <c r="L59" s="5"/>
      <c r="M59" s="2"/>
      <c r="N59" s="19"/>
    </row>
    <row r="60" spans="2:14" ht="13.5" customHeight="1">
      <c r="B60" s="81">
        <v>38</v>
      </c>
      <c r="C60" s="129" t="s">
        <v>33</v>
      </c>
      <c r="D60" s="130" t="s">
        <v>59</v>
      </c>
      <c r="E60" s="114" t="s">
        <v>1</v>
      </c>
      <c r="F60" s="131">
        <v>120</v>
      </c>
      <c r="G60" s="120"/>
      <c r="H60" s="16">
        <f t="shared" si="4"/>
        <v>0</v>
      </c>
      <c r="I60" s="58"/>
      <c r="J60" s="23"/>
      <c r="K60" s="2"/>
      <c r="L60" s="5"/>
      <c r="M60" s="2"/>
      <c r="N60" s="19"/>
    </row>
    <row r="61" spans="2:14" ht="13.5" customHeight="1">
      <c r="B61" s="81">
        <v>39</v>
      </c>
      <c r="C61" s="129" t="s">
        <v>33</v>
      </c>
      <c r="D61" s="130" t="s">
        <v>60</v>
      </c>
      <c r="E61" s="114" t="s">
        <v>1</v>
      </c>
      <c r="F61" s="131">
        <v>90</v>
      </c>
      <c r="G61" s="120"/>
      <c r="H61" s="16">
        <f t="shared" si="4"/>
        <v>0</v>
      </c>
      <c r="I61" s="59"/>
      <c r="J61" s="23"/>
      <c r="K61" s="2"/>
      <c r="L61" s="5"/>
      <c r="M61" s="2"/>
      <c r="N61" s="19"/>
    </row>
    <row r="62" spans="2:14" ht="13.5" customHeight="1">
      <c r="B62" s="81">
        <v>40</v>
      </c>
      <c r="C62" s="129" t="s">
        <v>33</v>
      </c>
      <c r="D62" s="130" t="s">
        <v>61</v>
      </c>
      <c r="E62" s="114" t="s">
        <v>1</v>
      </c>
      <c r="F62" s="131">
        <v>130</v>
      </c>
      <c r="G62" s="120"/>
      <c r="H62" s="16">
        <f t="shared" si="4"/>
        <v>0</v>
      </c>
      <c r="I62" s="58"/>
      <c r="J62" s="23"/>
      <c r="K62" s="2"/>
      <c r="L62" s="5"/>
      <c r="M62" s="2"/>
      <c r="N62" s="19"/>
    </row>
    <row r="63" spans="2:14" ht="13.5" customHeight="1">
      <c r="B63" s="81">
        <v>41</v>
      </c>
      <c r="C63" s="129" t="s">
        <v>33</v>
      </c>
      <c r="D63" s="130" t="s">
        <v>62</v>
      </c>
      <c r="E63" s="114" t="s">
        <v>1</v>
      </c>
      <c r="F63" s="131">
        <v>48</v>
      </c>
      <c r="G63" s="120"/>
      <c r="H63" s="16">
        <f t="shared" si="4"/>
        <v>0</v>
      </c>
      <c r="I63" s="59"/>
      <c r="J63" s="23"/>
      <c r="K63" s="2"/>
      <c r="L63" s="5"/>
      <c r="M63" s="2"/>
      <c r="N63" s="19"/>
    </row>
    <row r="64" spans="2:14" ht="13.5" customHeight="1">
      <c r="B64" s="81">
        <v>42</v>
      </c>
      <c r="C64" s="129" t="s">
        <v>33</v>
      </c>
      <c r="D64" s="130" t="s">
        <v>69</v>
      </c>
      <c r="E64" s="114" t="s">
        <v>1</v>
      </c>
      <c r="F64" s="131">
        <v>140</v>
      </c>
      <c r="G64" s="120"/>
      <c r="H64" s="16">
        <f t="shared" si="4"/>
        <v>0</v>
      </c>
      <c r="I64" s="58"/>
      <c r="J64" s="23"/>
      <c r="K64" s="2"/>
      <c r="L64" s="5"/>
      <c r="M64" s="2"/>
      <c r="N64" s="19"/>
    </row>
    <row r="65" spans="2:14" ht="13.5" customHeight="1">
      <c r="B65" s="81">
        <v>43</v>
      </c>
      <c r="C65" s="129" t="s">
        <v>33</v>
      </c>
      <c r="D65" s="130" t="s">
        <v>63</v>
      </c>
      <c r="E65" s="114" t="s">
        <v>1</v>
      </c>
      <c r="F65" s="131">
        <v>105</v>
      </c>
      <c r="G65" s="120"/>
      <c r="H65" s="16">
        <f t="shared" si="4"/>
        <v>0</v>
      </c>
      <c r="I65" s="58"/>
      <c r="J65" s="23"/>
      <c r="K65" s="2"/>
      <c r="L65" s="5"/>
      <c r="M65" s="2"/>
      <c r="N65" s="19"/>
    </row>
    <row r="66" spans="2:14" ht="13.5" customHeight="1">
      <c r="B66" s="81">
        <v>44</v>
      </c>
      <c r="C66" s="129" t="s">
        <v>33</v>
      </c>
      <c r="D66" s="132" t="s">
        <v>102</v>
      </c>
      <c r="E66" s="114" t="s">
        <v>1</v>
      </c>
      <c r="F66" s="131">
        <v>260</v>
      </c>
      <c r="G66" s="120"/>
      <c r="H66" s="16">
        <f t="shared" si="4"/>
        <v>0</v>
      </c>
      <c r="I66" s="58"/>
      <c r="J66" s="23"/>
      <c r="K66" s="2"/>
      <c r="L66" s="5"/>
      <c r="M66" s="2"/>
      <c r="N66" s="19"/>
    </row>
    <row r="67" spans="2:14" ht="13.5" customHeight="1">
      <c r="B67" s="81">
        <v>45</v>
      </c>
      <c r="C67" s="129" t="s">
        <v>33</v>
      </c>
      <c r="D67" s="130" t="s">
        <v>64</v>
      </c>
      <c r="E67" s="114" t="s">
        <v>1</v>
      </c>
      <c r="F67" s="131">
        <v>170</v>
      </c>
      <c r="G67" s="120"/>
      <c r="H67" s="16">
        <f t="shared" si="4"/>
        <v>0</v>
      </c>
      <c r="I67" s="58"/>
      <c r="J67" s="23"/>
      <c r="K67" s="2"/>
      <c r="L67" s="5"/>
      <c r="M67" s="2"/>
      <c r="N67" s="19"/>
    </row>
    <row r="68" spans="2:14" ht="13.5" customHeight="1">
      <c r="B68" s="81"/>
      <c r="C68" s="132"/>
      <c r="D68" s="126" t="s">
        <v>23</v>
      </c>
      <c r="E68" s="127"/>
      <c r="F68" s="14"/>
      <c r="G68" s="120"/>
      <c r="H68" s="16"/>
      <c r="I68" s="58"/>
      <c r="J68" s="23"/>
      <c r="K68" s="2"/>
      <c r="L68" s="4"/>
      <c r="M68" s="2"/>
      <c r="N68" s="19"/>
    </row>
    <row r="69" spans="2:14" ht="13.5" customHeight="1">
      <c r="B69" s="81">
        <v>46</v>
      </c>
      <c r="C69" s="132"/>
      <c r="D69" s="132" t="s">
        <v>41</v>
      </c>
      <c r="E69" s="127" t="s">
        <v>1</v>
      </c>
      <c r="F69" s="137">
        <v>60</v>
      </c>
      <c r="G69" s="120"/>
      <c r="H69" s="16">
        <f t="shared" si="4"/>
        <v>0</v>
      </c>
      <c r="I69" s="58"/>
      <c r="J69" s="23"/>
      <c r="K69" s="2"/>
      <c r="L69" s="4"/>
      <c r="M69" s="2"/>
      <c r="N69" s="19"/>
    </row>
    <row r="70" spans="2:14" ht="13.5" customHeight="1">
      <c r="B70" s="81">
        <v>47</v>
      </c>
      <c r="C70" s="132"/>
      <c r="D70" s="130" t="s">
        <v>65</v>
      </c>
      <c r="E70" s="127" t="s">
        <v>1</v>
      </c>
      <c r="F70" s="131">
        <v>400</v>
      </c>
      <c r="G70" s="120"/>
      <c r="H70" s="16">
        <f t="shared" si="4"/>
        <v>0</v>
      </c>
      <c r="I70" s="58"/>
      <c r="J70" s="23"/>
      <c r="K70" s="2"/>
      <c r="L70" s="4"/>
      <c r="M70" s="2"/>
      <c r="N70" s="19"/>
    </row>
    <row r="71" spans="2:14" ht="13.5" customHeight="1">
      <c r="B71" s="81">
        <v>48</v>
      </c>
      <c r="C71" s="132"/>
      <c r="D71" s="130" t="s">
        <v>66</v>
      </c>
      <c r="E71" s="127" t="s">
        <v>1</v>
      </c>
      <c r="F71" s="131">
        <v>300</v>
      </c>
      <c r="G71" s="120"/>
      <c r="H71" s="16">
        <f t="shared" si="4"/>
        <v>0</v>
      </c>
      <c r="I71" s="58"/>
      <c r="J71" s="23"/>
      <c r="K71" s="2"/>
      <c r="L71" s="4"/>
      <c r="M71" s="2"/>
      <c r="N71" s="19"/>
    </row>
    <row r="72" spans="2:14" ht="13.5" customHeight="1" thickBot="1">
      <c r="B72" s="82">
        <v>49</v>
      </c>
      <c r="C72" s="133"/>
      <c r="D72" s="134" t="s">
        <v>67</v>
      </c>
      <c r="E72" s="135" t="s">
        <v>1</v>
      </c>
      <c r="F72" s="136">
        <v>700</v>
      </c>
      <c r="G72" s="102"/>
      <c r="H72" s="103">
        <f t="shared" si="4"/>
        <v>0</v>
      </c>
      <c r="I72" s="58"/>
      <c r="J72" s="23"/>
      <c r="K72" s="2"/>
      <c r="L72" s="4"/>
      <c r="M72" s="2"/>
      <c r="N72" s="19"/>
    </row>
    <row r="73" spans="1:14" s="1" customFormat="1" ht="12.75">
      <c r="A73" s="2"/>
      <c r="B73" s="20"/>
      <c r="C73" s="9"/>
      <c r="D73" s="1" t="s">
        <v>12</v>
      </c>
      <c r="E73" s="20"/>
      <c r="G73" s="11"/>
      <c r="H73" s="7">
        <f>SUM(H39:H49,H54:H72)</f>
        <v>0</v>
      </c>
      <c r="I73" s="23"/>
      <c r="J73" s="23"/>
      <c r="L73" s="20"/>
      <c r="N73" s="20"/>
    </row>
    <row r="74" spans="1:14" s="1" customFormat="1" ht="11.25" customHeight="1">
      <c r="A74" s="2"/>
      <c r="B74" s="20"/>
      <c r="C74" s="9"/>
      <c r="E74" s="20"/>
      <c r="F74" s="12"/>
      <c r="G74" s="11"/>
      <c r="H74" s="7"/>
      <c r="I74" s="7"/>
      <c r="J74" s="20"/>
      <c r="L74" s="20"/>
      <c r="N74" s="20"/>
    </row>
    <row r="75" spans="1:14" s="1" customFormat="1" ht="11.25" customHeight="1">
      <c r="A75" s="2"/>
      <c r="B75" s="20"/>
      <c r="C75" s="9"/>
      <c r="E75" s="20"/>
      <c r="F75" s="12"/>
      <c r="G75" s="11"/>
      <c r="H75" s="7"/>
      <c r="I75" s="7"/>
      <c r="J75" s="20"/>
      <c r="L75" s="20"/>
      <c r="N75" s="20"/>
    </row>
    <row r="76" spans="1:14" s="1" customFormat="1" ht="11.25" customHeight="1">
      <c r="A76" s="2"/>
      <c r="B76" s="20"/>
      <c r="C76" s="9"/>
      <c r="E76" s="20"/>
      <c r="F76" s="12"/>
      <c r="G76" s="11"/>
      <c r="H76" s="7"/>
      <c r="I76" s="7"/>
      <c r="J76" s="20"/>
      <c r="L76" s="20"/>
      <c r="N76" s="20"/>
    </row>
    <row r="77" spans="1:14" s="1" customFormat="1" ht="11.25" customHeight="1">
      <c r="A77" s="2"/>
      <c r="B77" s="20"/>
      <c r="C77" s="9"/>
      <c r="E77" s="20"/>
      <c r="F77" s="12"/>
      <c r="G77" s="11"/>
      <c r="H77" s="7"/>
      <c r="I77" s="7"/>
      <c r="J77" s="20"/>
      <c r="L77" s="20"/>
      <c r="N77" s="20"/>
    </row>
    <row r="78" spans="1:14" s="1" customFormat="1" ht="11.25" customHeight="1" thickBot="1">
      <c r="A78" s="2"/>
      <c r="B78" s="19" t="s">
        <v>10</v>
      </c>
      <c r="C78" s="9" t="s">
        <v>38</v>
      </c>
      <c r="E78" s="19" t="s">
        <v>4</v>
      </c>
      <c r="F78" s="5" t="s">
        <v>5</v>
      </c>
      <c r="G78" s="10" t="s">
        <v>11</v>
      </c>
      <c r="H78" s="6" t="s">
        <v>8</v>
      </c>
      <c r="I78" s="55"/>
      <c r="J78" s="20"/>
      <c r="L78" s="20"/>
      <c r="N78" s="20"/>
    </row>
    <row r="79" spans="2:14" s="1" customFormat="1" ht="12.75">
      <c r="B79" s="80"/>
      <c r="C79" s="138" t="s">
        <v>94</v>
      </c>
      <c r="D79" s="47"/>
      <c r="E79" s="40"/>
      <c r="F79" s="48"/>
      <c r="G79" s="49"/>
      <c r="H79" s="28"/>
      <c r="I79" s="20"/>
      <c r="J79" s="20"/>
      <c r="K79" s="20"/>
      <c r="L79" s="20"/>
      <c r="N79" s="20"/>
    </row>
    <row r="80" spans="2:14" s="1" customFormat="1" ht="12.75">
      <c r="B80" s="81">
        <v>50</v>
      </c>
      <c r="C80" s="21" t="s">
        <v>39</v>
      </c>
      <c r="D80" s="139" t="s">
        <v>44</v>
      </c>
      <c r="E80" s="140" t="s">
        <v>0</v>
      </c>
      <c r="F80" s="141">
        <v>390</v>
      </c>
      <c r="G80" s="120"/>
      <c r="H80" s="16">
        <f>G80*F80</f>
        <v>0</v>
      </c>
      <c r="I80" s="20"/>
      <c r="J80" s="20"/>
      <c r="K80" s="20"/>
      <c r="L80" s="20"/>
      <c r="N80" s="20"/>
    </row>
    <row r="81" spans="2:14" s="1" customFormat="1" ht="12.75">
      <c r="B81" s="81">
        <v>51</v>
      </c>
      <c r="C81" s="142" t="s">
        <v>49</v>
      </c>
      <c r="D81" s="143" t="s">
        <v>53</v>
      </c>
      <c r="E81" s="144" t="s">
        <v>0</v>
      </c>
      <c r="F81" s="14">
        <f>+F80*5</f>
        <v>1950</v>
      </c>
      <c r="G81" s="120"/>
      <c r="H81" s="16">
        <f>G81*F81</f>
        <v>0</v>
      </c>
      <c r="I81" s="20"/>
      <c r="J81" s="20"/>
      <c r="K81" s="20"/>
      <c r="L81" s="20"/>
      <c r="N81" s="20"/>
    </row>
    <row r="82" spans="2:14" s="1" customFormat="1" ht="12.75">
      <c r="B82" s="81">
        <v>52</v>
      </c>
      <c r="C82" s="118" t="s">
        <v>22</v>
      </c>
      <c r="D82" s="145" t="s">
        <v>45</v>
      </c>
      <c r="E82" s="127" t="s">
        <v>9</v>
      </c>
      <c r="F82" s="14">
        <f>F80*0.02</f>
        <v>7.8</v>
      </c>
      <c r="G82" s="120"/>
      <c r="H82" s="16">
        <f>G82*F82</f>
        <v>0</v>
      </c>
      <c r="I82" s="20"/>
      <c r="J82" s="20"/>
      <c r="K82" s="20"/>
      <c r="L82" s="20"/>
      <c r="N82" s="20"/>
    </row>
    <row r="83" spans="2:14" s="1" customFormat="1" ht="12.75">
      <c r="B83" s="81">
        <v>53</v>
      </c>
      <c r="C83" s="118" t="s">
        <v>22</v>
      </c>
      <c r="D83" s="145" t="s">
        <v>93</v>
      </c>
      <c r="E83" s="127" t="s">
        <v>9</v>
      </c>
      <c r="F83" s="14">
        <f>F80*0.02*10</f>
        <v>78</v>
      </c>
      <c r="G83" s="120"/>
      <c r="H83" s="16">
        <f>G83*F83</f>
        <v>0</v>
      </c>
      <c r="I83" s="77"/>
      <c r="J83" s="20"/>
      <c r="K83" s="20"/>
      <c r="L83" s="20"/>
      <c r="N83" s="20"/>
    </row>
    <row r="84" spans="2:14" s="1" customFormat="1" ht="13.5" thickBot="1">
      <c r="B84" s="82">
        <v>54</v>
      </c>
      <c r="C84" s="146" t="s">
        <v>15</v>
      </c>
      <c r="D84" s="147" t="s">
        <v>13</v>
      </c>
      <c r="E84" s="148" t="s">
        <v>9</v>
      </c>
      <c r="F84" s="79">
        <f>F83+F82</f>
        <v>85.8</v>
      </c>
      <c r="G84" s="102"/>
      <c r="H84" s="103">
        <f>G84*F84</f>
        <v>0</v>
      </c>
      <c r="I84" s="55"/>
      <c r="J84" s="20"/>
      <c r="L84" s="20"/>
      <c r="N84" s="20"/>
    </row>
    <row r="85" spans="2:14" s="1" customFormat="1" ht="12.75">
      <c r="B85" s="19"/>
      <c r="C85" s="26"/>
      <c r="D85" s="13" t="s">
        <v>18</v>
      </c>
      <c r="E85" s="25"/>
      <c r="F85" s="5"/>
      <c r="G85" s="10"/>
      <c r="H85" s="7">
        <f>SUM(H79:H84)</f>
        <v>0</v>
      </c>
      <c r="I85" s="18"/>
      <c r="J85" s="20"/>
      <c r="L85" s="20"/>
      <c r="N85" s="20"/>
    </row>
    <row r="86" spans="2:14" s="1" customFormat="1" ht="12.75">
      <c r="B86" s="19"/>
      <c r="C86" s="26"/>
      <c r="D86" s="13"/>
      <c r="E86" s="25"/>
      <c r="F86" s="5"/>
      <c r="G86" s="10"/>
      <c r="H86" s="7"/>
      <c r="I86" s="18"/>
      <c r="J86" s="20"/>
      <c r="L86" s="20"/>
      <c r="N86" s="20"/>
    </row>
    <row r="87" spans="2:14" s="1" customFormat="1" ht="12.75">
      <c r="B87" s="19"/>
      <c r="C87" s="26"/>
      <c r="D87" s="24"/>
      <c r="E87" s="25"/>
      <c r="F87" s="5"/>
      <c r="G87" s="10"/>
      <c r="H87" s="6"/>
      <c r="I87" s="55"/>
      <c r="J87" s="20"/>
      <c r="L87" s="20"/>
      <c r="N87" s="20"/>
    </row>
    <row r="88" spans="2:14" s="1" customFormat="1" ht="13.5" thickBot="1">
      <c r="B88" s="19" t="s">
        <v>10</v>
      </c>
      <c r="C88" s="9" t="s">
        <v>25</v>
      </c>
      <c r="E88" s="19" t="s">
        <v>4</v>
      </c>
      <c r="F88" s="5" t="s">
        <v>5</v>
      </c>
      <c r="G88" s="10" t="s">
        <v>11</v>
      </c>
      <c r="H88" s="6" t="s">
        <v>8</v>
      </c>
      <c r="I88" s="55"/>
      <c r="J88" s="20"/>
      <c r="L88" s="20"/>
      <c r="N88" s="20"/>
    </row>
    <row r="89" spans="2:14" s="1" customFormat="1" ht="12.75">
      <c r="B89" s="80"/>
      <c r="C89" s="138" t="s">
        <v>94</v>
      </c>
      <c r="D89" s="47"/>
      <c r="E89" s="40"/>
      <c r="F89" s="48"/>
      <c r="G89" s="49"/>
      <c r="H89" s="28"/>
      <c r="I89" s="55"/>
      <c r="J89" s="20"/>
      <c r="L89" s="20"/>
      <c r="N89" s="20"/>
    </row>
    <row r="90" spans="2:14" s="1" customFormat="1" ht="12.75">
      <c r="B90" s="81">
        <v>55</v>
      </c>
      <c r="C90" s="21" t="s">
        <v>39</v>
      </c>
      <c r="D90" s="139" t="s">
        <v>44</v>
      </c>
      <c r="E90" s="140" t="s">
        <v>0</v>
      </c>
      <c r="F90" s="141">
        <f>+F80</f>
        <v>390</v>
      </c>
      <c r="G90" s="120"/>
      <c r="H90" s="16">
        <f>G90*F90</f>
        <v>0</v>
      </c>
      <c r="I90" s="55"/>
      <c r="J90" s="20"/>
      <c r="L90" s="20"/>
      <c r="N90" s="20"/>
    </row>
    <row r="91" spans="2:14" s="1" customFormat="1" ht="12.75">
      <c r="B91" s="81">
        <v>56</v>
      </c>
      <c r="C91" s="142" t="s">
        <v>49</v>
      </c>
      <c r="D91" s="143" t="s">
        <v>50</v>
      </c>
      <c r="E91" s="144" t="s">
        <v>0</v>
      </c>
      <c r="F91" s="14">
        <f>+F90*4</f>
        <v>1560</v>
      </c>
      <c r="G91" s="120"/>
      <c r="H91" s="16">
        <f>G91*F91</f>
        <v>0</v>
      </c>
      <c r="I91" s="55"/>
      <c r="J91" s="20"/>
      <c r="L91" s="20"/>
      <c r="N91" s="20"/>
    </row>
    <row r="92" spans="2:14" s="1" customFormat="1" ht="12.75">
      <c r="B92" s="81">
        <v>57</v>
      </c>
      <c r="C92" s="118" t="s">
        <v>22</v>
      </c>
      <c r="D92" s="145" t="s">
        <v>45</v>
      </c>
      <c r="E92" s="127" t="s">
        <v>9</v>
      </c>
      <c r="F92" s="14">
        <f>F90*0.02</f>
        <v>7.8</v>
      </c>
      <c r="G92" s="120"/>
      <c r="H92" s="16">
        <f>G92*F92</f>
        <v>0</v>
      </c>
      <c r="I92" s="20"/>
      <c r="J92" s="19"/>
      <c r="L92" s="20"/>
      <c r="N92" s="20"/>
    </row>
    <row r="93" spans="2:14" s="1" customFormat="1" ht="12.75">
      <c r="B93" s="81">
        <v>58</v>
      </c>
      <c r="C93" s="118" t="s">
        <v>22</v>
      </c>
      <c r="D93" s="145" t="s">
        <v>93</v>
      </c>
      <c r="E93" s="127" t="s">
        <v>9</v>
      </c>
      <c r="F93" s="14">
        <f>F90*0.02*10</f>
        <v>78</v>
      </c>
      <c r="G93" s="120"/>
      <c r="H93" s="16">
        <f>G93*F93</f>
        <v>0</v>
      </c>
      <c r="I93" s="55"/>
      <c r="J93" s="20"/>
      <c r="K93" s="20"/>
      <c r="L93" s="20"/>
      <c r="N93" s="20"/>
    </row>
    <row r="94" spans="2:14" s="1" customFormat="1" ht="13.5" thickBot="1">
      <c r="B94" s="82">
        <v>59</v>
      </c>
      <c r="C94" s="146" t="s">
        <v>15</v>
      </c>
      <c r="D94" s="147" t="s">
        <v>13</v>
      </c>
      <c r="E94" s="148" t="s">
        <v>9</v>
      </c>
      <c r="F94" s="79">
        <f>F93+F92</f>
        <v>85.8</v>
      </c>
      <c r="G94" s="102"/>
      <c r="H94" s="103">
        <f>G94*F94</f>
        <v>0</v>
      </c>
      <c r="I94" s="20"/>
      <c r="J94" s="20"/>
      <c r="L94" s="20"/>
      <c r="N94" s="20"/>
    </row>
    <row r="95" spans="2:14" s="1" customFormat="1" ht="12.75">
      <c r="B95" s="19"/>
      <c r="C95" s="26"/>
      <c r="D95" s="13" t="s">
        <v>17</v>
      </c>
      <c r="E95" s="25"/>
      <c r="F95" s="5"/>
      <c r="G95" s="10"/>
      <c r="H95" s="7">
        <f>SUM(H90:H94)</f>
        <v>0</v>
      </c>
      <c r="I95" s="18"/>
      <c r="J95" s="20"/>
      <c r="L95" s="20"/>
      <c r="N95" s="20"/>
    </row>
    <row r="96" spans="2:14" s="1" customFormat="1" ht="12.75">
      <c r="B96" s="19"/>
      <c r="C96" s="26"/>
      <c r="D96" s="13"/>
      <c r="E96" s="25"/>
      <c r="F96" s="5"/>
      <c r="G96" s="10"/>
      <c r="H96" s="7"/>
      <c r="I96" s="18"/>
      <c r="J96" s="20"/>
      <c r="L96" s="20"/>
      <c r="N96" s="20"/>
    </row>
    <row r="97" spans="2:14" s="1" customFormat="1" ht="12.75">
      <c r="B97" s="19"/>
      <c r="C97" s="26"/>
      <c r="D97" s="13"/>
      <c r="E97" s="25"/>
      <c r="F97" s="5"/>
      <c r="G97" s="10"/>
      <c r="H97" s="7"/>
      <c r="I97" s="55"/>
      <c r="J97" s="20"/>
      <c r="L97" s="20"/>
      <c r="N97" s="20"/>
    </row>
    <row r="98" spans="2:14" s="1" customFormat="1" ht="13.5" thickBot="1">
      <c r="B98" s="19" t="s">
        <v>10</v>
      </c>
      <c r="C98" s="9" t="s">
        <v>26</v>
      </c>
      <c r="E98" s="19" t="s">
        <v>4</v>
      </c>
      <c r="F98" s="5" t="s">
        <v>5</v>
      </c>
      <c r="G98" s="10" t="s">
        <v>11</v>
      </c>
      <c r="H98" s="6" t="s">
        <v>8</v>
      </c>
      <c r="I98" s="55"/>
      <c r="J98" s="20"/>
      <c r="L98" s="20"/>
      <c r="N98" s="20"/>
    </row>
    <row r="99" spans="2:14" s="1" customFormat="1" ht="12.75">
      <c r="B99" s="80"/>
      <c r="C99" s="138" t="s">
        <v>94</v>
      </c>
      <c r="D99" s="47"/>
      <c r="E99" s="40"/>
      <c r="F99" s="48"/>
      <c r="G99" s="49"/>
      <c r="H99" s="28"/>
      <c r="I99" s="55"/>
      <c r="J99" s="20"/>
      <c r="L99" s="20"/>
      <c r="N99" s="20"/>
    </row>
    <row r="100" spans="2:14" s="1" customFormat="1" ht="12.75">
      <c r="B100" s="81">
        <v>60</v>
      </c>
      <c r="C100" s="21" t="s">
        <v>39</v>
      </c>
      <c r="D100" s="139" t="s">
        <v>44</v>
      </c>
      <c r="E100" s="140" t="s">
        <v>0</v>
      </c>
      <c r="F100" s="141">
        <f>+F90</f>
        <v>390</v>
      </c>
      <c r="G100" s="120"/>
      <c r="H100" s="16">
        <f aca="true" t="shared" si="5" ref="H100:H107">G100*F100</f>
        <v>0</v>
      </c>
      <c r="I100" s="55"/>
      <c r="J100" s="20"/>
      <c r="L100" s="20"/>
      <c r="N100" s="20"/>
    </row>
    <row r="101" spans="2:14" s="1" customFormat="1" ht="12.75">
      <c r="B101" s="81">
        <v>61</v>
      </c>
      <c r="C101" s="142" t="s">
        <v>49</v>
      </c>
      <c r="D101" s="143" t="s">
        <v>50</v>
      </c>
      <c r="E101" s="144" t="s">
        <v>0</v>
      </c>
      <c r="F101" s="14">
        <f>+F100*4</f>
        <v>1560</v>
      </c>
      <c r="G101" s="120"/>
      <c r="H101" s="16">
        <f t="shared" si="5"/>
        <v>0</v>
      </c>
      <c r="I101" s="55"/>
      <c r="J101" s="20"/>
      <c r="L101" s="20"/>
      <c r="N101" s="20"/>
    </row>
    <row r="102" spans="2:14" s="1" customFormat="1" ht="12.75">
      <c r="B102" s="81">
        <v>62</v>
      </c>
      <c r="C102" s="118" t="s">
        <v>22</v>
      </c>
      <c r="D102" s="145" t="s">
        <v>45</v>
      </c>
      <c r="E102" s="127" t="s">
        <v>9</v>
      </c>
      <c r="F102" s="14">
        <f>F100*0.02</f>
        <v>7.8</v>
      </c>
      <c r="G102" s="120"/>
      <c r="H102" s="16">
        <f t="shared" si="5"/>
        <v>0</v>
      </c>
      <c r="I102" s="20"/>
      <c r="J102" s="19"/>
      <c r="L102" s="20"/>
      <c r="N102" s="20"/>
    </row>
    <row r="103" spans="2:14" s="1" customFormat="1" ht="12.75">
      <c r="B103" s="81">
        <v>63</v>
      </c>
      <c r="C103" s="118" t="s">
        <v>22</v>
      </c>
      <c r="D103" s="145" t="s">
        <v>93</v>
      </c>
      <c r="E103" s="127" t="s">
        <v>9</v>
      </c>
      <c r="F103" s="14">
        <f>F100*0.02*10</f>
        <v>78</v>
      </c>
      <c r="G103" s="120"/>
      <c r="H103" s="16">
        <f>G103*F103</f>
        <v>0</v>
      </c>
      <c r="I103" s="55"/>
      <c r="J103" s="20"/>
      <c r="K103" s="20"/>
      <c r="L103" s="20"/>
      <c r="N103" s="20"/>
    </row>
    <row r="104" spans="2:14" s="1" customFormat="1" ht="12.75">
      <c r="B104" s="81">
        <v>64</v>
      </c>
      <c r="C104" s="142" t="s">
        <v>15</v>
      </c>
      <c r="D104" s="149" t="s">
        <v>13</v>
      </c>
      <c r="E104" s="144" t="s">
        <v>9</v>
      </c>
      <c r="F104" s="14">
        <f>F103+F102</f>
        <v>85.8</v>
      </c>
      <c r="G104" s="120"/>
      <c r="H104" s="16">
        <f t="shared" si="5"/>
        <v>0</v>
      </c>
      <c r="I104" s="55"/>
      <c r="J104" s="19"/>
      <c r="L104" s="20"/>
      <c r="N104" s="20"/>
    </row>
    <row r="105" spans="2:14" s="1" customFormat="1" ht="12.75">
      <c r="B105" s="81">
        <v>65</v>
      </c>
      <c r="C105" s="142" t="s">
        <v>32</v>
      </c>
      <c r="D105" s="149" t="s">
        <v>52</v>
      </c>
      <c r="E105" s="144" t="s">
        <v>0</v>
      </c>
      <c r="F105" s="14">
        <f>+F90</f>
        <v>390</v>
      </c>
      <c r="G105" s="120"/>
      <c r="H105" s="16">
        <f t="shared" si="5"/>
        <v>0</v>
      </c>
      <c r="I105" s="56"/>
      <c r="J105" s="19"/>
      <c r="L105" s="20"/>
      <c r="N105" s="20"/>
    </row>
    <row r="106" spans="2:14" ht="12.75">
      <c r="B106" s="81">
        <v>66</v>
      </c>
      <c r="C106" s="21" t="s">
        <v>16</v>
      </c>
      <c r="D106" s="27" t="s">
        <v>115</v>
      </c>
      <c r="E106" s="41" t="s">
        <v>2</v>
      </c>
      <c r="F106" s="141">
        <f>+F107*1.6</f>
        <v>12.48</v>
      </c>
      <c r="G106" s="15"/>
      <c r="H106" s="16">
        <f>G106*F106</f>
        <v>0</v>
      </c>
      <c r="I106" s="22"/>
      <c r="J106" s="22"/>
      <c r="K106" s="10"/>
      <c r="L106" s="19"/>
      <c r="M106" s="2"/>
      <c r="N106" s="19"/>
    </row>
    <row r="107" spans="2:14" s="1" customFormat="1" ht="13.5" thickBot="1">
      <c r="B107" s="82">
        <v>67</v>
      </c>
      <c r="C107" s="150" t="s">
        <v>3</v>
      </c>
      <c r="D107" s="99" t="s">
        <v>116</v>
      </c>
      <c r="E107" s="78" t="s">
        <v>9</v>
      </c>
      <c r="F107" s="121">
        <f>+F105*0.02</f>
        <v>7.8</v>
      </c>
      <c r="G107" s="64"/>
      <c r="H107" s="103">
        <f t="shared" si="5"/>
        <v>0</v>
      </c>
      <c r="I107" s="20"/>
      <c r="J107" s="19"/>
      <c r="L107" s="20"/>
      <c r="N107" s="20"/>
    </row>
    <row r="108" spans="2:14" s="1" customFormat="1" ht="12.75">
      <c r="B108" s="19"/>
      <c r="C108" s="26"/>
      <c r="D108" s="13" t="s">
        <v>27</v>
      </c>
      <c r="E108" s="25"/>
      <c r="F108" s="5"/>
      <c r="G108" s="10"/>
      <c r="H108" s="7">
        <f>SUM(H99:H107)</f>
        <v>0</v>
      </c>
      <c r="I108" s="18"/>
      <c r="J108" s="20"/>
      <c r="L108" s="20"/>
      <c r="N108" s="20"/>
    </row>
    <row r="109" spans="9:14" ht="12.75">
      <c r="I109" s="6"/>
      <c r="J109" s="19"/>
      <c r="K109" s="2"/>
      <c r="L109" s="19"/>
      <c r="M109" s="2"/>
      <c r="N109" s="19"/>
    </row>
    <row r="110" spans="3:14" ht="12.75">
      <c r="C110" s="9"/>
      <c r="I110" s="6"/>
      <c r="J110" s="19"/>
      <c r="K110" s="2"/>
      <c r="L110" s="19"/>
      <c r="M110" s="2"/>
      <c r="N110" s="19"/>
    </row>
    <row r="111" spans="3:14" ht="12.75">
      <c r="C111" s="9"/>
      <c r="I111" s="6"/>
      <c r="J111" s="19"/>
      <c r="K111" s="2"/>
      <c r="L111" s="19"/>
      <c r="M111" s="2"/>
      <c r="N111" s="19"/>
    </row>
    <row r="112" spans="3:14" ht="12.75">
      <c r="C112" s="9"/>
      <c r="I112" s="6"/>
      <c r="J112" s="19"/>
      <c r="K112" s="2"/>
      <c r="L112" s="19"/>
      <c r="M112" s="2"/>
      <c r="N112" s="19"/>
    </row>
    <row r="113" spans="3:14" ht="12.75">
      <c r="C113" s="9"/>
      <c r="I113" s="6"/>
      <c r="J113" s="19"/>
      <c r="K113" s="2"/>
      <c r="L113" s="19"/>
      <c r="M113" s="2"/>
      <c r="N113" s="19"/>
    </row>
    <row r="114" spans="3:14" ht="12.75">
      <c r="C114" s="9"/>
      <c r="I114" s="6"/>
      <c r="J114" s="19"/>
      <c r="K114" s="2"/>
      <c r="L114" s="19"/>
      <c r="M114" s="2"/>
      <c r="N114" s="19"/>
    </row>
    <row r="115" spans="3:14" ht="12.75">
      <c r="C115" s="9"/>
      <c r="I115" s="6"/>
      <c r="J115" s="19"/>
      <c r="K115" s="2"/>
      <c r="L115" s="19"/>
      <c r="M115" s="2"/>
      <c r="N115" s="19"/>
    </row>
    <row r="116" spans="3:14" ht="12.75">
      <c r="C116" s="9"/>
      <c r="I116" s="6"/>
      <c r="J116" s="19"/>
      <c r="K116" s="2"/>
      <c r="L116" s="19"/>
      <c r="M116" s="2"/>
      <c r="N116" s="19"/>
    </row>
    <row r="117" spans="3:14" ht="12.75">
      <c r="C117" s="9"/>
      <c r="I117" s="6"/>
      <c r="J117" s="19"/>
      <c r="K117" s="2"/>
      <c r="L117" s="19"/>
      <c r="M117" s="2"/>
      <c r="N117" s="19"/>
    </row>
    <row r="118" spans="3:14" ht="12.75">
      <c r="C118" s="9"/>
      <c r="I118" s="6"/>
      <c r="J118" s="19"/>
      <c r="K118" s="2"/>
      <c r="L118" s="19"/>
      <c r="M118" s="2"/>
      <c r="N118" s="19"/>
    </row>
    <row r="119" spans="3:14" ht="12.75">
      <c r="C119" s="9"/>
      <c r="I119" s="6"/>
      <c r="J119" s="19"/>
      <c r="K119" s="2"/>
      <c r="L119" s="19"/>
      <c r="M119" s="2"/>
      <c r="N119" s="19"/>
    </row>
    <row r="120" spans="3:14" ht="12.75">
      <c r="C120" s="9"/>
      <c r="I120" s="6"/>
      <c r="J120" s="19"/>
      <c r="K120" s="2"/>
      <c r="L120" s="19"/>
      <c r="M120" s="2"/>
      <c r="N120" s="19"/>
    </row>
    <row r="121" spans="4:14" ht="12.75">
      <c r="D121" s="9" t="s">
        <v>55</v>
      </c>
      <c r="I121" s="6"/>
      <c r="J121" s="19"/>
      <c r="K121" s="2"/>
      <c r="L121" s="19"/>
      <c r="M121" s="2"/>
      <c r="N121" s="19"/>
    </row>
    <row r="122" spans="4:14" ht="12.75">
      <c r="D122" s="1" t="str">
        <f>+D13</f>
        <v>Celkem za mobiliář bez DPH</v>
      </c>
      <c r="E122" s="20"/>
      <c r="F122" s="12"/>
      <c r="G122" s="11"/>
      <c r="H122" s="18">
        <f>+H13</f>
        <v>0</v>
      </c>
      <c r="I122" s="23"/>
      <c r="J122" s="19"/>
      <c r="K122" s="2"/>
      <c r="L122" s="19"/>
      <c r="M122" s="2"/>
      <c r="N122" s="19"/>
    </row>
    <row r="123" spans="4:14" ht="12.75">
      <c r="D123" s="1" t="str">
        <f>+D29</f>
        <v>Celkem za terenní úpravy bez DPH</v>
      </c>
      <c r="E123" s="20"/>
      <c r="F123" s="12"/>
      <c r="G123" s="11"/>
      <c r="H123" s="18">
        <f>+H29</f>
        <v>0</v>
      </c>
      <c r="I123" s="23"/>
      <c r="J123" s="19"/>
      <c r="K123" s="2"/>
      <c r="L123" s="19"/>
      <c r="M123" s="2"/>
      <c r="N123" s="19"/>
    </row>
    <row r="124" spans="4:14" ht="12.75">
      <c r="D124" s="1" t="str">
        <f>+D35</f>
        <v>Celkem za řezy stromů a keřů bez DPH</v>
      </c>
      <c r="E124" s="20"/>
      <c r="F124" s="12"/>
      <c r="G124" s="11"/>
      <c r="H124" s="18">
        <f>+H35</f>
        <v>0</v>
      </c>
      <c r="I124" s="23"/>
      <c r="J124" s="19"/>
      <c r="K124" s="2"/>
      <c r="L124" s="19"/>
      <c r="M124" s="2"/>
      <c r="N124" s="19"/>
    </row>
    <row r="125" spans="4:14" ht="12.75">
      <c r="D125" s="1" t="str">
        <f>D73</f>
        <v>Celkem za výsadbu rostlin včetně materiálu bez DPH</v>
      </c>
      <c r="E125" s="20"/>
      <c r="F125" s="12"/>
      <c r="G125" s="11"/>
      <c r="H125" s="18">
        <f>H73</f>
        <v>0</v>
      </c>
      <c r="I125" s="23"/>
      <c r="J125" s="19"/>
      <c r="K125" s="2"/>
      <c r="L125" s="19"/>
      <c r="M125" s="2"/>
      <c r="N125" s="19"/>
    </row>
    <row r="126" spans="4:14" ht="12.75">
      <c r="D126" s="1" t="str">
        <f>D85</f>
        <v>Celkem následná péče v 1. roce bez DPH</v>
      </c>
      <c r="E126" s="20"/>
      <c r="F126" s="12"/>
      <c r="G126" s="11"/>
      <c r="H126" s="18">
        <f>+H85</f>
        <v>0</v>
      </c>
      <c r="I126" s="23"/>
      <c r="J126" s="19"/>
      <c r="K126" s="2"/>
      <c r="L126" s="19"/>
      <c r="M126" s="2"/>
      <c r="N126" s="19"/>
    </row>
    <row r="127" spans="4:14" ht="12.75">
      <c r="D127" s="13" t="str">
        <f>+D95</f>
        <v>Celkem následná péče v 2. roce bez DPH</v>
      </c>
      <c r="E127" s="20"/>
      <c r="F127" s="12"/>
      <c r="G127" s="11"/>
      <c r="H127" s="18">
        <f>+H95</f>
        <v>0</v>
      </c>
      <c r="I127" s="23"/>
      <c r="J127" s="19"/>
      <c r="K127" s="2"/>
      <c r="L127" s="19"/>
      <c r="M127" s="2"/>
      <c r="N127" s="19"/>
    </row>
    <row r="128" spans="4:14" ht="12.75">
      <c r="D128" s="13" t="str">
        <f>+D108</f>
        <v>Celkem následná péče v 3. roce bez DPH</v>
      </c>
      <c r="E128" s="20"/>
      <c r="F128" s="12"/>
      <c r="G128" s="11"/>
      <c r="H128" s="18">
        <f>+H108</f>
        <v>0</v>
      </c>
      <c r="I128" s="23"/>
      <c r="J128" s="19"/>
      <c r="K128" s="2"/>
      <c r="L128" s="19"/>
      <c r="M128" s="2"/>
      <c r="N128" s="19"/>
    </row>
    <row r="129" spans="4:14" ht="12.75">
      <c r="D129" s="1"/>
      <c r="E129" s="20"/>
      <c r="F129" s="12"/>
      <c r="G129" s="11"/>
      <c r="H129" s="18"/>
      <c r="I129" s="23"/>
      <c r="J129" s="19"/>
      <c r="K129" s="2"/>
      <c r="L129" s="19"/>
      <c r="M129" s="2"/>
      <c r="N129" s="19"/>
    </row>
    <row r="130" spans="4:14" ht="12.75">
      <c r="D130" s="1"/>
      <c r="E130" s="20"/>
      <c r="F130" s="12"/>
      <c r="G130" s="11"/>
      <c r="H130" s="12"/>
      <c r="I130" s="23"/>
      <c r="J130" s="19"/>
      <c r="K130" s="2"/>
      <c r="L130" s="19"/>
      <c r="M130" s="2"/>
      <c r="N130" s="19"/>
    </row>
    <row r="131" spans="2:14" s="17" customFormat="1" ht="18">
      <c r="B131" s="32"/>
      <c r="C131" s="29"/>
      <c r="D131" s="30" t="s">
        <v>19</v>
      </c>
      <c r="E131" s="42"/>
      <c r="F131" s="31"/>
      <c r="G131" s="152">
        <f>SUM(H122:H129)</f>
        <v>0</v>
      </c>
      <c r="H131" s="152"/>
      <c r="I131" s="23"/>
      <c r="J131" s="39"/>
      <c r="K131" s="23"/>
      <c r="L131" s="32"/>
      <c r="N131" s="32"/>
    </row>
    <row r="132" spans="9:14" ht="12.75">
      <c r="I132" s="6"/>
      <c r="J132" s="19"/>
      <c r="K132" s="2"/>
      <c r="L132" s="19"/>
      <c r="M132" s="2"/>
      <c r="N132" s="19"/>
    </row>
    <row r="133" spans="9:14" ht="12.75">
      <c r="I133" s="6"/>
      <c r="J133" s="19"/>
      <c r="K133" s="2"/>
      <c r="L133" s="19"/>
      <c r="M133" s="2"/>
      <c r="N133" s="19"/>
    </row>
    <row r="134" spans="9:14" ht="12.75">
      <c r="I134" s="6"/>
      <c r="J134" s="19"/>
      <c r="K134" s="2"/>
      <c r="L134" s="19"/>
      <c r="M134" s="2"/>
      <c r="N134" s="19"/>
    </row>
    <row r="135" spans="9:14" ht="12.75">
      <c r="I135" s="6"/>
      <c r="J135" s="19"/>
      <c r="K135" s="2"/>
      <c r="L135" s="19"/>
      <c r="M135" s="2"/>
      <c r="N135" s="19"/>
    </row>
    <row r="136" spans="9:14" ht="12.75">
      <c r="I136" s="6"/>
      <c r="J136" s="19"/>
      <c r="K136" s="2"/>
      <c r="L136" s="19"/>
      <c r="M136" s="2"/>
      <c r="N136" s="19"/>
    </row>
    <row r="137" spans="9:14" ht="12.75">
      <c r="I137" s="6"/>
      <c r="J137" s="19"/>
      <c r="K137" s="2"/>
      <c r="L137" s="19"/>
      <c r="M137" s="2"/>
      <c r="N137" s="19"/>
    </row>
    <row r="138" spans="9:14" ht="12.75">
      <c r="I138" s="6"/>
      <c r="J138" s="19"/>
      <c r="K138" s="2"/>
      <c r="L138" s="19"/>
      <c r="M138" s="2"/>
      <c r="N138" s="19"/>
    </row>
    <row r="139" spans="9:14" ht="12.75">
      <c r="I139" s="6"/>
      <c r="J139" s="19"/>
      <c r="K139" s="2"/>
      <c r="L139" s="19"/>
      <c r="M139" s="2"/>
      <c r="N139" s="19"/>
    </row>
    <row r="141" spans="4:10" ht="18">
      <c r="D141" s="153"/>
      <c r="E141" s="153"/>
      <c r="F141" s="153"/>
      <c r="G141" s="153"/>
      <c r="H141" s="153"/>
      <c r="I141" s="153"/>
      <c r="J141" s="153"/>
    </row>
  </sheetData>
  <sheetProtection selectLockedCells="1" selectUnlockedCells="1"/>
  <mergeCells count="5">
    <mergeCell ref="C38:D38"/>
    <mergeCell ref="C52:D52"/>
    <mergeCell ref="G131:H131"/>
    <mergeCell ref="B1:H1"/>
    <mergeCell ref="D141:J141"/>
  </mergeCells>
  <printOptions/>
  <pageMargins left="0.6299212598425197" right="0.3937007874015748" top="0.6299212598425197" bottom="0.3937007874015748" header="0.31496062992125984" footer="0.31496062992125984"/>
  <pageSetup horizontalDpi="3600" verticalDpi="3600" orientation="landscape" paperSize="9" r:id="rId1"/>
  <headerFooter alignWithMargins="0">
    <oddFooter>&amp;C&amp;P/&amp;N</oddFooter>
  </headerFooter>
  <rowBreaks count="2" manualBreakCount="2">
    <brk id="73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Katka</cp:lastModifiedBy>
  <cp:lastPrinted>2013-09-12T13:12:16Z</cp:lastPrinted>
  <dcterms:created xsi:type="dcterms:W3CDTF">2011-04-19T19:51:16Z</dcterms:created>
  <dcterms:modified xsi:type="dcterms:W3CDTF">2013-09-12T13:21:39Z</dcterms:modified>
  <cp:category/>
  <cp:version/>
  <cp:contentType/>
  <cp:contentStatus/>
</cp:coreProperties>
</file>