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870" yWindow="1200" windowWidth="14460" windowHeight="7425" activeTab="0"/>
  </bookViews>
  <sheets>
    <sheet name="celkový" sheetId="3" r:id="rId1"/>
  </sheets>
  <definedNames>
    <definedName name="_xlnm.Print_Area" localSheetId="0">'celkový'!$B$1:$H$299</definedName>
  </definedNames>
  <calcPr calcId="145621"/>
</workbook>
</file>

<file path=xl/sharedStrings.xml><?xml version="1.0" encoding="utf-8"?>
<sst xmlns="http://schemas.openxmlformats.org/spreadsheetml/2006/main" count="569" uniqueCount="207">
  <si>
    <t>m2</t>
  </si>
  <si>
    <t>ks</t>
  </si>
  <si>
    <t>t</t>
  </si>
  <si>
    <t>Specifikace</t>
  </si>
  <si>
    <t>MJ</t>
  </si>
  <si>
    <t>množství</t>
  </si>
  <si>
    <t>Rostlinný materiál</t>
  </si>
  <si>
    <t>velikost</t>
  </si>
  <si>
    <t>celkem bez DPH</t>
  </si>
  <si>
    <t>m3</t>
  </si>
  <si>
    <t>poř.č.</t>
  </si>
  <si>
    <t>jedn. Cena</t>
  </si>
  <si>
    <t>R</t>
  </si>
  <si>
    <t>Celkem za dílo bez DPH</t>
  </si>
  <si>
    <t>kg</t>
  </si>
  <si>
    <t>Mulčovací kůra drcená, vrstva 0,1m</t>
  </si>
  <si>
    <t>Následná péče po dobu 1. roku</t>
  </si>
  <si>
    <t>Vypracovala: Ing. Kateřina Černohorská</t>
  </si>
  <si>
    <t>CIBULOVINY</t>
  </si>
  <si>
    <t>KEŘE</t>
  </si>
  <si>
    <t>Rekapitulace</t>
  </si>
  <si>
    <t>l</t>
  </si>
  <si>
    <t>m</t>
  </si>
  <si>
    <t>K9</t>
  </si>
  <si>
    <t>Následná péče po dobu 2. roku</t>
  </si>
  <si>
    <t>Herbicid (10l/ha)</t>
  </si>
  <si>
    <t>Celkem za dílo s 21% DPH</t>
  </si>
  <si>
    <t>Dovoz vody pro zálivku - příplatek za dalších 4000 m</t>
  </si>
  <si>
    <t>Stromy</t>
  </si>
  <si>
    <t>Keře</t>
  </si>
  <si>
    <t>Celkem za následnou péči po dobu 1. roku bez DPH</t>
  </si>
  <si>
    <t>Umělé hnojivo</t>
  </si>
  <si>
    <t>Celkem za následnou péči po dobu 2. roku bez DPH</t>
  </si>
  <si>
    <t>Následná péče po dobu 3. roku</t>
  </si>
  <si>
    <t>Celkem za následnou péči po dobu 3. roku bez DPH</t>
  </si>
  <si>
    <t xml:space="preserve">Oprava a doplnění kůlů při 10% </t>
  </si>
  <si>
    <t>Vytyčení inženýrských sítí dle PD</t>
  </si>
  <si>
    <t>Magnolia kobus</t>
  </si>
  <si>
    <t>16-18, ZB</t>
  </si>
  <si>
    <t>Acer platanoides</t>
  </si>
  <si>
    <t>Corylus avellana</t>
  </si>
  <si>
    <t>14-16, ZB</t>
  </si>
  <si>
    <t>200-250, ZB</t>
  </si>
  <si>
    <t>bal</t>
  </si>
  <si>
    <t xml:space="preserve">Hnojivo tabletované 0,01kg </t>
  </si>
  <si>
    <t>Hydroabsorbent např.typu Hydrogel</t>
  </si>
  <si>
    <t>Protikořenová fólie o š.750mm</t>
  </si>
  <si>
    <t>Instalace ochranného plotu z dřevěných kůlů 1,5m a prům. 70mm, vč. Provrtání kůlů a protažení 3 pater drátěného lana, materiál vč. Dodávky</t>
  </si>
  <si>
    <t>Zhotovení ochranného bílého nátěru kmene, v jedné vrstvě, elastickým nátěrem pastové konzistence</t>
  </si>
  <si>
    <t>Výsadba stromů a keřů a cibulovin</t>
  </si>
  <si>
    <t>STROMY</t>
  </si>
  <si>
    <t>Alnus glutinosa</t>
  </si>
  <si>
    <t>Alnus incana</t>
  </si>
  <si>
    <t>Acer pseudoplatanus</t>
  </si>
  <si>
    <t>Betula pendula</t>
  </si>
  <si>
    <t>Carpinus betulus 'Fastigiata'</t>
  </si>
  <si>
    <t>Fagus sylvatica 'Atropunicea'</t>
  </si>
  <si>
    <t>Fagus sylvatica 'Rohanii'</t>
  </si>
  <si>
    <t>Malus 'Professor Sprenger'</t>
  </si>
  <si>
    <t>Platanus x acerifolia 'Pyramidalis'</t>
  </si>
  <si>
    <t>Prunus padus</t>
  </si>
  <si>
    <t>Prunus avium 'Plena'</t>
  </si>
  <si>
    <t>Prunus x schmittii</t>
  </si>
  <si>
    <t>Prunus x yedoensis</t>
  </si>
  <si>
    <t>Qurcus robur</t>
  </si>
  <si>
    <t>Quercus frainetto</t>
  </si>
  <si>
    <t>Salix alba 'Tristis'</t>
  </si>
  <si>
    <t>Tilia platyphyllos 'Fastigiata'</t>
  </si>
  <si>
    <t>Tilia platyphyllos 'Rubra'</t>
  </si>
  <si>
    <t>Ulmus 'Lobel'</t>
  </si>
  <si>
    <t>Cornus alba 'Sibirica'</t>
  </si>
  <si>
    <t>Forsythia intermedia 'Goldrausch'</t>
  </si>
  <si>
    <t>Forsythia intermedia 'Week End'</t>
  </si>
  <si>
    <t>Perovskia atriplicif. 'Silvery Blue'</t>
  </si>
  <si>
    <t>Rosa rugosa, bílá</t>
  </si>
  <si>
    <t>Rosa rugosa 'Rubra'</t>
  </si>
  <si>
    <t>Spiraea x arguta</t>
  </si>
  <si>
    <t>Staphylea pinnata</t>
  </si>
  <si>
    <t>Syringa vulgaris 'Charles Joly'</t>
  </si>
  <si>
    <t>Syringa vulgaris 'Mme Lemoine'</t>
  </si>
  <si>
    <t>TRVALKY (pro obnovu 2m2)</t>
  </si>
  <si>
    <t>Anemone sylvestris</t>
  </si>
  <si>
    <t>Aster dumosus 'Blaue Lagune'</t>
  </si>
  <si>
    <t>Dianthus deltoides</t>
  </si>
  <si>
    <t>Echinacea purpurea 'Magnus'</t>
  </si>
  <si>
    <t>Nepeta x faassenii</t>
  </si>
  <si>
    <t>Origanum vulgare compactum</t>
  </si>
  <si>
    <t>Prunella grandiflora</t>
  </si>
  <si>
    <t>Pulsatilla vulgaris 'Blaue Glocke'</t>
  </si>
  <si>
    <t>Rudbeckia fulgida 'Goldsturm'</t>
  </si>
  <si>
    <t>Allium aflatunense Purple Sensation</t>
  </si>
  <si>
    <t>12-14, ZB</t>
  </si>
  <si>
    <t>10-12, 160 KM, ZB</t>
  </si>
  <si>
    <t>120+</t>
  </si>
  <si>
    <t>100+</t>
  </si>
  <si>
    <t>30-40</t>
  </si>
  <si>
    <t>20-30</t>
  </si>
  <si>
    <t>50+</t>
  </si>
  <si>
    <t>40-60</t>
  </si>
  <si>
    <t>80-100</t>
  </si>
  <si>
    <t>jabloň - záchranný sortiment  dle SPPK C02 003:2016 (každý strom jiná odrůda - prioritně: 'Panenské české', 'Sudetská reneta', přijatelné: 'Ontario', 'Parména zlatá', 'Průsvitné letní', 'Malinové holovouské')</t>
  </si>
  <si>
    <t>hrušeň - záchranný sortiment  dle SPPK C02 003:2016 (každý strom jiná odrůda - přijatelné: 'Boscova Lahvice', 'Clappova', Pařížanka')</t>
  </si>
  <si>
    <t>Cenová hladina dle katalogu URS 2020</t>
  </si>
  <si>
    <t>Datum: duben 2020</t>
  </si>
  <si>
    <t>NÁHRADNÍ VÝSADBY V ROCE 2020, TŘINEC</t>
  </si>
  <si>
    <t>POLOŽKOVÝ ROZPOČET</t>
  </si>
  <si>
    <t xml:space="preserve">Chemické odplevelení před založením kultury nad 20 m2 postřikem na široko ve svahu do 1:1, M5.1+M5.2+M5.3+M12 (22+14+24+40) </t>
  </si>
  <si>
    <t>Založení záhonu v rovině a svahu do 1:5 na starém záhonu</t>
  </si>
  <si>
    <t>Ochrana stromu protikořenovou clonou v rovině nebo na svahu do 1:5 hloubky do 700 mm, PK1.1+PK3.1+PK4.1+PK5.1+PK5.2+PK8.1+PK12.1+PK13.1+PK13.2+PK14.1+PK14.2+PK14.3+PK14.4+PK14.5 / 1bm</t>
  </si>
  <si>
    <t>Výsadba dřeviny s balem D do 0,6 m do jamky se zalitím v rovině a svahu do 1:5</t>
  </si>
  <si>
    <t>Výsadba dřeviny s balem D do 0,6 m do jamky se zalitím ve svahu do 1:1</t>
  </si>
  <si>
    <t>Výsadba dřeviny s balem D do 0,5 m do jamky se zalitím v rovině a svahu do 1:5</t>
  </si>
  <si>
    <t>Výsadba dřeviny s balem D do 0,5 m do jamky se zalitím ve svahu do 1:1</t>
  </si>
  <si>
    <t>Výsadba dřeviny s balem D do 0,4 m do jamky se zalitím v rovině a svahu do 1:5</t>
  </si>
  <si>
    <t>Výsadba dřeviny s balem D do 0,2 m do jamky se zalitím v rovině a svahu do 1:5</t>
  </si>
  <si>
    <t>K2</t>
  </si>
  <si>
    <t>Výsadba dřeviny s balem D do 0,2 m do jamky se zalitím ve svahu do 1:1</t>
  </si>
  <si>
    <t>Výsadba květin hrnkových D květináče do 120 mm</t>
  </si>
  <si>
    <t>Výsadba cibulí nebo hlíz</t>
  </si>
  <si>
    <t>Hloubení jamek bez výměny půdy zeminy tř 1 až 4 objem do 0,002 m3 v rovině a svahu do 1:5</t>
  </si>
  <si>
    <t>Jamky pro výsadbu s výměnou 50 % půdy zeminy tř 1 až 4 objem do 0,02 m3 v rovině a svahu do 1:5</t>
  </si>
  <si>
    <t>Jamky pro výsadbu s výměnou 50 % půdy zeminy tř 1 až 4 objem do 0,4 m3 v rovině a svahu do 1:5</t>
  </si>
  <si>
    <t>Jamky pro výsadbu s výměnou 50 % půdy zeminy tř 1 až 4 objem do 0,125 m3 v rovině a svahu do 1:5</t>
  </si>
  <si>
    <t>Hloubení jamek s výměnou 50 % půdy zeminy tř 1 až 4 objem do 0,02 m3 ve svahu do 1:1</t>
  </si>
  <si>
    <t>Hloubení jamek s výměnou 50 % půdy zeminy tř 1 až 4 objem do 0,4 m3 ve svahu do 1:1</t>
  </si>
  <si>
    <t>Jamky pro výsadbu s výměnou 50 % půdy zeminy tř 1 až 4 objem do 1 m3 v rovině a svahu do 1:5</t>
  </si>
  <si>
    <t>Hloubení jamek s výměnou 50 % půdy zeminy tř 1 až 4 objem do 1 m3 ve svahu do 1:1</t>
  </si>
  <si>
    <t>Ukotvení kmene dřevin jedním kůlem D do 0,1 m délky do 3 m (ovocné stromy L16)</t>
  </si>
  <si>
    <t>Ukotvení kmene dřevin třemi kůly D do 0,1 m délky do 3 m</t>
  </si>
  <si>
    <t xml:space="preserve">Zhotovení závlahové mísy dřevin D do 1,0 m v rovině nebo na svahu do 1:5 </t>
  </si>
  <si>
    <t>Zhotovení závlahové mísy dřevin D do 1,0 m na svahu do 1:1</t>
  </si>
  <si>
    <t>Celkem za výsadbu stromů a keřů včetně materiálu bez DPH</t>
  </si>
  <si>
    <t>Hnojení půdy umělým hnojivem k jednotlivým rostlinám v rovině a svahu do 1:5 (10tb./strom, 2tbl./keř) (55*10+372*2)*10*0,001*0,001</t>
  </si>
  <si>
    <t>Hnojení půdy umělým hnojivem k jednotlivým rostlinám ve svahu do 1:1 (10tb./strom, 2tbl./keř) (5*10+100*2)*10*0,001*0,001</t>
  </si>
  <si>
    <t>Hnojení půdy umělým hnojivem k jednotlivým rostlinám v rovině a svahu do 1:5, Hydroabsorbent např.typu Hydrogel (cca 300gr/vysazený strom, cca 60gr/vysazený keř) (55*300+372*60)*0,001*0,001</t>
  </si>
  <si>
    <t>Hnojení půdy umělým hnojivem k jednotlivým rostlinám ve svahu do 1:1, Hydroabsorbent např.typu Hydrogel (cca 300gr/vysazený strom, cca 60gr/vysazený keř) (5*300+100*60)*0,001*0,001</t>
  </si>
  <si>
    <t>Dovoz vody pro zálivku rostlin za vzdálenost do 1000 m (100 l/strom, 20l/keř, 5l/trvalka) (60*0,1+472*0,02+18*0,005)</t>
  </si>
  <si>
    <t>Kůl 2,5m prům. 70 mm (54*3)+6</t>
  </si>
  <si>
    <t>Příčky 6ks/strom (54*6)</t>
  </si>
  <si>
    <t>Vázací tkaný popruh š. 35mm (54*3)+6</t>
  </si>
  <si>
    <t>Instalace chráničky kmene proti poškození strun.sekačkou (pro soliterní stromy bez L15B)</t>
  </si>
  <si>
    <t>Chránička kmene proti poškození strunovou sekačkou (pro soliterní stromy bez L15B)</t>
  </si>
  <si>
    <t>Mulčování rostlin kůrou tl. do 0,1 m ve svahu do 1:1</t>
  </si>
  <si>
    <t>Mulčování rostlin kůrou tl. do 0,1 m ve svahu do 1:1, solitér.stromy+keře (5*3,14*0,5*0,5)+100</t>
  </si>
  <si>
    <t>Mulčování rostlin kůrou tl. do 0,1 m v rovině a svahu do 1:5, solitér.stromy+keře (55*3,14*0,5*0,5)+208</t>
  </si>
  <si>
    <t>Zahradnický substrát pro výměnu v jamkách  (45*1*0,5)+(15*0,4*0,5)+(12*0,125*0,5)+(460*0,02*0,5)</t>
  </si>
  <si>
    <t>Mulčování záhonů kačírkem tl. vrstvy do 0,1 m v rovině a svahu do 1:5, T2.1=2m2</t>
  </si>
  <si>
    <t>Ostrohranný štěrk DK 8/16 šedozelené barvy, pro T2.1, vrstva 7cm (2*0,07)</t>
  </si>
  <si>
    <t>Přesun hmot pro sadovnické a krajinářské úpravy vodorovně do 5000 m</t>
  </si>
  <si>
    <t>Vypletí záhonu dřevin soliterních s naložením a odvozem odpadu do 20 km ve svahu do 1:1 (3x) (3*5*3,15*0,5*0,5)</t>
  </si>
  <si>
    <t>Vypletí záhonu dřevin soliterních s naložením a odvozem odpadu do 20 km v rovině a svahu do 1:5 (3x) (3*55*3,15*0,5*0,5)</t>
  </si>
  <si>
    <t>Zalití rostlin vodou plocha přes 20 m2 (10x 100 l / strom)</t>
  </si>
  <si>
    <t xml:space="preserve">Dovoz vody pro zálivku rostlin za vzdálenost do 1000 m </t>
  </si>
  <si>
    <t>Kontrola kotvení a znovuuvázání dřeviny ke kůlům při 10% (60*3*0,1)</t>
  </si>
  <si>
    <t>Vypletí záhonu dřevin ve skupinách s naložením a odvozem odpadu do 20 km v rovině a svahu do 1:5 (3x)   (208*3)</t>
  </si>
  <si>
    <t>Vypletí záhonu dřevin ve skupinách s naložením a odvozem odpadu do 20 km ve svahu do 1:1 (3x)   (100*3)</t>
  </si>
  <si>
    <t xml:space="preserve"> Zalití rostlin vodou plocha přes 20 m2 (10x 20 l / m2 ) (208+100)*10*20/1000</t>
  </si>
  <si>
    <t>Odstranění odkvetlých a odumřelých částí letniček, cibulovin s odklizením odpadu do 20 km - cibulovin M7.2+M7.3+M7.5+M7.6 (13+13+13+13)</t>
  </si>
  <si>
    <t>Cibuloviny</t>
  </si>
  <si>
    <t>Řez stromu výchovný alejových stromů výšky přes 4 do 6 m</t>
  </si>
  <si>
    <t>Hnojení půdy umělým hnojivem k jednotlivým rostlinám v rovině a svahu do 1:5 (100g/strom) (60*100)*0,001*0,001</t>
  </si>
  <si>
    <t>Mulčování rostlin kůrou tl. do 0,1 m v rovině a svahu do 1:5, solitér.stromy (55*3,14*0,5*0,5)</t>
  </si>
  <si>
    <t>Mulčování rostlin kůrou tl. do 0,1 m ve svahu do 1:1, solitér.stromy (5*3,14*0,5*0,5)</t>
  </si>
  <si>
    <t>Kůl 2,5m prům. 70 mm</t>
  </si>
  <si>
    <t>Mulčovací kůra drcená  (doplnění 10cm)</t>
  </si>
  <si>
    <t>Hnojení půdy umělým hnojivem k jednotlivým rostlinám v rovině a svahu do 1:5 (20g/m2) (308*20)*0,001*0,001</t>
  </si>
  <si>
    <t>Mulčování rostlin kůrou tl. do 0,1 m v rovině a svahu do 1:5</t>
  </si>
  <si>
    <t>Odstranění ukotvení kmene dřevin třemi kůly D do 0,1 m délky do 3 m</t>
  </si>
  <si>
    <t>Hloubení jamek bez výměny půdy zeminy tř 1 až 4 objem do 0,01 m3 v rovině a svahu do 1:5 (trvalky T2.1)</t>
  </si>
  <si>
    <t>Založení štěrkového záhonu pro výsadbu trvalek v rovině nebo ve svahu do 1:5 v zemině tř. 1 až 4, (nová vrstva 18cm substrát + 7cm štěrkový mulč), T2.1=2m2</t>
  </si>
  <si>
    <t xml:space="preserve">Substrát pro výměnu trvalk. Záhonu T2.1.,typ: svrchní vrstva půdy + písek 1:1, vrstva 0,18m (2*0,18) </t>
  </si>
  <si>
    <t>Rozprostření ornice tl vrstvy do 200 mm pl do 500 m2 v rovině nebo ve svahu do 1:5 strojně</t>
  </si>
  <si>
    <t>Obdělání půdy hrabáním v rovině a svahu do 1:5 - 2x</t>
  </si>
  <si>
    <t>Obdělání půdy válením v rovině a svahu do 1:5 - 2x</t>
  </si>
  <si>
    <t>Založení lučního trávníku výsevem plochy do 1000 m2 v rovině a ve svahu do 1:5</t>
  </si>
  <si>
    <t xml:space="preserve">R </t>
  </si>
  <si>
    <t>Obdělání půdy kultivátorováním v rovině a svahu do 1:5 - 2x</t>
  </si>
  <si>
    <t xml:space="preserve">Nástřik výsevu Hydroosevem. Cena vč. Přidání zlepšujících látek: papírovoslámového mulčovacího materiálu, gelu pro uchování vlhkosti, půdního fixátoru pro hydroosev a tekutého biostimulátoru pro rychlejší klíčení a růst </t>
  </si>
  <si>
    <t>Chemické odplevelení půdy před založením postřikem, v rovině (TL16)</t>
  </si>
  <si>
    <t>Trávníkový substrát včetně dovozu, vrstva 40mm (383*0,04)</t>
  </si>
  <si>
    <t>Květná louka (TL16)</t>
  </si>
  <si>
    <t>Celkem za založení květné louky (TL16) včetně materiálu bez DPH</t>
  </si>
  <si>
    <t>Pokosení trávníku lučního plochy do 1000 m2 s odvozem do 20 km v rovině a svahu do 1:5 - 2 seče (383*2)</t>
  </si>
  <si>
    <t>Zalití rostlin vodou plocha přes 20 m2 (5 x 20 l / m2 ) (383*5*0,02)</t>
  </si>
  <si>
    <t>Odstranění pařezů</t>
  </si>
  <si>
    <t>Celkem za odstranění pařezů bez DPH</t>
  </si>
  <si>
    <t>Odstranění pařezů na svahu do 1:1 odfrézováním do hloubky 0,2 m, prům do 40cm, P5.3</t>
  </si>
  <si>
    <t>Odstranění pařezů na svahu do 1:1 odfrézováním do hloubky 0,2 m, prům do 50cm, P5.4+P5.5+P5.6+P12.1</t>
  </si>
  <si>
    <t>Odstranění pařezů na svahu do 1:1 odfrézováním do hloubky 0,2 m, prům do 60cm, P5.2+P5.9+P5.10+P5.11</t>
  </si>
  <si>
    <t>Odstranění pařezů na svahu do 1:1 odfrézováním do hloubky 0,2 m, prům do 70cm, P5.1</t>
  </si>
  <si>
    <t>Odstranění pařezů na svahu do 1:1 odfrézováním do hloubky 0,2 m, prům do 80cm, P5.7</t>
  </si>
  <si>
    <t>Odstranění pařezů na svahu do 1:1 odfrézováním do hloubky 0,2 m, prům do 130cm, P12.2</t>
  </si>
  <si>
    <t>Odstranění pařezů rovině nebo na svahu do 1:5 odfrézováním do hloubky 0,2 m, prům do 80cm, P5.8</t>
  </si>
  <si>
    <t>Odstranění vyfrézované dřevní hmoty hloubky do 0,2, odvoz na skládku , vč. Skládkovného odpadu</t>
  </si>
  <si>
    <t>Zásyp jam po vyfrézovaných pařezech hloubky do 0,2 m v rovině nebo na svahu do 1:5</t>
  </si>
  <si>
    <t>Zásyp jam po vyfrézovaných pařezech hloubky do 0,2 m na svahu do 1:1</t>
  </si>
  <si>
    <t xml:space="preserve">Substrát pro zásyp jam po pařezech,typ: svrchní vrstva půdy, vrstva 0,2m (4,25+0,5)*0,2 </t>
  </si>
  <si>
    <t>Vytyčení inženýrských sítí</t>
  </si>
  <si>
    <t>Celkem za vytyčení inženýrských sítí bez DPH</t>
  </si>
  <si>
    <t xml:space="preserve">Ochranný plot pro L9 </t>
  </si>
  <si>
    <t>Celkem za ochranný plot pro L9 bez DPH</t>
  </si>
  <si>
    <t>Zpětný řez netrnitých keřů po výsadbě výšky do 1 m</t>
  </si>
  <si>
    <t>Zpětný řez trnitých keřů po výsadbě výšky do 1 m</t>
  </si>
  <si>
    <t>Řez stromů netrnitých řezem na čípek D koruny do 4 m</t>
  </si>
  <si>
    <t>Speciální elastický nátěr bílé barvy, životnosti cca 5 let, "rostoucí s kmínkem", nejedovatý, ekologicky odbouratelný např. typu Lac Balsam (100gr/strom) (mimo 2 břízy a Fag.sylv.'Rohanii')</t>
  </si>
  <si>
    <t>Osivo, Květná louka do sucha pro náročné NAPŘ. SLUNOVRAT: Trávy 70%, Byliny 28,2%, Jeteloviny 1,8% (6g/m2)</t>
  </si>
  <si>
    <t>Chemické odplevelení před založením kultury nad 20 m2 postřikem na široko v rovině a svahu do 1:5, M4.1+M4.2+M6.1+M6.2+M7.1+M7.2+M7.3+M7.4+M7.5+M7.6+M7.7+M7.8+M.9 (34+34+12+4+9+13+13+12+13+13+8+3+40)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</si>
</sst>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00"/>
    <numFmt numFmtId="165" formatCode="#,##0.00\ &quot;Kč&quot;"/>
  </numFmts>
  <fonts count="24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 Light"/>
      <family val="2"/>
    </font>
    <font>
      <b/>
      <sz val="10"/>
      <color rgb="FFFF0000"/>
      <name val="Calibri"/>
      <family val="2"/>
    </font>
    <font>
      <b/>
      <sz val="10"/>
      <color rgb="FFC00000"/>
      <name val="Calibri Light"/>
      <family val="2"/>
    </font>
    <font>
      <sz val="10"/>
      <color rgb="FFC00000"/>
      <name val="Calibri Light"/>
      <family val="2"/>
    </font>
    <font>
      <sz val="10"/>
      <color rgb="FFC0000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4" fontId="0" fillId="0" borderId="0" xfId="20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44" fontId="13" fillId="0" borderId="0" xfId="2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4" fontId="15" fillId="0" borderId="1" xfId="2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44" fontId="16" fillId="0" borderId="0" xfId="2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2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44" fontId="10" fillId="0" borderId="0" xfId="0" applyNumberFormat="1" applyFont="1" applyFill="1" applyBorder="1" applyAlignment="1">
      <alignment horizontal="center" wrapText="1"/>
    </xf>
    <xf numFmtId="44" fontId="5" fillId="0" borderId="0" xfId="0" applyNumberFormat="1" applyFont="1" applyFill="1" applyBorder="1" applyAlignment="1">
      <alignment horizontal="center" wrapText="1"/>
    </xf>
    <xf numFmtId="44" fontId="13" fillId="0" borderId="0" xfId="2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44" fontId="15" fillId="0" borderId="0" xfId="2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44" fontId="13" fillId="0" borderId="1" xfId="20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left" vertical="center"/>
    </xf>
    <xf numFmtId="44" fontId="15" fillId="0" borderId="0" xfId="2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44" fontId="17" fillId="0" borderId="0" xfId="20" applyFont="1" applyFill="1" applyBorder="1"/>
    <xf numFmtId="0" fontId="15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44" fontId="22" fillId="0" borderId="1" xfId="20" applyFont="1" applyFill="1" applyBorder="1" applyAlignment="1">
      <alignment horizontal="right" vertical="center"/>
    </xf>
    <xf numFmtId="44" fontId="22" fillId="0" borderId="0" xfId="2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wrapText="1"/>
    </xf>
    <xf numFmtId="44" fontId="6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07"/>
  <sheetViews>
    <sheetView tabSelected="1" view="pageBreakPreview" zoomScale="130" zoomScaleSheetLayoutView="130" workbookViewId="0" topLeftCell="A1">
      <selection activeCell="H300" sqref="H300"/>
    </sheetView>
  </sheetViews>
  <sheetFormatPr defaultColWidth="9.140625" defaultRowHeight="13.5" customHeight="1"/>
  <cols>
    <col min="1" max="1" width="7.7109375" style="6" customWidth="1"/>
    <col min="2" max="2" width="5.421875" style="11" customWidth="1"/>
    <col min="3" max="3" width="11.28125" style="3" customWidth="1"/>
    <col min="4" max="4" width="54.8515625" style="14" customWidth="1"/>
    <col min="5" max="5" width="4.28125" style="11" customWidth="1"/>
    <col min="6" max="6" width="9.7109375" style="18" customWidth="1"/>
    <col min="7" max="7" width="9.7109375" style="24" customWidth="1"/>
    <col min="8" max="8" width="15.140625" style="21" customWidth="1"/>
    <col min="9" max="9" width="14.57421875" style="6" bestFit="1" customWidth="1"/>
    <col min="10" max="10" width="13.7109375" style="2" bestFit="1" customWidth="1"/>
    <col min="11" max="11" width="23.8515625" style="2" customWidth="1"/>
    <col min="12" max="12" width="12.28125" style="2" bestFit="1" customWidth="1"/>
    <col min="13" max="13" width="13.140625" style="2" customWidth="1"/>
    <col min="14" max="14" width="12.140625" style="2" bestFit="1" customWidth="1"/>
    <col min="15" max="15" width="20.140625" style="2" customWidth="1"/>
    <col min="16" max="16384" width="9.140625" style="2" customWidth="1"/>
  </cols>
  <sheetData>
    <row r="1" spans="1:256" ht="18" customHeight="1">
      <c r="A1" s="100"/>
      <c r="B1" s="123" t="s">
        <v>104</v>
      </c>
      <c r="C1" s="123"/>
      <c r="D1" s="123"/>
      <c r="E1" s="123"/>
      <c r="F1" s="123"/>
      <c r="G1" s="123"/>
      <c r="H1" s="123"/>
      <c r="I1" s="101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8" customHeight="1">
      <c r="A2" s="100"/>
      <c r="B2" s="123" t="s">
        <v>105</v>
      </c>
      <c r="C2" s="123"/>
      <c r="D2" s="123"/>
      <c r="E2" s="123"/>
      <c r="F2" s="123"/>
      <c r="G2" s="123"/>
      <c r="H2" s="123"/>
      <c r="I2" s="101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15" customHeight="1">
      <c r="A3" s="100"/>
      <c r="B3" s="103"/>
      <c r="C3" s="103"/>
      <c r="D3" s="103"/>
      <c r="E3" s="104"/>
      <c r="F3" s="104"/>
      <c r="G3" s="104"/>
      <c r="H3" s="102"/>
      <c r="I3" s="80"/>
      <c r="J3" s="102"/>
      <c r="K3" s="105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15" customHeight="1">
      <c r="A4" s="100"/>
      <c r="B4" s="103"/>
      <c r="C4" s="103"/>
      <c r="D4" s="103"/>
      <c r="E4" s="104"/>
      <c r="F4" s="104"/>
      <c r="G4" s="104"/>
      <c r="H4" s="102"/>
      <c r="I4" s="80"/>
      <c r="J4" s="102"/>
      <c r="K4" s="105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0"/>
      <c r="B5" s="103"/>
      <c r="C5" s="103"/>
      <c r="D5" s="103"/>
      <c r="E5" s="104"/>
      <c r="F5" s="104"/>
      <c r="G5" s="104"/>
      <c r="H5" s="102"/>
      <c r="I5" s="80"/>
      <c r="J5" s="102"/>
      <c r="K5" s="105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73"/>
      <c r="B6" s="106" t="s">
        <v>102</v>
      </c>
      <c r="C6" s="73"/>
      <c r="D6" s="106"/>
      <c r="E6" s="72"/>
      <c r="F6" s="107"/>
      <c r="G6" s="108"/>
      <c r="H6" s="98"/>
      <c r="I6" s="109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5" customHeight="1">
      <c r="A7" s="73"/>
      <c r="B7" s="106" t="s">
        <v>17</v>
      </c>
      <c r="C7" s="73"/>
      <c r="D7" s="106"/>
      <c r="E7" s="72"/>
      <c r="F7" s="107"/>
      <c r="G7" s="108"/>
      <c r="H7" s="98"/>
      <c r="I7" s="10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ht="15" customHeight="1">
      <c r="A8" s="73"/>
      <c r="B8" s="106" t="s">
        <v>103</v>
      </c>
      <c r="C8" s="73"/>
      <c r="D8" s="106"/>
      <c r="E8" s="72"/>
      <c r="F8" s="107"/>
      <c r="G8" s="108"/>
      <c r="H8" s="98"/>
      <c r="I8" s="109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2:15" ht="15" customHeight="1">
      <c r="B9" s="14"/>
      <c r="C9" s="14"/>
      <c r="K9" s="10"/>
      <c r="L9" s="10"/>
      <c r="M9" s="10"/>
      <c r="N9" s="10"/>
      <c r="O9" s="10"/>
    </row>
    <row r="10" spans="2:15" ht="15" customHeight="1">
      <c r="B10" s="14"/>
      <c r="C10" s="14"/>
      <c r="K10" s="10"/>
      <c r="L10" s="10"/>
      <c r="M10" s="10"/>
      <c r="N10" s="10"/>
      <c r="O10" s="10"/>
    </row>
    <row r="11" spans="2:15" ht="15" customHeight="1">
      <c r="B11" s="14"/>
      <c r="C11" s="14"/>
      <c r="K11" s="10"/>
      <c r="L11" s="10"/>
      <c r="M11" s="10"/>
      <c r="N11" s="10"/>
      <c r="O11" s="10"/>
    </row>
    <row r="12" spans="2:15" ht="15" customHeight="1">
      <c r="B12" s="14"/>
      <c r="C12" s="14"/>
      <c r="K12" s="10"/>
      <c r="L12" s="10"/>
      <c r="M12" s="10"/>
      <c r="N12" s="10"/>
      <c r="O12" s="10"/>
    </row>
    <row r="13" spans="2:15" ht="15" customHeight="1">
      <c r="B13" s="14"/>
      <c r="C13" s="14"/>
      <c r="K13" s="10"/>
      <c r="L13" s="10"/>
      <c r="M13" s="10"/>
      <c r="N13" s="10"/>
      <c r="O13" s="10"/>
    </row>
    <row r="14" spans="2:15" ht="15" customHeight="1">
      <c r="B14" s="14"/>
      <c r="C14" s="14"/>
      <c r="K14" s="10"/>
      <c r="L14" s="10"/>
      <c r="M14" s="10"/>
      <c r="N14" s="10"/>
      <c r="O14" s="10"/>
    </row>
    <row r="15" spans="2:15" ht="15" customHeight="1">
      <c r="B15" s="14"/>
      <c r="C15" s="14"/>
      <c r="K15" s="10"/>
      <c r="L15" s="10"/>
      <c r="M15" s="10"/>
      <c r="N15" s="10"/>
      <c r="O15" s="10"/>
    </row>
    <row r="16" spans="2:15" ht="15" customHeight="1">
      <c r="B16" s="14"/>
      <c r="C16" s="14"/>
      <c r="K16" s="10"/>
      <c r="L16" s="10"/>
      <c r="M16" s="10"/>
      <c r="N16" s="10"/>
      <c r="O16" s="10"/>
    </row>
    <row r="17" spans="2:15" ht="15" customHeight="1">
      <c r="B17" s="14"/>
      <c r="C17" s="14"/>
      <c r="K17" s="10"/>
      <c r="L17" s="10"/>
      <c r="M17" s="10"/>
      <c r="N17" s="10"/>
      <c r="O17" s="10"/>
    </row>
    <row r="18" spans="2:15" ht="15" customHeight="1">
      <c r="B18" s="14"/>
      <c r="C18" s="14"/>
      <c r="K18" s="10"/>
      <c r="L18" s="10"/>
      <c r="M18" s="10"/>
      <c r="N18" s="10"/>
      <c r="O18" s="10"/>
    </row>
    <row r="19" spans="2:15" ht="15" customHeight="1">
      <c r="B19" s="14"/>
      <c r="C19" s="14"/>
      <c r="K19" s="10"/>
      <c r="L19" s="10"/>
      <c r="M19" s="10"/>
      <c r="N19" s="10"/>
      <c r="O19" s="10"/>
    </row>
    <row r="20" spans="4:15" ht="15" customHeight="1">
      <c r="D20" s="15" t="s">
        <v>20</v>
      </c>
      <c r="H20" s="22"/>
      <c r="K20" s="10"/>
      <c r="L20" s="10"/>
      <c r="M20" s="10"/>
      <c r="N20" s="10"/>
      <c r="O20" s="10"/>
    </row>
    <row r="21" spans="1:9" s="44" customFormat="1" ht="15" customHeight="1">
      <c r="A21" s="50"/>
      <c r="B21" s="45"/>
      <c r="C21" s="46"/>
      <c r="D21" s="47" t="str">
        <f>+B1</f>
        <v>NÁHRADNÍ VÝSADBY V ROCE 2020, TŘINEC</v>
      </c>
      <c r="E21" s="48"/>
      <c r="F21" s="49"/>
      <c r="G21" s="120"/>
      <c r="H21" s="120"/>
      <c r="I21" s="50"/>
    </row>
    <row r="22" spans="4:15" ht="15" customHeight="1">
      <c r="D22" s="15"/>
      <c r="K22" s="10"/>
      <c r="L22" s="10"/>
      <c r="M22" s="10"/>
      <c r="N22" s="10"/>
      <c r="O22" s="10"/>
    </row>
    <row r="23" spans="4:15" ht="15" customHeight="1">
      <c r="D23" s="15"/>
      <c r="K23" s="10"/>
      <c r="L23" s="10"/>
      <c r="M23" s="10"/>
      <c r="N23" s="10"/>
      <c r="O23" s="10"/>
    </row>
    <row r="24" spans="2:15" ht="15" customHeight="1">
      <c r="B24" s="12">
        <v>1</v>
      </c>
      <c r="D24" s="15" t="str">
        <f>+D57</f>
        <v>Celkem za vytyčení inženýrských sítí bez DPH</v>
      </c>
      <c r="H24" s="22">
        <f>+H57</f>
        <v>0</v>
      </c>
      <c r="K24" s="10"/>
      <c r="L24" s="10"/>
      <c r="M24" s="10"/>
      <c r="N24" s="10"/>
      <c r="O24" s="10"/>
    </row>
    <row r="25" spans="2:15" ht="15" customHeight="1">
      <c r="B25" s="12">
        <v>2</v>
      </c>
      <c r="D25" s="15" t="str">
        <f>+D73</f>
        <v>Celkem za odstranění pařezů bez DPH</v>
      </c>
      <c r="H25" s="22">
        <f>+H73</f>
        <v>0</v>
      </c>
      <c r="K25" s="10"/>
      <c r="L25" s="10"/>
      <c r="M25" s="10"/>
      <c r="N25" s="10"/>
      <c r="O25" s="10"/>
    </row>
    <row r="26" spans="2:15" ht="15" customHeight="1">
      <c r="B26" s="12">
        <v>3</v>
      </c>
      <c r="D26" s="15" t="str">
        <f>+D78</f>
        <v>Celkem za ochranný plot pro L9 bez DPH</v>
      </c>
      <c r="H26" s="22">
        <f>+H78</f>
        <v>0</v>
      </c>
      <c r="K26" s="10"/>
      <c r="L26" s="10"/>
      <c r="M26" s="10"/>
      <c r="N26" s="10"/>
      <c r="O26" s="10"/>
    </row>
    <row r="27" spans="2:15" ht="15" customHeight="1">
      <c r="B27" s="12">
        <v>4</v>
      </c>
      <c r="D27" s="15" t="str">
        <f>+D194</f>
        <v>Celkem za výsadbu stromů a keřů včetně materiálu bez DPH</v>
      </c>
      <c r="E27" s="12"/>
      <c r="F27" s="19"/>
      <c r="G27" s="25"/>
      <c r="H27" s="22">
        <f>+H194</f>
        <v>0</v>
      </c>
      <c r="K27" s="10"/>
      <c r="L27" s="10"/>
      <c r="M27" s="10"/>
      <c r="N27" s="10"/>
      <c r="O27" s="10"/>
    </row>
    <row r="28" spans="2:15" ht="15" customHeight="1">
      <c r="B28" s="12">
        <v>5</v>
      </c>
      <c r="D28" s="15" t="str">
        <f>+D209</f>
        <v>Celkem za založení květné louky (TL16) včetně materiálu bez DPH</v>
      </c>
      <c r="E28" s="12"/>
      <c r="F28" s="19"/>
      <c r="G28" s="25"/>
      <c r="H28" s="22">
        <f>+H209</f>
        <v>0</v>
      </c>
      <c r="K28" s="10"/>
      <c r="L28" s="10"/>
      <c r="M28" s="10"/>
      <c r="N28" s="10"/>
      <c r="O28" s="10"/>
    </row>
    <row r="29" spans="2:8" ht="15" customHeight="1">
      <c r="B29" s="12">
        <v>6</v>
      </c>
      <c r="D29" s="15" t="str">
        <f>+D234</f>
        <v>Celkem za následnou péči po dobu 1. roku bez DPH</v>
      </c>
      <c r="E29" s="12"/>
      <c r="F29" s="19"/>
      <c r="G29" s="25"/>
      <c r="H29" s="22">
        <f>+H234</f>
        <v>0</v>
      </c>
    </row>
    <row r="30" spans="2:8" ht="15" customHeight="1">
      <c r="B30" s="12">
        <v>7</v>
      </c>
      <c r="D30" s="15" t="str">
        <f>+D271</f>
        <v>Celkem za následnou péči po dobu 2. roku bez DPH</v>
      </c>
      <c r="E30" s="12"/>
      <c r="F30" s="19"/>
      <c r="G30" s="25"/>
      <c r="H30" s="22">
        <f>+H271</f>
        <v>0</v>
      </c>
    </row>
    <row r="31" spans="2:15" ht="15" customHeight="1">
      <c r="B31" s="12">
        <v>8</v>
      </c>
      <c r="D31" s="15" t="str">
        <f>+D299</f>
        <v>Celkem za následnou péči po dobu 3. roku bez DPH</v>
      </c>
      <c r="H31" s="22">
        <f>+H299</f>
        <v>0</v>
      </c>
      <c r="K31" s="10"/>
      <c r="L31" s="10"/>
      <c r="M31" s="10"/>
      <c r="N31" s="10"/>
      <c r="O31" s="10"/>
    </row>
    <row r="32" spans="4:8" ht="15" customHeight="1">
      <c r="D32" s="43"/>
      <c r="E32" s="12"/>
      <c r="F32" s="19"/>
      <c r="G32" s="25"/>
      <c r="H32" s="22"/>
    </row>
    <row r="33" spans="4:8" ht="15" customHeight="1">
      <c r="D33" s="27"/>
      <c r="E33" s="28"/>
      <c r="F33" s="121"/>
      <c r="G33" s="121"/>
      <c r="H33" s="34"/>
    </row>
    <row r="34" spans="1:9" s="44" customFormat="1" ht="15" customHeight="1">
      <c r="A34" s="50"/>
      <c r="B34" s="45"/>
      <c r="C34" s="46"/>
      <c r="D34" s="47" t="s">
        <v>13</v>
      </c>
      <c r="E34" s="48"/>
      <c r="F34" s="49"/>
      <c r="G34" s="120">
        <f>SUM(H24:H33)</f>
        <v>0</v>
      </c>
      <c r="H34" s="120"/>
      <c r="I34" s="50"/>
    </row>
    <row r="35" spans="1:9" s="44" customFormat="1" ht="15" customHeight="1">
      <c r="A35" s="50"/>
      <c r="B35" s="45"/>
      <c r="C35" s="46"/>
      <c r="D35" s="47"/>
      <c r="E35" s="48"/>
      <c r="F35" s="49"/>
      <c r="G35" s="78"/>
      <c r="H35" s="78"/>
      <c r="I35" s="50"/>
    </row>
    <row r="36" spans="1:9" s="5" customFormat="1" ht="15" customHeight="1">
      <c r="A36" s="8"/>
      <c r="B36" s="13"/>
      <c r="C36" s="41"/>
      <c r="D36" s="23"/>
      <c r="E36" s="17"/>
      <c r="F36" s="20"/>
      <c r="G36" s="79"/>
      <c r="H36" s="36"/>
      <c r="I36" s="8"/>
    </row>
    <row r="37" spans="1:9" s="29" customFormat="1" ht="23.25" customHeight="1">
      <c r="A37" s="51"/>
      <c r="B37" s="30"/>
      <c r="C37" s="42"/>
      <c r="D37" s="31" t="s">
        <v>26</v>
      </c>
      <c r="E37" s="32"/>
      <c r="F37" s="122">
        <f>+G34*1.21</f>
        <v>0</v>
      </c>
      <c r="G37" s="122"/>
      <c r="H37" s="122"/>
      <c r="I37" s="51"/>
    </row>
    <row r="38" spans="1:9" s="5" customFormat="1" ht="15" customHeight="1">
      <c r="A38" s="8"/>
      <c r="B38" s="13"/>
      <c r="C38" s="41"/>
      <c r="D38" s="16"/>
      <c r="E38" s="17"/>
      <c r="F38" s="20"/>
      <c r="G38" s="33"/>
      <c r="H38" s="35"/>
      <c r="I38" s="8"/>
    </row>
    <row r="39" spans="1:9" s="5" customFormat="1" ht="15" customHeight="1">
      <c r="A39" s="8"/>
      <c r="B39" s="13"/>
      <c r="C39" s="41"/>
      <c r="D39" s="16"/>
      <c r="E39" s="17"/>
      <c r="F39" s="20"/>
      <c r="G39" s="33"/>
      <c r="H39" s="35"/>
      <c r="I39" s="8"/>
    </row>
    <row r="40" spans="1:256" s="5" customFormat="1" ht="15" customHeight="1">
      <c r="A40" s="7"/>
      <c r="B40" s="52"/>
      <c r="C40" s="7"/>
      <c r="D40" s="15"/>
      <c r="E40" s="12"/>
      <c r="F40" s="25"/>
      <c r="G40" s="25"/>
      <c r="H40" s="22"/>
      <c r="I40" s="9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" customFormat="1" ht="15" customHeight="1">
      <c r="A41" s="7"/>
      <c r="B41" s="52"/>
      <c r="C41" s="7"/>
      <c r="D41" s="15"/>
      <c r="E41" s="12"/>
      <c r="F41" s="25"/>
      <c r="G41" s="25"/>
      <c r="H41" s="22"/>
      <c r="I41" s="9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5" customFormat="1" ht="15" customHeight="1">
      <c r="A42" s="7"/>
      <c r="B42" s="52"/>
      <c r="C42" s="7"/>
      <c r="D42" s="15"/>
      <c r="E42" s="12"/>
      <c r="F42" s="25"/>
      <c r="G42" s="25"/>
      <c r="H42" s="22"/>
      <c r="I42" s="9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5" customFormat="1" ht="15" customHeight="1">
      <c r="A43" s="7"/>
      <c r="B43" s="52"/>
      <c r="C43" s="7"/>
      <c r="D43" s="15"/>
      <c r="E43" s="12"/>
      <c r="F43" s="25"/>
      <c r="G43" s="25"/>
      <c r="H43" s="22"/>
      <c r="I43" s="9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5" customFormat="1" ht="15" customHeight="1">
      <c r="A44" s="7"/>
      <c r="B44" s="52"/>
      <c r="C44" s="7"/>
      <c r="D44" s="15"/>
      <c r="E44" s="12"/>
      <c r="F44" s="25"/>
      <c r="G44" s="25"/>
      <c r="H44" s="22"/>
      <c r="I44" s="9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5" customFormat="1" ht="15" customHeight="1">
      <c r="A45" s="7"/>
      <c r="B45" s="52"/>
      <c r="C45" s="7"/>
      <c r="D45" s="15"/>
      <c r="E45" s="12"/>
      <c r="F45" s="25"/>
      <c r="G45" s="25"/>
      <c r="H45" s="22"/>
      <c r="I45" s="9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" customFormat="1" ht="15" customHeight="1">
      <c r="A46" s="7"/>
      <c r="B46" s="52"/>
      <c r="C46" s="7"/>
      <c r="D46" s="15"/>
      <c r="E46" s="12"/>
      <c r="F46" s="25"/>
      <c r="G46" s="25"/>
      <c r="H46" s="22"/>
      <c r="I46" s="9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" customFormat="1" ht="15" customHeight="1">
      <c r="A47" s="7"/>
      <c r="B47" s="52"/>
      <c r="C47" s="7"/>
      <c r="D47" s="15"/>
      <c r="E47" s="12"/>
      <c r="F47" s="25"/>
      <c r="G47" s="25"/>
      <c r="H47" s="22"/>
      <c r="I47" s="9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5" customFormat="1" ht="15" customHeight="1">
      <c r="A48" s="7"/>
      <c r="B48" s="52"/>
      <c r="C48" s="7"/>
      <c r="D48" s="15"/>
      <c r="E48" s="12"/>
      <c r="F48" s="25"/>
      <c r="G48" s="25"/>
      <c r="H48" s="22"/>
      <c r="I48" s="9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5" customHeight="1">
      <c r="A49" s="7"/>
      <c r="B49" s="52"/>
      <c r="C49" s="7"/>
      <c r="D49" s="15"/>
      <c r="E49" s="12"/>
      <c r="F49" s="25"/>
      <c r="G49" s="25"/>
      <c r="H49" s="22"/>
      <c r="I49" s="9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5" customHeight="1">
      <c r="A50" s="7"/>
      <c r="B50" s="52"/>
      <c r="C50" s="7"/>
      <c r="D50" s="15"/>
      <c r="E50" s="12"/>
      <c r="F50" s="25"/>
      <c r="G50" s="25"/>
      <c r="H50" s="22"/>
      <c r="I50" s="9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5" customHeight="1">
      <c r="A51" s="7"/>
      <c r="B51" s="52"/>
      <c r="C51" s="7"/>
      <c r="D51" s="15"/>
      <c r="E51" s="12"/>
      <c r="F51" s="25"/>
      <c r="G51" s="25"/>
      <c r="H51" s="22"/>
      <c r="I51" s="9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" customFormat="1" ht="15" customHeight="1">
      <c r="A52" s="7"/>
      <c r="B52" s="52"/>
      <c r="C52" s="7"/>
      <c r="D52" s="15"/>
      <c r="E52" s="12"/>
      <c r="F52" s="25"/>
      <c r="G52" s="25"/>
      <c r="H52" s="22"/>
      <c r="I52" s="9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" customFormat="1" ht="15" customHeight="1">
      <c r="A53" s="7"/>
      <c r="B53" s="52"/>
      <c r="C53" s="7"/>
      <c r="D53" s="15"/>
      <c r="E53" s="12"/>
      <c r="F53" s="25"/>
      <c r="G53" s="25"/>
      <c r="H53" s="22"/>
      <c r="I53" s="9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" customFormat="1" ht="15" customHeight="1">
      <c r="A54" s="52"/>
      <c r="B54" s="52">
        <v>1</v>
      </c>
      <c r="C54" s="54"/>
      <c r="D54" s="54"/>
      <c r="E54" s="52"/>
      <c r="F54" s="55"/>
      <c r="G54" s="55"/>
      <c r="H54" s="56"/>
      <c r="I54" s="57"/>
      <c r="J54" s="52"/>
      <c r="K54" s="58"/>
      <c r="L54" s="52"/>
      <c r="M54" s="53"/>
      <c r="N54" s="5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s="5" customFormat="1" ht="15" customHeight="1">
      <c r="A55" s="52"/>
      <c r="B55" s="52" t="s">
        <v>10</v>
      </c>
      <c r="C55" s="54" t="s">
        <v>197</v>
      </c>
      <c r="D55" s="54"/>
      <c r="E55" s="52" t="s">
        <v>4</v>
      </c>
      <c r="F55" s="55" t="s">
        <v>5</v>
      </c>
      <c r="G55" s="55" t="s">
        <v>11</v>
      </c>
      <c r="H55" s="56" t="s">
        <v>8</v>
      </c>
      <c r="I55" s="57"/>
      <c r="J55" s="52"/>
      <c r="K55" s="58"/>
      <c r="L55" s="52"/>
      <c r="M55" s="53"/>
      <c r="N55" s="52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7" s="5" customFormat="1" ht="15" customHeight="1">
      <c r="A56" s="81"/>
      <c r="B56" s="59">
        <v>1</v>
      </c>
      <c r="C56" s="59" t="s">
        <v>12</v>
      </c>
      <c r="D56" s="82" t="s">
        <v>36</v>
      </c>
      <c r="E56" s="59" t="s">
        <v>1</v>
      </c>
      <c r="F56" s="83">
        <v>1</v>
      </c>
      <c r="G56" s="83"/>
      <c r="H56" s="60">
        <f>+F56*G56</f>
        <v>0</v>
      </c>
      <c r="I56" s="93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85"/>
    </row>
    <row r="57" spans="1:256" ht="12.75">
      <c r="A57" s="52"/>
      <c r="B57" s="52"/>
      <c r="C57" s="54"/>
      <c r="D57" s="54" t="s">
        <v>198</v>
      </c>
      <c r="E57" s="52"/>
      <c r="F57" s="55"/>
      <c r="G57" s="55"/>
      <c r="H57" s="56">
        <f>SUM(H56)</f>
        <v>0</v>
      </c>
      <c r="I57" s="57"/>
      <c r="J57" s="52"/>
      <c r="K57" s="58"/>
      <c r="L57" s="52"/>
      <c r="M57" s="53"/>
      <c r="N57" s="52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s="5" customFormat="1" ht="15" customHeight="1">
      <c r="A58" s="52"/>
      <c r="B58" s="52"/>
      <c r="C58" s="54"/>
      <c r="D58" s="54"/>
      <c r="E58" s="52"/>
      <c r="F58" s="55"/>
      <c r="G58" s="55"/>
      <c r="H58" s="56"/>
      <c r="I58" s="57"/>
      <c r="J58" s="52"/>
      <c r="K58" s="58"/>
      <c r="L58" s="52"/>
      <c r="M58" s="53"/>
      <c r="N58" s="52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s="5" customFormat="1" ht="15" customHeight="1">
      <c r="A59" s="52"/>
      <c r="B59" s="52">
        <v>2</v>
      </c>
      <c r="C59" s="54"/>
      <c r="D59" s="54"/>
      <c r="E59" s="52"/>
      <c r="F59" s="55"/>
      <c r="G59" s="55"/>
      <c r="H59" s="56"/>
      <c r="I59" s="57"/>
      <c r="J59" s="52"/>
      <c r="K59" s="58"/>
      <c r="L59" s="52"/>
      <c r="M59" s="53"/>
      <c r="N59" s="52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15" s="53" customFormat="1" ht="15" customHeight="1">
      <c r="A60" s="52"/>
      <c r="B60" s="52" t="s">
        <v>10</v>
      </c>
      <c r="C60" s="54" t="s">
        <v>184</v>
      </c>
      <c r="D60" s="54"/>
      <c r="E60" s="52" t="s">
        <v>4</v>
      </c>
      <c r="F60" s="55" t="s">
        <v>5</v>
      </c>
      <c r="G60" s="55" t="s">
        <v>11</v>
      </c>
      <c r="H60" s="56" t="s">
        <v>8</v>
      </c>
      <c r="I60" s="80"/>
      <c r="J60" s="80"/>
      <c r="K60" s="52"/>
      <c r="L60" s="58"/>
      <c r="M60" s="52"/>
      <c r="O60" s="52"/>
    </row>
    <row r="61" spans="1:11" s="61" customFormat="1" ht="26.25" customHeight="1">
      <c r="A61" s="81"/>
      <c r="B61" s="59">
        <v>2</v>
      </c>
      <c r="C61" s="59">
        <v>112251211</v>
      </c>
      <c r="D61" s="82" t="s">
        <v>192</v>
      </c>
      <c r="E61" s="59" t="s">
        <v>0</v>
      </c>
      <c r="F61" s="83">
        <f>1*3.14*0.4*0.4</f>
        <v>0.5024000000000001</v>
      </c>
      <c r="G61" s="83"/>
      <c r="H61" s="60">
        <f aca="true" t="shared" si="0" ref="H61:H71">+F61*G61</f>
        <v>0</v>
      </c>
      <c r="I61" s="84"/>
      <c r="J61" s="84"/>
      <c r="K61" s="72"/>
    </row>
    <row r="62" spans="1:11" s="116" customFormat="1" ht="26.25" customHeight="1">
      <c r="A62" s="110"/>
      <c r="B62" s="99">
        <v>3</v>
      </c>
      <c r="C62" s="99">
        <v>112251213</v>
      </c>
      <c r="D62" s="111" t="s">
        <v>186</v>
      </c>
      <c r="E62" s="99" t="s">
        <v>0</v>
      </c>
      <c r="F62" s="112">
        <f>1*3.14*0.2*0.2</f>
        <v>0.12560000000000002</v>
      </c>
      <c r="G62" s="112"/>
      <c r="H62" s="113">
        <f t="shared" si="0"/>
        <v>0</v>
      </c>
      <c r="I62" s="114"/>
      <c r="J62" s="114"/>
      <c r="K62" s="115"/>
    </row>
    <row r="63" spans="1:11" s="116" customFormat="1" ht="26.25" customHeight="1">
      <c r="A63" s="110"/>
      <c r="B63" s="99">
        <v>4</v>
      </c>
      <c r="C63" s="99">
        <v>112251213</v>
      </c>
      <c r="D63" s="111" t="s">
        <v>187</v>
      </c>
      <c r="E63" s="99" t="s">
        <v>0</v>
      </c>
      <c r="F63" s="112">
        <f>4*3.14*0.25*0.25</f>
        <v>0.785</v>
      </c>
      <c r="G63" s="112"/>
      <c r="H63" s="113">
        <f t="shared" si="0"/>
        <v>0</v>
      </c>
      <c r="I63" s="114"/>
      <c r="J63" s="114"/>
      <c r="K63" s="115"/>
    </row>
    <row r="64" spans="1:11" s="116" customFormat="1" ht="26.25" customHeight="1">
      <c r="A64" s="110"/>
      <c r="B64" s="99">
        <v>5</v>
      </c>
      <c r="C64" s="99">
        <v>112251213</v>
      </c>
      <c r="D64" s="111" t="s">
        <v>188</v>
      </c>
      <c r="E64" s="99" t="s">
        <v>0</v>
      </c>
      <c r="F64" s="112">
        <f>4*3.14*0.3*0.3</f>
        <v>1.1303999999999998</v>
      </c>
      <c r="G64" s="112"/>
      <c r="H64" s="113">
        <f t="shared" si="0"/>
        <v>0</v>
      </c>
      <c r="I64" s="114"/>
      <c r="J64" s="114"/>
      <c r="K64" s="115"/>
    </row>
    <row r="65" spans="1:11" s="116" customFormat="1" ht="26.25" customHeight="1">
      <c r="A65" s="110"/>
      <c r="B65" s="99">
        <v>6</v>
      </c>
      <c r="C65" s="99">
        <v>112251213</v>
      </c>
      <c r="D65" s="111" t="s">
        <v>189</v>
      </c>
      <c r="E65" s="99" t="s">
        <v>0</v>
      </c>
      <c r="F65" s="112">
        <f>1*3.14*0.35*0.35</f>
        <v>0.38465</v>
      </c>
      <c r="G65" s="112"/>
      <c r="H65" s="113">
        <f t="shared" si="0"/>
        <v>0</v>
      </c>
      <c r="I65" s="114"/>
      <c r="J65" s="114"/>
      <c r="K65" s="115"/>
    </row>
    <row r="66" spans="1:11" s="116" customFormat="1" ht="26.25" customHeight="1">
      <c r="A66" s="110"/>
      <c r="B66" s="99">
        <v>7</v>
      </c>
      <c r="C66" s="99">
        <v>112251213</v>
      </c>
      <c r="D66" s="111" t="s">
        <v>190</v>
      </c>
      <c r="E66" s="99" t="s">
        <v>0</v>
      </c>
      <c r="F66" s="112">
        <f>1*3.14*0.4*0.4</f>
        <v>0.5024000000000001</v>
      </c>
      <c r="G66" s="112"/>
      <c r="H66" s="113">
        <f t="shared" si="0"/>
        <v>0</v>
      </c>
      <c r="I66" s="114"/>
      <c r="J66" s="114"/>
      <c r="K66" s="115"/>
    </row>
    <row r="67" spans="1:11" s="116" customFormat="1" ht="26.25" customHeight="1">
      <c r="A67" s="110"/>
      <c r="B67" s="99">
        <v>8</v>
      </c>
      <c r="C67" s="99">
        <v>112251213</v>
      </c>
      <c r="D67" s="111" t="s">
        <v>191</v>
      </c>
      <c r="E67" s="99" t="s">
        <v>0</v>
      </c>
      <c r="F67" s="112">
        <f>1*3.14*0.65*0.65</f>
        <v>1.3266500000000003</v>
      </c>
      <c r="G67" s="112"/>
      <c r="H67" s="113">
        <f t="shared" si="0"/>
        <v>0</v>
      </c>
      <c r="I67" s="114"/>
      <c r="J67" s="114"/>
      <c r="K67" s="115"/>
    </row>
    <row r="68" spans="1:11" s="61" customFormat="1" ht="26.25" customHeight="1">
      <c r="A68" s="81"/>
      <c r="B68" s="59">
        <v>9</v>
      </c>
      <c r="C68" s="59">
        <v>174111111</v>
      </c>
      <c r="D68" s="82" t="s">
        <v>194</v>
      </c>
      <c r="E68" s="59" t="s">
        <v>0</v>
      </c>
      <c r="F68" s="83">
        <f>+F61</f>
        <v>0.5024000000000001</v>
      </c>
      <c r="G68" s="83"/>
      <c r="H68" s="60">
        <f t="shared" si="0"/>
        <v>0</v>
      </c>
      <c r="I68" s="84"/>
      <c r="J68" s="84"/>
      <c r="K68" s="72"/>
    </row>
    <row r="69" spans="1:11" s="61" customFormat="1" ht="26.25" customHeight="1">
      <c r="A69" s="81"/>
      <c r="B69" s="59">
        <v>10</v>
      </c>
      <c r="C69" s="59">
        <v>174111113</v>
      </c>
      <c r="D69" s="82" t="s">
        <v>195</v>
      </c>
      <c r="E69" s="59" t="s">
        <v>0</v>
      </c>
      <c r="F69" s="83">
        <f>+SUM(F62:F67)</f>
        <v>4.254700000000001</v>
      </c>
      <c r="G69" s="83"/>
      <c r="H69" s="60">
        <f t="shared" si="0"/>
        <v>0</v>
      </c>
      <c r="I69" s="84"/>
      <c r="J69" s="84"/>
      <c r="K69" s="72"/>
    </row>
    <row r="70" spans="1:11" s="61" customFormat="1" ht="26.25" customHeight="1">
      <c r="A70" s="81"/>
      <c r="B70" s="59">
        <v>11</v>
      </c>
      <c r="C70" s="59">
        <v>998231311</v>
      </c>
      <c r="D70" s="82" t="s">
        <v>148</v>
      </c>
      <c r="E70" s="59" t="s">
        <v>2</v>
      </c>
      <c r="F70" s="83">
        <f>F72*1.3</f>
        <v>1.235</v>
      </c>
      <c r="G70" s="83"/>
      <c r="H70" s="60">
        <f t="shared" si="0"/>
        <v>0</v>
      </c>
      <c r="I70" s="84"/>
      <c r="J70" s="84"/>
      <c r="K70" s="72"/>
    </row>
    <row r="71" spans="1:11" s="61" customFormat="1" ht="26.25" customHeight="1">
      <c r="A71" s="81"/>
      <c r="B71" s="59">
        <v>12</v>
      </c>
      <c r="C71" s="59" t="s">
        <v>12</v>
      </c>
      <c r="D71" s="82" t="s">
        <v>193</v>
      </c>
      <c r="E71" s="59" t="s">
        <v>0</v>
      </c>
      <c r="F71" s="83">
        <f>SUM(F61:F67)</f>
        <v>4.757100000000001</v>
      </c>
      <c r="G71" s="83"/>
      <c r="H71" s="60">
        <f t="shared" si="0"/>
        <v>0</v>
      </c>
      <c r="I71" s="84"/>
      <c r="J71" s="84"/>
      <c r="K71" s="72"/>
    </row>
    <row r="72" spans="1:11" s="61" customFormat="1" ht="26.25" customHeight="1">
      <c r="A72" s="81"/>
      <c r="B72" s="59">
        <v>13</v>
      </c>
      <c r="C72" s="59" t="s">
        <v>3</v>
      </c>
      <c r="D72" s="82" t="s">
        <v>196</v>
      </c>
      <c r="E72" s="59" t="s">
        <v>9</v>
      </c>
      <c r="F72" s="83">
        <f>+(4.25+0.5)*0.2</f>
        <v>0.9500000000000001</v>
      </c>
      <c r="G72" s="83"/>
      <c r="H72" s="60">
        <f>G72*F72</f>
        <v>0</v>
      </c>
      <c r="I72" s="84"/>
      <c r="J72" s="84"/>
      <c r="K72" s="72"/>
    </row>
    <row r="73" spans="1:15" s="53" customFormat="1" ht="15" customHeight="1">
      <c r="A73" s="52"/>
      <c r="B73" s="52"/>
      <c r="C73" s="54"/>
      <c r="D73" s="54" t="s">
        <v>185</v>
      </c>
      <c r="E73" s="52"/>
      <c r="F73" s="55"/>
      <c r="G73" s="55"/>
      <c r="H73" s="56">
        <f>SUM(H61:H72)</f>
        <v>0</v>
      </c>
      <c r="I73" s="80"/>
      <c r="J73" s="80"/>
      <c r="K73" s="52"/>
      <c r="L73" s="58"/>
      <c r="M73" s="52"/>
      <c r="O73" s="52"/>
    </row>
    <row r="74" spans="1:256" s="5" customFormat="1" ht="15" customHeight="1">
      <c r="A74" s="52"/>
      <c r="B74" s="52"/>
      <c r="C74" s="54"/>
      <c r="D74" s="54"/>
      <c r="E74" s="52"/>
      <c r="F74" s="55"/>
      <c r="G74" s="55"/>
      <c r="H74" s="56"/>
      <c r="I74" s="57"/>
      <c r="J74" s="52"/>
      <c r="K74" s="58"/>
      <c r="L74" s="52"/>
      <c r="M74" s="53"/>
      <c r="N74" s="52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s="5" customFormat="1" ht="15" customHeight="1">
      <c r="A75" s="52"/>
      <c r="B75" s="52">
        <v>3</v>
      </c>
      <c r="C75" s="54"/>
      <c r="D75" s="54"/>
      <c r="E75" s="52"/>
      <c r="F75" s="55"/>
      <c r="G75" s="55"/>
      <c r="H75" s="56"/>
      <c r="I75" s="57"/>
      <c r="J75" s="52"/>
      <c r="K75" s="58"/>
      <c r="L75" s="52"/>
      <c r="M75" s="53"/>
      <c r="N75" s="52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s="5" customFormat="1" ht="15" customHeight="1">
      <c r="A76" s="52"/>
      <c r="B76" s="52" t="s">
        <v>10</v>
      </c>
      <c r="C76" s="54" t="s">
        <v>199</v>
      </c>
      <c r="D76" s="54"/>
      <c r="E76" s="52" t="s">
        <v>4</v>
      </c>
      <c r="F76" s="55" t="s">
        <v>5</v>
      </c>
      <c r="G76" s="55" t="s">
        <v>11</v>
      </c>
      <c r="H76" s="56" t="s">
        <v>8</v>
      </c>
      <c r="I76" s="57"/>
      <c r="J76" s="52"/>
      <c r="K76" s="58"/>
      <c r="L76" s="52"/>
      <c r="M76" s="53"/>
      <c r="N76" s="52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7" ht="38.25">
      <c r="A77" s="81"/>
      <c r="B77" s="59">
        <v>14</v>
      </c>
      <c r="C77" s="59" t="s">
        <v>12</v>
      </c>
      <c r="D77" s="82" t="s">
        <v>47</v>
      </c>
      <c r="E77" s="59" t="s">
        <v>22</v>
      </c>
      <c r="F77" s="83">
        <v>50</v>
      </c>
      <c r="G77" s="83"/>
      <c r="H77" s="60">
        <f>+F77*G77</f>
        <v>0</v>
      </c>
      <c r="I77" s="93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85"/>
    </row>
    <row r="78" spans="1:256" ht="12.75">
      <c r="A78" s="52"/>
      <c r="B78" s="52"/>
      <c r="C78" s="54"/>
      <c r="D78" s="54" t="s">
        <v>200</v>
      </c>
      <c r="E78" s="52"/>
      <c r="F78" s="55"/>
      <c r="G78" s="55"/>
      <c r="H78" s="56">
        <f>SUM(H77)</f>
        <v>0</v>
      </c>
      <c r="I78" s="57"/>
      <c r="J78" s="52"/>
      <c r="K78" s="58"/>
      <c r="L78" s="52"/>
      <c r="M78" s="53"/>
      <c r="N78" s="52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</row>
    <row r="79" spans="1:256" s="5" customFormat="1" ht="15" customHeight="1">
      <c r="A79" s="52"/>
      <c r="B79" s="52"/>
      <c r="C79" s="54"/>
      <c r="D79" s="54"/>
      <c r="E79" s="52"/>
      <c r="F79" s="55"/>
      <c r="G79" s="55"/>
      <c r="H79" s="56"/>
      <c r="I79" s="57"/>
      <c r="J79" s="52"/>
      <c r="K79" s="58"/>
      <c r="L79" s="52"/>
      <c r="M79" s="53"/>
      <c r="N79" s="52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</row>
    <row r="80" spans="1:256" s="5" customFormat="1" ht="15" customHeight="1">
      <c r="A80" s="52"/>
      <c r="B80" s="52">
        <v>4</v>
      </c>
      <c r="C80" s="54"/>
      <c r="D80" s="54"/>
      <c r="E80" s="52"/>
      <c r="F80" s="55"/>
      <c r="G80" s="55"/>
      <c r="H80" s="56"/>
      <c r="I80" s="57"/>
      <c r="J80" s="52"/>
      <c r="K80" s="58"/>
      <c r="L80" s="52"/>
      <c r="M80" s="53"/>
      <c r="N80" s="52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</row>
    <row r="81" spans="1:256" ht="12.75">
      <c r="A81" s="52"/>
      <c r="B81" s="52" t="s">
        <v>10</v>
      </c>
      <c r="C81" s="54" t="s">
        <v>49</v>
      </c>
      <c r="D81" s="54"/>
      <c r="E81" s="52" t="s">
        <v>4</v>
      </c>
      <c r="F81" s="55" t="s">
        <v>5</v>
      </c>
      <c r="G81" s="55" t="s">
        <v>11</v>
      </c>
      <c r="H81" s="56" t="s">
        <v>8</v>
      </c>
      <c r="I81" s="57"/>
      <c r="J81" s="52"/>
      <c r="K81" s="58"/>
      <c r="L81" s="52"/>
      <c r="M81" s="53"/>
      <c r="N81" s="52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</row>
    <row r="82" spans="1:256" ht="54.75" customHeight="1">
      <c r="A82" s="81"/>
      <c r="B82" s="59">
        <v>15</v>
      </c>
      <c r="C82" s="59">
        <v>184802111</v>
      </c>
      <c r="D82" s="82" t="s">
        <v>206</v>
      </c>
      <c r="E82" s="59" t="s">
        <v>0</v>
      </c>
      <c r="F82" s="83">
        <f>+(34+34+12+4+9+13+13+12+13+13+8+3+40)</f>
        <v>208</v>
      </c>
      <c r="G82" s="83"/>
      <c r="H82" s="60">
        <f>+F82*G82</f>
        <v>0</v>
      </c>
      <c r="I82" s="93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s="118" customFormat="1" ht="25.5">
      <c r="A83" s="110"/>
      <c r="B83" s="99">
        <v>16</v>
      </c>
      <c r="C83" s="99">
        <v>184802311</v>
      </c>
      <c r="D83" s="111" t="s">
        <v>106</v>
      </c>
      <c r="E83" s="99" t="s">
        <v>0</v>
      </c>
      <c r="F83" s="112">
        <f>+(22+14+24+40)</f>
        <v>100</v>
      </c>
      <c r="G83" s="112"/>
      <c r="H83" s="113">
        <f>+F83*G83</f>
        <v>0</v>
      </c>
      <c r="I83" s="117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  <c r="GJ83" s="116"/>
      <c r="GK83" s="116"/>
      <c r="GL83" s="116"/>
      <c r="GM83" s="116"/>
      <c r="GN83" s="116"/>
      <c r="GO83" s="116"/>
      <c r="GP83" s="116"/>
      <c r="GQ83" s="116"/>
      <c r="GR83" s="116"/>
      <c r="GS83" s="116"/>
      <c r="GT83" s="116"/>
      <c r="GU83" s="116"/>
      <c r="GV83" s="116"/>
      <c r="GW83" s="116"/>
      <c r="GX83" s="116"/>
      <c r="GY83" s="116"/>
      <c r="GZ83" s="116"/>
      <c r="HA83" s="116"/>
      <c r="HB83" s="116"/>
      <c r="HC83" s="116"/>
      <c r="HD83" s="116"/>
      <c r="HE83" s="116"/>
      <c r="HF83" s="116"/>
      <c r="HG83" s="116"/>
      <c r="HH83" s="116"/>
      <c r="HI83" s="116"/>
      <c r="HJ83" s="116"/>
      <c r="HK83" s="116"/>
      <c r="HL83" s="116"/>
      <c r="HM83" s="116"/>
      <c r="HN83" s="116"/>
      <c r="HO83" s="116"/>
      <c r="HP83" s="116"/>
      <c r="HQ83" s="116"/>
      <c r="HR83" s="116"/>
      <c r="HS83" s="116"/>
      <c r="HT83" s="116"/>
      <c r="HU83" s="116"/>
      <c r="HV83" s="116"/>
      <c r="HW83" s="116"/>
      <c r="HX83" s="116"/>
      <c r="HY83" s="116"/>
      <c r="HZ83" s="116"/>
      <c r="IA83" s="116"/>
      <c r="IB83" s="116"/>
      <c r="IC83" s="116"/>
      <c r="ID83" s="116"/>
      <c r="IE83" s="116"/>
      <c r="IF83" s="116"/>
      <c r="IG83" s="116"/>
      <c r="IH83" s="116"/>
      <c r="II83" s="116"/>
      <c r="IJ83" s="116"/>
      <c r="IK83" s="116"/>
      <c r="IL83" s="116"/>
      <c r="IM83" s="116"/>
      <c r="IN83" s="116"/>
      <c r="IO83" s="116"/>
      <c r="IP83" s="116"/>
      <c r="IQ83" s="116"/>
      <c r="IR83" s="116"/>
      <c r="IS83" s="116"/>
      <c r="IT83" s="116"/>
      <c r="IU83" s="116"/>
      <c r="IV83" s="116"/>
    </row>
    <row r="84" spans="1:11" s="61" customFormat="1" ht="26.25" customHeight="1">
      <c r="A84" s="81"/>
      <c r="B84" s="59">
        <v>17</v>
      </c>
      <c r="C84" s="59">
        <v>183205121</v>
      </c>
      <c r="D84" s="82" t="s">
        <v>107</v>
      </c>
      <c r="E84" s="59" t="s">
        <v>0</v>
      </c>
      <c r="F84" s="83">
        <f>+F82</f>
        <v>208</v>
      </c>
      <c r="G84" s="83"/>
      <c r="H84" s="60">
        <f>G84*F84</f>
        <v>0</v>
      </c>
      <c r="I84" s="84"/>
      <c r="J84" s="84"/>
      <c r="K84" s="72"/>
    </row>
    <row r="85" spans="1:256" s="9" customFormat="1" ht="38.25">
      <c r="A85" s="81"/>
      <c r="B85" s="59">
        <v>18</v>
      </c>
      <c r="C85" s="59">
        <v>183211211</v>
      </c>
      <c r="D85" s="82" t="s">
        <v>169</v>
      </c>
      <c r="E85" s="59" t="s">
        <v>0</v>
      </c>
      <c r="F85" s="83">
        <v>2</v>
      </c>
      <c r="G85" s="83"/>
      <c r="H85" s="60">
        <f>G85*F85</f>
        <v>0</v>
      </c>
      <c r="I85" s="93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s="9" customFormat="1" ht="51">
      <c r="A86" s="81"/>
      <c r="B86" s="59">
        <v>19</v>
      </c>
      <c r="C86" s="59">
        <v>183106612</v>
      </c>
      <c r="D86" s="82" t="s">
        <v>108</v>
      </c>
      <c r="E86" s="59" t="s">
        <v>22</v>
      </c>
      <c r="F86" s="83">
        <v>14</v>
      </c>
      <c r="G86" s="83"/>
      <c r="H86" s="60">
        <f>+F86*G86</f>
        <v>0</v>
      </c>
      <c r="I86" s="93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11" s="61" customFormat="1" ht="26.25" customHeight="1">
      <c r="A87" s="81"/>
      <c r="B87" s="59">
        <v>20</v>
      </c>
      <c r="C87" s="59">
        <v>183111111</v>
      </c>
      <c r="D87" s="82" t="s">
        <v>119</v>
      </c>
      <c r="E87" s="59" t="s">
        <v>1</v>
      </c>
      <c r="F87" s="83">
        <f aca="true" t="shared" si="1" ref="F87:F95">+F96</f>
        <v>200</v>
      </c>
      <c r="G87" s="83"/>
      <c r="H87" s="60">
        <f>+F87*G87</f>
        <v>0</v>
      </c>
      <c r="I87" s="84"/>
      <c r="J87" s="84"/>
      <c r="K87" s="72"/>
    </row>
    <row r="88" spans="1:11" s="61" customFormat="1" ht="26.25" customHeight="1">
      <c r="A88" s="81"/>
      <c r="B88" s="59">
        <v>21</v>
      </c>
      <c r="C88" s="59">
        <v>183111113</v>
      </c>
      <c r="D88" s="82" t="s">
        <v>168</v>
      </c>
      <c r="E88" s="59" t="s">
        <v>1</v>
      </c>
      <c r="F88" s="83">
        <f t="shared" si="1"/>
        <v>18</v>
      </c>
      <c r="G88" s="83"/>
      <c r="H88" s="60">
        <f>+F88*G88</f>
        <v>0</v>
      </c>
      <c r="I88" s="98"/>
      <c r="J88" s="84"/>
      <c r="K88" s="72"/>
    </row>
    <row r="89" spans="1:11" s="61" customFormat="1" ht="26.25" customHeight="1">
      <c r="A89" s="81"/>
      <c r="B89" s="59">
        <v>22</v>
      </c>
      <c r="C89" s="59">
        <v>183111214</v>
      </c>
      <c r="D89" s="82" t="s">
        <v>120</v>
      </c>
      <c r="E89" s="59" t="s">
        <v>1</v>
      </c>
      <c r="F89" s="83">
        <f t="shared" si="1"/>
        <v>360</v>
      </c>
      <c r="G89" s="83"/>
      <c r="H89" s="60">
        <f>+F89*G89</f>
        <v>0</v>
      </c>
      <c r="I89" s="84"/>
      <c r="J89" s="84"/>
      <c r="K89" s="72"/>
    </row>
    <row r="90" spans="1:256" s="118" customFormat="1" ht="25.5">
      <c r="A90" s="110"/>
      <c r="B90" s="99">
        <v>23</v>
      </c>
      <c r="C90" s="99">
        <v>183115214</v>
      </c>
      <c r="D90" s="111" t="s">
        <v>123</v>
      </c>
      <c r="E90" s="99" t="s">
        <v>1</v>
      </c>
      <c r="F90" s="112">
        <f t="shared" si="1"/>
        <v>100</v>
      </c>
      <c r="G90" s="112"/>
      <c r="H90" s="113">
        <f aca="true" t="shared" si="2" ref="H90:H95">G90*F90</f>
        <v>0</v>
      </c>
      <c r="I90" s="117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6"/>
      <c r="HS90" s="116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116"/>
      <c r="IO90" s="116"/>
      <c r="IP90" s="116"/>
      <c r="IQ90" s="116"/>
      <c r="IR90" s="116"/>
      <c r="IS90" s="116"/>
      <c r="IT90" s="116"/>
      <c r="IU90" s="116"/>
      <c r="IV90" s="116"/>
    </row>
    <row r="91" spans="1:11" s="61" customFormat="1" ht="26.25" customHeight="1">
      <c r="A91" s="81"/>
      <c r="B91" s="59">
        <v>24</v>
      </c>
      <c r="C91" s="59">
        <v>183101214</v>
      </c>
      <c r="D91" s="82" t="s">
        <v>122</v>
      </c>
      <c r="E91" s="59" t="s">
        <v>1</v>
      </c>
      <c r="F91" s="83">
        <f t="shared" si="1"/>
        <v>12</v>
      </c>
      <c r="G91" s="83"/>
      <c r="H91" s="60">
        <f t="shared" si="2"/>
        <v>0</v>
      </c>
      <c r="I91" s="84"/>
      <c r="J91" s="84"/>
      <c r="K91" s="72"/>
    </row>
    <row r="92" spans="1:11" s="61" customFormat="1" ht="26.25" customHeight="1">
      <c r="A92" s="81"/>
      <c r="B92" s="59">
        <v>25</v>
      </c>
      <c r="C92" s="59">
        <v>183101215</v>
      </c>
      <c r="D92" s="82" t="s">
        <v>121</v>
      </c>
      <c r="E92" s="59" t="s">
        <v>1</v>
      </c>
      <c r="F92" s="83">
        <f t="shared" si="1"/>
        <v>14</v>
      </c>
      <c r="G92" s="83"/>
      <c r="H92" s="60">
        <f t="shared" si="2"/>
        <v>0</v>
      </c>
      <c r="I92" s="84"/>
      <c r="J92" s="84"/>
      <c r="K92" s="72"/>
    </row>
    <row r="93" spans="1:256" s="118" customFormat="1" ht="25.5">
      <c r="A93" s="110"/>
      <c r="B93" s="99">
        <v>26</v>
      </c>
      <c r="C93" s="99">
        <v>183105215</v>
      </c>
      <c r="D93" s="111" t="s">
        <v>124</v>
      </c>
      <c r="E93" s="99" t="s">
        <v>1</v>
      </c>
      <c r="F93" s="112">
        <f t="shared" si="1"/>
        <v>1</v>
      </c>
      <c r="G93" s="112"/>
      <c r="H93" s="113">
        <f t="shared" si="2"/>
        <v>0</v>
      </c>
      <c r="I93" s="117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6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  <c r="HQ93" s="116"/>
      <c r="HR93" s="116"/>
      <c r="HS93" s="116"/>
      <c r="HT93" s="116"/>
      <c r="HU93" s="116"/>
      <c r="HV93" s="116"/>
      <c r="HW93" s="116"/>
      <c r="HX93" s="116"/>
      <c r="HY93" s="116"/>
      <c r="HZ93" s="116"/>
      <c r="IA93" s="116"/>
      <c r="IB93" s="116"/>
      <c r="IC93" s="116"/>
      <c r="ID93" s="116"/>
      <c r="IE93" s="116"/>
      <c r="IF93" s="116"/>
      <c r="IG93" s="116"/>
      <c r="IH93" s="116"/>
      <c r="II93" s="116"/>
      <c r="IJ93" s="116"/>
      <c r="IK93" s="116"/>
      <c r="IL93" s="116"/>
      <c r="IM93" s="116"/>
      <c r="IN93" s="116"/>
      <c r="IO93" s="116"/>
      <c r="IP93" s="116"/>
      <c r="IQ93" s="116"/>
      <c r="IR93" s="116"/>
      <c r="IS93" s="116"/>
      <c r="IT93" s="116"/>
      <c r="IU93" s="116"/>
      <c r="IV93" s="116"/>
    </row>
    <row r="94" spans="1:11" s="61" customFormat="1" ht="26.25" customHeight="1">
      <c r="A94" s="81"/>
      <c r="B94" s="59">
        <v>27</v>
      </c>
      <c r="C94" s="59">
        <v>183101221</v>
      </c>
      <c r="D94" s="82" t="s">
        <v>125</v>
      </c>
      <c r="E94" s="59" t="s">
        <v>1</v>
      </c>
      <c r="F94" s="83">
        <f t="shared" si="1"/>
        <v>41</v>
      </c>
      <c r="G94" s="83"/>
      <c r="H94" s="60">
        <f t="shared" si="2"/>
        <v>0</v>
      </c>
      <c r="I94" s="84"/>
      <c r="J94" s="84"/>
      <c r="K94" s="72"/>
    </row>
    <row r="95" spans="1:256" s="118" customFormat="1" ht="25.5">
      <c r="A95" s="110"/>
      <c r="B95" s="99">
        <v>28</v>
      </c>
      <c r="C95" s="99">
        <v>183105221</v>
      </c>
      <c r="D95" s="111" t="s">
        <v>126</v>
      </c>
      <c r="E95" s="99" t="s">
        <v>1</v>
      </c>
      <c r="F95" s="112">
        <f t="shared" si="1"/>
        <v>4</v>
      </c>
      <c r="G95" s="112"/>
      <c r="H95" s="113">
        <f t="shared" si="2"/>
        <v>0</v>
      </c>
      <c r="I95" s="117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116"/>
      <c r="GK95" s="116"/>
      <c r="GL95" s="116"/>
      <c r="GM95" s="116"/>
      <c r="GN95" s="116"/>
      <c r="GO95" s="116"/>
      <c r="GP95" s="116"/>
      <c r="GQ95" s="116"/>
      <c r="GR95" s="116"/>
      <c r="GS95" s="116"/>
      <c r="GT95" s="116"/>
      <c r="GU95" s="116"/>
      <c r="GV95" s="116"/>
      <c r="GW95" s="116"/>
      <c r="GX95" s="116"/>
      <c r="GY95" s="116"/>
      <c r="GZ95" s="116"/>
      <c r="HA95" s="116"/>
      <c r="HB95" s="116"/>
      <c r="HC95" s="116"/>
      <c r="HD95" s="116"/>
      <c r="HE95" s="116"/>
      <c r="HF95" s="116"/>
      <c r="HG95" s="116"/>
      <c r="HH95" s="116"/>
      <c r="HI95" s="116"/>
      <c r="HJ95" s="116"/>
      <c r="HK95" s="116"/>
      <c r="HL95" s="116"/>
      <c r="HM95" s="116"/>
      <c r="HN95" s="116"/>
      <c r="HO95" s="116"/>
      <c r="HP95" s="116"/>
      <c r="HQ95" s="116"/>
      <c r="HR95" s="116"/>
      <c r="HS95" s="116"/>
      <c r="HT95" s="116"/>
      <c r="HU95" s="116"/>
      <c r="HV95" s="116"/>
      <c r="HW95" s="116"/>
      <c r="HX95" s="116"/>
      <c r="HY95" s="116"/>
      <c r="HZ95" s="116"/>
      <c r="IA95" s="116"/>
      <c r="IB95" s="116"/>
      <c r="IC95" s="116"/>
      <c r="ID95" s="116"/>
      <c r="IE95" s="116"/>
      <c r="IF95" s="116"/>
      <c r="IG95" s="116"/>
      <c r="IH95" s="116"/>
      <c r="II95" s="116"/>
      <c r="IJ95" s="116"/>
      <c r="IK95" s="116"/>
      <c r="IL95" s="116"/>
      <c r="IM95" s="116"/>
      <c r="IN95" s="116"/>
      <c r="IO95" s="116"/>
      <c r="IP95" s="116"/>
      <c r="IQ95" s="116"/>
      <c r="IR95" s="116"/>
      <c r="IS95" s="116"/>
      <c r="IT95" s="116"/>
      <c r="IU95" s="116"/>
      <c r="IV95" s="116"/>
    </row>
    <row r="96" spans="1:11" s="61" customFormat="1" ht="26.25" customHeight="1">
      <c r="A96" s="81"/>
      <c r="B96" s="59">
        <v>29</v>
      </c>
      <c r="C96" s="59">
        <v>183211313</v>
      </c>
      <c r="D96" s="82" t="s">
        <v>118</v>
      </c>
      <c r="E96" s="59" t="s">
        <v>1</v>
      </c>
      <c r="F96" s="83">
        <f>+F193</f>
        <v>200</v>
      </c>
      <c r="G96" s="83"/>
      <c r="H96" s="60">
        <f>+F96*G96</f>
        <v>0</v>
      </c>
      <c r="I96" s="84"/>
      <c r="J96" s="84"/>
      <c r="K96" s="72"/>
    </row>
    <row r="97" spans="1:11" s="61" customFormat="1" ht="26.25" customHeight="1">
      <c r="A97" s="81"/>
      <c r="B97" s="59">
        <v>30</v>
      </c>
      <c r="C97" s="59">
        <v>183211322</v>
      </c>
      <c r="D97" s="82" t="s">
        <v>117</v>
      </c>
      <c r="E97" s="59" t="s">
        <v>1</v>
      </c>
      <c r="F97" s="83">
        <f>+SUM(F183:F191)</f>
        <v>18</v>
      </c>
      <c r="G97" s="83"/>
      <c r="H97" s="60">
        <f aca="true" t="shared" si="3" ref="H97:H136">G97*F97</f>
        <v>0</v>
      </c>
      <c r="I97" s="84"/>
      <c r="J97" s="84"/>
      <c r="K97" s="72"/>
    </row>
    <row r="98" spans="1:11" s="61" customFormat="1" ht="26.25" customHeight="1">
      <c r="A98" s="81"/>
      <c r="B98" s="59">
        <v>31</v>
      </c>
      <c r="C98" s="59">
        <v>184102111</v>
      </c>
      <c r="D98" s="82" t="s">
        <v>114</v>
      </c>
      <c r="E98" s="59" t="s">
        <v>1</v>
      </c>
      <c r="F98" s="83">
        <f>+F169+F171+F173+F174+F175+F176+F177+F178</f>
        <v>360</v>
      </c>
      <c r="G98" s="83"/>
      <c r="H98" s="60">
        <f t="shared" si="3"/>
        <v>0</v>
      </c>
      <c r="I98" s="84"/>
      <c r="J98" s="84"/>
      <c r="K98" s="72"/>
    </row>
    <row r="99" spans="1:256" s="118" customFormat="1" ht="25.5">
      <c r="A99" s="110"/>
      <c r="B99" s="99">
        <v>32</v>
      </c>
      <c r="C99" s="99">
        <v>184102131</v>
      </c>
      <c r="D99" s="111" t="s">
        <v>116</v>
      </c>
      <c r="E99" s="99" t="s">
        <v>1</v>
      </c>
      <c r="F99" s="112">
        <f>+F170+F172+F179</f>
        <v>100</v>
      </c>
      <c r="G99" s="112"/>
      <c r="H99" s="113">
        <f t="shared" si="3"/>
        <v>0</v>
      </c>
      <c r="I99" s="117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  <c r="FZ99" s="116"/>
      <c r="GA99" s="116"/>
      <c r="GB99" s="116"/>
      <c r="GC99" s="116"/>
      <c r="GD99" s="116"/>
      <c r="GE99" s="116"/>
      <c r="GF99" s="116"/>
      <c r="GG99" s="116"/>
      <c r="GH99" s="116"/>
      <c r="GI99" s="116"/>
      <c r="GJ99" s="116"/>
      <c r="GK99" s="116"/>
      <c r="GL99" s="116"/>
      <c r="GM99" s="116"/>
      <c r="GN99" s="116"/>
      <c r="GO99" s="116"/>
      <c r="GP99" s="116"/>
      <c r="GQ99" s="116"/>
      <c r="GR99" s="116"/>
      <c r="GS99" s="116"/>
      <c r="GT99" s="116"/>
      <c r="GU99" s="116"/>
      <c r="GV99" s="116"/>
      <c r="GW99" s="116"/>
      <c r="GX99" s="116"/>
      <c r="GY99" s="116"/>
      <c r="GZ99" s="116"/>
      <c r="HA99" s="116"/>
      <c r="HB99" s="116"/>
      <c r="HC99" s="116"/>
      <c r="HD99" s="116"/>
      <c r="HE99" s="116"/>
      <c r="HF99" s="116"/>
      <c r="HG99" s="116"/>
      <c r="HH99" s="116"/>
      <c r="HI99" s="116"/>
      <c r="HJ99" s="116"/>
      <c r="HK99" s="116"/>
      <c r="HL99" s="116"/>
      <c r="HM99" s="116"/>
      <c r="HN99" s="116"/>
      <c r="HO99" s="116"/>
      <c r="HP99" s="116"/>
      <c r="HQ99" s="116"/>
      <c r="HR99" s="116"/>
      <c r="HS99" s="116"/>
      <c r="HT99" s="116"/>
      <c r="HU99" s="116"/>
      <c r="HV99" s="116"/>
      <c r="HW99" s="116"/>
      <c r="HX99" s="116"/>
      <c r="HY99" s="116"/>
      <c r="HZ99" s="116"/>
      <c r="IA99" s="116"/>
      <c r="IB99" s="116"/>
      <c r="IC99" s="116"/>
      <c r="ID99" s="116"/>
      <c r="IE99" s="116"/>
      <c r="IF99" s="116"/>
      <c r="IG99" s="116"/>
      <c r="IH99" s="116"/>
      <c r="II99" s="116"/>
      <c r="IJ99" s="116"/>
      <c r="IK99" s="116"/>
      <c r="IL99" s="116"/>
      <c r="IM99" s="116"/>
      <c r="IN99" s="116"/>
      <c r="IO99" s="116"/>
      <c r="IP99" s="116"/>
      <c r="IQ99" s="116"/>
      <c r="IR99" s="116"/>
      <c r="IS99" s="116"/>
      <c r="IT99" s="116"/>
      <c r="IU99" s="116"/>
      <c r="IV99" s="116"/>
    </row>
    <row r="100" spans="1:11" s="61" customFormat="1" ht="26.25" customHeight="1">
      <c r="A100" s="81"/>
      <c r="B100" s="59">
        <v>33</v>
      </c>
      <c r="C100" s="59">
        <v>184102113</v>
      </c>
      <c r="D100" s="82" t="s">
        <v>113</v>
      </c>
      <c r="E100" s="59" t="s">
        <v>1</v>
      </c>
      <c r="F100" s="83">
        <f>F180+F181</f>
        <v>12</v>
      </c>
      <c r="G100" s="83"/>
      <c r="H100" s="60">
        <f t="shared" si="3"/>
        <v>0</v>
      </c>
      <c r="I100" s="84"/>
      <c r="J100" s="84"/>
      <c r="K100" s="72"/>
    </row>
    <row r="101" spans="1:11" s="61" customFormat="1" ht="26.25" customHeight="1">
      <c r="A101" s="81"/>
      <c r="B101" s="59">
        <v>34</v>
      </c>
      <c r="C101" s="59">
        <v>184102114</v>
      </c>
      <c r="D101" s="82" t="s">
        <v>111</v>
      </c>
      <c r="E101" s="59" t="s">
        <v>1</v>
      </c>
      <c r="F101" s="83">
        <f>+F140+F153+F157+F158+F166+F167</f>
        <v>14</v>
      </c>
      <c r="G101" s="83"/>
      <c r="H101" s="60">
        <f t="shared" si="3"/>
        <v>0</v>
      </c>
      <c r="I101" s="84"/>
      <c r="J101" s="84"/>
      <c r="K101" s="72"/>
    </row>
    <row r="102" spans="1:256" s="118" customFormat="1" ht="25.5">
      <c r="A102" s="110"/>
      <c r="B102" s="99">
        <v>35</v>
      </c>
      <c r="C102" s="99">
        <v>184102134</v>
      </c>
      <c r="D102" s="111" t="s">
        <v>112</v>
      </c>
      <c r="E102" s="99" t="s">
        <v>1</v>
      </c>
      <c r="F102" s="112">
        <f>+F139</f>
        <v>1</v>
      </c>
      <c r="G102" s="112"/>
      <c r="H102" s="113">
        <f t="shared" si="3"/>
        <v>0</v>
      </c>
      <c r="I102" s="117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  <c r="GJ102" s="116"/>
      <c r="GK102" s="116"/>
      <c r="GL102" s="116"/>
      <c r="GM102" s="116"/>
      <c r="GN102" s="116"/>
      <c r="GO102" s="116"/>
      <c r="GP102" s="116"/>
      <c r="GQ102" s="116"/>
      <c r="GR102" s="116"/>
      <c r="GS102" s="116"/>
      <c r="GT102" s="116"/>
      <c r="GU102" s="116"/>
      <c r="GV102" s="116"/>
      <c r="GW102" s="116"/>
      <c r="GX102" s="116"/>
      <c r="GY102" s="116"/>
      <c r="GZ102" s="116"/>
      <c r="HA102" s="116"/>
      <c r="HB102" s="116"/>
      <c r="HC102" s="116"/>
      <c r="HD102" s="116"/>
      <c r="HE102" s="116"/>
      <c r="HF102" s="116"/>
      <c r="HG102" s="116"/>
      <c r="HH102" s="116"/>
      <c r="HI102" s="116"/>
      <c r="HJ102" s="116"/>
      <c r="HK102" s="116"/>
      <c r="HL102" s="116"/>
      <c r="HM102" s="116"/>
      <c r="HN102" s="116"/>
      <c r="HO102" s="116"/>
      <c r="HP102" s="116"/>
      <c r="HQ102" s="116"/>
      <c r="HR102" s="116"/>
      <c r="HS102" s="116"/>
      <c r="HT102" s="116"/>
      <c r="HU102" s="116"/>
      <c r="HV102" s="116"/>
      <c r="HW102" s="116"/>
      <c r="HX102" s="116"/>
      <c r="HY102" s="116"/>
      <c r="HZ102" s="116"/>
      <c r="IA102" s="116"/>
      <c r="IB102" s="116"/>
      <c r="IC102" s="116"/>
      <c r="ID102" s="116"/>
      <c r="IE102" s="116"/>
      <c r="IF102" s="116"/>
      <c r="IG102" s="116"/>
      <c r="IH102" s="116"/>
      <c r="II102" s="116"/>
      <c r="IJ102" s="116"/>
      <c r="IK102" s="116"/>
      <c r="IL102" s="116"/>
      <c r="IM102" s="116"/>
      <c r="IN102" s="116"/>
      <c r="IO102" s="116"/>
      <c r="IP102" s="116"/>
      <c r="IQ102" s="116"/>
      <c r="IR102" s="116"/>
      <c r="IS102" s="116"/>
      <c r="IT102" s="116"/>
      <c r="IU102" s="116"/>
      <c r="IV102" s="116"/>
    </row>
    <row r="103" spans="1:11" s="61" customFormat="1" ht="26.25" customHeight="1">
      <c r="A103" s="81"/>
      <c r="B103" s="59">
        <v>36</v>
      </c>
      <c r="C103" s="59">
        <v>184102115</v>
      </c>
      <c r="D103" s="82" t="s">
        <v>109</v>
      </c>
      <c r="E103" s="59" t="s">
        <v>1</v>
      </c>
      <c r="F103" s="83">
        <f>+F142+F144+F145+F146+F147+F148+F150+F151+F152+F154+F155+F156+F159+F161+F162+F163+F164+F165+F160+F149</f>
        <v>41</v>
      </c>
      <c r="G103" s="83"/>
      <c r="H103" s="60">
        <f t="shared" si="3"/>
        <v>0</v>
      </c>
      <c r="I103" s="84"/>
      <c r="J103" s="84"/>
      <c r="K103" s="72"/>
    </row>
    <row r="104" spans="1:256" s="118" customFormat="1" ht="25.5">
      <c r="A104" s="110"/>
      <c r="B104" s="99">
        <v>37</v>
      </c>
      <c r="C104" s="99">
        <v>184102135</v>
      </c>
      <c r="D104" s="111" t="s">
        <v>110</v>
      </c>
      <c r="E104" s="99" t="s">
        <v>1</v>
      </c>
      <c r="F104" s="112">
        <f>+F141+F143</f>
        <v>4</v>
      </c>
      <c r="G104" s="112"/>
      <c r="H104" s="113">
        <f t="shared" si="3"/>
        <v>0</v>
      </c>
      <c r="I104" s="117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  <c r="HQ104" s="116"/>
      <c r="HR104" s="116"/>
      <c r="HS104" s="116"/>
      <c r="HT104" s="116"/>
      <c r="HU104" s="116"/>
      <c r="HV104" s="116"/>
      <c r="HW104" s="116"/>
      <c r="HX104" s="116"/>
      <c r="HY104" s="116"/>
      <c r="HZ104" s="116"/>
      <c r="IA104" s="116"/>
      <c r="IB104" s="116"/>
      <c r="IC104" s="116"/>
      <c r="ID104" s="116"/>
      <c r="IE104" s="116"/>
      <c r="IF104" s="116"/>
      <c r="IG104" s="116"/>
      <c r="IH104" s="116"/>
      <c r="II104" s="116"/>
      <c r="IJ104" s="116"/>
      <c r="IK104" s="116"/>
      <c r="IL104" s="116"/>
      <c r="IM104" s="116"/>
      <c r="IN104" s="116"/>
      <c r="IO104" s="116"/>
      <c r="IP104" s="116"/>
      <c r="IQ104" s="116"/>
      <c r="IR104" s="116"/>
      <c r="IS104" s="116"/>
      <c r="IT104" s="116"/>
      <c r="IU104" s="116"/>
      <c r="IV104" s="116"/>
    </row>
    <row r="105" spans="1:11" s="61" customFormat="1" ht="26.25" customHeight="1">
      <c r="A105" s="81"/>
      <c r="B105" s="59">
        <v>38</v>
      </c>
      <c r="C105" s="59">
        <v>184215113</v>
      </c>
      <c r="D105" s="82" t="s">
        <v>127</v>
      </c>
      <c r="E105" s="59" t="s">
        <v>1</v>
      </c>
      <c r="F105" s="83">
        <f>+F166+F167</f>
        <v>6</v>
      </c>
      <c r="G105" s="83"/>
      <c r="H105" s="60">
        <f t="shared" si="3"/>
        <v>0</v>
      </c>
      <c r="I105" s="84"/>
      <c r="J105" s="84"/>
      <c r="K105" s="72"/>
    </row>
    <row r="106" spans="1:11" s="61" customFormat="1" ht="26.25" customHeight="1">
      <c r="A106" s="81"/>
      <c r="B106" s="59">
        <v>39</v>
      </c>
      <c r="C106" s="59">
        <v>184215133</v>
      </c>
      <c r="D106" s="82" t="s">
        <v>128</v>
      </c>
      <c r="E106" s="59" t="s">
        <v>1</v>
      </c>
      <c r="F106" s="83">
        <f>+SUM(F139:F165)</f>
        <v>54</v>
      </c>
      <c r="G106" s="83"/>
      <c r="H106" s="60">
        <f t="shared" si="3"/>
        <v>0</v>
      </c>
      <c r="I106" s="84"/>
      <c r="J106" s="84"/>
      <c r="K106" s="72"/>
    </row>
    <row r="107" spans="1:11" s="61" customFormat="1" ht="26.25" customHeight="1">
      <c r="A107" s="81"/>
      <c r="B107" s="59">
        <v>40</v>
      </c>
      <c r="C107" s="59">
        <v>184215412</v>
      </c>
      <c r="D107" s="82" t="s">
        <v>129</v>
      </c>
      <c r="E107" s="59" t="s">
        <v>1</v>
      </c>
      <c r="F107" s="83">
        <f>+F103+F101</f>
        <v>55</v>
      </c>
      <c r="G107" s="83"/>
      <c r="H107" s="60">
        <f t="shared" si="3"/>
        <v>0</v>
      </c>
      <c r="I107" s="84"/>
      <c r="J107" s="84"/>
      <c r="K107" s="72"/>
    </row>
    <row r="108" spans="1:256" s="118" customFormat="1" ht="12.75">
      <c r="A108" s="110"/>
      <c r="B108" s="99">
        <v>41</v>
      </c>
      <c r="C108" s="99">
        <v>184215432</v>
      </c>
      <c r="D108" s="111" t="s">
        <v>130</v>
      </c>
      <c r="E108" s="99" t="s">
        <v>1</v>
      </c>
      <c r="F108" s="112">
        <f>+F104+F102</f>
        <v>5</v>
      </c>
      <c r="G108" s="112"/>
      <c r="H108" s="113">
        <f t="shared" si="3"/>
        <v>0</v>
      </c>
      <c r="I108" s="117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  <c r="FV108" s="116"/>
      <c r="FW108" s="116"/>
      <c r="FX108" s="116"/>
      <c r="FY108" s="116"/>
      <c r="FZ108" s="116"/>
      <c r="GA108" s="116"/>
      <c r="GB108" s="116"/>
      <c r="GC108" s="116"/>
      <c r="GD108" s="116"/>
      <c r="GE108" s="116"/>
      <c r="GF108" s="116"/>
      <c r="GG108" s="116"/>
      <c r="GH108" s="116"/>
      <c r="GI108" s="116"/>
      <c r="GJ108" s="116"/>
      <c r="GK108" s="116"/>
      <c r="GL108" s="116"/>
      <c r="GM108" s="116"/>
      <c r="GN108" s="116"/>
      <c r="GO108" s="116"/>
      <c r="GP108" s="116"/>
      <c r="GQ108" s="116"/>
      <c r="GR108" s="116"/>
      <c r="GS108" s="116"/>
      <c r="GT108" s="116"/>
      <c r="GU108" s="116"/>
      <c r="GV108" s="116"/>
      <c r="GW108" s="116"/>
      <c r="GX108" s="116"/>
      <c r="GY108" s="116"/>
      <c r="GZ108" s="116"/>
      <c r="HA108" s="116"/>
      <c r="HB108" s="116"/>
      <c r="HC108" s="116"/>
      <c r="HD108" s="116"/>
      <c r="HE108" s="116"/>
      <c r="HF108" s="116"/>
      <c r="HG108" s="116"/>
      <c r="HH108" s="116"/>
      <c r="HI108" s="116"/>
      <c r="HJ108" s="116"/>
      <c r="HK108" s="116"/>
      <c r="HL108" s="116"/>
      <c r="HM108" s="116"/>
      <c r="HN108" s="116"/>
      <c r="HO108" s="116"/>
      <c r="HP108" s="116"/>
      <c r="HQ108" s="116"/>
      <c r="HR108" s="116"/>
      <c r="HS108" s="116"/>
      <c r="HT108" s="116"/>
      <c r="HU108" s="116"/>
      <c r="HV108" s="116"/>
      <c r="HW108" s="116"/>
      <c r="HX108" s="116"/>
      <c r="HY108" s="116"/>
      <c r="HZ108" s="116"/>
      <c r="IA108" s="116"/>
      <c r="IB108" s="116"/>
      <c r="IC108" s="116"/>
      <c r="ID108" s="116"/>
      <c r="IE108" s="116"/>
      <c r="IF108" s="116"/>
      <c r="IG108" s="116"/>
      <c r="IH108" s="116"/>
      <c r="II108" s="116"/>
      <c r="IJ108" s="116"/>
      <c r="IK108" s="116"/>
      <c r="IL108" s="116"/>
      <c r="IM108" s="116"/>
      <c r="IN108" s="116"/>
      <c r="IO108" s="116"/>
      <c r="IP108" s="116"/>
      <c r="IQ108" s="116"/>
      <c r="IR108" s="116"/>
      <c r="IS108" s="116"/>
      <c r="IT108" s="116"/>
      <c r="IU108" s="116"/>
      <c r="IV108" s="116"/>
    </row>
    <row r="109" spans="1:11" s="61" customFormat="1" ht="26.25" customHeight="1">
      <c r="A109" s="81"/>
      <c r="B109" s="59">
        <v>42</v>
      </c>
      <c r="C109" s="59" t="s">
        <v>12</v>
      </c>
      <c r="D109" s="82" t="s">
        <v>48</v>
      </c>
      <c r="E109" s="59" t="s">
        <v>1</v>
      </c>
      <c r="F109" s="83">
        <f>+SUM(F139:F167)-F149-F146</f>
        <v>57</v>
      </c>
      <c r="G109" s="83"/>
      <c r="H109" s="60">
        <f t="shared" si="3"/>
        <v>0</v>
      </c>
      <c r="I109" s="84"/>
      <c r="J109" s="84"/>
      <c r="K109" s="72"/>
    </row>
    <row r="110" spans="1:11" s="61" customFormat="1" ht="26.25" customHeight="1">
      <c r="A110" s="81"/>
      <c r="B110" s="59">
        <v>43</v>
      </c>
      <c r="C110" s="59" t="s">
        <v>12</v>
      </c>
      <c r="D110" s="82" t="s">
        <v>140</v>
      </c>
      <c r="E110" s="59" t="s">
        <v>1</v>
      </c>
      <c r="F110" s="83">
        <f>+F136</f>
        <v>55</v>
      </c>
      <c r="G110" s="83"/>
      <c r="H110" s="60">
        <f t="shared" si="3"/>
        <v>0</v>
      </c>
      <c r="I110" s="84"/>
      <c r="J110" s="84"/>
      <c r="K110" s="72"/>
    </row>
    <row r="111" spans="1:256" ht="38.25">
      <c r="A111" s="81"/>
      <c r="B111" s="59">
        <v>44</v>
      </c>
      <c r="C111" s="59">
        <v>185802114</v>
      </c>
      <c r="D111" s="82" t="s">
        <v>132</v>
      </c>
      <c r="E111" s="59" t="s">
        <v>2</v>
      </c>
      <c r="F111" s="83">
        <f>+(55*10+372*2)*10*0.001*0.001</f>
        <v>0.01294</v>
      </c>
      <c r="G111" s="83"/>
      <c r="H111" s="60">
        <f t="shared" si="3"/>
        <v>0</v>
      </c>
      <c r="I111" s="93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s="118" customFormat="1" ht="25.5">
      <c r="A112" s="110"/>
      <c r="B112" s="99">
        <v>45</v>
      </c>
      <c r="C112" s="99">
        <v>185802134</v>
      </c>
      <c r="D112" s="111" t="s">
        <v>133</v>
      </c>
      <c r="E112" s="99" t="s">
        <v>2</v>
      </c>
      <c r="F112" s="112">
        <f>+(5*10+100*2)*10*0.001*0.001</f>
        <v>0.0025</v>
      </c>
      <c r="G112" s="112"/>
      <c r="H112" s="113">
        <f t="shared" si="3"/>
        <v>0</v>
      </c>
      <c r="I112" s="117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  <c r="HQ112" s="116"/>
      <c r="HR112" s="116"/>
      <c r="HS112" s="116"/>
      <c r="HT112" s="116"/>
      <c r="HU112" s="116"/>
      <c r="HV112" s="116"/>
      <c r="HW112" s="116"/>
      <c r="HX112" s="116"/>
      <c r="HY112" s="116"/>
      <c r="HZ112" s="116"/>
      <c r="IA112" s="116"/>
      <c r="IB112" s="116"/>
      <c r="IC112" s="116"/>
      <c r="ID112" s="116"/>
      <c r="IE112" s="116"/>
      <c r="IF112" s="116"/>
      <c r="IG112" s="116"/>
      <c r="IH112" s="116"/>
      <c r="II112" s="116"/>
      <c r="IJ112" s="116"/>
      <c r="IK112" s="116"/>
      <c r="IL112" s="116"/>
      <c r="IM112" s="116"/>
      <c r="IN112" s="116"/>
      <c r="IO112" s="116"/>
      <c r="IP112" s="116"/>
      <c r="IQ112" s="116"/>
      <c r="IR112" s="116"/>
      <c r="IS112" s="116"/>
      <c r="IT112" s="116"/>
      <c r="IU112" s="116"/>
      <c r="IV112" s="116"/>
    </row>
    <row r="113" spans="1:256" ht="51">
      <c r="A113" s="81"/>
      <c r="B113" s="59">
        <v>46</v>
      </c>
      <c r="C113" s="59">
        <v>185802114</v>
      </c>
      <c r="D113" s="82" t="s">
        <v>134</v>
      </c>
      <c r="E113" s="59" t="s">
        <v>2</v>
      </c>
      <c r="F113" s="83">
        <f>+(55*300+372*60)*0.001*0.001</f>
        <v>0.03882</v>
      </c>
      <c r="G113" s="83"/>
      <c r="H113" s="60">
        <f t="shared" si="3"/>
        <v>0</v>
      </c>
      <c r="I113" s="93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1:256" s="118" customFormat="1" ht="38.25">
      <c r="A114" s="110"/>
      <c r="B114" s="99">
        <v>47</v>
      </c>
      <c r="C114" s="99">
        <v>185802134</v>
      </c>
      <c r="D114" s="111" t="s">
        <v>135</v>
      </c>
      <c r="E114" s="99" t="s">
        <v>2</v>
      </c>
      <c r="F114" s="112">
        <f>+(5*300+100*60)*0.001*0.001</f>
        <v>0.0075</v>
      </c>
      <c r="G114" s="112"/>
      <c r="H114" s="113">
        <f t="shared" si="3"/>
        <v>0</v>
      </c>
      <c r="I114" s="117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116"/>
      <c r="HQ114" s="116"/>
      <c r="HR114" s="116"/>
      <c r="HS114" s="116"/>
      <c r="HT114" s="116"/>
      <c r="HU114" s="116"/>
      <c r="HV114" s="116"/>
      <c r="HW114" s="116"/>
      <c r="HX114" s="116"/>
      <c r="HY114" s="116"/>
      <c r="HZ114" s="116"/>
      <c r="IA114" s="116"/>
      <c r="IB114" s="116"/>
      <c r="IC114" s="116"/>
      <c r="ID114" s="116"/>
      <c r="IE114" s="116"/>
      <c r="IF114" s="116"/>
      <c r="IG114" s="116"/>
      <c r="IH114" s="116"/>
      <c r="II114" s="116"/>
      <c r="IJ114" s="116"/>
      <c r="IK114" s="116"/>
      <c r="IL114" s="116"/>
      <c r="IM114" s="116"/>
      <c r="IN114" s="116"/>
      <c r="IO114" s="116"/>
      <c r="IP114" s="116"/>
      <c r="IQ114" s="116"/>
      <c r="IR114" s="116"/>
      <c r="IS114" s="116"/>
      <c r="IT114" s="116"/>
      <c r="IU114" s="116"/>
      <c r="IV114" s="116"/>
    </row>
    <row r="115" spans="1:11" s="61" customFormat="1" ht="26.25" customHeight="1">
      <c r="A115" s="81"/>
      <c r="B115" s="59">
        <v>48</v>
      </c>
      <c r="C115" s="59">
        <v>185851121</v>
      </c>
      <c r="D115" s="82" t="s">
        <v>136</v>
      </c>
      <c r="E115" s="59" t="s">
        <v>9</v>
      </c>
      <c r="F115" s="83">
        <f>+(60*0.1+472*0.02+18*0.005)</f>
        <v>15.53</v>
      </c>
      <c r="G115" s="83"/>
      <c r="H115" s="60">
        <f t="shared" si="3"/>
        <v>0</v>
      </c>
      <c r="I115" s="84"/>
      <c r="J115" s="84"/>
      <c r="K115" s="72"/>
    </row>
    <row r="116" spans="1:11" s="61" customFormat="1" ht="26.25" customHeight="1">
      <c r="A116" s="81"/>
      <c r="B116" s="59">
        <v>49</v>
      </c>
      <c r="C116" s="59">
        <v>185851129</v>
      </c>
      <c r="D116" s="82" t="s">
        <v>27</v>
      </c>
      <c r="E116" s="59" t="s">
        <v>9</v>
      </c>
      <c r="F116" s="83">
        <f>+F115</f>
        <v>15.53</v>
      </c>
      <c r="G116" s="83"/>
      <c r="H116" s="60">
        <f t="shared" si="3"/>
        <v>0</v>
      </c>
      <c r="I116" s="84"/>
      <c r="J116" s="84"/>
      <c r="K116" s="72"/>
    </row>
    <row r="117" spans="1:11" s="61" customFormat="1" ht="26.25" customHeight="1">
      <c r="A117" s="81"/>
      <c r="B117" s="59">
        <v>50</v>
      </c>
      <c r="C117" s="59">
        <v>184911421</v>
      </c>
      <c r="D117" s="82" t="s">
        <v>144</v>
      </c>
      <c r="E117" s="59" t="s">
        <v>0</v>
      </c>
      <c r="F117" s="83">
        <f>+(55*3.14*0.5*0.5)+208</f>
        <v>251.175</v>
      </c>
      <c r="G117" s="83"/>
      <c r="H117" s="60">
        <f t="shared" si="3"/>
        <v>0</v>
      </c>
      <c r="I117" s="84"/>
      <c r="J117" s="84"/>
      <c r="K117" s="72"/>
    </row>
    <row r="118" spans="1:256" s="118" customFormat="1" ht="25.5">
      <c r="A118" s="110"/>
      <c r="B118" s="99">
        <v>51</v>
      </c>
      <c r="C118" s="99">
        <v>184911423</v>
      </c>
      <c r="D118" s="111" t="s">
        <v>143</v>
      </c>
      <c r="E118" s="99" t="s">
        <v>0</v>
      </c>
      <c r="F118" s="112">
        <f>+(5*3.14*0.5*0.5)+100</f>
        <v>103.925</v>
      </c>
      <c r="G118" s="112"/>
      <c r="H118" s="113">
        <f t="shared" si="3"/>
        <v>0</v>
      </c>
      <c r="I118" s="117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  <c r="FV118" s="116"/>
      <c r="FW118" s="116"/>
      <c r="FX118" s="116"/>
      <c r="FY118" s="116"/>
      <c r="FZ118" s="116"/>
      <c r="GA118" s="116"/>
      <c r="GB118" s="116"/>
      <c r="GC118" s="116"/>
      <c r="GD118" s="116"/>
      <c r="GE118" s="116"/>
      <c r="GF118" s="116"/>
      <c r="GG118" s="116"/>
      <c r="GH118" s="116"/>
      <c r="GI118" s="116"/>
      <c r="GJ118" s="116"/>
      <c r="GK118" s="116"/>
      <c r="GL118" s="116"/>
      <c r="GM118" s="116"/>
      <c r="GN118" s="116"/>
      <c r="GO118" s="116"/>
      <c r="GP118" s="116"/>
      <c r="GQ118" s="116"/>
      <c r="GR118" s="116"/>
      <c r="GS118" s="116"/>
      <c r="GT118" s="116"/>
      <c r="GU118" s="116"/>
      <c r="GV118" s="116"/>
      <c r="GW118" s="116"/>
      <c r="GX118" s="116"/>
      <c r="GY118" s="116"/>
      <c r="GZ118" s="116"/>
      <c r="HA118" s="116"/>
      <c r="HB118" s="116"/>
      <c r="HC118" s="116"/>
      <c r="HD118" s="116"/>
      <c r="HE118" s="116"/>
      <c r="HF118" s="116"/>
      <c r="HG118" s="116"/>
      <c r="HH118" s="116"/>
      <c r="HI118" s="116"/>
      <c r="HJ118" s="116"/>
      <c r="HK118" s="116"/>
      <c r="HL118" s="116"/>
      <c r="HM118" s="116"/>
      <c r="HN118" s="116"/>
      <c r="HO118" s="116"/>
      <c r="HP118" s="116"/>
      <c r="HQ118" s="116"/>
      <c r="HR118" s="116"/>
      <c r="HS118" s="116"/>
      <c r="HT118" s="116"/>
      <c r="HU118" s="116"/>
      <c r="HV118" s="116"/>
      <c r="HW118" s="116"/>
      <c r="HX118" s="116"/>
      <c r="HY118" s="116"/>
      <c r="HZ118" s="116"/>
      <c r="IA118" s="116"/>
      <c r="IB118" s="116"/>
      <c r="IC118" s="116"/>
      <c r="ID118" s="116"/>
      <c r="IE118" s="116"/>
      <c r="IF118" s="116"/>
      <c r="IG118" s="116"/>
      <c r="IH118" s="116"/>
      <c r="II118" s="116"/>
      <c r="IJ118" s="116"/>
      <c r="IK118" s="116"/>
      <c r="IL118" s="116"/>
      <c r="IM118" s="116"/>
      <c r="IN118" s="116"/>
      <c r="IO118" s="116"/>
      <c r="IP118" s="116"/>
      <c r="IQ118" s="116"/>
      <c r="IR118" s="116"/>
      <c r="IS118" s="116"/>
      <c r="IT118" s="116"/>
      <c r="IU118" s="116"/>
      <c r="IV118" s="116"/>
    </row>
    <row r="119" spans="1:256" ht="25.5">
      <c r="A119" s="81"/>
      <c r="B119" s="59">
        <v>52</v>
      </c>
      <c r="C119" s="59">
        <v>184911161</v>
      </c>
      <c r="D119" s="82" t="s">
        <v>146</v>
      </c>
      <c r="E119" s="59" t="s">
        <v>0</v>
      </c>
      <c r="F119" s="83">
        <v>2</v>
      </c>
      <c r="G119" s="83"/>
      <c r="H119" s="60">
        <f t="shared" si="3"/>
        <v>0</v>
      </c>
      <c r="I119" s="93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1:256" ht="12.75">
      <c r="A120" s="81"/>
      <c r="B120" s="59">
        <v>53</v>
      </c>
      <c r="C120" s="59">
        <v>184851412</v>
      </c>
      <c r="D120" s="82" t="s">
        <v>201</v>
      </c>
      <c r="E120" s="59" t="s">
        <v>1</v>
      </c>
      <c r="F120" s="83">
        <f>+SUM(F169:F181)-100</f>
        <v>372</v>
      </c>
      <c r="G120" s="83"/>
      <c r="H120" s="60">
        <f t="shared" si="3"/>
        <v>0</v>
      </c>
      <c r="I120" s="97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  <row r="121" spans="1:256" ht="12.75">
      <c r="A121" s="81"/>
      <c r="B121" s="59">
        <v>54</v>
      </c>
      <c r="C121" s="59">
        <v>184851422</v>
      </c>
      <c r="D121" s="82" t="s">
        <v>202</v>
      </c>
      <c r="E121" s="59" t="s">
        <v>1</v>
      </c>
      <c r="F121" s="83">
        <v>100</v>
      </c>
      <c r="G121" s="83"/>
      <c r="H121" s="60">
        <f t="shared" si="3"/>
        <v>0</v>
      </c>
      <c r="I121" s="97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</row>
    <row r="122" spans="1:256" ht="12.75">
      <c r="A122" s="81"/>
      <c r="B122" s="59">
        <v>55</v>
      </c>
      <c r="C122" s="59">
        <v>184806132</v>
      </c>
      <c r="D122" s="82" t="s">
        <v>203</v>
      </c>
      <c r="E122" s="59" t="s">
        <v>1</v>
      </c>
      <c r="F122" s="83">
        <v>60</v>
      </c>
      <c r="G122" s="83"/>
      <c r="H122" s="60">
        <f t="shared" si="3"/>
        <v>0</v>
      </c>
      <c r="I122" s="97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</row>
    <row r="123" spans="1:256" ht="25.5">
      <c r="A123" s="81"/>
      <c r="B123" s="59">
        <v>56</v>
      </c>
      <c r="C123" s="59">
        <v>998231311</v>
      </c>
      <c r="D123" s="82" t="s">
        <v>148</v>
      </c>
      <c r="E123" s="59" t="s">
        <v>2</v>
      </c>
      <c r="F123" s="83">
        <f>(F126+F127)*0.5+F130*0.3+F131*1.8+F111+F135*0.001+F112+F132*0.003+F113++F114+F125*0.75*360*0.001*0.001</f>
        <v>28.585240000000006</v>
      </c>
      <c r="G123" s="83"/>
      <c r="H123" s="60">
        <f t="shared" si="3"/>
        <v>0</v>
      </c>
      <c r="I123" s="93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spans="1:256" ht="12.75">
      <c r="A124" s="81"/>
      <c r="B124" s="59">
        <v>57</v>
      </c>
      <c r="C124" s="59" t="s">
        <v>3</v>
      </c>
      <c r="D124" s="82" t="s">
        <v>25</v>
      </c>
      <c r="E124" s="59" t="s">
        <v>21</v>
      </c>
      <c r="F124" s="83">
        <f>10*(F82+F83)/10000</f>
        <v>0.308</v>
      </c>
      <c r="G124" s="83"/>
      <c r="H124" s="60">
        <f t="shared" si="3"/>
        <v>0</v>
      </c>
      <c r="I124" s="93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</row>
    <row r="125" spans="1:256" ht="12.75">
      <c r="A125" s="81"/>
      <c r="B125" s="59">
        <v>58</v>
      </c>
      <c r="C125" s="59" t="s">
        <v>3</v>
      </c>
      <c r="D125" s="82" t="s">
        <v>46</v>
      </c>
      <c r="E125" s="59" t="s">
        <v>22</v>
      </c>
      <c r="F125" s="83">
        <f>+F86</f>
        <v>14</v>
      </c>
      <c r="G125" s="83"/>
      <c r="H125" s="60">
        <f t="shared" si="3"/>
        <v>0</v>
      </c>
      <c r="I125" s="97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1:256" ht="25.5">
      <c r="A126" s="81"/>
      <c r="B126" s="59">
        <v>59</v>
      </c>
      <c r="C126" s="59" t="s">
        <v>3</v>
      </c>
      <c r="D126" s="82" t="s">
        <v>145</v>
      </c>
      <c r="E126" s="59" t="s">
        <v>9</v>
      </c>
      <c r="F126" s="83">
        <f>+(45*1*0.5)+(15*0.4*0.5)+(15*0.4*0.5)+(12*0.125*0.5)+(460*0.02*0.5)</f>
        <v>33.85</v>
      </c>
      <c r="G126" s="83"/>
      <c r="H126" s="60">
        <f t="shared" si="3"/>
        <v>0</v>
      </c>
      <c r="I126" s="93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1:256" ht="25.5">
      <c r="A127" s="81"/>
      <c r="B127" s="59">
        <v>60</v>
      </c>
      <c r="C127" s="59" t="s">
        <v>3</v>
      </c>
      <c r="D127" s="82" t="s">
        <v>170</v>
      </c>
      <c r="E127" s="59" t="s">
        <v>9</v>
      </c>
      <c r="F127" s="83">
        <f>+(2*0.18)</f>
        <v>0.36</v>
      </c>
      <c r="G127" s="83"/>
      <c r="H127" s="60">
        <f t="shared" si="3"/>
        <v>0</v>
      </c>
      <c r="I127" s="93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1:256" ht="12.75">
      <c r="A128" s="81"/>
      <c r="B128" s="59">
        <v>61</v>
      </c>
      <c r="C128" s="59" t="s">
        <v>3</v>
      </c>
      <c r="D128" s="82" t="s">
        <v>45</v>
      </c>
      <c r="E128" s="59" t="s">
        <v>14</v>
      </c>
      <c r="F128" s="83">
        <f>+(F113+F114)*1000</f>
        <v>46.32</v>
      </c>
      <c r="G128" s="83"/>
      <c r="H128" s="60">
        <f t="shared" si="3"/>
        <v>0</v>
      </c>
      <c r="I128" s="93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1:256" ht="12.75">
      <c r="A129" s="81"/>
      <c r="B129" s="59">
        <v>62</v>
      </c>
      <c r="C129" s="59" t="s">
        <v>3</v>
      </c>
      <c r="D129" s="82" t="s">
        <v>44</v>
      </c>
      <c r="E129" s="59" t="s">
        <v>1</v>
      </c>
      <c r="F129" s="83">
        <f>(F111+F112)*1000*1000/10</f>
        <v>1544.0000000000002</v>
      </c>
      <c r="G129" s="83"/>
      <c r="H129" s="60">
        <f t="shared" si="3"/>
        <v>0</v>
      </c>
      <c r="I129" s="93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1:256" ht="12.75">
      <c r="A130" s="81"/>
      <c r="B130" s="59">
        <v>63</v>
      </c>
      <c r="C130" s="59" t="s">
        <v>3</v>
      </c>
      <c r="D130" s="82" t="s">
        <v>15</v>
      </c>
      <c r="E130" s="59" t="s">
        <v>9</v>
      </c>
      <c r="F130" s="83">
        <f>+(F117+F118)*0.1</f>
        <v>35.510000000000005</v>
      </c>
      <c r="G130" s="83"/>
      <c r="H130" s="60">
        <f t="shared" si="3"/>
        <v>0</v>
      </c>
      <c r="I130" s="93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1:256" ht="25.5">
      <c r="A131" s="81"/>
      <c r="B131" s="59">
        <v>64</v>
      </c>
      <c r="C131" s="59" t="s">
        <v>3</v>
      </c>
      <c r="D131" s="82" t="s">
        <v>147</v>
      </c>
      <c r="E131" s="59" t="s">
        <v>9</v>
      </c>
      <c r="F131" s="83">
        <f>+(2*0.07)</f>
        <v>0.14</v>
      </c>
      <c r="G131" s="83"/>
      <c r="H131" s="60">
        <f t="shared" si="3"/>
        <v>0</v>
      </c>
      <c r="I131" s="93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1:256" ht="12.75">
      <c r="A132" s="81"/>
      <c r="B132" s="59">
        <v>65</v>
      </c>
      <c r="C132" s="59" t="s">
        <v>3</v>
      </c>
      <c r="D132" s="82" t="s">
        <v>137</v>
      </c>
      <c r="E132" s="59" t="s">
        <v>1</v>
      </c>
      <c r="F132" s="83">
        <f>+(54*3)+6</f>
        <v>168</v>
      </c>
      <c r="G132" s="83"/>
      <c r="H132" s="60">
        <f t="shared" si="3"/>
        <v>0</v>
      </c>
      <c r="I132" s="93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1:256" ht="12.75">
      <c r="A133" s="81"/>
      <c r="B133" s="59">
        <v>66</v>
      </c>
      <c r="C133" s="59" t="s">
        <v>3</v>
      </c>
      <c r="D133" s="82" t="s">
        <v>138</v>
      </c>
      <c r="E133" s="59" t="s">
        <v>1</v>
      </c>
      <c r="F133" s="83">
        <f>54*6</f>
        <v>324</v>
      </c>
      <c r="G133" s="83"/>
      <c r="H133" s="60">
        <f t="shared" si="3"/>
        <v>0</v>
      </c>
      <c r="I133" s="93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1:256" ht="12.75">
      <c r="A134" s="81"/>
      <c r="B134" s="59">
        <v>67</v>
      </c>
      <c r="C134" s="59" t="s">
        <v>3</v>
      </c>
      <c r="D134" s="82" t="s">
        <v>139</v>
      </c>
      <c r="E134" s="59" t="s">
        <v>22</v>
      </c>
      <c r="F134" s="83">
        <f>+F132</f>
        <v>168</v>
      </c>
      <c r="G134" s="83"/>
      <c r="H134" s="60">
        <f t="shared" si="3"/>
        <v>0</v>
      </c>
      <c r="I134" s="95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1:256" ht="38.25">
      <c r="A135" s="81"/>
      <c r="B135" s="59">
        <v>68</v>
      </c>
      <c r="C135" s="59" t="s">
        <v>3</v>
      </c>
      <c r="D135" s="82" t="s">
        <v>204</v>
      </c>
      <c r="E135" s="59" t="s">
        <v>14</v>
      </c>
      <c r="F135" s="83">
        <f>F109*0.1</f>
        <v>5.7</v>
      </c>
      <c r="G135" s="83"/>
      <c r="H135" s="60">
        <f t="shared" si="3"/>
        <v>0</v>
      </c>
      <c r="I135" s="95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1:256" ht="25.5">
      <c r="A136" s="81"/>
      <c r="B136" s="59">
        <v>69</v>
      </c>
      <c r="C136" s="59" t="s">
        <v>3</v>
      </c>
      <c r="D136" s="82" t="s">
        <v>141</v>
      </c>
      <c r="E136" s="59" t="s">
        <v>1</v>
      </c>
      <c r="F136" s="83">
        <v>55</v>
      </c>
      <c r="G136" s="83"/>
      <c r="H136" s="60">
        <f t="shared" si="3"/>
        <v>0</v>
      </c>
      <c r="I136" s="95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1:257" s="9" customFormat="1" ht="12.75">
      <c r="A137" s="52"/>
      <c r="B137" s="52"/>
      <c r="C137" s="54" t="s">
        <v>6</v>
      </c>
      <c r="D137" s="54"/>
      <c r="E137" s="52"/>
      <c r="F137" s="55"/>
      <c r="G137" s="55"/>
      <c r="H137" s="56"/>
      <c r="I137" s="57"/>
      <c r="J137" s="52"/>
      <c r="K137" s="58"/>
      <c r="L137" s="52"/>
      <c r="M137" s="53"/>
      <c r="N137" s="52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75"/>
    </row>
    <row r="138" spans="1:256" ht="12.75">
      <c r="A138" s="52" t="s">
        <v>43</v>
      </c>
      <c r="B138" s="52" t="s">
        <v>10</v>
      </c>
      <c r="C138" s="54" t="s">
        <v>7</v>
      </c>
      <c r="D138" s="54" t="s">
        <v>50</v>
      </c>
      <c r="E138" s="52" t="s">
        <v>4</v>
      </c>
      <c r="F138" s="55" t="s">
        <v>5</v>
      </c>
      <c r="G138" s="55" t="s">
        <v>11</v>
      </c>
      <c r="H138" s="56" t="s">
        <v>8</v>
      </c>
      <c r="I138" s="57"/>
      <c r="J138" s="52"/>
      <c r="K138" s="58"/>
      <c r="L138" s="52"/>
      <c r="M138" s="53"/>
      <c r="N138" s="52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118" customFormat="1" ht="12.75">
      <c r="A139" s="110">
        <v>50</v>
      </c>
      <c r="B139" s="99">
        <v>70</v>
      </c>
      <c r="C139" s="99" t="s">
        <v>91</v>
      </c>
      <c r="D139" s="111" t="s">
        <v>51</v>
      </c>
      <c r="E139" s="99" t="s">
        <v>1</v>
      </c>
      <c r="F139" s="112">
        <v>1</v>
      </c>
      <c r="G139" s="112"/>
      <c r="H139" s="113">
        <f aca="true" t="shared" si="4" ref="H139:H147">G139*F139</f>
        <v>0</v>
      </c>
      <c r="I139" s="117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  <c r="FV139" s="116"/>
      <c r="FW139" s="116"/>
      <c r="FX139" s="116"/>
      <c r="FY139" s="116"/>
      <c r="FZ139" s="116"/>
      <c r="GA139" s="116"/>
      <c r="GB139" s="116"/>
      <c r="GC139" s="116"/>
      <c r="GD139" s="116"/>
      <c r="GE139" s="116"/>
      <c r="GF139" s="116"/>
      <c r="GG139" s="116"/>
      <c r="GH139" s="116"/>
      <c r="GI139" s="116"/>
      <c r="GJ139" s="116"/>
      <c r="GK139" s="116"/>
      <c r="GL139" s="116"/>
      <c r="GM139" s="116"/>
      <c r="GN139" s="116"/>
      <c r="GO139" s="116"/>
      <c r="GP139" s="116"/>
      <c r="GQ139" s="116"/>
      <c r="GR139" s="116"/>
      <c r="GS139" s="116"/>
      <c r="GT139" s="116"/>
      <c r="GU139" s="116"/>
      <c r="GV139" s="116"/>
      <c r="GW139" s="116"/>
      <c r="GX139" s="116"/>
      <c r="GY139" s="116"/>
      <c r="GZ139" s="116"/>
      <c r="HA139" s="116"/>
      <c r="HB139" s="116"/>
      <c r="HC139" s="116"/>
      <c r="HD139" s="116"/>
      <c r="HE139" s="116"/>
      <c r="HF139" s="116"/>
      <c r="HG139" s="116"/>
      <c r="HH139" s="116"/>
      <c r="HI139" s="116"/>
      <c r="HJ139" s="116"/>
      <c r="HK139" s="116"/>
      <c r="HL139" s="116"/>
      <c r="HM139" s="116"/>
      <c r="HN139" s="116"/>
      <c r="HO139" s="116"/>
      <c r="HP139" s="116"/>
      <c r="HQ139" s="116"/>
      <c r="HR139" s="116"/>
      <c r="HS139" s="116"/>
      <c r="HT139" s="116"/>
      <c r="HU139" s="116"/>
      <c r="HV139" s="116"/>
      <c r="HW139" s="116"/>
      <c r="HX139" s="116"/>
      <c r="HY139" s="116"/>
      <c r="HZ139" s="116"/>
      <c r="IA139" s="116"/>
      <c r="IB139" s="116"/>
      <c r="IC139" s="116"/>
      <c r="ID139" s="116"/>
      <c r="IE139" s="116"/>
      <c r="IF139" s="116"/>
      <c r="IG139" s="116"/>
      <c r="IH139" s="116"/>
      <c r="II139" s="116"/>
      <c r="IJ139" s="116"/>
      <c r="IK139" s="116"/>
      <c r="IL139" s="116"/>
      <c r="IM139" s="116"/>
      <c r="IN139" s="116"/>
      <c r="IO139" s="116"/>
      <c r="IP139" s="116"/>
      <c r="IQ139" s="116"/>
      <c r="IR139" s="116"/>
      <c r="IS139" s="116"/>
      <c r="IT139" s="116"/>
      <c r="IU139" s="116"/>
      <c r="IV139" s="116"/>
    </row>
    <row r="140" spans="1:256" ht="12.75">
      <c r="A140" s="81">
        <v>50</v>
      </c>
      <c r="B140" s="59">
        <v>71</v>
      </c>
      <c r="C140" s="59" t="s">
        <v>91</v>
      </c>
      <c r="D140" s="82" t="s">
        <v>51</v>
      </c>
      <c r="E140" s="59" t="s">
        <v>1</v>
      </c>
      <c r="F140" s="83">
        <v>2</v>
      </c>
      <c r="G140" s="83"/>
      <c r="H140" s="60">
        <f t="shared" si="4"/>
        <v>0</v>
      </c>
      <c r="I140" s="93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1:256" s="118" customFormat="1" ht="12.75">
      <c r="A141" s="110">
        <v>60</v>
      </c>
      <c r="B141" s="99">
        <v>72</v>
      </c>
      <c r="C141" s="99" t="s">
        <v>41</v>
      </c>
      <c r="D141" s="111" t="s">
        <v>52</v>
      </c>
      <c r="E141" s="99" t="s">
        <v>1</v>
      </c>
      <c r="F141" s="112">
        <v>2</v>
      </c>
      <c r="G141" s="112"/>
      <c r="H141" s="113">
        <f t="shared" si="4"/>
        <v>0</v>
      </c>
      <c r="I141" s="117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  <c r="FV141" s="116"/>
      <c r="FW141" s="116"/>
      <c r="FX141" s="116"/>
      <c r="FY141" s="116"/>
      <c r="FZ141" s="116"/>
      <c r="GA141" s="116"/>
      <c r="GB141" s="116"/>
      <c r="GC141" s="116"/>
      <c r="GD141" s="116"/>
      <c r="GE141" s="116"/>
      <c r="GF141" s="116"/>
      <c r="GG141" s="116"/>
      <c r="GH141" s="116"/>
      <c r="GI141" s="116"/>
      <c r="GJ141" s="116"/>
      <c r="GK141" s="116"/>
      <c r="GL141" s="116"/>
      <c r="GM141" s="116"/>
      <c r="GN141" s="116"/>
      <c r="GO141" s="116"/>
      <c r="GP141" s="116"/>
      <c r="GQ141" s="116"/>
      <c r="GR141" s="116"/>
      <c r="GS141" s="116"/>
      <c r="GT141" s="116"/>
      <c r="GU141" s="116"/>
      <c r="GV141" s="116"/>
      <c r="GW141" s="116"/>
      <c r="GX141" s="116"/>
      <c r="GY141" s="116"/>
      <c r="GZ141" s="116"/>
      <c r="HA141" s="116"/>
      <c r="HB141" s="116"/>
      <c r="HC141" s="116"/>
      <c r="HD141" s="116"/>
      <c r="HE141" s="116"/>
      <c r="HF141" s="116"/>
      <c r="HG141" s="116"/>
      <c r="HH141" s="116"/>
      <c r="HI141" s="116"/>
      <c r="HJ141" s="116"/>
      <c r="HK141" s="116"/>
      <c r="HL141" s="116"/>
      <c r="HM141" s="116"/>
      <c r="HN141" s="116"/>
      <c r="HO141" s="116"/>
      <c r="HP141" s="116"/>
      <c r="HQ141" s="116"/>
      <c r="HR141" s="116"/>
      <c r="HS141" s="116"/>
      <c r="HT141" s="116"/>
      <c r="HU141" s="116"/>
      <c r="HV141" s="116"/>
      <c r="HW141" s="116"/>
      <c r="HX141" s="116"/>
      <c r="HY141" s="116"/>
      <c r="HZ141" s="116"/>
      <c r="IA141" s="116"/>
      <c r="IB141" s="116"/>
      <c r="IC141" s="116"/>
      <c r="ID141" s="116"/>
      <c r="IE141" s="116"/>
      <c r="IF141" s="116"/>
      <c r="IG141" s="116"/>
      <c r="IH141" s="116"/>
      <c r="II141" s="116"/>
      <c r="IJ141" s="116"/>
      <c r="IK141" s="116"/>
      <c r="IL141" s="116"/>
      <c r="IM141" s="116"/>
      <c r="IN141" s="116"/>
      <c r="IO141" s="116"/>
      <c r="IP141" s="116"/>
      <c r="IQ141" s="116"/>
      <c r="IR141" s="116"/>
      <c r="IS141" s="116"/>
      <c r="IT141" s="116"/>
      <c r="IU141" s="116"/>
      <c r="IV141" s="116"/>
    </row>
    <row r="142" spans="1:256" ht="12.75">
      <c r="A142" s="81">
        <v>60</v>
      </c>
      <c r="B142" s="59">
        <v>73</v>
      </c>
      <c r="C142" s="59" t="s">
        <v>41</v>
      </c>
      <c r="D142" s="82" t="s">
        <v>39</v>
      </c>
      <c r="E142" s="59" t="s">
        <v>1</v>
      </c>
      <c r="F142" s="83">
        <v>11</v>
      </c>
      <c r="G142" s="83"/>
      <c r="H142" s="60">
        <f t="shared" si="4"/>
        <v>0</v>
      </c>
      <c r="I142" s="93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1:256" s="118" customFormat="1" ht="12.75">
      <c r="A143" s="110">
        <v>60</v>
      </c>
      <c r="B143" s="99">
        <v>74</v>
      </c>
      <c r="C143" s="99" t="s">
        <v>41</v>
      </c>
      <c r="D143" s="111" t="s">
        <v>39</v>
      </c>
      <c r="E143" s="99" t="s">
        <v>1</v>
      </c>
      <c r="F143" s="112">
        <v>2</v>
      </c>
      <c r="G143" s="112"/>
      <c r="H143" s="113">
        <f t="shared" si="4"/>
        <v>0</v>
      </c>
      <c r="I143" s="117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  <c r="HQ143" s="116"/>
      <c r="HR143" s="116"/>
      <c r="HS143" s="116"/>
      <c r="HT143" s="116"/>
      <c r="HU143" s="116"/>
      <c r="HV143" s="116"/>
      <c r="HW143" s="116"/>
      <c r="HX143" s="116"/>
      <c r="HY143" s="116"/>
      <c r="HZ143" s="116"/>
      <c r="IA143" s="116"/>
      <c r="IB143" s="116"/>
      <c r="IC143" s="116"/>
      <c r="ID143" s="116"/>
      <c r="IE143" s="116"/>
      <c r="IF143" s="116"/>
      <c r="IG143" s="116"/>
      <c r="IH143" s="116"/>
      <c r="II143" s="116"/>
      <c r="IJ143" s="116"/>
      <c r="IK143" s="116"/>
      <c r="IL143" s="116"/>
      <c r="IM143" s="116"/>
      <c r="IN143" s="116"/>
      <c r="IO143" s="116"/>
      <c r="IP143" s="116"/>
      <c r="IQ143" s="116"/>
      <c r="IR143" s="116"/>
      <c r="IS143" s="116"/>
      <c r="IT143" s="116"/>
      <c r="IU143" s="116"/>
      <c r="IV143" s="116"/>
    </row>
    <row r="144" spans="1:256" ht="12.75">
      <c r="A144" s="81">
        <v>60</v>
      </c>
      <c r="B144" s="59">
        <v>75</v>
      </c>
      <c r="C144" s="59" t="s">
        <v>38</v>
      </c>
      <c r="D144" s="82" t="s">
        <v>39</v>
      </c>
      <c r="E144" s="59" t="s">
        <v>1</v>
      </c>
      <c r="F144" s="83">
        <v>2</v>
      </c>
      <c r="G144" s="83"/>
      <c r="H144" s="60">
        <f t="shared" si="4"/>
        <v>0</v>
      </c>
      <c r="I144" s="93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1:256" ht="12.75">
      <c r="A145" s="81">
        <v>60</v>
      </c>
      <c r="B145" s="59">
        <v>76</v>
      </c>
      <c r="C145" s="59" t="s">
        <v>41</v>
      </c>
      <c r="D145" s="82" t="s">
        <v>53</v>
      </c>
      <c r="E145" s="59" t="s">
        <v>1</v>
      </c>
      <c r="F145" s="83">
        <v>2</v>
      </c>
      <c r="G145" s="83"/>
      <c r="H145" s="60">
        <f t="shared" si="4"/>
        <v>0</v>
      </c>
      <c r="I145" s="93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1:256" ht="12.75">
      <c r="A146" s="81">
        <v>60</v>
      </c>
      <c r="B146" s="59">
        <v>77</v>
      </c>
      <c r="C146" s="59" t="s">
        <v>41</v>
      </c>
      <c r="D146" s="82" t="s">
        <v>54</v>
      </c>
      <c r="E146" s="59" t="s">
        <v>1</v>
      </c>
      <c r="F146" s="83">
        <v>2</v>
      </c>
      <c r="G146" s="83"/>
      <c r="H146" s="60">
        <f t="shared" si="4"/>
        <v>0</v>
      </c>
      <c r="I146" s="93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ht="12.75">
      <c r="A147" s="81">
        <v>60</v>
      </c>
      <c r="B147" s="59">
        <v>78</v>
      </c>
      <c r="C147" s="59" t="s">
        <v>38</v>
      </c>
      <c r="D147" s="82" t="s">
        <v>55</v>
      </c>
      <c r="E147" s="59" t="s">
        <v>1</v>
      </c>
      <c r="F147" s="83">
        <v>1</v>
      </c>
      <c r="G147" s="83"/>
      <c r="H147" s="60">
        <f t="shared" si="4"/>
        <v>0</v>
      </c>
      <c r="I147" s="93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1:256" ht="12.75">
      <c r="A148" s="81">
        <v>60</v>
      </c>
      <c r="B148" s="59">
        <v>79</v>
      </c>
      <c r="C148" s="59" t="s">
        <v>38</v>
      </c>
      <c r="D148" s="82" t="s">
        <v>56</v>
      </c>
      <c r="E148" s="59" t="s">
        <v>1</v>
      </c>
      <c r="F148" s="83">
        <v>1</v>
      </c>
      <c r="G148" s="83"/>
      <c r="H148" s="60">
        <f aca="true" t="shared" si="5" ref="H148:H191">G148*F148</f>
        <v>0</v>
      </c>
      <c r="I148" s="93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256" ht="12.75">
      <c r="A149" s="81">
        <v>60</v>
      </c>
      <c r="B149" s="59">
        <v>80</v>
      </c>
      <c r="C149" s="59" t="s">
        <v>42</v>
      </c>
      <c r="D149" s="82" t="s">
        <v>57</v>
      </c>
      <c r="E149" s="59" t="s">
        <v>1</v>
      </c>
      <c r="F149" s="83">
        <v>1</v>
      </c>
      <c r="G149" s="83"/>
      <c r="H149" s="60">
        <f aca="true" t="shared" si="6" ref="H149:H167">G149*F149</f>
        <v>0</v>
      </c>
      <c r="I149" s="93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1:256" ht="12.75">
      <c r="A150" s="81">
        <v>60</v>
      </c>
      <c r="B150" s="59">
        <v>81</v>
      </c>
      <c r="C150" s="59" t="s">
        <v>41</v>
      </c>
      <c r="D150" s="82" t="s">
        <v>37</v>
      </c>
      <c r="E150" s="59" t="s">
        <v>1</v>
      </c>
      <c r="F150" s="83">
        <v>2</v>
      </c>
      <c r="G150" s="83"/>
      <c r="H150" s="60">
        <f t="shared" si="6"/>
        <v>0</v>
      </c>
      <c r="I150" s="93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1:256" ht="12.75">
      <c r="A151" s="81">
        <v>60</v>
      </c>
      <c r="B151" s="59">
        <v>82</v>
      </c>
      <c r="C151" s="59" t="s">
        <v>41</v>
      </c>
      <c r="D151" s="82" t="s">
        <v>58</v>
      </c>
      <c r="E151" s="59" t="s">
        <v>1</v>
      </c>
      <c r="F151" s="83">
        <v>1</v>
      </c>
      <c r="G151" s="83"/>
      <c r="H151" s="60">
        <f t="shared" si="6"/>
        <v>0</v>
      </c>
      <c r="I151" s="93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1:256" ht="12.75">
      <c r="A152" s="81">
        <v>60</v>
      </c>
      <c r="B152" s="59">
        <v>83</v>
      </c>
      <c r="C152" s="59" t="s">
        <v>38</v>
      </c>
      <c r="D152" s="82" t="s">
        <v>59</v>
      </c>
      <c r="E152" s="59" t="s">
        <v>1</v>
      </c>
      <c r="F152" s="83">
        <v>2</v>
      </c>
      <c r="G152" s="83"/>
      <c r="H152" s="60">
        <f t="shared" si="6"/>
        <v>0</v>
      </c>
      <c r="I152" s="93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1:256" ht="12.75">
      <c r="A153" s="81">
        <v>50</v>
      </c>
      <c r="B153" s="59">
        <v>84</v>
      </c>
      <c r="C153" s="59" t="s">
        <v>91</v>
      </c>
      <c r="D153" s="82" t="s">
        <v>60</v>
      </c>
      <c r="E153" s="59" t="s">
        <v>1</v>
      </c>
      <c r="F153" s="83">
        <v>2</v>
      </c>
      <c r="G153" s="83"/>
      <c r="H153" s="60">
        <f t="shared" si="6"/>
        <v>0</v>
      </c>
      <c r="I153" s="93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1:256" ht="12.75">
      <c r="A154" s="81">
        <v>60</v>
      </c>
      <c r="B154" s="59">
        <v>85</v>
      </c>
      <c r="C154" s="59" t="s">
        <v>41</v>
      </c>
      <c r="D154" s="82" t="s">
        <v>61</v>
      </c>
      <c r="E154" s="59" t="s">
        <v>1</v>
      </c>
      <c r="F154" s="83">
        <v>3</v>
      </c>
      <c r="G154" s="83"/>
      <c r="H154" s="60">
        <f t="shared" si="6"/>
        <v>0</v>
      </c>
      <c r="I154" s="93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1:256" ht="12.75">
      <c r="A155" s="81">
        <v>60</v>
      </c>
      <c r="B155" s="59">
        <v>86</v>
      </c>
      <c r="C155" s="59" t="s">
        <v>38</v>
      </c>
      <c r="D155" s="82" t="s">
        <v>62</v>
      </c>
      <c r="E155" s="59" t="s">
        <v>1</v>
      </c>
      <c r="F155" s="83">
        <v>1</v>
      </c>
      <c r="G155" s="83"/>
      <c r="H155" s="60">
        <f t="shared" si="6"/>
        <v>0</v>
      </c>
      <c r="I155" s="93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1:256" ht="12.75">
      <c r="A156" s="81">
        <v>60</v>
      </c>
      <c r="B156" s="59">
        <v>87</v>
      </c>
      <c r="C156" s="59" t="s">
        <v>41</v>
      </c>
      <c r="D156" s="82" t="s">
        <v>63</v>
      </c>
      <c r="E156" s="59" t="s">
        <v>1</v>
      </c>
      <c r="F156" s="83">
        <v>2</v>
      </c>
      <c r="G156" s="83"/>
      <c r="H156" s="60">
        <f t="shared" si="6"/>
        <v>0</v>
      </c>
      <c r="I156" s="93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1:256" ht="12.75">
      <c r="A157" s="81">
        <v>50</v>
      </c>
      <c r="B157" s="59">
        <v>88</v>
      </c>
      <c r="C157" s="59" t="s">
        <v>91</v>
      </c>
      <c r="D157" s="82" t="s">
        <v>63</v>
      </c>
      <c r="E157" s="59" t="s">
        <v>1</v>
      </c>
      <c r="F157" s="83">
        <v>3</v>
      </c>
      <c r="G157" s="83"/>
      <c r="H157" s="60">
        <f t="shared" si="6"/>
        <v>0</v>
      </c>
      <c r="I157" s="93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</row>
    <row r="158" spans="1:256" ht="12.75">
      <c r="A158" s="81">
        <v>50</v>
      </c>
      <c r="B158" s="59">
        <v>89</v>
      </c>
      <c r="C158" s="59" t="s">
        <v>91</v>
      </c>
      <c r="D158" s="82" t="s">
        <v>64</v>
      </c>
      <c r="E158" s="59" t="s">
        <v>1</v>
      </c>
      <c r="F158" s="83">
        <v>1</v>
      </c>
      <c r="G158" s="83"/>
      <c r="H158" s="60">
        <f t="shared" si="6"/>
        <v>0</v>
      </c>
      <c r="I158" s="93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</row>
    <row r="159" spans="1:256" ht="12.75">
      <c r="A159" s="81">
        <v>60</v>
      </c>
      <c r="B159" s="59">
        <v>90</v>
      </c>
      <c r="C159" s="59" t="s">
        <v>41</v>
      </c>
      <c r="D159" s="82" t="s">
        <v>64</v>
      </c>
      <c r="E159" s="59" t="s">
        <v>1</v>
      </c>
      <c r="F159" s="83">
        <v>2</v>
      </c>
      <c r="G159" s="83"/>
      <c r="H159" s="60">
        <f t="shared" si="6"/>
        <v>0</v>
      </c>
      <c r="I159" s="93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1:256" ht="12.75">
      <c r="A160" s="81">
        <v>60</v>
      </c>
      <c r="B160" s="59">
        <v>91</v>
      </c>
      <c r="C160" s="59" t="s">
        <v>41</v>
      </c>
      <c r="D160" s="82" t="s">
        <v>64</v>
      </c>
      <c r="E160" s="59" t="s">
        <v>1</v>
      </c>
      <c r="F160" s="83">
        <v>1</v>
      </c>
      <c r="G160" s="83"/>
      <c r="H160" s="60">
        <f t="shared" si="6"/>
        <v>0</v>
      </c>
      <c r="I160" s="93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1:256" ht="12.75">
      <c r="A161" s="81">
        <v>60</v>
      </c>
      <c r="B161" s="59">
        <v>92</v>
      </c>
      <c r="C161" s="59" t="s">
        <v>41</v>
      </c>
      <c r="D161" s="82" t="s">
        <v>65</v>
      </c>
      <c r="E161" s="59" t="s">
        <v>1</v>
      </c>
      <c r="F161" s="83">
        <v>2</v>
      </c>
      <c r="G161" s="83"/>
      <c r="H161" s="60">
        <f t="shared" si="6"/>
        <v>0</v>
      </c>
      <c r="I161" s="93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1:256" ht="12.75">
      <c r="A162" s="81">
        <v>60</v>
      </c>
      <c r="B162" s="59">
        <v>93</v>
      </c>
      <c r="C162" s="59" t="s">
        <v>41</v>
      </c>
      <c r="D162" s="82" t="s">
        <v>66</v>
      </c>
      <c r="E162" s="59" t="s">
        <v>1</v>
      </c>
      <c r="F162" s="83">
        <v>1</v>
      </c>
      <c r="G162" s="83"/>
      <c r="H162" s="60">
        <f t="shared" si="6"/>
        <v>0</v>
      </c>
      <c r="I162" s="93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1:256" ht="12.75">
      <c r="A163" s="81">
        <v>60</v>
      </c>
      <c r="B163" s="59">
        <v>94</v>
      </c>
      <c r="C163" s="59" t="s">
        <v>41</v>
      </c>
      <c r="D163" s="82" t="s">
        <v>67</v>
      </c>
      <c r="E163" s="59" t="s">
        <v>1</v>
      </c>
      <c r="F163" s="83">
        <v>1</v>
      </c>
      <c r="G163" s="83"/>
      <c r="H163" s="60">
        <f t="shared" si="6"/>
        <v>0</v>
      </c>
      <c r="I163" s="93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1:256" ht="12.75">
      <c r="A164" s="81">
        <v>60</v>
      </c>
      <c r="B164" s="59">
        <v>95</v>
      </c>
      <c r="C164" s="59" t="s">
        <v>38</v>
      </c>
      <c r="D164" s="82" t="s">
        <v>68</v>
      </c>
      <c r="E164" s="59" t="s">
        <v>1</v>
      </c>
      <c r="F164" s="83">
        <v>1</v>
      </c>
      <c r="G164" s="83"/>
      <c r="H164" s="60">
        <f t="shared" si="6"/>
        <v>0</v>
      </c>
      <c r="I164" s="93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ht="12.75">
      <c r="A165" s="81">
        <v>60</v>
      </c>
      <c r="B165" s="59">
        <v>96</v>
      </c>
      <c r="C165" s="59" t="s">
        <v>41</v>
      </c>
      <c r="D165" s="82" t="s">
        <v>69</v>
      </c>
      <c r="E165" s="59" t="s">
        <v>1</v>
      </c>
      <c r="F165" s="83">
        <v>2</v>
      </c>
      <c r="G165" s="83"/>
      <c r="H165" s="60">
        <f t="shared" si="6"/>
        <v>0</v>
      </c>
      <c r="I165" s="93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56" ht="38.25">
      <c r="A166" s="81">
        <v>50</v>
      </c>
      <c r="B166" s="59">
        <v>97</v>
      </c>
      <c r="C166" s="96" t="s">
        <v>92</v>
      </c>
      <c r="D166" s="82" t="s">
        <v>100</v>
      </c>
      <c r="E166" s="59" t="s">
        <v>1</v>
      </c>
      <c r="F166" s="83">
        <v>4</v>
      </c>
      <c r="G166" s="83"/>
      <c r="H166" s="60">
        <f t="shared" si="6"/>
        <v>0</v>
      </c>
      <c r="I166" s="93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ht="25.5">
      <c r="A167" s="81">
        <v>50</v>
      </c>
      <c r="B167" s="59">
        <v>98</v>
      </c>
      <c r="C167" s="96" t="s">
        <v>92</v>
      </c>
      <c r="D167" s="82" t="s">
        <v>101</v>
      </c>
      <c r="E167" s="59" t="s">
        <v>1</v>
      </c>
      <c r="F167" s="83">
        <v>2</v>
      </c>
      <c r="G167" s="83"/>
      <c r="H167" s="60">
        <f t="shared" si="6"/>
        <v>0</v>
      </c>
      <c r="I167" s="93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1:257" s="1" customFormat="1" ht="12.75">
      <c r="A168" s="64"/>
      <c r="B168" s="63"/>
      <c r="C168" s="65"/>
      <c r="D168" s="62" t="s">
        <v>19</v>
      </c>
      <c r="E168" s="63"/>
      <c r="F168" s="66"/>
      <c r="G168" s="66"/>
      <c r="H168" s="60"/>
      <c r="I168" s="94"/>
      <c r="J168" s="67"/>
      <c r="K168" s="68"/>
      <c r="L168" s="69"/>
      <c r="M168" s="70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  <c r="IW168" s="74"/>
    </row>
    <row r="169" spans="1:256" ht="12.75">
      <c r="A169" s="81" t="s">
        <v>115</v>
      </c>
      <c r="B169" s="59">
        <v>99</v>
      </c>
      <c r="C169" s="96" t="s">
        <v>93</v>
      </c>
      <c r="D169" s="82" t="s">
        <v>70</v>
      </c>
      <c r="E169" s="59" t="s">
        <v>1</v>
      </c>
      <c r="F169" s="83">
        <v>68</v>
      </c>
      <c r="G169" s="83"/>
      <c r="H169" s="60">
        <f aca="true" t="shared" si="7" ref="H169:H175">G169*F169</f>
        <v>0</v>
      </c>
      <c r="I169" s="93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1:256" s="118" customFormat="1" ht="12.75">
      <c r="A170" s="110" t="s">
        <v>115</v>
      </c>
      <c r="B170" s="99">
        <v>100</v>
      </c>
      <c r="C170" s="119" t="s">
        <v>94</v>
      </c>
      <c r="D170" s="111" t="s">
        <v>40</v>
      </c>
      <c r="E170" s="99" t="s">
        <v>1</v>
      </c>
      <c r="F170" s="112">
        <f>34+40</f>
        <v>74</v>
      </c>
      <c r="G170" s="112"/>
      <c r="H170" s="113">
        <f t="shared" si="7"/>
        <v>0</v>
      </c>
      <c r="I170" s="117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  <c r="DK170" s="116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6"/>
      <c r="FB170" s="116"/>
      <c r="FC170" s="116"/>
      <c r="FD170" s="116"/>
      <c r="FE170" s="116"/>
      <c r="FF170" s="116"/>
      <c r="FG170" s="116"/>
      <c r="FH170" s="116"/>
      <c r="FI170" s="116"/>
      <c r="FJ170" s="116"/>
      <c r="FK170" s="116"/>
      <c r="FL170" s="116"/>
      <c r="FM170" s="116"/>
      <c r="FN170" s="116"/>
      <c r="FO170" s="116"/>
      <c r="FP170" s="116"/>
      <c r="FQ170" s="116"/>
      <c r="FR170" s="116"/>
      <c r="FS170" s="116"/>
      <c r="FT170" s="116"/>
      <c r="FU170" s="116"/>
      <c r="FV170" s="116"/>
      <c r="FW170" s="116"/>
      <c r="FX170" s="116"/>
      <c r="FY170" s="116"/>
      <c r="FZ170" s="116"/>
      <c r="GA170" s="116"/>
      <c r="GB170" s="116"/>
      <c r="GC170" s="116"/>
      <c r="GD170" s="116"/>
      <c r="GE170" s="116"/>
      <c r="GF170" s="116"/>
      <c r="GG170" s="116"/>
      <c r="GH170" s="116"/>
      <c r="GI170" s="116"/>
      <c r="GJ170" s="116"/>
      <c r="GK170" s="116"/>
      <c r="GL170" s="116"/>
      <c r="GM170" s="116"/>
      <c r="GN170" s="116"/>
      <c r="GO170" s="116"/>
      <c r="GP170" s="116"/>
      <c r="GQ170" s="116"/>
      <c r="GR170" s="116"/>
      <c r="GS170" s="116"/>
      <c r="GT170" s="116"/>
      <c r="GU170" s="116"/>
      <c r="GV170" s="116"/>
      <c r="GW170" s="116"/>
      <c r="GX170" s="116"/>
      <c r="GY170" s="116"/>
      <c r="GZ170" s="116"/>
      <c r="HA170" s="116"/>
      <c r="HB170" s="116"/>
      <c r="HC170" s="116"/>
      <c r="HD170" s="116"/>
      <c r="HE170" s="116"/>
      <c r="HF170" s="116"/>
      <c r="HG170" s="116"/>
      <c r="HH170" s="116"/>
      <c r="HI170" s="116"/>
      <c r="HJ170" s="116"/>
      <c r="HK170" s="116"/>
      <c r="HL170" s="116"/>
      <c r="HM170" s="116"/>
      <c r="HN170" s="116"/>
      <c r="HO170" s="116"/>
      <c r="HP170" s="116"/>
      <c r="HQ170" s="116"/>
      <c r="HR170" s="116"/>
      <c r="HS170" s="116"/>
      <c r="HT170" s="116"/>
      <c r="HU170" s="116"/>
      <c r="HV170" s="116"/>
      <c r="HW170" s="116"/>
      <c r="HX170" s="116"/>
      <c r="HY170" s="116"/>
      <c r="HZ170" s="116"/>
      <c r="IA170" s="116"/>
      <c r="IB170" s="116"/>
      <c r="IC170" s="116"/>
      <c r="ID170" s="116"/>
      <c r="IE170" s="116"/>
      <c r="IF170" s="116"/>
      <c r="IG170" s="116"/>
      <c r="IH170" s="116"/>
      <c r="II170" s="116"/>
      <c r="IJ170" s="116"/>
      <c r="IK170" s="116"/>
      <c r="IL170" s="116"/>
      <c r="IM170" s="116"/>
      <c r="IN170" s="116"/>
      <c r="IO170" s="116"/>
      <c r="IP170" s="116"/>
      <c r="IQ170" s="116"/>
      <c r="IR170" s="116"/>
      <c r="IS170" s="116"/>
      <c r="IT170" s="116"/>
      <c r="IU170" s="116"/>
      <c r="IV170" s="116"/>
    </row>
    <row r="171" spans="1:256" ht="12.75">
      <c r="A171" s="81" t="s">
        <v>115</v>
      </c>
      <c r="B171" s="59">
        <v>101</v>
      </c>
      <c r="C171" s="96" t="s">
        <v>94</v>
      </c>
      <c r="D171" s="82" t="s">
        <v>40</v>
      </c>
      <c r="E171" s="59" t="s">
        <v>1</v>
      </c>
      <c r="F171" s="83">
        <v>17</v>
      </c>
      <c r="G171" s="83"/>
      <c r="H171" s="60">
        <f t="shared" si="7"/>
        <v>0</v>
      </c>
      <c r="I171" s="93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1:256" s="118" customFormat="1" ht="12.75">
      <c r="A172" s="110" t="s">
        <v>115</v>
      </c>
      <c r="B172" s="99">
        <v>102</v>
      </c>
      <c r="C172" s="119" t="s">
        <v>95</v>
      </c>
      <c r="D172" s="111" t="s">
        <v>71</v>
      </c>
      <c r="E172" s="99" t="s">
        <v>1</v>
      </c>
      <c r="F172" s="112">
        <v>20</v>
      </c>
      <c r="G172" s="112"/>
      <c r="H172" s="113">
        <f t="shared" si="7"/>
        <v>0</v>
      </c>
      <c r="I172" s="117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  <c r="GH172" s="116"/>
      <c r="GI172" s="116"/>
      <c r="GJ172" s="116"/>
      <c r="GK172" s="116"/>
      <c r="GL172" s="116"/>
      <c r="GM172" s="116"/>
      <c r="GN172" s="116"/>
      <c r="GO172" s="116"/>
      <c r="GP172" s="116"/>
      <c r="GQ172" s="116"/>
      <c r="GR172" s="116"/>
      <c r="GS172" s="116"/>
      <c r="GT172" s="116"/>
      <c r="GU172" s="116"/>
      <c r="GV172" s="116"/>
      <c r="GW172" s="116"/>
      <c r="GX172" s="116"/>
      <c r="GY172" s="116"/>
      <c r="GZ172" s="116"/>
      <c r="HA172" s="116"/>
      <c r="HB172" s="116"/>
      <c r="HC172" s="116"/>
      <c r="HD172" s="116"/>
      <c r="HE172" s="116"/>
      <c r="HF172" s="116"/>
      <c r="HG172" s="116"/>
      <c r="HH172" s="116"/>
      <c r="HI172" s="116"/>
      <c r="HJ172" s="116"/>
      <c r="HK172" s="116"/>
      <c r="HL172" s="116"/>
      <c r="HM172" s="116"/>
      <c r="HN172" s="116"/>
      <c r="HO172" s="116"/>
      <c r="HP172" s="116"/>
      <c r="HQ172" s="116"/>
      <c r="HR172" s="116"/>
      <c r="HS172" s="116"/>
      <c r="HT172" s="116"/>
      <c r="HU172" s="116"/>
      <c r="HV172" s="116"/>
      <c r="HW172" s="116"/>
      <c r="HX172" s="116"/>
      <c r="HY172" s="116"/>
      <c r="HZ172" s="116"/>
      <c r="IA172" s="116"/>
      <c r="IB172" s="116"/>
      <c r="IC172" s="116"/>
      <c r="ID172" s="116"/>
      <c r="IE172" s="116"/>
      <c r="IF172" s="116"/>
      <c r="IG172" s="116"/>
      <c r="IH172" s="116"/>
      <c r="II172" s="116"/>
      <c r="IJ172" s="116"/>
      <c r="IK172" s="116"/>
      <c r="IL172" s="116"/>
      <c r="IM172" s="116"/>
      <c r="IN172" s="116"/>
      <c r="IO172" s="116"/>
      <c r="IP172" s="116"/>
      <c r="IQ172" s="116"/>
      <c r="IR172" s="116"/>
      <c r="IS172" s="116"/>
      <c r="IT172" s="116"/>
      <c r="IU172" s="116"/>
      <c r="IV172" s="116"/>
    </row>
    <row r="173" spans="1:256" ht="12.75">
      <c r="A173" s="81" t="s">
        <v>115</v>
      </c>
      <c r="B173" s="59">
        <v>103</v>
      </c>
      <c r="C173" s="96" t="s">
        <v>95</v>
      </c>
      <c r="D173" s="82" t="s">
        <v>71</v>
      </c>
      <c r="E173" s="59" t="s">
        <v>1</v>
      </c>
      <c r="F173" s="83">
        <v>8</v>
      </c>
      <c r="G173" s="83"/>
      <c r="H173" s="60">
        <f t="shared" si="7"/>
        <v>0</v>
      </c>
      <c r="I173" s="93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1:256" ht="12.75">
      <c r="A174" s="81" t="s">
        <v>115</v>
      </c>
      <c r="B174" s="59">
        <v>104</v>
      </c>
      <c r="C174" s="96" t="s">
        <v>95</v>
      </c>
      <c r="D174" s="82" t="s">
        <v>72</v>
      </c>
      <c r="E174" s="59" t="s">
        <v>1</v>
      </c>
      <c r="F174" s="83">
        <v>80</v>
      </c>
      <c r="G174" s="83"/>
      <c r="H174" s="60">
        <f t="shared" si="7"/>
        <v>0</v>
      </c>
      <c r="I174" s="93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1:256" ht="12.75">
      <c r="A175" s="81" t="s">
        <v>115</v>
      </c>
      <c r="B175" s="59">
        <v>105</v>
      </c>
      <c r="C175" s="96" t="s">
        <v>96</v>
      </c>
      <c r="D175" s="82" t="s">
        <v>73</v>
      </c>
      <c r="E175" s="59" t="s">
        <v>1</v>
      </c>
      <c r="F175" s="83">
        <v>50</v>
      </c>
      <c r="G175" s="83"/>
      <c r="H175" s="60">
        <f t="shared" si="7"/>
        <v>0</v>
      </c>
      <c r="I175" s="93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1:256" ht="12.75">
      <c r="A176" s="81" t="s">
        <v>115</v>
      </c>
      <c r="B176" s="59">
        <v>106</v>
      </c>
      <c r="C176" s="96" t="s">
        <v>97</v>
      </c>
      <c r="D176" s="82" t="s">
        <v>74</v>
      </c>
      <c r="E176" s="59" t="s">
        <v>1</v>
      </c>
      <c r="F176" s="83">
        <v>50</v>
      </c>
      <c r="G176" s="83"/>
      <c r="H176" s="60">
        <f t="shared" si="5"/>
        <v>0</v>
      </c>
      <c r="I176" s="93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1:256" ht="12.75">
      <c r="A177" s="81" t="s">
        <v>115</v>
      </c>
      <c r="B177" s="59">
        <v>107</v>
      </c>
      <c r="C177" s="96" t="s">
        <v>97</v>
      </c>
      <c r="D177" s="82" t="s">
        <v>75</v>
      </c>
      <c r="E177" s="59" t="s">
        <v>1</v>
      </c>
      <c r="F177" s="83">
        <v>50</v>
      </c>
      <c r="G177" s="83"/>
      <c r="H177" s="60">
        <f>G177*F177</f>
        <v>0</v>
      </c>
      <c r="I177" s="93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1:256" ht="12.75">
      <c r="A178" s="81" t="s">
        <v>115</v>
      </c>
      <c r="B178" s="59">
        <v>108</v>
      </c>
      <c r="C178" s="96" t="s">
        <v>98</v>
      </c>
      <c r="D178" s="82" t="s">
        <v>76</v>
      </c>
      <c r="E178" s="59" t="s">
        <v>1</v>
      </c>
      <c r="F178" s="83">
        <v>37</v>
      </c>
      <c r="G178" s="83"/>
      <c r="H178" s="60">
        <f>G178*F178</f>
        <v>0</v>
      </c>
      <c r="I178" s="93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1:256" s="118" customFormat="1" ht="12.75">
      <c r="A179" s="110" t="s">
        <v>115</v>
      </c>
      <c r="B179" s="99">
        <v>109</v>
      </c>
      <c r="C179" s="119" t="s">
        <v>98</v>
      </c>
      <c r="D179" s="111" t="s">
        <v>77</v>
      </c>
      <c r="E179" s="99" t="s">
        <v>1</v>
      </c>
      <c r="F179" s="112">
        <v>6</v>
      </c>
      <c r="G179" s="112"/>
      <c r="H179" s="113">
        <f>G179*F179</f>
        <v>0</v>
      </c>
      <c r="I179" s="117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  <c r="EC179" s="116"/>
      <c r="ED179" s="116"/>
      <c r="EE179" s="116"/>
      <c r="EF179" s="116"/>
      <c r="EG179" s="116"/>
      <c r="EH179" s="116"/>
      <c r="EI179" s="116"/>
      <c r="EJ179" s="116"/>
      <c r="EK179" s="116"/>
      <c r="EL179" s="116"/>
      <c r="EM179" s="116"/>
      <c r="EN179" s="116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  <c r="EY179" s="116"/>
      <c r="EZ179" s="116"/>
      <c r="FA179" s="116"/>
      <c r="FB179" s="116"/>
      <c r="FC179" s="116"/>
      <c r="FD179" s="116"/>
      <c r="FE179" s="116"/>
      <c r="FF179" s="116"/>
      <c r="FG179" s="116"/>
      <c r="FH179" s="116"/>
      <c r="FI179" s="116"/>
      <c r="FJ179" s="116"/>
      <c r="FK179" s="116"/>
      <c r="FL179" s="116"/>
      <c r="FM179" s="116"/>
      <c r="FN179" s="116"/>
      <c r="FO179" s="116"/>
      <c r="FP179" s="116"/>
      <c r="FQ179" s="116"/>
      <c r="FR179" s="116"/>
      <c r="FS179" s="116"/>
      <c r="FT179" s="116"/>
      <c r="FU179" s="116"/>
      <c r="FV179" s="116"/>
      <c r="FW179" s="116"/>
      <c r="FX179" s="116"/>
      <c r="FY179" s="116"/>
      <c r="FZ179" s="116"/>
      <c r="GA179" s="116"/>
      <c r="GB179" s="116"/>
      <c r="GC179" s="116"/>
      <c r="GD179" s="116"/>
      <c r="GE179" s="116"/>
      <c r="GF179" s="116"/>
      <c r="GG179" s="116"/>
      <c r="GH179" s="116"/>
      <c r="GI179" s="116"/>
      <c r="GJ179" s="116"/>
      <c r="GK179" s="116"/>
      <c r="GL179" s="116"/>
      <c r="GM179" s="116"/>
      <c r="GN179" s="116"/>
      <c r="GO179" s="116"/>
      <c r="GP179" s="116"/>
      <c r="GQ179" s="116"/>
      <c r="GR179" s="116"/>
      <c r="GS179" s="116"/>
      <c r="GT179" s="116"/>
      <c r="GU179" s="116"/>
      <c r="GV179" s="116"/>
      <c r="GW179" s="116"/>
      <c r="GX179" s="116"/>
      <c r="GY179" s="116"/>
      <c r="GZ179" s="116"/>
      <c r="HA179" s="116"/>
      <c r="HB179" s="116"/>
      <c r="HC179" s="116"/>
      <c r="HD179" s="116"/>
      <c r="HE179" s="116"/>
      <c r="HF179" s="116"/>
      <c r="HG179" s="116"/>
      <c r="HH179" s="116"/>
      <c r="HI179" s="116"/>
      <c r="HJ179" s="116"/>
      <c r="HK179" s="116"/>
      <c r="HL179" s="116"/>
      <c r="HM179" s="116"/>
      <c r="HN179" s="116"/>
      <c r="HO179" s="116"/>
      <c r="HP179" s="116"/>
      <c r="HQ179" s="116"/>
      <c r="HR179" s="116"/>
      <c r="HS179" s="116"/>
      <c r="HT179" s="116"/>
      <c r="HU179" s="116"/>
      <c r="HV179" s="116"/>
      <c r="HW179" s="116"/>
      <c r="HX179" s="116"/>
      <c r="HY179" s="116"/>
      <c r="HZ179" s="116"/>
      <c r="IA179" s="116"/>
      <c r="IB179" s="116"/>
      <c r="IC179" s="116"/>
      <c r="ID179" s="116"/>
      <c r="IE179" s="116"/>
      <c r="IF179" s="116"/>
      <c r="IG179" s="116"/>
      <c r="IH179" s="116"/>
      <c r="II179" s="116"/>
      <c r="IJ179" s="116"/>
      <c r="IK179" s="116"/>
      <c r="IL179" s="116"/>
      <c r="IM179" s="116"/>
      <c r="IN179" s="116"/>
      <c r="IO179" s="116"/>
      <c r="IP179" s="116"/>
      <c r="IQ179" s="116"/>
      <c r="IR179" s="116"/>
      <c r="IS179" s="116"/>
      <c r="IT179" s="116"/>
      <c r="IU179" s="116"/>
      <c r="IV179" s="116"/>
    </row>
    <row r="180" spans="1:256" ht="12.75">
      <c r="A180" s="81">
        <v>40</v>
      </c>
      <c r="B180" s="59">
        <v>110</v>
      </c>
      <c r="C180" s="96" t="s">
        <v>99</v>
      </c>
      <c r="D180" s="82" t="s">
        <v>78</v>
      </c>
      <c r="E180" s="59" t="s">
        <v>1</v>
      </c>
      <c r="F180" s="83">
        <v>8</v>
      </c>
      <c r="G180" s="83"/>
      <c r="H180" s="60">
        <f>G180*F180</f>
        <v>0</v>
      </c>
      <c r="I180" s="93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1:256" ht="12.75">
      <c r="A181" s="81">
        <v>40</v>
      </c>
      <c r="B181" s="59">
        <v>111</v>
      </c>
      <c r="C181" s="96" t="s">
        <v>99</v>
      </c>
      <c r="D181" s="82" t="s">
        <v>79</v>
      </c>
      <c r="E181" s="59" t="s">
        <v>1</v>
      </c>
      <c r="F181" s="83">
        <v>4</v>
      </c>
      <c r="G181" s="83"/>
      <c r="H181" s="60">
        <f>G181*F181</f>
        <v>0</v>
      </c>
      <c r="I181" s="93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1:257" s="1" customFormat="1" ht="12.75">
      <c r="A182" s="73"/>
      <c r="B182" s="63"/>
      <c r="C182" s="65"/>
      <c r="D182" s="62" t="s">
        <v>80</v>
      </c>
      <c r="E182" s="63"/>
      <c r="F182" s="66"/>
      <c r="G182" s="66"/>
      <c r="H182" s="60"/>
      <c r="I182" s="94"/>
      <c r="J182" s="67"/>
      <c r="K182" s="68"/>
      <c r="L182" s="69"/>
      <c r="M182" s="70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1"/>
      <c r="GS182" s="71"/>
      <c r="GT182" s="71"/>
      <c r="GU182" s="71"/>
      <c r="GV182" s="71"/>
      <c r="GW182" s="71"/>
      <c r="GX182" s="71"/>
      <c r="GY182" s="71"/>
      <c r="GZ182" s="71"/>
      <c r="HA182" s="71"/>
      <c r="HB182" s="71"/>
      <c r="HC182" s="71"/>
      <c r="HD182" s="71"/>
      <c r="HE182" s="71"/>
      <c r="HF182" s="71"/>
      <c r="HG182" s="71"/>
      <c r="HH182" s="71"/>
      <c r="HI182" s="71"/>
      <c r="HJ182" s="71"/>
      <c r="HK182" s="71"/>
      <c r="HL182" s="71"/>
      <c r="HM182" s="71"/>
      <c r="HN182" s="71"/>
      <c r="HO182" s="71"/>
      <c r="HP182" s="71"/>
      <c r="HQ182" s="71"/>
      <c r="HR182" s="71"/>
      <c r="HS182" s="71"/>
      <c r="HT182" s="71"/>
      <c r="HU182" s="71"/>
      <c r="HV182" s="71"/>
      <c r="HW182" s="71"/>
      <c r="HX182" s="71"/>
      <c r="HY182" s="71"/>
      <c r="HZ182" s="71"/>
      <c r="IA182" s="71"/>
      <c r="IB182" s="71"/>
      <c r="IC182" s="71"/>
      <c r="ID182" s="71"/>
      <c r="IE182" s="71"/>
      <c r="IF182" s="71"/>
      <c r="IG182" s="71"/>
      <c r="IH182" s="71"/>
      <c r="II182" s="71"/>
      <c r="IJ182" s="71"/>
      <c r="IK182" s="71"/>
      <c r="IL182" s="71"/>
      <c r="IM182" s="71"/>
      <c r="IN182" s="71"/>
      <c r="IO182" s="71"/>
      <c r="IP182" s="71"/>
      <c r="IQ182" s="71"/>
      <c r="IR182" s="71"/>
      <c r="IS182" s="71"/>
      <c r="IT182" s="71"/>
      <c r="IU182" s="71"/>
      <c r="IV182" s="71"/>
      <c r="IW182" s="74"/>
    </row>
    <row r="183" spans="1:256" ht="12.75">
      <c r="A183" s="81"/>
      <c r="B183" s="59">
        <v>112</v>
      </c>
      <c r="C183" s="96" t="s">
        <v>23</v>
      </c>
      <c r="D183" s="82" t="s">
        <v>81</v>
      </c>
      <c r="E183" s="59" t="s">
        <v>1</v>
      </c>
      <c r="F183" s="83">
        <v>2</v>
      </c>
      <c r="G183" s="83"/>
      <c r="H183" s="60">
        <f>G183*F183</f>
        <v>0</v>
      </c>
      <c r="I183" s="93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</row>
    <row r="184" spans="1:256" ht="12.75">
      <c r="A184" s="81"/>
      <c r="B184" s="59">
        <v>113</v>
      </c>
      <c r="C184" s="96" t="s">
        <v>23</v>
      </c>
      <c r="D184" s="82" t="s">
        <v>82</v>
      </c>
      <c r="E184" s="59" t="s">
        <v>1</v>
      </c>
      <c r="F184" s="83">
        <v>2</v>
      </c>
      <c r="G184" s="83"/>
      <c r="H184" s="60">
        <f>G184*F184</f>
        <v>0</v>
      </c>
      <c r="I184" s="93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</row>
    <row r="185" spans="1:256" ht="12.75">
      <c r="A185" s="81"/>
      <c r="B185" s="59">
        <v>114</v>
      </c>
      <c r="C185" s="96" t="s">
        <v>23</v>
      </c>
      <c r="D185" s="82" t="s">
        <v>83</v>
      </c>
      <c r="E185" s="59" t="s">
        <v>1</v>
      </c>
      <c r="F185" s="83">
        <v>2</v>
      </c>
      <c r="G185" s="83"/>
      <c r="H185" s="60">
        <f t="shared" si="5"/>
        <v>0</v>
      </c>
      <c r="I185" s="93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</row>
    <row r="186" spans="1:256" ht="12.75">
      <c r="A186" s="81"/>
      <c r="B186" s="59">
        <v>115</v>
      </c>
      <c r="C186" s="96" t="s">
        <v>23</v>
      </c>
      <c r="D186" s="82" t="s">
        <v>84</v>
      </c>
      <c r="E186" s="59" t="s">
        <v>1</v>
      </c>
      <c r="F186" s="83">
        <v>2</v>
      </c>
      <c r="G186" s="83"/>
      <c r="H186" s="60">
        <f t="shared" si="5"/>
        <v>0</v>
      </c>
      <c r="I186" s="93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</row>
    <row r="187" spans="1:256" ht="12.75">
      <c r="A187" s="81"/>
      <c r="B187" s="59">
        <v>116</v>
      </c>
      <c r="C187" s="96" t="s">
        <v>23</v>
      </c>
      <c r="D187" s="82" t="s">
        <v>85</v>
      </c>
      <c r="E187" s="59" t="s">
        <v>1</v>
      </c>
      <c r="F187" s="83">
        <v>2</v>
      </c>
      <c r="G187" s="83"/>
      <c r="H187" s="60">
        <f t="shared" si="5"/>
        <v>0</v>
      </c>
      <c r="I187" s="93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</row>
    <row r="188" spans="1:256" ht="12.75">
      <c r="A188" s="81"/>
      <c r="B188" s="59">
        <v>117</v>
      </c>
      <c r="C188" s="96" t="s">
        <v>23</v>
      </c>
      <c r="D188" s="82" t="s">
        <v>86</v>
      </c>
      <c r="E188" s="59" t="s">
        <v>1</v>
      </c>
      <c r="F188" s="83">
        <v>2</v>
      </c>
      <c r="G188" s="83"/>
      <c r="H188" s="60">
        <f t="shared" si="5"/>
        <v>0</v>
      </c>
      <c r="I188" s="93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</row>
    <row r="189" spans="1:256" ht="12.75">
      <c r="A189" s="81"/>
      <c r="B189" s="59">
        <v>118</v>
      </c>
      <c r="C189" s="96" t="s">
        <v>23</v>
      </c>
      <c r="D189" s="82" t="s">
        <v>87</v>
      </c>
      <c r="E189" s="59" t="s">
        <v>1</v>
      </c>
      <c r="F189" s="83">
        <v>2</v>
      </c>
      <c r="G189" s="83"/>
      <c r="H189" s="60">
        <f t="shared" si="5"/>
        <v>0</v>
      </c>
      <c r="I189" s="93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</row>
    <row r="190" spans="1:256" ht="12.75">
      <c r="A190" s="81"/>
      <c r="B190" s="59">
        <v>119</v>
      </c>
      <c r="C190" s="96" t="s">
        <v>23</v>
      </c>
      <c r="D190" s="82" t="s">
        <v>88</v>
      </c>
      <c r="E190" s="59" t="s">
        <v>1</v>
      </c>
      <c r="F190" s="83">
        <v>2</v>
      </c>
      <c r="G190" s="83"/>
      <c r="H190" s="60">
        <f t="shared" si="5"/>
        <v>0</v>
      </c>
      <c r="I190" s="93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</row>
    <row r="191" spans="1:256" ht="12.75">
      <c r="A191" s="81"/>
      <c r="B191" s="59">
        <v>120</v>
      </c>
      <c r="C191" s="96" t="s">
        <v>23</v>
      </c>
      <c r="D191" s="82" t="s">
        <v>89</v>
      </c>
      <c r="E191" s="59" t="s">
        <v>1</v>
      </c>
      <c r="F191" s="83">
        <v>2</v>
      </c>
      <c r="G191" s="83"/>
      <c r="H191" s="60">
        <f t="shared" si="5"/>
        <v>0</v>
      </c>
      <c r="I191" s="93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</row>
    <row r="192" spans="1:257" s="1" customFormat="1" ht="12.75">
      <c r="A192" s="64"/>
      <c r="B192" s="59"/>
      <c r="C192" s="65"/>
      <c r="D192" s="62" t="s">
        <v>18</v>
      </c>
      <c r="E192" s="63"/>
      <c r="F192" s="66"/>
      <c r="G192" s="66"/>
      <c r="H192" s="60"/>
      <c r="I192" s="94"/>
      <c r="J192" s="67"/>
      <c r="K192" s="68"/>
      <c r="L192" s="69"/>
      <c r="M192" s="70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/>
      <c r="GL192" s="71"/>
      <c r="GM192" s="71"/>
      <c r="GN192" s="71"/>
      <c r="GO192" s="71"/>
      <c r="GP192" s="71"/>
      <c r="GQ192" s="71"/>
      <c r="GR192" s="71"/>
      <c r="GS192" s="71"/>
      <c r="GT192" s="71"/>
      <c r="GU192" s="71"/>
      <c r="GV192" s="71"/>
      <c r="GW192" s="71"/>
      <c r="GX192" s="71"/>
      <c r="GY192" s="71"/>
      <c r="GZ192" s="71"/>
      <c r="HA192" s="71"/>
      <c r="HB192" s="71"/>
      <c r="HC192" s="71"/>
      <c r="HD192" s="71"/>
      <c r="HE192" s="71"/>
      <c r="HF192" s="71"/>
      <c r="HG192" s="71"/>
      <c r="HH192" s="71"/>
      <c r="HI192" s="71"/>
      <c r="HJ192" s="71"/>
      <c r="HK192" s="71"/>
      <c r="HL192" s="71"/>
      <c r="HM192" s="71"/>
      <c r="HN192" s="71"/>
      <c r="HO192" s="71"/>
      <c r="HP192" s="71"/>
      <c r="HQ192" s="71"/>
      <c r="HR192" s="71"/>
      <c r="HS192" s="71"/>
      <c r="HT192" s="71"/>
      <c r="HU192" s="71"/>
      <c r="HV192" s="71"/>
      <c r="HW192" s="71"/>
      <c r="HX192" s="71"/>
      <c r="HY192" s="71"/>
      <c r="HZ192" s="71"/>
      <c r="IA192" s="71"/>
      <c r="IB192" s="71"/>
      <c r="IC192" s="71"/>
      <c r="ID192" s="71"/>
      <c r="IE192" s="71"/>
      <c r="IF192" s="71"/>
      <c r="IG192" s="71"/>
      <c r="IH192" s="71"/>
      <c r="II192" s="71"/>
      <c r="IJ192" s="71"/>
      <c r="IK192" s="71"/>
      <c r="IL192" s="71"/>
      <c r="IM192" s="71"/>
      <c r="IN192" s="71"/>
      <c r="IO192" s="71"/>
      <c r="IP192" s="71"/>
      <c r="IQ192" s="71"/>
      <c r="IR192" s="71"/>
      <c r="IS192" s="71"/>
      <c r="IT192" s="71"/>
      <c r="IU192" s="71"/>
      <c r="IV192" s="71"/>
      <c r="IW192" s="74"/>
    </row>
    <row r="193" spans="1:256" ht="12.75">
      <c r="A193" s="81"/>
      <c r="B193" s="59">
        <v>121</v>
      </c>
      <c r="C193" s="96"/>
      <c r="D193" s="82" t="s">
        <v>90</v>
      </c>
      <c r="E193" s="59" t="s">
        <v>1</v>
      </c>
      <c r="F193" s="83">
        <v>200</v>
      </c>
      <c r="G193" s="83"/>
      <c r="H193" s="60">
        <f>G193*F193</f>
        <v>0</v>
      </c>
      <c r="I193" s="93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1:256" ht="12.75">
      <c r="A194" s="52"/>
      <c r="B194" s="52"/>
      <c r="C194" s="54"/>
      <c r="D194" s="54" t="s">
        <v>131</v>
      </c>
      <c r="E194" s="52"/>
      <c r="F194" s="55"/>
      <c r="G194" s="55"/>
      <c r="H194" s="56">
        <f>SUM(H82:H193)</f>
        <v>0</v>
      </c>
      <c r="I194" s="57"/>
      <c r="J194" s="52"/>
      <c r="K194" s="58"/>
      <c r="L194" s="52"/>
      <c r="M194" s="53"/>
      <c r="N194" s="52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</row>
    <row r="195" spans="1:17" s="1" customFormat="1" ht="12.75">
      <c r="A195" s="73"/>
      <c r="B195" s="12"/>
      <c r="C195" s="4"/>
      <c r="D195" s="15"/>
      <c r="E195" s="12"/>
      <c r="F195" s="12"/>
      <c r="G195" s="25"/>
      <c r="H195" s="22"/>
      <c r="I195" s="7"/>
      <c r="J195" s="39"/>
      <c r="K195" s="40"/>
      <c r="L195" s="38"/>
      <c r="M195" s="38"/>
      <c r="N195" s="37"/>
      <c r="O195" s="26"/>
      <c r="Q195" s="26"/>
    </row>
    <row r="196" spans="1:17" s="1" customFormat="1" ht="12.75">
      <c r="A196" s="73"/>
      <c r="B196" s="12"/>
      <c r="C196" s="4"/>
      <c r="D196" s="15"/>
      <c r="E196" s="12"/>
      <c r="F196" s="12"/>
      <c r="G196" s="25"/>
      <c r="H196" s="22"/>
      <c r="I196" s="7"/>
      <c r="J196" s="39"/>
      <c r="K196" s="40"/>
      <c r="L196" s="38"/>
      <c r="M196" s="38"/>
      <c r="N196" s="37"/>
      <c r="O196" s="26"/>
      <c r="Q196" s="26"/>
    </row>
    <row r="197" spans="1:17" s="1" customFormat="1" ht="12.75">
      <c r="A197" s="73"/>
      <c r="B197" s="12">
        <v>5</v>
      </c>
      <c r="C197" s="4"/>
      <c r="D197" s="15"/>
      <c r="E197" s="12"/>
      <c r="F197" s="12"/>
      <c r="G197" s="25"/>
      <c r="H197" s="22"/>
      <c r="I197" s="7"/>
      <c r="J197" s="39"/>
      <c r="K197" s="40"/>
      <c r="L197" s="38"/>
      <c r="M197" s="38"/>
      <c r="N197" s="37"/>
      <c r="O197" s="26"/>
      <c r="Q197" s="26"/>
    </row>
    <row r="198" spans="1:256" ht="12.75">
      <c r="A198" s="52"/>
      <c r="B198" s="52" t="s">
        <v>10</v>
      </c>
      <c r="C198" s="54" t="s">
        <v>180</v>
      </c>
      <c r="D198" s="54"/>
      <c r="E198" s="52" t="s">
        <v>4</v>
      </c>
      <c r="F198" s="55" t="s">
        <v>5</v>
      </c>
      <c r="G198" s="55" t="s">
        <v>11</v>
      </c>
      <c r="H198" s="56" t="s">
        <v>8</v>
      </c>
      <c r="I198" s="57"/>
      <c r="J198" s="52"/>
      <c r="K198" s="58"/>
      <c r="L198" s="52"/>
      <c r="M198" s="53"/>
      <c r="N198" s="52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</row>
    <row r="199" spans="1:256" ht="12.75">
      <c r="A199" s="81"/>
      <c r="B199" s="59">
        <v>122</v>
      </c>
      <c r="C199" s="59">
        <v>184802111</v>
      </c>
      <c r="D199" s="82" t="s">
        <v>178</v>
      </c>
      <c r="E199" s="59" t="s">
        <v>0</v>
      </c>
      <c r="F199" s="83">
        <v>383</v>
      </c>
      <c r="G199" s="83"/>
      <c r="H199" s="60">
        <f>+F199*G199</f>
        <v>0</v>
      </c>
      <c r="I199" s="93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1:256" ht="12.75">
      <c r="A200" s="81"/>
      <c r="B200" s="59">
        <v>123</v>
      </c>
      <c r="C200" s="59">
        <v>183403114</v>
      </c>
      <c r="D200" s="82" t="s">
        <v>176</v>
      </c>
      <c r="E200" s="59" t="s">
        <v>0</v>
      </c>
      <c r="F200" s="83">
        <f>+F199*2</f>
        <v>766</v>
      </c>
      <c r="G200" s="83"/>
      <c r="H200" s="60">
        <f aca="true" t="shared" si="8" ref="H200:H208">G200*F200</f>
        <v>0</v>
      </c>
      <c r="I200" s="93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1:256" ht="25.5">
      <c r="A201" s="81"/>
      <c r="B201" s="59">
        <v>124</v>
      </c>
      <c r="C201" s="59">
        <v>181351103</v>
      </c>
      <c r="D201" s="82" t="s">
        <v>171</v>
      </c>
      <c r="E201" s="59" t="s">
        <v>0</v>
      </c>
      <c r="F201" s="83">
        <f>+F199</f>
        <v>383</v>
      </c>
      <c r="G201" s="83"/>
      <c r="H201" s="60">
        <f t="shared" si="8"/>
        <v>0</v>
      </c>
      <c r="I201" s="72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1:256" ht="12.75">
      <c r="A202" s="81"/>
      <c r="B202" s="59">
        <v>125</v>
      </c>
      <c r="C202" s="59">
        <v>183403153</v>
      </c>
      <c r="D202" s="82" t="s">
        <v>172</v>
      </c>
      <c r="E202" s="59" t="s">
        <v>0</v>
      </c>
      <c r="F202" s="83">
        <f>+F200</f>
        <v>766</v>
      </c>
      <c r="G202" s="83"/>
      <c r="H202" s="60">
        <f t="shared" si="8"/>
        <v>0</v>
      </c>
      <c r="I202" s="93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1:256" ht="12.75">
      <c r="A203" s="81"/>
      <c r="B203" s="59">
        <v>126</v>
      </c>
      <c r="C203" s="59">
        <v>183403161</v>
      </c>
      <c r="D203" s="82" t="s">
        <v>173</v>
      </c>
      <c r="E203" s="59" t="s">
        <v>0</v>
      </c>
      <c r="F203" s="83">
        <f>+F202</f>
        <v>766</v>
      </c>
      <c r="G203" s="83"/>
      <c r="H203" s="60">
        <f t="shared" si="8"/>
        <v>0</v>
      </c>
      <c r="I203" s="93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1:256" ht="25.5">
      <c r="A204" s="81"/>
      <c r="B204" s="59">
        <v>127</v>
      </c>
      <c r="C204" s="59">
        <v>181411121</v>
      </c>
      <c r="D204" s="82" t="s">
        <v>174</v>
      </c>
      <c r="E204" s="59" t="s">
        <v>0</v>
      </c>
      <c r="F204" s="83">
        <f>+F199</f>
        <v>383</v>
      </c>
      <c r="G204" s="83"/>
      <c r="H204" s="60">
        <f t="shared" si="8"/>
        <v>0</v>
      </c>
      <c r="I204" s="72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1:256" ht="52.5" customHeight="1">
      <c r="A205" s="81"/>
      <c r="B205" s="59">
        <v>128</v>
      </c>
      <c r="C205" s="59" t="s">
        <v>175</v>
      </c>
      <c r="D205" s="82" t="s">
        <v>177</v>
      </c>
      <c r="E205" s="59" t="s">
        <v>0</v>
      </c>
      <c r="F205" s="83">
        <f>+F199</f>
        <v>383</v>
      </c>
      <c r="G205" s="83"/>
      <c r="H205" s="60">
        <f t="shared" si="8"/>
        <v>0</v>
      </c>
      <c r="I205" s="93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1:256" ht="12.75">
      <c r="A206" s="81"/>
      <c r="B206" s="59">
        <v>129</v>
      </c>
      <c r="C206" s="59" t="s">
        <v>3</v>
      </c>
      <c r="D206" s="82" t="s">
        <v>179</v>
      </c>
      <c r="E206" s="59" t="s">
        <v>9</v>
      </c>
      <c r="F206" s="83">
        <f>+F199*0.04</f>
        <v>15.32</v>
      </c>
      <c r="G206" s="83"/>
      <c r="H206" s="60">
        <f t="shared" si="8"/>
        <v>0</v>
      </c>
      <c r="I206" s="93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  <row r="207" spans="1:256" ht="25.5">
      <c r="A207" s="81"/>
      <c r="B207" s="59">
        <v>130</v>
      </c>
      <c r="C207" s="59" t="s">
        <v>3</v>
      </c>
      <c r="D207" s="82" t="s">
        <v>205</v>
      </c>
      <c r="E207" s="59" t="s">
        <v>14</v>
      </c>
      <c r="F207" s="83">
        <f>(F199)*0.006</f>
        <v>2.298</v>
      </c>
      <c r="G207" s="83"/>
      <c r="H207" s="60">
        <f t="shared" si="8"/>
        <v>0</v>
      </c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</row>
    <row r="208" spans="1:256" ht="12.75">
      <c r="A208" s="81"/>
      <c r="B208" s="59">
        <v>131</v>
      </c>
      <c r="C208" s="59" t="s">
        <v>3</v>
      </c>
      <c r="D208" s="82" t="s">
        <v>25</v>
      </c>
      <c r="E208" s="59" t="s">
        <v>21</v>
      </c>
      <c r="F208" s="83">
        <f>10*(F199)/10000</f>
        <v>0.383</v>
      </c>
      <c r="G208" s="83"/>
      <c r="H208" s="60">
        <f t="shared" si="8"/>
        <v>0</v>
      </c>
      <c r="I208" s="93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</row>
    <row r="209" spans="1:256" ht="12.75">
      <c r="A209" s="52"/>
      <c r="B209" s="52"/>
      <c r="C209" s="54"/>
      <c r="D209" s="54" t="s">
        <v>181</v>
      </c>
      <c r="E209" s="52"/>
      <c r="F209" s="55"/>
      <c r="G209" s="55"/>
      <c r="H209" s="56">
        <f>SUM(H199:H208)</f>
        <v>0</v>
      </c>
      <c r="I209" s="57"/>
      <c r="J209" s="52"/>
      <c r="K209" s="58"/>
      <c r="L209" s="52"/>
      <c r="M209" s="53"/>
      <c r="N209" s="52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</row>
    <row r="210" spans="1:256" ht="12.75">
      <c r="A210" s="52"/>
      <c r="B210" s="52"/>
      <c r="C210" s="54"/>
      <c r="D210" s="54"/>
      <c r="E210" s="52"/>
      <c r="F210" s="55"/>
      <c r="G210" s="55"/>
      <c r="H210" s="56"/>
      <c r="I210" s="57"/>
      <c r="J210" s="52"/>
      <c r="K210" s="58"/>
      <c r="L210" s="52"/>
      <c r="M210" s="53"/>
      <c r="N210" s="52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</row>
    <row r="211" spans="1:17" s="1" customFormat="1" ht="12.75">
      <c r="A211" s="73"/>
      <c r="B211" s="12"/>
      <c r="C211" s="4"/>
      <c r="D211" s="15"/>
      <c r="E211" s="12"/>
      <c r="F211" s="12"/>
      <c r="G211" s="25"/>
      <c r="H211" s="22"/>
      <c r="I211" s="7"/>
      <c r="J211" s="39"/>
      <c r="K211" s="40"/>
      <c r="L211" s="38"/>
      <c r="M211" s="38"/>
      <c r="N211" s="37"/>
      <c r="O211" s="26"/>
      <c r="Q211" s="26"/>
    </row>
    <row r="212" spans="1:2" ht="15" customHeight="1">
      <c r="A212" s="73"/>
      <c r="B212" s="12">
        <v>6</v>
      </c>
    </row>
    <row r="213" spans="1:256" ht="12.75">
      <c r="A213" s="52"/>
      <c r="B213" s="52" t="s">
        <v>10</v>
      </c>
      <c r="C213" s="54" t="s">
        <v>16</v>
      </c>
      <c r="D213" s="54"/>
      <c r="E213" s="52" t="s">
        <v>4</v>
      </c>
      <c r="F213" s="55" t="s">
        <v>5</v>
      </c>
      <c r="G213" s="55" t="s">
        <v>11</v>
      </c>
      <c r="H213" s="56" t="s">
        <v>8</v>
      </c>
      <c r="I213" s="57"/>
      <c r="J213" s="52"/>
      <c r="K213" s="58"/>
      <c r="L213" s="52"/>
      <c r="M213" s="53"/>
      <c r="N213" s="52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</row>
    <row r="214" spans="1:256" ht="12.75">
      <c r="A214" s="52"/>
      <c r="B214" s="52"/>
      <c r="C214" s="54" t="s">
        <v>28</v>
      </c>
      <c r="D214" s="54"/>
      <c r="E214" s="52"/>
      <c r="F214" s="55"/>
      <c r="G214" s="55"/>
      <c r="H214" s="56"/>
      <c r="I214" s="57"/>
      <c r="J214" s="52"/>
      <c r="K214" s="58"/>
      <c r="L214" s="52"/>
      <c r="M214" s="53"/>
      <c r="N214" s="52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</row>
    <row r="215" spans="1:256" ht="25.5">
      <c r="A215" s="81"/>
      <c r="B215" s="59">
        <v>132</v>
      </c>
      <c r="C215" s="59">
        <v>185804213</v>
      </c>
      <c r="D215" s="82" t="s">
        <v>150</v>
      </c>
      <c r="E215" s="59" t="s">
        <v>0</v>
      </c>
      <c r="F215" s="83">
        <f>+(3*55*3.15*0.5*0.5)</f>
        <v>129.9375</v>
      </c>
      <c r="G215" s="83"/>
      <c r="H215" s="60">
        <f aca="true" t="shared" si="9" ref="H215:H220">G215*F215</f>
        <v>0</v>
      </c>
      <c r="I215" s="93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</row>
    <row r="216" spans="1:256" s="118" customFormat="1" ht="25.5">
      <c r="A216" s="110"/>
      <c r="B216" s="99">
        <v>133</v>
      </c>
      <c r="C216" s="99">
        <v>185804241</v>
      </c>
      <c r="D216" s="111" t="s">
        <v>149</v>
      </c>
      <c r="E216" s="99" t="s">
        <v>0</v>
      </c>
      <c r="F216" s="112">
        <f>+(3*5*3.15*0.5*0.5)</f>
        <v>11.8125</v>
      </c>
      <c r="G216" s="112"/>
      <c r="H216" s="113">
        <f t="shared" si="9"/>
        <v>0</v>
      </c>
      <c r="I216" s="117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  <c r="GH216" s="116"/>
      <c r="GI216" s="116"/>
      <c r="GJ216" s="116"/>
      <c r="GK216" s="116"/>
      <c r="GL216" s="116"/>
      <c r="GM216" s="116"/>
      <c r="GN216" s="116"/>
      <c r="GO216" s="116"/>
      <c r="GP216" s="116"/>
      <c r="GQ216" s="116"/>
      <c r="GR216" s="116"/>
      <c r="GS216" s="116"/>
      <c r="GT216" s="116"/>
      <c r="GU216" s="116"/>
      <c r="GV216" s="116"/>
      <c r="GW216" s="116"/>
      <c r="GX216" s="116"/>
      <c r="GY216" s="116"/>
      <c r="GZ216" s="116"/>
      <c r="HA216" s="116"/>
      <c r="HB216" s="116"/>
      <c r="HC216" s="116"/>
      <c r="HD216" s="116"/>
      <c r="HE216" s="116"/>
      <c r="HF216" s="116"/>
      <c r="HG216" s="116"/>
      <c r="HH216" s="116"/>
      <c r="HI216" s="116"/>
      <c r="HJ216" s="116"/>
      <c r="HK216" s="116"/>
      <c r="HL216" s="116"/>
      <c r="HM216" s="116"/>
      <c r="HN216" s="116"/>
      <c r="HO216" s="116"/>
      <c r="HP216" s="116"/>
      <c r="HQ216" s="116"/>
      <c r="HR216" s="116"/>
      <c r="HS216" s="116"/>
      <c r="HT216" s="116"/>
      <c r="HU216" s="116"/>
      <c r="HV216" s="116"/>
      <c r="HW216" s="116"/>
      <c r="HX216" s="116"/>
      <c r="HY216" s="116"/>
      <c r="HZ216" s="116"/>
      <c r="IA216" s="116"/>
      <c r="IB216" s="116"/>
      <c r="IC216" s="116"/>
      <c r="ID216" s="116"/>
      <c r="IE216" s="116"/>
      <c r="IF216" s="116"/>
      <c r="IG216" s="116"/>
      <c r="IH216" s="116"/>
      <c r="II216" s="116"/>
      <c r="IJ216" s="116"/>
      <c r="IK216" s="116"/>
      <c r="IL216" s="116"/>
      <c r="IM216" s="116"/>
      <c r="IN216" s="116"/>
      <c r="IO216" s="116"/>
      <c r="IP216" s="116"/>
      <c r="IQ216" s="116"/>
      <c r="IR216" s="116"/>
      <c r="IS216" s="116"/>
      <c r="IT216" s="116"/>
      <c r="IU216" s="116"/>
      <c r="IV216" s="116"/>
    </row>
    <row r="217" spans="1:256" ht="12.75">
      <c r="A217" s="81"/>
      <c r="B217" s="59">
        <v>134</v>
      </c>
      <c r="C217" s="59">
        <v>185804312</v>
      </c>
      <c r="D217" s="82" t="s">
        <v>151</v>
      </c>
      <c r="E217" s="59" t="s">
        <v>9</v>
      </c>
      <c r="F217" s="83">
        <f>60*10*100/1000</f>
        <v>60</v>
      </c>
      <c r="G217" s="83"/>
      <c r="H217" s="60">
        <f t="shared" si="9"/>
        <v>0</v>
      </c>
      <c r="I217" s="93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</row>
    <row r="218" spans="1:256" ht="12.75">
      <c r="A218" s="81"/>
      <c r="B218" s="59">
        <v>135</v>
      </c>
      <c r="C218" s="59">
        <v>185851121</v>
      </c>
      <c r="D218" s="82" t="s">
        <v>152</v>
      </c>
      <c r="E218" s="59" t="s">
        <v>9</v>
      </c>
      <c r="F218" s="83">
        <f>+F217</f>
        <v>60</v>
      </c>
      <c r="G218" s="83"/>
      <c r="H218" s="60">
        <f t="shared" si="9"/>
        <v>0</v>
      </c>
      <c r="I218" s="93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1:256" ht="12.75">
      <c r="A219" s="81"/>
      <c r="B219" s="59">
        <v>136</v>
      </c>
      <c r="C219" s="59">
        <v>185851129</v>
      </c>
      <c r="D219" s="82" t="s">
        <v>27</v>
      </c>
      <c r="E219" s="59" t="s">
        <v>9</v>
      </c>
      <c r="F219" s="83">
        <f>+F218</f>
        <v>60</v>
      </c>
      <c r="G219" s="83"/>
      <c r="H219" s="60">
        <f t="shared" si="9"/>
        <v>0</v>
      </c>
      <c r="I219" s="93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1:256" ht="25.5">
      <c r="A220" s="81"/>
      <c r="B220" s="59">
        <v>137</v>
      </c>
      <c r="C220" s="59">
        <v>184911111</v>
      </c>
      <c r="D220" s="82" t="s">
        <v>153</v>
      </c>
      <c r="E220" s="59" t="s">
        <v>1</v>
      </c>
      <c r="F220" s="83">
        <f>+(60*3*0.1)</f>
        <v>18</v>
      </c>
      <c r="G220" s="83"/>
      <c r="H220" s="60">
        <f t="shared" si="9"/>
        <v>0</v>
      </c>
      <c r="I220" s="93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1:256" ht="12.75">
      <c r="A221" s="52"/>
      <c r="B221" s="86"/>
      <c r="C221" s="87" t="s">
        <v>29</v>
      </c>
      <c r="D221" s="87"/>
      <c r="E221" s="86"/>
      <c r="F221" s="88"/>
      <c r="G221" s="88"/>
      <c r="H221" s="89"/>
      <c r="I221" s="57"/>
      <c r="J221" s="52"/>
      <c r="K221" s="58"/>
      <c r="L221" s="52"/>
      <c r="M221" s="53"/>
      <c r="N221" s="52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</row>
    <row r="222" spans="1:256" ht="25.5">
      <c r="A222" s="81"/>
      <c r="B222" s="59">
        <v>138</v>
      </c>
      <c r="C222" s="59">
        <v>185804214</v>
      </c>
      <c r="D222" s="82" t="s">
        <v>154</v>
      </c>
      <c r="E222" s="59" t="s">
        <v>0</v>
      </c>
      <c r="F222" s="83">
        <f>+(208*3)</f>
        <v>624</v>
      </c>
      <c r="G222" s="83"/>
      <c r="H222" s="60">
        <f>G222*F222</f>
        <v>0</v>
      </c>
      <c r="I222" s="93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1:256" s="118" customFormat="1" ht="25.5">
      <c r="A223" s="110"/>
      <c r="B223" s="99">
        <v>139</v>
      </c>
      <c r="C223" s="99">
        <v>185804242</v>
      </c>
      <c r="D223" s="111" t="s">
        <v>155</v>
      </c>
      <c r="E223" s="99" t="s">
        <v>0</v>
      </c>
      <c r="F223" s="112">
        <f>+(100*3)</f>
        <v>300</v>
      </c>
      <c r="G223" s="112"/>
      <c r="H223" s="113">
        <f>G223*F223</f>
        <v>0</v>
      </c>
      <c r="I223" s="117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  <c r="GW223" s="116"/>
      <c r="GX223" s="116"/>
      <c r="GY223" s="116"/>
      <c r="GZ223" s="116"/>
      <c r="HA223" s="116"/>
      <c r="HB223" s="116"/>
      <c r="HC223" s="116"/>
      <c r="HD223" s="116"/>
      <c r="HE223" s="116"/>
      <c r="HF223" s="116"/>
      <c r="HG223" s="116"/>
      <c r="HH223" s="116"/>
      <c r="HI223" s="116"/>
      <c r="HJ223" s="116"/>
      <c r="HK223" s="116"/>
      <c r="HL223" s="116"/>
      <c r="HM223" s="116"/>
      <c r="HN223" s="116"/>
      <c r="HO223" s="116"/>
      <c r="HP223" s="116"/>
      <c r="HQ223" s="116"/>
      <c r="HR223" s="116"/>
      <c r="HS223" s="116"/>
      <c r="HT223" s="116"/>
      <c r="HU223" s="116"/>
      <c r="HV223" s="116"/>
      <c r="HW223" s="116"/>
      <c r="HX223" s="116"/>
      <c r="HY223" s="116"/>
      <c r="HZ223" s="116"/>
      <c r="IA223" s="116"/>
      <c r="IB223" s="116"/>
      <c r="IC223" s="116"/>
      <c r="ID223" s="116"/>
      <c r="IE223" s="116"/>
      <c r="IF223" s="116"/>
      <c r="IG223" s="116"/>
      <c r="IH223" s="116"/>
      <c r="II223" s="116"/>
      <c r="IJ223" s="116"/>
      <c r="IK223" s="116"/>
      <c r="IL223" s="116"/>
      <c r="IM223" s="116"/>
      <c r="IN223" s="116"/>
      <c r="IO223" s="116"/>
      <c r="IP223" s="116"/>
      <c r="IQ223" s="116"/>
      <c r="IR223" s="116"/>
      <c r="IS223" s="116"/>
      <c r="IT223" s="116"/>
      <c r="IU223" s="116"/>
      <c r="IV223" s="116"/>
    </row>
    <row r="224" spans="1:256" ht="25.5">
      <c r="A224" s="81"/>
      <c r="B224" s="59">
        <v>140</v>
      </c>
      <c r="C224" s="59">
        <v>185804312</v>
      </c>
      <c r="D224" s="82" t="s">
        <v>156</v>
      </c>
      <c r="E224" s="59" t="s">
        <v>9</v>
      </c>
      <c r="F224" s="83">
        <f>(208+100)*10*20/1000</f>
        <v>61.6</v>
      </c>
      <c r="G224" s="83"/>
      <c r="H224" s="60">
        <f>G224*F224</f>
        <v>0</v>
      </c>
      <c r="I224" s="93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</row>
    <row r="225" spans="1:256" ht="12.75">
      <c r="A225" s="81"/>
      <c r="B225" s="59">
        <v>141</v>
      </c>
      <c r="C225" s="59">
        <v>185851121</v>
      </c>
      <c r="D225" s="82" t="s">
        <v>152</v>
      </c>
      <c r="E225" s="59" t="s">
        <v>9</v>
      </c>
      <c r="F225" s="83">
        <f>+F224</f>
        <v>61.6</v>
      </c>
      <c r="G225" s="83"/>
      <c r="H225" s="60">
        <f>G225*F225</f>
        <v>0</v>
      </c>
      <c r="I225" s="93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</row>
    <row r="226" spans="1:256" ht="12.75">
      <c r="A226" s="81"/>
      <c r="B226" s="59">
        <v>142</v>
      </c>
      <c r="C226" s="59">
        <v>185851129</v>
      </c>
      <c r="D226" s="82" t="s">
        <v>27</v>
      </c>
      <c r="E226" s="59" t="s">
        <v>9</v>
      </c>
      <c r="F226" s="83">
        <f>+F225</f>
        <v>61.6</v>
      </c>
      <c r="G226" s="83"/>
      <c r="H226" s="60">
        <f>G226*F226</f>
        <v>0</v>
      </c>
      <c r="I226" s="77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</row>
    <row r="227" spans="1:256" ht="12.75">
      <c r="A227" s="52"/>
      <c r="B227" s="86"/>
      <c r="C227" s="87" t="s">
        <v>158</v>
      </c>
      <c r="D227" s="87"/>
      <c r="E227" s="86"/>
      <c r="F227" s="88"/>
      <c r="G227" s="88"/>
      <c r="H227" s="89"/>
      <c r="I227" s="90"/>
      <c r="J227" s="52"/>
      <c r="K227" s="58"/>
      <c r="L227" s="52"/>
      <c r="M227" s="53"/>
      <c r="N227" s="52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</row>
    <row r="228" spans="1:256" ht="37.5" customHeight="1">
      <c r="A228" s="81"/>
      <c r="B228" s="59">
        <v>143</v>
      </c>
      <c r="C228" s="59">
        <v>185804251</v>
      </c>
      <c r="D228" s="82" t="s">
        <v>157</v>
      </c>
      <c r="E228" s="59" t="s">
        <v>0</v>
      </c>
      <c r="F228" s="83">
        <f>+(13+13+13+13)</f>
        <v>52</v>
      </c>
      <c r="G228" s="83"/>
      <c r="H228" s="60">
        <f>G228*F228</f>
        <v>0</v>
      </c>
      <c r="I228" s="95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</row>
    <row r="229" spans="1:256" ht="12.75">
      <c r="A229" s="52"/>
      <c r="B229" s="86"/>
      <c r="C229" s="54" t="s">
        <v>180</v>
      </c>
      <c r="D229" s="87"/>
      <c r="E229" s="86"/>
      <c r="F229" s="88"/>
      <c r="G229" s="88"/>
      <c r="H229" s="89"/>
      <c r="I229" s="90"/>
      <c r="J229" s="52"/>
      <c r="K229" s="58"/>
      <c r="L229" s="52"/>
      <c r="M229" s="53"/>
      <c r="N229" s="52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</row>
    <row r="230" spans="1:256" ht="12.75">
      <c r="A230" s="81"/>
      <c r="B230" s="59">
        <v>144</v>
      </c>
      <c r="C230" s="59">
        <v>185804312</v>
      </c>
      <c r="D230" s="82" t="s">
        <v>183</v>
      </c>
      <c r="E230" s="59" t="s">
        <v>9</v>
      </c>
      <c r="F230" s="83">
        <f>(F199)*0.02*5</f>
        <v>38.3</v>
      </c>
      <c r="G230" s="83"/>
      <c r="H230" s="60">
        <f>G230*F230</f>
        <v>0</v>
      </c>
      <c r="I230" s="95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</row>
    <row r="231" spans="1:256" ht="12.75">
      <c r="A231" s="81"/>
      <c r="B231" s="59">
        <v>145</v>
      </c>
      <c r="C231" s="59">
        <v>185851121</v>
      </c>
      <c r="D231" s="82" t="s">
        <v>152</v>
      </c>
      <c r="E231" s="59" t="s">
        <v>9</v>
      </c>
      <c r="F231" s="83">
        <f>+F230</f>
        <v>38.3</v>
      </c>
      <c r="G231" s="83"/>
      <c r="H231" s="60">
        <f>G231*F231</f>
        <v>0</v>
      </c>
      <c r="I231" s="95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</row>
    <row r="232" spans="1:256" ht="12.75">
      <c r="A232" s="81"/>
      <c r="B232" s="59">
        <v>146</v>
      </c>
      <c r="C232" s="59">
        <v>185851129</v>
      </c>
      <c r="D232" s="82" t="s">
        <v>27</v>
      </c>
      <c r="E232" s="59" t="s">
        <v>9</v>
      </c>
      <c r="F232" s="83">
        <f>+F231</f>
        <v>38.3</v>
      </c>
      <c r="G232" s="83"/>
      <c r="H232" s="60">
        <f>G232*F232</f>
        <v>0</v>
      </c>
      <c r="I232" s="95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1:256" ht="25.5">
      <c r="A233" s="81"/>
      <c r="B233" s="59">
        <v>147</v>
      </c>
      <c r="C233" s="59">
        <v>111151131</v>
      </c>
      <c r="D233" s="82" t="s">
        <v>182</v>
      </c>
      <c r="E233" s="59" t="s">
        <v>0</v>
      </c>
      <c r="F233" s="83">
        <f>383*2</f>
        <v>766</v>
      </c>
      <c r="G233" s="83"/>
      <c r="H233" s="60">
        <f>G233*F233</f>
        <v>0</v>
      </c>
      <c r="I233" s="95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</row>
    <row r="234" spans="1:256" ht="15" customHeight="1">
      <c r="A234" s="52"/>
      <c r="B234" s="52"/>
      <c r="C234" s="54"/>
      <c r="D234" s="54" t="s">
        <v>30</v>
      </c>
      <c r="E234" s="52"/>
      <c r="F234" s="55"/>
      <c r="G234" s="55"/>
      <c r="H234" s="56">
        <f>SUM(H215:H233)</f>
        <v>0</v>
      </c>
      <c r="I234" s="57"/>
      <c r="J234" s="52"/>
      <c r="K234" s="58"/>
      <c r="L234" s="52"/>
      <c r="M234" s="53"/>
      <c r="N234" s="52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</row>
    <row r="235" spans="1:256" ht="15" customHeight="1">
      <c r="A235" s="52"/>
      <c r="B235" s="52"/>
      <c r="C235" s="54"/>
      <c r="D235" s="54"/>
      <c r="E235" s="52"/>
      <c r="F235" s="55"/>
      <c r="G235" s="55"/>
      <c r="H235" s="56"/>
      <c r="I235" s="57"/>
      <c r="J235" s="52"/>
      <c r="K235" s="58"/>
      <c r="L235" s="52"/>
      <c r="M235" s="53"/>
      <c r="N235" s="52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</row>
    <row r="236" spans="1:256" ht="15" customHeight="1">
      <c r="A236" s="52"/>
      <c r="B236" s="52"/>
      <c r="C236" s="54"/>
      <c r="D236" s="54"/>
      <c r="E236" s="52"/>
      <c r="F236" s="55"/>
      <c r="G236" s="55"/>
      <c r="H236" s="56"/>
      <c r="I236" s="57"/>
      <c r="J236" s="52"/>
      <c r="K236" s="58"/>
      <c r="L236" s="52"/>
      <c r="M236" s="53"/>
      <c r="N236" s="52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</row>
    <row r="237" spans="1:256" ht="12.75">
      <c r="A237" s="52"/>
      <c r="B237" s="52">
        <v>7</v>
      </c>
      <c r="C237" s="54"/>
      <c r="D237" s="54"/>
      <c r="E237" s="52"/>
      <c r="F237" s="55"/>
      <c r="G237" s="55"/>
      <c r="H237" s="56"/>
      <c r="I237" s="57"/>
      <c r="J237" s="52"/>
      <c r="K237" s="58"/>
      <c r="L237" s="52"/>
      <c r="M237" s="53"/>
      <c r="N237" s="52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</row>
    <row r="238" spans="1:256" ht="12.75">
      <c r="A238" s="52"/>
      <c r="B238" s="52" t="s">
        <v>10</v>
      </c>
      <c r="C238" s="54" t="s">
        <v>24</v>
      </c>
      <c r="D238" s="54"/>
      <c r="E238" s="52" t="s">
        <v>4</v>
      </c>
      <c r="F238" s="55" t="s">
        <v>5</v>
      </c>
      <c r="G238" s="55" t="s">
        <v>11</v>
      </c>
      <c r="H238" s="56" t="s">
        <v>8</v>
      </c>
      <c r="I238" s="57"/>
      <c r="J238" s="52"/>
      <c r="K238" s="58"/>
      <c r="L238" s="52"/>
      <c r="M238" s="53"/>
      <c r="N238" s="52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</row>
    <row r="239" spans="1:256" ht="12.75">
      <c r="A239" s="52"/>
      <c r="B239" s="52"/>
      <c r="C239" s="54" t="s">
        <v>28</v>
      </c>
      <c r="D239" s="54"/>
      <c r="E239" s="52"/>
      <c r="F239" s="55"/>
      <c r="G239" s="55"/>
      <c r="H239" s="56"/>
      <c r="I239" s="57"/>
      <c r="J239" s="52"/>
      <c r="K239" s="58"/>
      <c r="L239" s="52"/>
      <c r="M239" s="53"/>
      <c r="N239" s="52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</row>
    <row r="240" spans="1:256" ht="25.5">
      <c r="A240" s="81"/>
      <c r="B240" s="59">
        <v>148</v>
      </c>
      <c r="C240" s="59">
        <v>185804213</v>
      </c>
      <c r="D240" s="82" t="s">
        <v>150</v>
      </c>
      <c r="E240" s="59" t="s">
        <v>0</v>
      </c>
      <c r="F240" s="83">
        <f>+(3*55*3.15*0.5*0.5)</f>
        <v>129.9375</v>
      </c>
      <c r="G240" s="83"/>
      <c r="H240" s="60">
        <f aca="true" t="shared" si="10" ref="H240:H254">G240*F240</f>
        <v>0</v>
      </c>
      <c r="I240" s="93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</row>
    <row r="241" spans="1:256" s="118" customFormat="1" ht="25.5">
      <c r="A241" s="110"/>
      <c r="B241" s="99">
        <v>149</v>
      </c>
      <c r="C241" s="99">
        <v>185804241</v>
      </c>
      <c r="D241" s="111" t="s">
        <v>149</v>
      </c>
      <c r="E241" s="99" t="s">
        <v>0</v>
      </c>
      <c r="F241" s="112">
        <f>+(3*5*3.15*0.5*0.5)</f>
        <v>11.8125</v>
      </c>
      <c r="G241" s="112"/>
      <c r="H241" s="113">
        <f t="shared" si="10"/>
        <v>0</v>
      </c>
      <c r="I241" s="117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116"/>
      <c r="FZ241" s="116"/>
      <c r="GA241" s="116"/>
      <c r="GB241" s="116"/>
      <c r="GC241" s="116"/>
      <c r="GD241" s="116"/>
      <c r="GE241" s="116"/>
      <c r="GF241" s="116"/>
      <c r="GG241" s="116"/>
      <c r="GH241" s="116"/>
      <c r="GI241" s="116"/>
      <c r="GJ241" s="116"/>
      <c r="GK241" s="116"/>
      <c r="GL241" s="116"/>
      <c r="GM241" s="116"/>
      <c r="GN241" s="116"/>
      <c r="GO241" s="116"/>
      <c r="GP241" s="116"/>
      <c r="GQ241" s="116"/>
      <c r="GR241" s="116"/>
      <c r="GS241" s="116"/>
      <c r="GT241" s="116"/>
      <c r="GU241" s="116"/>
      <c r="GV241" s="116"/>
      <c r="GW241" s="116"/>
      <c r="GX241" s="116"/>
      <c r="GY241" s="116"/>
      <c r="GZ241" s="116"/>
      <c r="HA241" s="116"/>
      <c r="HB241" s="116"/>
      <c r="HC241" s="116"/>
      <c r="HD241" s="116"/>
      <c r="HE241" s="116"/>
      <c r="HF241" s="116"/>
      <c r="HG241" s="116"/>
      <c r="HH241" s="116"/>
      <c r="HI241" s="116"/>
      <c r="HJ241" s="116"/>
      <c r="HK241" s="116"/>
      <c r="HL241" s="116"/>
      <c r="HM241" s="116"/>
      <c r="HN241" s="116"/>
      <c r="HO241" s="116"/>
      <c r="HP241" s="116"/>
      <c r="HQ241" s="116"/>
      <c r="HR241" s="116"/>
      <c r="HS241" s="116"/>
      <c r="HT241" s="116"/>
      <c r="HU241" s="116"/>
      <c r="HV241" s="116"/>
      <c r="HW241" s="116"/>
      <c r="HX241" s="116"/>
      <c r="HY241" s="116"/>
      <c r="HZ241" s="116"/>
      <c r="IA241" s="116"/>
      <c r="IB241" s="116"/>
      <c r="IC241" s="116"/>
      <c r="ID241" s="116"/>
      <c r="IE241" s="116"/>
      <c r="IF241" s="116"/>
      <c r="IG241" s="116"/>
      <c r="IH241" s="116"/>
      <c r="II241" s="116"/>
      <c r="IJ241" s="116"/>
      <c r="IK241" s="116"/>
      <c r="IL241" s="116"/>
      <c r="IM241" s="116"/>
      <c r="IN241" s="116"/>
      <c r="IO241" s="116"/>
      <c r="IP241" s="116"/>
      <c r="IQ241" s="116"/>
      <c r="IR241" s="116"/>
      <c r="IS241" s="116"/>
      <c r="IT241" s="116"/>
      <c r="IU241" s="116"/>
      <c r="IV241" s="116"/>
    </row>
    <row r="242" spans="1:256" ht="12.75">
      <c r="A242" s="81"/>
      <c r="B242" s="59">
        <v>150</v>
      </c>
      <c r="C242" s="59">
        <v>185804312</v>
      </c>
      <c r="D242" s="82" t="s">
        <v>151</v>
      </c>
      <c r="E242" s="59" t="s">
        <v>9</v>
      </c>
      <c r="F242" s="83">
        <f>60*10*100/1000</f>
        <v>60</v>
      </c>
      <c r="G242" s="83"/>
      <c r="H242" s="60">
        <f t="shared" si="10"/>
        <v>0</v>
      </c>
      <c r="I242" s="93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</row>
    <row r="243" spans="1:256" ht="12.75">
      <c r="A243" s="81"/>
      <c r="B243" s="59">
        <v>151</v>
      </c>
      <c r="C243" s="59">
        <v>185851121</v>
      </c>
      <c r="D243" s="82" t="s">
        <v>152</v>
      </c>
      <c r="E243" s="59" t="s">
        <v>9</v>
      </c>
      <c r="F243" s="83">
        <f>+F242</f>
        <v>60</v>
      </c>
      <c r="G243" s="83"/>
      <c r="H243" s="60">
        <f t="shared" si="10"/>
        <v>0</v>
      </c>
      <c r="I243" s="93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</row>
    <row r="244" spans="1:256" ht="12.75">
      <c r="A244" s="81"/>
      <c r="B244" s="59">
        <v>152</v>
      </c>
      <c r="C244" s="59">
        <v>185851129</v>
      </c>
      <c r="D244" s="82" t="s">
        <v>27</v>
      </c>
      <c r="E244" s="59" t="s">
        <v>9</v>
      </c>
      <c r="F244" s="83">
        <f>+F243</f>
        <v>60</v>
      </c>
      <c r="G244" s="83"/>
      <c r="H244" s="60">
        <f t="shared" si="10"/>
        <v>0</v>
      </c>
      <c r="I244" s="93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</row>
    <row r="245" spans="1:256" ht="25.5">
      <c r="A245" s="81"/>
      <c r="B245" s="59">
        <v>153</v>
      </c>
      <c r="C245" s="59">
        <v>184911111</v>
      </c>
      <c r="D245" s="82" t="s">
        <v>153</v>
      </c>
      <c r="E245" s="59" t="s">
        <v>1</v>
      </c>
      <c r="F245" s="83">
        <f>+(60*3*0.1)</f>
        <v>18</v>
      </c>
      <c r="G245" s="83"/>
      <c r="H245" s="60">
        <f t="shared" si="10"/>
        <v>0</v>
      </c>
      <c r="I245" s="93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</row>
    <row r="246" spans="1:256" ht="12.75">
      <c r="A246" s="81"/>
      <c r="B246" s="59">
        <v>154</v>
      </c>
      <c r="C246" s="59" t="s">
        <v>12</v>
      </c>
      <c r="D246" s="82" t="s">
        <v>35</v>
      </c>
      <c r="E246" s="59" t="s">
        <v>1</v>
      </c>
      <c r="F246" s="83">
        <f>+F245</f>
        <v>18</v>
      </c>
      <c r="G246" s="83"/>
      <c r="H246" s="60">
        <f t="shared" si="10"/>
        <v>0</v>
      </c>
      <c r="I246" s="93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</row>
    <row r="247" spans="1:256" ht="12.75">
      <c r="A247" s="81"/>
      <c r="B247" s="59">
        <v>155</v>
      </c>
      <c r="C247" s="59">
        <v>184852322</v>
      </c>
      <c r="D247" s="82" t="s">
        <v>159</v>
      </c>
      <c r="E247" s="59" t="s">
        <v>1</v>
      </c>
      <c r="F247" s="83">
        <v>60</v>
      </c>
      <c r="G247" s="83"/>
      <c r="H247" s="60">
        <f t="shared" si="10"/>
        <v>0</v>
      </c>
      <c r="I247" s="93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</row>
    <row r="248" spans="1:256" ht="25.5">
      <c r="A248" s="81"/>
      <c r="B248" s="59">
        <v>156</v>
      </c>
      <c r="C248" s="59">
        <v>185802114</v>
      </c>
      <c r="D248" s="82" t="s">
        <v>160</v>
      </c>
      <c r="E248" s="59" t="s">
        <v>2</v>
      </c>
      <c r="F248" s="91">
        <f>+(60*100)*0.001*0.001</f>
        <v>0.006</v>
      </c>
      <c r="G248" s="83"/>
      <c r="H248" s="60">
        <f t="shared" si="10"/>
        <v>0</v>
      </c>
      <c r="I248" s="93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</row>
    <row r="249" spans="1:256" ht="25.5">
      <c r="A249" s="81"/>
      <c r="B249" s="59">
        <v>157</v>
      </c>
      <c r="C249" s="59">
        <v>184911421</v>
      </c>
      <c r="D249" s="82" t="s">
        <v>161</v>
      </c>
      <c r="E249" s="59" t="s">
        <v>0</v>
      </c>
      <c r="F249" s="83">
        <f>+(55*3.14*0.5*0.5)</f>
        <v>43.175000000000004</v>
      </c>
      <c r="G249" s="83"/>
      <c r="H249" s="60">
        <f t="shared" si="10"/>
        <v>0</v>
      </c>
      <c r="I249" s="93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</row>
    <row r="250" spans="1:256" s="118" customFormat="1" ht="25.5">
      <c r="A250" s="110"/>
      <c r="B250" s="99">
        <v>158</v>
      </c>
      <c r="C250" s="99">
        <v>184911423</v>
      </c>
      <c r="D250" s="111" t="s">
        <v>162</v>
      </c>
      <c r="E250" s="99" t="s">
        <v>0</v>
      </c>
      <c r="F250" s="112">
        <f>+(5*3.14*0.5*0.5)</f>
        <v>3.9250000000000003</v>
      </c>
      <c r="G250" s="112"/>
      <c r="H250" s="113">
        <f t="shared" si="10"/>
        <v>0</v>
      </c>
      <c r="I250" s="117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6"/>
      <c r="DE250" s="116"/>
      <c r="DF250" s="116"/>
      <c r="DG250" s="116"/>
      <c r="DH250" s="116"/>
      <c r="DI250" s="116"/>
      <c r="DJ250" s="116"/>
      <c r="DK250" s="116"/>
      <c r="DL250" s="116"/>
      <c r="DM250" s="116"/>
      <c r="DN250" s="116"/>
      <c r="DO250" s="116"/>
      <c r="DP250" s="116"/>
      <c r="DQ250" s="116"/>
      <c r="DR250" s="116"/>
      <c r="DS250" s="116"/>
      <c r="DT250" s="116"/>
      <c r="DU250" s="116"/>
      <c r="DV250" s="116"/>
      <c r="DW250" s="116"/>
      <c r="DX250" s="116"/>
      <c r="DY250" s="116"/>
      <c r="DZ250" s="116"/>
      <c r="EA250" s="116"/>
      <c r="EB250" s="116"/>
      <c r="EC250" s="116"/>
      <c r="ED250" s="116"/>
      <c r="EE250" s="116"/>
      <c r="EF250" s="116"/>
      <c r="EG250" s="116"/>
      <c r="EH250" s="116"/>
      <c r="EI250" s="116"/>
      <c r="EJ250" s="116"/>
      <c r="EK250" s="116"/>
      <c r="EL250" s="116"/>
      <c r="EM250" s="116"/>
      <c r="EN250" s="116"/>
      <c r="EO250" s="116"/>
      <c r="EP250" s="116"/>
      <c r="EQ250" s="116"/>
      <c r="ER250" s="116"/>
      <c r="ES250" s="116"/>
      <c r="ET250" s="116"/>
      <c r="EU250" s="116"/>
      <c r="EV250" s="116"/>
      <c r="EW250" s="116"/>
      <c r="EX250" s="116"/>
      <c r="EY250" s="116"/>
      <c r="EZ250" s="116"/>
      <c r="FA250" s="116"/>
      <c r="FB250" s="116"/>
      <c r="FC250" s="116"/>
      <c r="FD250" s="116"/>
      <c r="FE250" s="116"/>
      <c r="FF250" s="116"/>
      <c r="FG250" s="116"/>
      <c r="FH250" s="116"/>
      <c r="FI250" s="116"/>
      <c r="FJ250" s="116"/>
      <c r="FK250" s="116"/>
      <c r="FL250" s="116"/>
      <c r="FM250" s="116"/>
      <c r="FN250" s="116"/>
      <c r="FO250" s="116"/>
      <c r="FP250" s="116"/>
      <c r="FQ250" s="116"/>
      <c r="FR250" s="116"/>
      <c r="FS250" s="116"/>
      <c r="FT250" s="116"/>
      <c r="FU250" s="116"/>
      <c r="FV250" s="116"/>
      <c r="FW250" s="116"/>
      <c r="FX250" s="116"/>
      <c r="FY250" s="116"/>
      <c r="FZ250" s="116"/>
      <c r="GA250" s="116"/>
      <c r="GB250" s="116"/>
      <c r="GC250" s="116"/>
      <c r="GD250" s="116"/>
      <c r="GE250" s="116"/>
      <c r="GF250" s="116"/>
      <c r="GG250" s="116"/>
      <c r="GH250" s="116"/>
      <c r="GI250" s="116"/>
      <c r="GJ250" s="116"/>
      <c r="GK250" s="116"/>
      <c r="GL250" s="116"/>
      <c r="GM250" s="116"/>
      <c r="GN250" s="116"/>
      <c r="GO250" s="116"/>
      <c r="GP250" s="116"/>
      <c r="GQ250" s="116"/>
      <c r="GR250" s="116"/>
      <c r="GS250" s="116"/>
      <c r="GT250" s="116"/>
      <c r="GU250" s="116"/>
      <c r="GV250" s="116"/>
      <c r="GW250" s="116"/>
      <c r="GX250" s="116"/>
      <c r="GY250" s="116"/>
      <c r="GZ250" s="116"/>
      <c r="HA250" s="116"/>
      <c r="HB250" s="116"/>
      <c r="HC250" s="116"/>
      <c r="HD250" s="116"/>
      <c r="HE250" s="116"/>
      <c r="HF250" s="116"/>
      <c r="HG250" s="116"/>
      <c r="HH250" s="116"/>
      <c r="HI250" s="116"/>
      <c r="HJ250" s="116"/>
      <c r="HK250" s="116"/>
      <c r="HL250" s="116"/>
      <c r="HM250" s="116"/>
      <c r="HN250" s="116"/>
      <c r="HO250" s="116"/>
      <c r="HP250" s="116"/>
      <c r="HQ250" s="116"/>
      <c r="HR250" s="116"/>
      <c r="HS250" s="116"/>
      <c r="HT250" s="116"/>
      <c r="HU250" s="116"/>
      <c r="HV250" s="116"/>
      <c r="HW250" s="116"/>
      <c r="HX250" s="116"/>
      <c r="HY250" s="116"/>
      <c r="HZ250" s="116"/>
      <c r="IA250" s="116"/>
      <c r="IB250" s="116"/>
      <c r="IC250" s="116"/>
      <c r="ID250" s="116"/>
      <c r="IE250" s="116"/>
      <c r="IF250" s="116"/>
      <c r="IG250" s="116"/>
      <c r="IH250" s="116"/>
      <c r="II250" s="116"/>
      <c r="IJ250" s="116"/>
      <c r="IK250" s="116"/>
      <c r="IL250" s="116"/>
      <c r="IM250" s="116"/>
      <c r="IN250" s="116"/>
      <c r="IO250" s="116"/>
      <c r="IP250" s="116"/>
      <c r="IQ250" s="116"/>
      <c r="IR250" s="116"/>
      <c r="IS250" s="116"/>
      <c r="IT250" s="116"/>
      <c r="IU250" s="116"/>
      <c r="IV250" s="116"/>
    </row>
    <row r="251" spans="1:256" ht="25.5">
      <c r="A251" s="81"/>
      <c r="B251" s="59">
        <v>159</v>
      </c>
      <c r="C251" s="59">
        <v>998231311</v>
      </c>
      <c r="D251" s="82" t="s">
        <v>148</v>
      </c>
      <c r="E251" s="59" t="s">
        <v>2</v>
      </c>
      <c r="F251" s="83">
        <f>F254*0.3+F246*0.003+F248</f>
        <v>1.473</v>
      </c>
      <c r="G251" s="83"/>
      <c r="H251" s="60">
        <f t="shared" si="10"/>
        <v>0</v>
      </c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</row>
    <row r="252" spans="1:256" ht="12.75">
      <c r="A252" s="81"/>
      <c r="B252" s="59">
        <v>160</v>
      </c>
      <c r="C252" s="59" t="s">
        <v>3</v>
      </c>
      <c r="D252" s="82" t="s">
        <v>163</v>
      </c>
      <c r="E252" s="59" t="s">
        <v>1</v>
      </c>
      <c r="F252" s="83">
        <f>+F246</f>
        <v>18</v>
      </c>
      <c r="G252" s="83"/>
      <c r="H252" s="60">
        <f t="shared" si="10"/>
        <v>0</v>
      </c>
      <c r="I252" s="93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1:256" ht="12.75">
      <c r="A253" s="81"/>
      <c r="B253" s="59">
        <v>161</v>
      </c>
      <c r="C253" s="59" t="s">
        <v>3</v>
      </c>
      <c r="D253" s="82" t="s">
        <v>31</v>
      </c>
      <c r="E253" s="59" t="s">
        <v>14</v>
      </c>
      <c r="F253" s="83">
        <f>F248*1000</f>
        <v>6</v>
      </c>
      <c r="G253" s="83"/>
      <c r="H253" s="60">
        <f t="shared" si="10"/>
        <v>0</v>
      </c>
      <c r="I253" s="93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1:256" ht="12.75">
      <c r="A254" s="81"/>
      <c r="B254" s="59">
        <v>162</v>
      </c>
      <c r="C254" s="59" t="s">
        <v>3</v>
      </c>
      <c r="D254" s="82" t="s">
        <v>164</v>
      </c>
      <c r="E254" s="59" t="s">
        <v>9</v>
      </c>
      <c r="F254" s="83">
        <f>(F249+F250)*0.1</f>
        <v>4.71</v>
      </c>
      <c r="G254" s="83"/>
      <c r="H254" s="60">
        <f t="shared" si="10"/>
        <v>0</v>
      </c>
      <c r="I254" s="93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</row>
    <row r="255" spans="1:256" ht="12.75">
      <c r="A255" s="52"/>
      <c r="B255" s="86"/>
      <c r="C255" s="87" t="s">
        <v>29</v>
      </c>
      <c r="D255" s="87"/>
      <c r="E255" s="86"/>
      <c r="F255" s="88"/>
      <c r="G255" s="88"/>
      <c r="H255" s="89"/>
      <c r="I255" s="57"/>
      <c r="J255" s="52"/>
      <c r="K255" s="58"/>
      <c r="L255" s="52"/>
      <c r="M255" s="53"/>
      <c r="N255" s="52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</row>
    <row r="256" spans="1:256" ht="25.5">
      <c r="A256" s="81"/>
      <c r="B256" s="59">
        <v>163</v>
      </c>
      <c r="C256" s="59">
        <v>185804214</v>
      </c>
      <c r="D256" s="82" t="s">
        <v>154</v>
      </c>
      <c r="E256" s="59" t="s">
        <v>0</v>
      </c>
      <c r="F256" s="83">
        <f>+(208*3)</f>
        <v>624</v>
      </c>
      <c r="G256" s="83"/>
      <c r="H256" s="60">
        <f aca="true" t="shared" si="11" ref="H256:H266">G256*F256</f>
        <v>0</v>
      </c>
      <c r="I256" s="93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</row>
    <row r="257" spans="1:256" s="118" customFormat="1" ht="25.5">
      <c r="A257" s="110"/>
      <c r="B257" s="99">
        <v>164</v>
      </c>
      <c r="C257" s="99">
        <v>185804242</v>
      </c>
      <c r="D257" s="111" t="s">
        <v>155</v>
      </c>
      <c r="E257" s="99" t="s">
        <v>0</v>
      </c>
      <c r="F257" s="112">
        <f>+(100*3)</f>
        <v>300</v>
      </c>
      <c r="G257" s="112"/>
      <c r="H257" s="113">
        <f t="shared" si="11"/>
        <v>0</v>
      </c>
      <c r="I257" s="117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6"/>
      <c r="DE257" s="116"/>
      <c r="DF257" s="116"/>
      <c r="DG257" s="116"/>
      <c r="DH257" s="116"/>
      <c r="DI257" s="116"/>
      <c r="DJ257" s="116"/>
      <c r="DK257" s="116"/>
      <c r="DL257" s="116"/>
      <c r="DM257" s="116"/>
      <c r="DN257" s="116"/>
      <c r="DO257" s="116"/>
      <c r="DP257" s="116"/>
      <c r="DQ257" s="116"/>
      <c r="DR257" s="116"/>
      <c r="DS257" s="116"/>
      <c r="DT257" s="116"/>
      <c r="DU257" s="116"/>
      <c r="DV257" s="116"/>
      <c r="DW257" s="116"/>
      <c r="DX257" s="116"/>
      <c r="DY257" s="116"/>
      <c r="DZ257" s="116"/>
      <c r="EA257" s="116"/>
      <c r="EB257" s="116"/>
      <c r="EC257" s="116"/>
      <c r="ED257" s="116"/>
      <c r="EE257" s="116"/>
      <c r="EF257" s="116"/>
      <c r="EG257" s="116"/>
      <c r="EH257" s="116"/>
      <c r="EI257" s="116"/>
      <c r="EJ257" s="116"/>
      <c r="EK257" s="116"/>
      <c r="EL257" s="116"/>
      <c r="EM257" s="116"/>
      <c r="EN257" s="116"/>
      <c r="EO257" s="116"/>
      <c r="EP257" s="116"/>
      <c r="EQ257" s="116"/>
      <c r="ER257" s="116"/>
      <c r="ES257" s="116"/>
      <c r="ET257" s="116"/>
      <c r="EU257" s="116"/>
      <c r="EV257" s="116"/>
      <c r="EW257" s="116"/>
      <c r="EX257" s="116"/>
      <c r="EY257" s="116"/>
      <c r="EZ257" s="116"/>
      <c r="FA257" s="116"/>
      <c r="FB257" s="116"/>
      <c r="FC257" s="116"/>
      <c r="FD257" s="116"/>
      <c r="FE257" s="116"/>
      <c r="FF257" s="116"/>
      <c r="FG257" s="116"/>
      <c r="FH257" s="116"/>
      <c r="FI257" s="116"/>
      <c r="FJ257" s="116"/>
      <c r="FK257" s="116"/>
      <c r="FL257" s="116"/>
      <c r="FM257" s="116"/>
      <c r="FN257" s="116"/>
      <c r="FO257" s="116"/>
      <c r="FP257" s="116"/>
      <c r="FQ257" s="116"/>
      <c r="FR257" s="116"/>
      <c r="FS257" s="116"/>
      <c r="FT257" s="116"/>
      <c r="FU257" s="116"/>
      <c r="FV257" s="116"/>
      <c r="FW257" s="116"/>
      <c r="FX257" s="116"/>
      <c r="FY257" s="116"/>
      <c r="FZ257" s="116"/>
      <c r="GA257" s="116"/>
      <c r="GB257" s="116"/>
      <c r="GC257" s="116"/>
      <c r="GD257" s="116"/>
      <c r="GE257" s="116"/>
      <c r="GF257" s="116"/>
      <c r="GG257" s="116"/>
      <c r="GH257" s="116"/>
      <c r="GI257" s="116"/>
      <c r="GJ257" s="116"/>
      <c r="GK257" s="116"/>
      <c r="GL257" s="116"/>
      <c r="GM257" s="116"/>
      <c r="GN257" s="116"/>
      <c r="GO257" s="116"/>
      <c r="GP257" s="116"/>
      <c r="GQ257" s="116"/>
      <c r="GR257" s="116"/>
      <c r="GS257" s="116"/>
      <c r="GT257" s="116"/>
      <c r="GU257" s="116"/>
      <c r="GV257" s="116"/>
      <c r="GW257" s="116"/>
      <c r="GX257" s="116"/>
      <c r="GY257" s="116"/>
      <c r="GZ257" s="116"/>
      <c r="HA257" s="116"/>
      <c r="HB257" s="116"/>
      <c r="HC257" s="116"/>
      <c r="HD257" s="116"/>
      <c r="HE257" s="116"/>
      <c r="HF257" s="116"/>
      <c r="HG257" s="116"/>
      <c r="HH257" s="116"/>
      <c r="HI257" s="116"/>
      <c r="HJ257" s="116"/>
      <c r="HK257" s="116"/>
      <c r="HL257" s="116"/>
      <c r="HM257" s="116"/>
      <c r="HN257" s="116"/>
      <c r="HO257" s="116"/>
      <c r="HP257" s="116"/>
      <c r="HQ257" s="116"/>
      <c r="HR257" s="116"/>
      <c r="HS257" s="116"/>
      <c r="HT257" s="116"/>
      <c r="HU257" s="116"/>
      <c r="HV257" s="116"/>
      <c r="HW257" s="116"/>
      <c r="HX257" s="116"/>
      <c r="HY257" s="116"/>
      <c r="HZ257" s="116"/>
      <c r="IA257" s="116"/>
      <c r="IB257" s="116"/>
      <c r="IC257" s="116"/>
      <c r="ID257" s="116"/>
      <c r="IE257" s="116"/>
      <c r="IF257" s="116"/>
      <c r="IG257" s="116"/>
      <c r="IH257" s="116"/>
      <c r="II257" s="116"/>
      <c r="IJ257" s="116"/>
      <c r="IK257" s="116"/>
      <c r="IL257" s="116"/>
      <c r="IM257" s="116"/>
      <c r="IN257" s="116"/>
      <c r="IO257" s="116"/>
      <c r="IP257" s="116"/>
      <c r="IQ257" s="116"/>
      <c r="IR257" s="116"/>
      <c r="IS257" s="116"/>
      <c r="IT257" s="116"/>
      <c r="IU257" s="116"/>
      <c r="IV257" s="116"/>
    </row>
    <row r="258" spans="1:256" ht="25.5">
      <c r="A258" s="81"/>
      <c r="B258" s="59">
        <v>165</v>
      </c>
      <c r="C258" s="59">
        <v>185804312</v>
      </c>
      <c r="D258" s="82" t="s">
        <v>156</v>
      </c>
      <c r="E258" s="59" t="s">
        <v>9</v>
      </c>
      <c r="F258" s="83">
        <f>(208+100)*10*20/1000</f>
        <v>61.6</v>
      </c>
      <c r="G258" s="83"/>
      <c r="H258" s="60">
        <f t="shared" si="11"/>
        <v>0</v>
      </c>
      <c r="I258" s="95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</row>
    <row r="259" spans="1:256" ht="12.75">
      <c r="A259" s="81"/>
      <c r="B259" s="59">
        <v>166</v>
      </c>
      <c r="C259" s="59">
        <v>185851121</v>
      </c>
      <c r="D259" s="82" t="s">
        <v>152</v>
      </c>
      <c r="E259" s="59" t="s">
        <v>9</v>
      </c>
      <c r="F259" s="83">
        <f>+F258</f>
        <v>61.6</v>
      </c>
      <c r="G259" s="83"/>
      <c r="H259" s="60">
        <f t="shared" si="11"/>
        <v>0</v>
      </c>
      <c r="I259" s="95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</row>
    <row r="260" spans="1:256" ht="12.75">
      <c r="A260" s="81"/>
      <c r="B260" s="59">
        <v>167</v>
      </c>
      <c r="C260" s="59">
        <v>185851129</v>
      </c>
      <c r="D260" s="82" t="s">
        <v>27</v>
      </c>
      <c r="E260" s="59" t="s">
        <v>9</v>
      </c>
      <c r="F260" s="83">
        <f>+F259</f>
        <v>61.6</v>
      </c>
      <c r="G260" s="83"/>
      <c r="H260" s="60">
        <f t="shared" si="11"/>
        <v>0</v>
      </c>
      <c r="I260" s="76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</row>
    <row r="261" spans="1:256" ht="25.5">
      <c r="A261" s="81"/>
      <c r="B261" s="59">
        <v>168</v>
      </c>
      <c r="C261" s="59">
        <v>185802114</v>
      </c>
      <c r="D261" s="82" t="s">
        <v>165</v>
      </c>
      <c r="E261" s="59" t="s">
        <v>2</v>
      </c>
      <c r="F261" s="91">
        <f>+(308*20)*0.001*0.001</f>
        <v>0.0061600000000000005</v>
      </c>
      <c r="G261" s="83"/>
      <c r="H261" s="60">
        <f t="shared" si="11"/>
        <v>0</v>
      </c>
      <c r="I261" s="95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</row>
    <row r="262" spans="1:256" ht="12.75">
      <c r="A262" s="81"/>
      <c r="B262" s="59">
        <v>169</v>
      </c>
      <c r="C262" s="59">
        <v>184911421</v>
      </c>
      <c r="D262" s="82" t="s">
        <v>166</v>
      </c>
      <c r="E262" s="59" t="s">
        <v>0</v>
      </c>
      <c r="F262" s="83">
        <v>208</v>
      </c>
      <c r="G262" s="83"/>
      <c r="H262" s="60">
        <f t="shared" si="11"/>
        <v>0</v>
      </c>
      <c r="I262" s="95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</row>
    <row r="263" spans="1:256" s="118" customFormat="1" ht="12.75">
      <c r="A263" s="110"/>
      <c r="B263" s="99">
        <v>170</v>
      </c>
      <c r="C263" s="99">
        <v>184911423</v>
      </c>
      <c r="D263" s="111" t="s">
        <v>142</v>
      </c>
      <c r="E263" s="99" t="s">
        <v>0</v>
      </c>
      <c r="F263" s="112">
        <v>100</v>
      </c>
      <c r="G263" s="112"/>
      <c r="H263" s="113">
        <f t="shared" si="11"/>
        <v>0</v>
      </c>
      <c r="I263" s="117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  <c r="EC263" s="116"/>
      <c r="ED263" s="116"/>
      <c r="EE263" s="116"/>
      <c r="EF263" s="116"/>
      <c r="EG263" s="116"/>
      <c r="EH263" s="116"/>
      <c r="EI263" s="116"/>
      <c r="EJ263" s="116"/>
      <c r="EK263" s="116"/>
      <c r="EL263" s="116"/>
      <c r="EM263" s="116"/>
      <c r="EN263" s="116"/>
      <c r="EO263" s="116"/>
      <c r="EP263" s="116"/>
      <c r="EQ263" s="116"/>
      <c r="ER263" s="116"/>
      <c r="ES263" s="116"/>
      <c r="ET263" s="116"/>
      <c r="EU263" s="116"/>
      <c r="EV263" s="116"/>
      <c r="EW263" s="116"/>
      <c r="EX263" s="116"/>
      <c r="EY263" s="116"/>
      <c r="EZ263" s="116"/>
      <c r="FA263" s="116"/>
      <c r="FB263" s="116"/>
      <c r="FC263" s="116"/>
      <c r="FD263" s="116"/>
      <c r="FE263" s="116"/>
      <c r="FF263" s="116"/>
      <c r="FG263" s="116"/>
      <c r="FH263" s="116"/>
      <c r="FI263" s="116"/>
      <c r="FJ263" s="116"/>
      <c r="FK263" s="116"/>
      <c r="FL263" s="116"/>
      <c r="FM263" s="116"/>
      <c r="FN263" s="116"/>
      <c r="FO263" s="116"/>
      <c r="FP263" s="116"/>
      <c r="FQ263" s="116"/>
      <c r="FR263" s="116"/>
      <c r="FS263" s="116"/>
      <c r="FT263" s="116"/>
      <c r="FU263" s="116"/>
      <c r="FV263" s="116"/>
      <c r="FW263" s="116"/>
      <c r="FX263" s="116"/>
      <c r="FY263" s="116"/>
      <c r="FZ263" s="116"/>
      <c r="GA263" s="116"/>
      <c r="GB263" s="116"/>
      <c r="GC263" s="116"/>
      <c r="GD263" s="116"/>
      <c r="GE263" s="116"/>
      <c r="GF263" s="116"/>
      <c r="GG263" s="116"/>
      <c r="GH263" s="116"/>
      <c r="GI263" s="116"/>
      <c r="GJ263" s="116"/>
      <c r="GK263" s="116"/>
      <c r="GL263" s="116"/>
      <c r="GM263" s="116"/>
      <c r="GN263" s="116"/>
      <c r="GO263" s="116"/>
      <c r="GP263" s="116"/>
      <c r="GQ263" s="116"/>
      <c r="GR263" s="116"/>
      <c r="GS263" s="116"/>
      <c r="GT263" s="116"/>
      <c r="GU263" s="116"/>
      <c r="GV263" s="116"/>
      <c r="GW263" s="116"/>
      <c r="GX263" s="116"/>
      <c r="GY263" s="116"/>
      <c r="GZ263" s="116"/>
      <c r="HA263" s="116"/>
      <c r="HB263" s="116"/>
      <c r="HC263" s="116"/>
      <c r="HD263" s="116"/>
      <c r="HE263" s="116"/>
      <c r="HF263" s="116"/>
      <c r="HG263" s="116"/>
      <c r="HH263" s="116"/>
      <c r="HI263" s="116"/>
      <c r="HJ263" s="116"/>
      <c r="HK263" s="116"/>
      <c r="HL263" s="116"/>
      <c r="HM263" s="116"/>
      <c r="HN263" s="116"/>
      <c r="HO263" s="116"/>
      <c r="HP263" s="116"/>
      <c r="HQ263" s="116"/>
      <c r="HR263" s="116"/>
      <c r="HS263" s="116"/>
      <c r="HT263" s="116"/>
      <c r="HU263" s="116"/>
      <c r="HV263" s="116"/>
      <c r="HW263" s="116"/>
      <c r="HX263" s="116"/>
      <c r="HY263" s="116"/>
      <c r="HZ263" s="116"/>
      <c r="IA263" s="116"/>
      <c r="IB263" s="116"/>
      <c r="IC263" s="116"/>
      <c r="ID263" s="116"/>
      <c r="IE263" s="116"/>
      <c r="IF263" s="116"/>
      <c r="IG263" s="116"/>
      <c r="IH263" s="116"/>
      <c r="II263" s="116"/>
      <c r="IJ263" s="116"/>
      <c r="IK263" s="116"/>
      <c r="IL263" s="116"/>
      <c r="IM263" s="116"/>
      <c r="IN263" s="116"/>
      <c r="IO263" s="116"/>
      <c r="IP263" s="116"/>
      <c r="IQ263" s="116"/>
      <c r="IR263" s="116"/>
      <c r="IS263" s="116"/>
      <c r="IT263" s="116"/>
      <c r="IU263" s="116"/>
      <c r="IV263" s="116"/>
    </row>
    <row r="264" spans="1:256" ht="25.5">
      <c r="A264" s="81"/>
      <c r="B264" s="59">
        <v>171</v>
      </c>
      <c r="C264" s="59">
        <v>998231311</v>
      </c>
      <c r="D264" s="82" t="s">
        <v>148</v>
      </c>
      <c r="E264" s="59" t="s">
        <v>2</v>
      </c>
      <c r="F264" s="83">
        <f>F266*0.3+F261</f>
        <v>9.24616</v>
      </c>
      <c r="G264" s="83"/>
      <c r="H264" s="60">
        <f t="shared" si="11"/>
        <v>0</v>
      </c>
      <c r="I264" s="95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</row>
    <row r="265" spans="1:256" ht="12.75">
      <c r="A265" s="81"/>
      <c r="B265" s="59">
        <v>172</v>
      </c>
      <c r="C265" s="59" t="s">
        <v>3</v>
      </c>
      <c r="D265" s="82" t="s">
        <v>31</v>
      </c>
      <c r="E265" s="59" t="s">
        <v>14</v>
      </c>
      <c r="F265" s="83">
        <f>F261*1000</f>
        <v>6.16</v>
      </c>
      <c r="G265" s="83"/>
      <c r="H265" s="60">
        <f t="shared" si="11"/>
        <v>0</v>
      </c>
      <c r="I265" s="95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</row>
    <row r="266" spans="1:256" ht="12.75">
      <c r="A266" s="81"/>
      <c r="B266" s="59">
        <v>173</v>
      </c>
      <c r="C266" s="59" t="s">
        <v>3</v>
      </c>
      <c r="D266" s="82" t="s">
        <v>164</v>
      </c>
      <c r="E266" s="59" t="s">
        <v>9</v>
      </c>
      <c r="F266" s="83">
        <f>(F262+F263)*0.1</f>
        <v>30.8</v>
      </c>
      <c r="G266" s="83"/>
      <c r="H266" s="60">
        <f t="shared" si="11"/>
        <v>0</v>
      </c>
      <c r="I266" s="95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</row>
    <row r="267" spans="1:256" ht="12.75">
      <c r="A267" s="52"/>
      <c r="B267" s="59"/>
      <c r="C267" s="87" t="s">
        <v>158</v>
      </c>
      <c r="D267" s="87"/>
      <c r="E267" s="86"/>
      <c r="F267" s="88"/>
      <c r="G267" s="88"/>
      <c r="H267" s="89"/>
      <c r="I267" s="90"/>
      <c r="J267" s="52"/>
      <c r="K267" s="58"/>
      <c r="L267" s="52"/>
      <c r="M267" s="53"/>
      <c r="N267" s="52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  <c r="IQ267" s="53"/>
      <c r="IR267" s="53"/>
      <c r="IS267" s="53"/>
      <c r="IT267" s="53"/>
      <c r="IU267" s="53"/>
      <c r="IV267" s="53"/>
    </row>
    <row r="268" spans="1:256" ht="37.5" customHeight="1">
      <c r="A268" s="81"/>
      <c r="B268" s="59">
        <v>174</v>
      </c>
      <c r="C268" s="59">
        <v>185804251</v>
      </c>
      <c r="D268" s="82" t="s">
        <v>157</v>
      </c>
      <c r="E268" s="59" t="s">
        <v>0</v>
      </c>
      <c r="F268" s="83">
        <f>+(13+13+13+13)</f>
        <v>52</v>
      </c>
      <c r="G268" s="83"/>
      <c r="H268" s="60">
        <f>G268*F268</f>
        <v>0</v>
      </c>
      <c r="I268" s="95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</row>
    <row r="269" spans="1:256" ht="12.75">
      <c r="A269" s="52"/>
      <c r="B269" s="86"/>
      <c r="C269" s="54" t="s">
        <v>180</v>
      </c>
      <c r="D269" s="87"/>
      <c r="E269" s="86"/>
      <c r="F269" s="88"/>
      <c r="G269" s="88"/>
      <c r="H269" s="89"/>
      <c r="I269" s="90"/>
      <c r="J269" s="52"/>
      <c r="K269" s="58"/>
      <c r="L269" s="52"/>
      <c r="M269" s="53"/>
      <c r="N269" s="52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</row>
    <row r="270" spans="1:256" ht="25.5">
      <c r="A270" s="81"/>
      <c r="B270" s="59">
        <v>175</v>
      </c>
      <c r="C270" s="59">
        <v>111151131</v>
      </c>
      <c r="D270" s="82" t="s">
        <v>182</v>
      </c>
      <c r="E270" s="59" t="s">
        <v>0</v>
      </c>
      <c r="F270" s="83">
        <f>383*2</f>
        <v>766</v>
      </c>
      <c r="G270" s="83"/>
      <c r="H270" s="60">
        <f>G270*F270</f>
        <v>0</v>
      </c>
      <c r="I270" s="95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</row>
    <row r="271" spans="1:256" ht="12.75">
      <c r="A271" s="52"/>
      <c r="B271" s="52"/>
      <c r="C271" s="54"/>
      <c r="D271" s="54" t="s">
        <v>32</v>
      </c>
      <c r="E271" s="52"/>
      <c r="F271" s="55"/>
      <c r="G271" s="55"/>
      <c r="H271" s="56">
        <f>SUM(H240:H270)</f>
        <v>0</v>
      </c>
      <c r="I271" s="90"/>
      <c r="J271" s="52"/>
      <c r="K271" s="58"/>
      <c r="L271" s="52"/>
      <c r="M271" s="53"/>
      <c r="N271" s="52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</row>
    <row r="272" spans="1:256" ht="12.75">
      <c r="A272" s="52"/>
      <c r="B272" s="52"/>
      <c r="C272" s="54"/>
      <c r="D272" s="54"/>
      <c r="E272" s="52"/>
      <c r="F272" s="55"/>
      <c r="G272" s="55"/>
      <c r="H272" s="56"/>
      <c r="I272" s="57"/>
      <c r="J272" s="52"/>
      <c r="K272" s="58"/>
      <c r="L272" s="52"/>
      <c r="M272" s="53"/>
      <c r="N272" s="52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  <c r="IQ272" s="53"/>
      <c r="IR272" s="53"/>
      <c r="IS272" s="53"/>
      <c r="IT272" s="53"/>
      <c r="IU272" s="53"/>
      <c r="IV272" s="53"/>
    </row>
    <row r="273" spans="1:256" ht="12.75">
      <c r="A273" s="52"/>
      <c r="B273" s="52"/>
      <c r="C273" s="54"/>
      <c r="D273" s="54"/>
      <c r="E273" s="52"/>
      <c r="F273" s="55"/>
      <c r="G273" s="55"/>
      <c r="H273" s="56"/>
      <c r="I273" s="57"/>
      <c r="J273" s="52"/>
      <c r="K273" s="58"/>
      <c r="L273" s="52"/>
      <c r="M273" s="53"/>
      <c r="N273" s="52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</row>
    <row r="274" spans="1:256" ht="12.75">
      <c r="A274" s="52"/>
      <c r="B274" s="52">
        <v>8</v>
      </c>
      <c r="C274" s="54"/>
      <c r="D274" s="54"/>
      <c r="E274" s="52"/>
      <c r="F274" s="55"/>
      <c r="G274" s="55"/>
      <c r="H274" s="56"/>
      <c r="I274" s="57"/>
      <c r="J274" s="52"/>
      <c r="K274" s="58"/>
      <c r="L274" s="52"/>
      <c r="M274" s="53"/>
      <c r="N274" s="52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  <c r="IK274" s="53"/>
      <c r="IL274" s="53"/>
      <c r="IM274" s="53"/>
      <c r="IN274" s="53"/>
      <c r="IO274" s="53"/>
      <c r="IP274" s="53"/>
      <c r="IQ274" s="53"/>
      <c r="IR274" s="53"/>
      <c r="IS274" s="53"/>
      <c r="IT274" s="53"/>
      <c r="IU274" s="53"/>
      <c r="IV274" s="53"/>
    </row>
    <row r="275" spans="1:256" ht="12.75">
      <c r="A275" s="52"/>
      <c r="B275" s="52" t="s">
        <v>10</v>
      </c>
      <c r="C275" s="54" t="s">
        <v>33</v>
      </c>
      <c r="D275" s="54"/>
      <c r="E275" s="52" t="s">
        <v>4</v>
      </c>
      <c r="F275" s="55" t="s">
        <v>5</v>
      </c>
      <c r="G275" s="55" t="s">
        <v>11</v>
      </c>
      <c r="H275" s="56" t="s">
        <v>8</v>
      </c>
      <c r="I275" s="57"/>
      <c r="J275" s="52"/>
      <c r="K275" s="58"/>
      <c r="L275" s="52"/>
      <c r="M275" s="53"/>
      <c r="N275" s="52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  <c r="HQ275" s="53"/>
      <c r="HR275" s="53"/>
      <c r="HS275" s="53"/>
      <c r="HT275" s="53"/>
      <c r="HU275" s="53"/>
      <c r="HV275" s="53"/>
      <c r="HW275" s="53"/>
      <c r="HX275" s="53"/>
      <c r="HY275" s="53"/>
      <c r="HZ275" s="53"/>
      <c r="IA275" s="53"/>
      <c r="IB275" s="53"/>
      <c r="IC275" s="53"/>
      <c r="ID275" s="53"/>
      <c r="IE275" s="53"/>
      <c r="IF275" s="53"/>
      <c r="IG275" s="53"/>
      <c r="IH275" s="53"/>
      <c r="II275" s="53"/>
      <c r="IJ275" s="53"/>
      <c r="IK275" s="53"/>
      <c r="IL275" s="53"/>
      <c r="IM275" s="53"/>
      <c r="IN275" s="53"/>
      <c r="IO275" s="53"/>
      <c r="IP275" s="53"/>
      <c r="IQ275" s="53"/>
      <c r="IR275" s="53"/>
      <c r="IS275" s="53"/>
      <c r="IT275" s="53"/>
      <c r="IU275" s="53"/>
      <c r="IV275" s="53"/>
    </row>
    <row r="276" spans="1:256" ht="12.75">
      <c r="A276" s="52"/>
      <c r="B276" s="52"/>
      <c r="C276" s="54" t="s">
        <v>28</v>
      </c>
      <c r="D276" s="54"/>
      <c r="E276" s="52"/>
      <c r="F276" s="55"/>
      <c r="G276" s="55"/>
      <c r="H276" s="56"/>
      <c r="I276" s="57"/>
      <c r="J276" s="52"/>
      <c r="K276" s="58"/>
      <c r="L276" s="52"/>
      <c r="M276" s="53"/>
      <c r="N276" s="52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  <c r="IK276" s="53"/>
      <c r="IL276" s="53"/>
      <c r="IM276" s="53"/>
      <c r="IN276" s="53"/>
      <c r="IO276" s="53"/>
      <c r="IP276" s="53"/>
      <c r="IQ276" s="53"/>
      <c r="IR276" s="53"/>
      <c r="IS276" s="53"/>
      <c r="IT276" s="53"/>
      <c r="IU276" s="53"/>
      <c r="IV276" s="53"/>
    </row>
    <row r="277" spans="1:256" ht="25.5">
      <c r="A277" s="81"/>
      <c r="B277" s="59">
        <v>176</v>
      </c>
      <c r="C277" s="59">
        <v>185804213</v>
      </c>
      <c r="D277" s="82" t="s">
        <v>150</v>
      </c>
      <c r="E277" s="59" t="s">
        <v>0</v>
      </c>
      <c r="F277" s="83">
        <f>+(3*55*3.15*0.5*0.5)</f>
        <v>129.9375</v>
      </c>
      <c r="G277" s="83"/>
      <c r="H277" s="60">
        <f aca="true" t="shared" si="12" ref="H277:H286">G277*F277</f>
        <v>0</v>
      </c>
      <c r="I277" s="93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</row>
    <row r="278" spans="1:256" s="118" customFormat="1" ht="25.5">
      <c r="A278" s="110"/>
      <c r="B278" s="99">
        <v>177</v>
      </c>
      <c r="C278" s="99">
        <v>185804241</v>
      </c>
      <c r="D278" s="111" t="s">
        <v>149</v>
      </c>
      <c r="E278" s="99" t="s">
        <v>0</v>
      </c>
      <c r="F278" s="112">
        <f>+(3*5*3.15*0.5*0.5)</f>
        <v>11.8125</v>
      </c>
      <c r="G278" s="112"/>
      <c r="H278" s="113">
        <f t="shared" si="12"/>
        <v>0</v>
      </c>
      <c r="I278" s="117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  <c r="FH278" s="116"/>
      <c r="FI278" s="116"/>
      <c r="FJ278" s="116"/>
      <c r="FK278" s="116"/>
      <c r="FL278" s="116"/>
      <c r="FM278" s="116"/>
      <c r="FN278" s="116"/>
      <c r="FO278" s="116"/>
      <c r="FP278" s="116"/>
      <c r="FQ278" s="116"/>
      <c r="FR278" s="116"/>
      <c r="FS278" s="116"/>
      <c r="FT278" s="116"/>
      <c r="FU278" s="116"/>
      <c r="FV278" s="116"/>
      <c r="FW278" s="116"/>
      <c r="FX278" s="116"/>
      <c r="FY278" s="116"/>
      <c r="FZ278" s="116"/>
      <c r="GA278" s="116"/>
      <c r="GB278" s="116"/>
      <c r="GC278" s="116"/>
      <c r="GD278" s="116"/>
      <c r="GE278" s="116"/>
      <c r="GF278" s="116"/>
      <c r="GG278" s="116"/>
      <c r="GH278" s="116"/>
      <c r="GI278" s="116"/>
      <c r="GJ278" s="116"/>
      <c r="GK278" s="116"/>
      <c r="GL278" s="116"/>
      <c r="GM278" s="116"/>
      <c r="GN278" s="116"/>
      <c r="GO278" s="116"/>
      <c r="GP278" s="116"/>
      <c r="GQ278" s="116"/>
      <c r="GR278" s="116"/>
      <c r="GS278" s="116"/>
      <c r="GT278" s="116"/>
      <c r="GU278" s="116"/>
      <c r="GV278" s="116"/>
      <c r="GW278" s="116"/>
      <c r="GX278" s="116"/>
      <c r="GY278" s="116"/>
      <c r="GZ278" s="116"/>
      <c r="HA278" s="116"/>
      <c r="HB278" s="116"/>
      <c r="HC278" s="116"/>
      <c r="HD278" s="116"/>
      <c r="HE278" s="116"/>
      <c r="HF278" s="116"/>
      <c r="HG278" s="116"/>
      <c r="HH278" s="116"/>
      <c r="HI278" s="116"/>
      <c r="HJ278" s="116"/>
      <c r="HK278" s="116"/>
      <c r="HL278" s="116"/>
      <c r="HM278" s="116"/>
      <c r="HN278" s="116"/>
      <c r="HO278" s="116"/>
      <c r="HP278" s="116"/>
      <c r="HQ278" s="116"/>
      <c r="HR278" s="116"/>
      <c r="HS278" s="116"/>
      <c r="HT278" s="116"/>
      <c r="HU278" s="116"/>
      <c r="HV278" s="116"/>
      <c r="HW278" s="116"/>
      <c r="HX278" s="116"/>
      <c r="HY278" s="116"/>
      <c r="HZ278" s="116"/>
      <c r="IA278" s="116"/>
      <c r="IB278" s="116"/>
      <c r="IC278" s="116"/>
      <c r="ID278" s="116"/>
      <c r="IE278" s="116"/>
      <c r="IF278" s="116"/>
      <c r="IG278" s="116"/>
      <c r="IH278" s="116"/>
      <c r="II278" s="116"/>
      <c r="IJ278" s="116"/>
      <c r="IK278" s="116"/>
      <c r="IL278" s="116"/>
      <c r="IM278" s="116"/>
      <c r="IN278" s="116"/>
      <c r="IO278" s="116"/>
      <c r="IP278" s="116"/>
      <c r="IQ278" s="116"/>
      <c r="IR278" s="116"/>
      <c r="IS278" s="116"/>
      <c r="IT278" s="116"/>
      <c r="IU278" s="116"/>
      <c r="IV278" s="116"/>
    </row>
    <row r="279" spans="1:256" ht="12.75">
      <c r="A279" s="81"/>
      <c r="B279" s="59">
        <v>178</v>
      </c>
      <c r="C279" s="59">
        <v>185804312</v>
      </c>
      <c r="D279" s="82" t="s">
        <v>151</v>
      </c>
      <c r="E279" s="59" t="s">
        <v>9</v>
      </c>
      <c r="F279" s="83">
        <f>60*10*100/1000</f>
        <v>60</v>
      </c>
      <c r="G279" s="83"/>
      <c r="H279" s="60">
        <f t="shared" si="12"/>
        <v>0</v>
      </c>
      <c r="I279" s="93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</row>
    <row r="280" spans="1:256" ht="12.75">
      <c r="A280" s="81"/>
      <c r="B280" s="59">
        <v>179</v>
      </c>
      <c r="C280" s="59">
        <v>185851121</v>
      </c>
      <c r="D280" s="82" t="s">
        <v>152</v>
      </c>
      <c r="E280" s="59" t="s">
        <v>9</v>
      </c>
      <c r="F280" s="83">
        <f>+F279</f>
        <v>60</v>
      </c>
      <c r="G280" s="83"/>
      <c r="H280" s="60">
        <f t="shared" si="12"/>
        <v>0</v>
      </c>
      <c r="I280" s="93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</row>
    <row r="281" spans="1:256" ht="12.75">
      <c r="A281" s="81"/>
      <c r="B281" s="59">
        <v>180</v>
      </c>
      <c r="C281" s="59">
        <v>185851129</v>
      </c>
      <c r="D281" s="82" t="s">
        <v>27</v>
      </c>
      <c r="E281" s="59" t="s">
        <v>9</v>
      </c>
      <c r="F281" s="83">
        <f>+F280</f>
        <v>60</v>
      </c>
      <c r="G281" s="83"/>
      <c r="H281" s="60">
        <f t="shared" si="12"/>
        <v>0</v>
      </c>
      <c r="I281" s="93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</row>
    <row r="282" spans="1:256" ht="25.5">
      <c r="A282" s="81"/>
      <c r="B282" s="59">
        <v>181</v>
      </c>
      <c r="C282" s="59">
        <v>184911111</v>
      </c>
      <c r="D282" s="82" t="s">
        <v>153</v>
      </c>
      <c r="E282" s="59" t="s">
        <v>1</v>
      </c>
      <c r="F282" s="83">
        <f>+(60*3*0.1)</f>
        <v>18</v>
      </c>
      <c r="G282" s="83"/>
      <c r="H282" s="60">
        <f t="shared" si="12"/>
        <v>0</v>
      </c>
      <c r="I282" s="93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  <c r="GO282" s="61"/>
      <c r="GP282" s="61"/>
      <c r="GQ282" s="61"/>
      <c r="GR282" s="61"/>
      <c r="GS282" s="61"/>
      <c r="GT282" s="61"/>
      <c r="GU282" s="61"/>
      <c r="GV282" s="61"/>
      <c r="GW282" s="61"/>
      <c r="GX282" s="61"/>
      <c r="GY282" s="61"/>
      <c r="GZ282" s="61"/>
      <c r="HA282" s="61"/>
      <c r="HB282" s="61"/>
      <c r="HC282" s="61"/>
      <c r="HD282" s="61"/>
      <c r="HE282" s="61"/>
      <c r="HF282" s="61"/>
      <c r="HG282" s="61"/>
      <c r="HH282" s="61"/>
      <c r="HI282" s="61"/>
      <c r="HJ282" s="61"/>
      <c r="HK282" s="61"/>
      <c r="HL282" s="61"/>
      <c r="HM282" s="61"/>
      <c r="HN282" s="61"/>
      <c r="HO282" s="61"/>
      <c r="HP282" s="61"/>
      <c r="HQ282" s="61"/>
      <c r="HR282" s="61"/>
      <c r="HS282" s="61"/>
      <c r="HT282" s="61"/>
      <c r="HU282" s="61"/>
      <c r="HV282" s="61"/>
      <c r="HW282" s="61"/>
      <c r="HX282" s="61"/>
      <c r="HY282" s="61"/>
      <c r="HZ282" s="61"/>
      <c r="IA282" s="61"/>
      <c r="IB282" s="61"/>
      <c r="IC282" s="61"/>
      <c r="ID282" s="61"/>
      <c r="IE282" s="61"/>
      <c r="IF282" s="61"/>
      <c r="IG282" s="61"/>
      <c r="IH282" s="61"/>
      <c r="II282" s="61"/>
      <c r="IJ282" s="61"/>
      <c r="IK282" s="61"/>
      <c r="IL282" s="61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</row>
    <row r="283" spans="1:256" ht="25.5">
      <c r="A283" s="81"/>
      <c r="B283" s="59">
        <v>182</v>
      </c>
      <c r="C283" s="59">
        <v>184215173</v>
      </c>
      <c r="D283" s="82" t="s">
        <v>167</v>
      </c>
      <c r="E283" s="59" t="s">
        <v>1</v>
      </c>
      <c r="F283" s="83">
        <v>60</v>
      </c>
      <c r="G283" s="83"/>
      <c r="H283" s="60">
        <f t="shared" si="12"/>
        <v>0</v>
      </c>
      <c r="I283" s="93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</row>
    <row r="284" spans="1:256" ht="25.5">
      <c r="A284" s="81"/>
      <c r="B284" s="59">
        <v>183</v>
      </c>
      <c r="C284" s="59">
        <v>185802114</v>
      </c>
      <c r="D284" s="82" t="s">
        <v>160</v>
      </c>
      <c r="E284" s="59" t="s">
        <v>2</v>
      </c>
      <c r="F284" s="91">
        <f>+(60*100)*0.001*0.001</f>
        <v>0.006</v>
      </c>
      <c r="G284" s="83"/>
      <c r="H284" s="60">
        <f t="shared" si="12"/>
        <v>0</v>
      </c>
      <c r="I284" s="93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  <c r="GO284" s="61"/>
      <c r="GP284" s="61"/>
      <c r="GQ284" s="61"/>
      <c r="GR284" s="61"/>
      <c r="GS284" s="61"/>
      <c r="GT284" s="61"/>
      <c r="GU284" s="61"/>
      <c r="GV284" s="61"/>
      <c r="GW284" s="61"/>
      <c r="GX284" s="61"/>
      <c r="GY284" s="61"/>
      <c r="GZ284" s="61"/>
      <c r="HA284" s="61"/>
      <c r="HB284" s="61"/>
      <c r="HC284" s="61"/>
      <c r="HD284" s="61"/>
      <c r="HE284" s="61"/>
      <c r="HF284" s="61"/>
      <c r="HG284" s="61"/>
      <c r="HH284" s="61"/>
      <c r="HI284" s="61"/>
      <c r="HJ284" s="61"/>
      <c r="HK284" s="61"/>
      <c r="HL284" s="61"/>
      <c r="HM284" s="61"/>
      <c r="HN284" s="61"/>
      <c r="HO284" s="61"/>
      <c r="HP284" s="61"/>
      <c r="HQ284" s="61"/>
      <c r="HR284" s="61"/>
      <c r="HS284" s="61"/>
      <c r="HT284" s="61"/>
      <c r="HU284" s="61"/>
      <c r="HV284" s="61"/>
      <c r="HW284" s="61"/>
      <c r="HX284" s="61"/>
      <c r="HY284" s="61"/>
      <c r="HZ284" s="61"/>
      <c r="IA284" s="61"/>
      <c r="IB284" s="61"/>
      <c r="IC284" s="61"/>
      <c r="ID284" s="61"/>
      <c r="IE284" s="61"/>
      <c r="IF284" s="61"/>
      <c r="IG284" s="61"/>
      <c r="IH284" s="61"/>
      <c r="II284" s="61"/>
      <c r="IJ284" s="61"/>
      <c r="IK284" s="61"/>
      <c r="IL284" s="61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</row>
    <row r="285" spans="1:256" ht="25.5">
      <c r="A285" s="81"/>
      <c r="B285" s="59">
        <v>184</v>
      </c>
      <c r="C285" s="59">
        <v>998231311</v>
      </c>
      <c r="D285" s="82" t="s">
        <v>148</v>
      </c>
      <c r="E285" s="59" t="s">
        <v>2</v>
      </c>
      <c r="F285" s="83">
        <f>+F283*0.003+F284</f>
        <v>0.186</v>
      </c>
      <c r="G285" s="83"/>
      <c r="H285" s="60">
        <f t="shared" si="12"/>
        <v>0</v>
      </c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  <c r="GO285" s="61"/>
      <c r="GP285" s="61"/>
      <c r="GQ285" s="61"/>
      <c r="GR285" s="61"/>
      <c r="GS285" s="61"/>
      <c r="GT285" s="61"/>
      <c r="GU285" s="61"/>
      <c r="GV285" s="61"/>
      <c r="GW285" s="61"/>
      <c r="GX285" s="61"/>
      <c r="GY285" s="61"/>
      <c r="GZ285" s="61"/>
      <c r="HA285" s="61"/>
      <c r="HB285" s="61"/>
      <c r="HC285" s="61"/>
      <c r="HD285" s="61"/>
      <c r="HE285" s="61"/>
      <c r="HF285" s="61"/>
      <c r="HG285" s="61"/>
      <c r="HH285" s="61"/>
      <c r="HI285" s="61"/>
      <c r="HJ285" s="61"/>
      <c r="HK285" s="61"/>
      <c r="HL285" s="61"/>
      <c r="HM285" s="61"/>
      <c r="HN285" s="61"/>
      <c r="HO285" s="61"/>
      <c r="HP285" s="61"/>
      <c r="HQ285" s="61"/>
      <c r="HR285" s="61"/>
      <c r="HS285" s="61"/>
      <c r="HT285" s="61"/>
      <c r="HU285" s="61"/>
      <c r="HV285" s="61"/>
      <c r="HW285" s="61"/>
      <c r="HX285" s="61"/>
      <c r="HY285" s="61"/>
      <c r="HZ285" s="61"/>
      <c r="IA285" s="61"/>
      <c r="IB285" s="61"/>
      <c r="IC285" s="61"/>
      <c r="ID285" s="61"/>
      <c r="IE285" s="61"/>
      <c r="IF285" s="61"/>
      <c r="IG285" s="61"/>
      <c r="IH285" s="61"/>
      <c r="II285" s="61"/>
      <c r="IJ285" s="61"/>
      <c r="IK285" s="61"/>
      <c r="IL285" s="61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</row>
    <row r="286" spans="1:256" ht="12.75">
      <c r="A286" s="81"/>
      <c r="B286" s="59">
        <v>185</v>
      </c>
      <c r="C286" s="59" t="s">
        <v>3</v>
      </c>
      <c r="D286" s="82" t="s">
        <v>31</v>
      </c>
      <c r="E286" s="59" t="s">
        <v>14</v>
      </c>
      <c r="F286" s="83">
        <f>F284*1000</f>
        <v>6</v>
      </c>
      <c r="G286" s="83"/>
      <c r="H286" s="60">
        <f t="shared" si="12"/>
        <v>0</v>
      </c>
      <c r="I286" s="93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</row>
    <row r="287" spans="1:256" ht="12.75">
      <c r="A287" s="52"/>
      <c r="B287" s="86"/>
      <c r="C287" s="87" t="s">
        <v>29</v>
      </c>
      <c r="D287" s="87"/>
      <c r="E287" s="86"/>
      <c r="F287" s="88"/>
      <c r="G287" s="88"/>
      <c r="H287" s="89"/>
      <c r="I287" s="57"/>
      <c r="J287" s="52"/>
      <c r="K287" s="58"/>
      <c r="L287" s="52"/>
      <c r="M287" s="53"/>
      <c r="N287" s="52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  <c r="IK287" s="53"/>
      <c r="IL287" s="53"/>
      <c r="IM287" s="53"/>
      <c r="IN287" s="53"/>
      <c r="IO287" s="53"/>
      <c r="IP287" s="53"/>
      <c r="IQ287" s="53"/>
      <c r="IR287" s="53"/>
      <c r="IS287" s="53"/>
      <c r="IT287" s="53"/>
      <c r="IU287" s="53"/>
      <c r="IV287" s="53"/>
    </row>
    <row r="288" spans="1:256" ht="25.5">
      <c r="A288" s="81"/>
      <c r="B288" s="59">
        <v>186</v>
      </c>
      <c r="C288" s="59">
        <v>185804214</v>
      </c>
      <c r="D288" s="82" t="s">
        <v>154</v>
      </c>
      <c r="E288" s="59" t="s">
        <v>0</v>
      </c>
      <c r="F288" s="83">
        <f>+(208*3)</f>
        <v>624</v>
      </c>
      <c r="G288" s="83"/>
      <c r="H288" s="60">
        <f aca="true" t="shared" si="13" ref="H288:H294">G288*F288</f>
        <v>0</v>
      </c>
      <c r="I288" s="93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  <c r="HM288" s="61"/>
      <c r="HN288" s="61"/>
      <c r="HO288" s="61"/>
      <c r="HP288" s="61"/>
      <c r="HQ288" s="61"/>
      <c r="HR288" s="61"/>
      <c r="HS288" s="61"/>
      <c r="HT288" s="61"/>
      <c r="HU288" s="61"/>
      <c r="HV288" s="61"/>
      <c r="HW288" s="61"/>
      <c r="HX288" s="61"/>
      <c r="HY288" s="61"/>
      <c r="HZ288" s="61"/>
      <c r="IA288" s="61"/>
      <c r="IB288" s="61"/>
      <c r="IC288" s="61"/>
      <c r="ID288" s="61"/>
      <c r="IE288" s="61"/>
      <c r="IF288" s="61"/>
      <c r="IG288" s="61"/>
      <c r="IH288" s="61"/>
      <c r="II288" s="61"/>
      <c r="IJ288" s="61"/>
      <c r="IK288" s="61"/>
      <c r="IL288" s="61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</row>
    <row r="289" spans="1:256" s="118" customFormat="1" ht="25.5">
      <c r="A289" s="110"/>
      <c r="B289" s="99">
        <v>187</v>
      </c>
      <c r="C289" s="99">
        <v>185804242</v>
      </c>
      <c r="D289" s="111" t="s">
        <v>155</v>
      </c>
      <c r="E289" s="99" t="s">
        <v>0</v>
      </c>
      <c r="F289" s="112">
        <f>+(100*3)</f>
        <v>300</v>
      </c>
      <c r="G289" s="112"/>
      <c r="H289" s="113">
        <f t="shared" si="13"/>
        <v>0</v>
      </c>
      <c r="I289" s="117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16"/>
      <c r="DF289" s="116"/>
      <c r="DG289" s="116"/>
      <c r="DH289" s="116"/>
      <c r="DI289" s="116"/>
      <c r="DJ289" s="116"/>
      <c r="DK289" s="116"/>
      <c r="DL289" s="116"/>
      <c r="DM289" s="116"/>
      <c r="DN289" s="116"/>
      <c r="DO289" s="116"/>
      <c r="DP289" s="116"/>
      <c r="DQ289" s="116"/>
      <c r="DR289" s="116"/>
      <c r="DS289" s="116"/>
      <c r="DT289" s="116"/>
      <c r="DU289" s="116"/>
      <c r="DV289" s="116"/>
      <c r="DW289" s="116"/>
      <c r="DX289" s="116"/>
      <c r="DY289" s="116"/>
      <c r="DZ289" s="116"/>
      <c r="EA289" s="116"/>
      <c r="EB289" s="116"/>
      <c r="EC289" s="116"/>
      <c r="ED289" s="116"/>
      <c r="EE289" s="116"/>
      <c r="EF289" s="116"/>
      <c r="EG289" s="116"/>
      <c r="EH289" s="116"/>
      <c r="EI289" s="116"/>
      <c r="EJ289" s="116"/>
      <c r="EK289" s="116"/>
      <c r="EL289" s="116"/>
      <c r="EM289" s="116"/>
      <c r="EN289" s="116"/>
      <c r="EO289" s="116"/>
      <c r="EP289" s="116"/>
      <c r="EQ289" s="116"/>
      <c r="ER289" s="116"/>
      <c r="ES289" s="116"/>
      <c r="ET289" s="116"/>
      <c r="EU289" s="116"/>
      <c r="EV289" s="116"/>
      <c r="EW289" s="116"/>
      <c r="EX289" s="116"/>
      <c r="EY289" s="116"/>
      <c r="EZ289" s="116"/>
      <c r="FA289" s="116"/>
      <c r="FB289" s="116"/>
      <c r="FC289" s="116"/>
      <c r="FD289" s="116"/>
      <c r="FE289" s="116"/>
      <c r="FF289" s="116"/>
      <c r="FG289" s="116"/>
      <c r="FH289" s="116"/>
      <c r="FI289" s="116"/>
      <c r="FJ289" s="116"/>
      <c r="FK289" s="116"/>
      <c r="FL289" s="116"/>
      <c r="FM289" s="116"/>
      <c r="FN289" s="116"/>
      <c r="FO289" s="116"/>
      <c r="FP289" s="116"/>
      <c r="FQ289" s="116"/>
      <c r="FR289" s="116"/>
      <c r="FS289" s="116"/>
      <c r="FT289" s="116"/>
      <c r="FU289" s="116"/>
      <c r="FV289" s="116"/>
      <c r="FW289" s="116"/>
      <c r="FX289" s="116"/>
      <c r="FY289" s="116"/>
      <c r="FZ289" s="116"/>
      <c r="GA289" s="116"/>
      <c r="GB289" s="116"/>
      <c r="GC289" s="116"/>
      <c r="GD289" s="116"/>
      <c r="GE289" s="116"/>
      <c r="GF289" s="116"/>
      <c r="GG289" s="116"/>
      <c r="GH289" s="116"/>
      <c r="GI289" s="116"/>
      <c r="GJ289" s="116"/>
      <c r="GK289" s="116"/>
      <c r="GL289" s="116"/>
      <c r="GM289" s="116"/>
      <c r="GN289" s="116"/>
      <c r="GO289" s="116"/>
      <c r="GP289" s="116"/>
      <c r="GQ289" s="116"/>
      <c r="GR289" s="116"/>
      <c r="GS289" s="116"/>
      <c r="GT289" s="116"/>
      <c r="GU289" s="116"/>
      <c r="GV289" s="116"/>
      <c r="GW289" s="116"/>
      <c r="GX289" s="116"/>
      <c r="GY289" s="116"/>
      <c r="GZ289" s="116"/>
      <c r="HA289" s="116"/>
      <c r="HB289" s="116"/>
      <c r="HC289" s="116"/>
      <c r="HD289" s="116"/>
      <c r="HE289" s="116"/>
      <c r="HF289" s="116"/>
      <c r="HG289" s="116"/>
      <c r="HH289" s="116"/>
      <c r="HI289" s="116"/>
      <c r="HJ289" s="116"/>
      <c r="HK289" s="116"/>
      <c r="HL289" s="116"/>
      <c r="HM289" s="116"/>
      <c r="HN289" s="116"/>
      <c r="HO289" s="116"/>
      <c r="HP289" s="116"/>
      <c r="HQ289" s="116"/>
      <c r="HR289" s="116"/>
      <c r="HS289" s="116"/>
      <c r="HT289" s="116"/>
      <c r="HU289" s="116"/>
      <c r="HV289" s="116"/>
      <c r="HW289" s="116"/>
      <c r="HX289" s="116"/>
      <c r="HY289" s="116"/>
      <c r="HZ289" s="116"/>
      <c r="IA289" s="116"/>
      <c r="IB289" s="116"/>
      <c r="IC289" s="116"/>
      <c r="ID289" s="116"/>
      <c r="IE289" s="116"/>
      <c r="IF289" s="116"/>
      <c r="IG289" s="116"/>
      <c r="IH289" s="116"/>
      <c r="II289" s="116"/>
      <c r="IJ289" s="116"/>
      <c r="IK289" s="116"/>
      <c r="IL289" s="116"/>
      <c r="IM289" s="116"/>
      <c r="IN289" s="116"/>
      <c r="IO289" s="116"/>
      <c r="IP289" s="116"/>
      <c r="IQ289" s="116"/>
      <c r="IR289" s="116"/>
      <c r="IS289" s="116"/>
      <c r="IT289" s="116"/>
      <c r="IU289" s="116"/>
      <c r="IV289" s="116"/>
    </row>
    <row r="290" spans="1:256" ht="25.5">
      <c r="A290" s="81"/>
      <c r="B290" s="59">
        <v>188</v>
      </c>
      <c r="C290" s="59">
        <v>185804312</v>
      </c>
      <c r="D290" s="82" t="s">
        <v>156</v>
      </c>
      <c r="E290" s="59" t="s">
        <v>9</v>
      </c>
      <c r="F290" s="83">
        <f>(208+100)*10*20/1000</f>
        <v>61.6</v>
      </c>
      <c r="G290" s="83"/>
      <c r="H290" s="60">
        <f t="shared" si="13"/>
        <v>0</v>
      </c>
      <c r="I290" s="93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</row>
    <row r="291" spans="1:256" ht="12.75">
      <c r="A291" s="81"/>
      <c r="B291" s="59">
        <v>189</v>
      </c>
      <c r="C291" s="59">
        <v>185851121</v>
      </c>
      <c r="D291" s="82" t="s">
        <v>152</v>
      </c>
      <c r="E291" s="59" t="s">
        <v>9</v>
      </c>
      <c r="F291" s="83">
        <f>+F290</f>
        <v>61.6</v>
      </c>
      <c r="G291" s="83"/>
      <c r="H291" s="60">
        <f t="shared" si="13"/>
        <v>0</v>
      </c>
      <c r="I291" s="95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</row>
    <row r="292" spans="1:256" ht="12.75">
      <c r="A292" s="81"/>
      <c r="B292" s="59">
        <v>190</v>
      </c>
      <c r="C292" s="59">
        <v>185851129</v>
      </c>
      <c r="D292" s="82" t="s">
        <v>27</v>
      </c>
      <c r="E292" s="59" t="s">
        <v>9</v>
      </c>
      <c r="F292" s="83">
        <f>+F291</f>
        <v>61.6</v>
      </c>
      <c r="G292" s="83"/>
      <c r="H292" s="60">
        <f t="shared" si="13"/>
        <v>0</v>
      </c>
      <c r="I292" s="76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</row>
    <row r="293" spans="1:256" ht="25.5">
      <c r="A293" s="81"/>
      <c r="B293" s="59">
        <v>191</v>
      </c>
      <c r="C293" s="59">
        <v>185802114</v>
      </c>
      <c r="D293" s="82" t="s">
        <v>165</v>
      </c>
      <c r="E293" s="59" t="s">
        <v>2</v>
      </c>
      <c r="F293" s="91">
        <f>+(308*20)*0.001*0.001</f>
        <v>0.0061600000000000005</v>
      </c>
      <c r="G293" s="83"/>
      <c r="H293" s="60">
        <f t="shared" si="13"/>
        <v>0</v>
      </c>
      <c r="I293" s="95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</row>
    <row r="294" spans="1:256" ht="12.75">
      <c r="A294" s="81"/>
      <c r="B294" s="59">
        <v>192</v>
      </c>
      <c r="C294" s="59" t="s">
        <v>3</v>
      </c>
      <c r="D294" s="82" t="s">
        <v>31</v>
      </c>
      <c r="E294" s="59" t="s">
        <v>14</v>
      </c>
      <c r="F294" s="83">
        <f>F293*1000</f>
        <v>6.16</v>
      </c>
      <c r="G294" s="83"/>
      <c r="H294" s="60">
        <f t="shared" si="13"/>
        <v>0</v>
      </c>
      <c r="I294" s="95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</row>
    <row r="295" spans="1:256" ht="12.75">
      <c r="A295" s="52"/>
      <c r="B295" s="86"/>
      <c r="C295" s="87" t="s">
        <v>158</v>
      </c>
      <c r="D295" s="87"/>
      <c r="E295" s="86"/>
      <c r="F295" s="88"/>
      <c r="G295" s="88"/>
      <c r="H295" s="89"/>
      <c r="I295" s="90"/>
      <c r="J295" s="52"/>
      <c r="K295" s="58"/>
      <c r="L295" s="52"/>
      <c r="M295" s="53"/>
      <c r="N295" s="52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</row>
    <row r="296" spans="1:256" ht="37.5" customHeight="1">
      <c r="A296" s="81"/>
      <c r="B296" s="59">
        <v>193</v>
      </c>
      <c r="C296" s="59">
        <v>185804251</v>
      </c>
      <c r="D296" s="82" t="s">
        <v>157</v>
      </c>
      <c r="E296" s="59" t="s">
        <v>0</v>
      </c>
      <c r="F296" s="83">
        <f>+(13+13+13+13)</f>
        <v>52</v>
      </c>
      <c r="G296" s="83"/>
      <c r="H296" s="60">
        <f>G296*F296</f>
        <v>0</v>
      </c>
      <c r="I296" s="95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</row>
    <row r="297" spans="1:256" ht="12.75">
      <c r="A297" s="52"/>
      <c r="B297" s="86"/>
      <c r="C297" s="54" t="s">
        <v>180</v>
      </c>
      <c r="D297" s="87"/>
      <c r="E297" s="86"/>
      <c r="F297" s="88"/>
      <c r="G297" s="88"/>
      <c r="H297" s="89"/>
      <c r="I297" s="90"/>
      <c r="J297" s="52"/>
      <c r="K297" s="58"/>
      <c r="L297" s="52"/>
      <c r="M297" s="53"/>
      <c r="N297" s="52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</row>
    <row r="298" spans="1:256" ht="25.5">
      <c r="A298" s="81"/>
      <c r="B298" s="59">
        <v>194</v>
      </c>
      <c r="C298" s="59">
        <v>111151131</v>
      </c>
      <c r="D298" s="82" t="s">
        <v>182</v>
      </c>
      <c r="E298" s="59" t="s">
        <v>0</v>
      </c>
      <c r="F298" s="83">
        <f>383*2</f>
        <v>766</v>
      </c>
      <c r="G298" s="83"/>
      <c r="H298" s="60">
        <f>G298*F298</f>
        <v>0</v>
      </c>
      <c r="I298" s="95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</row>
    <row r="299" spans="1:256" ht="12.75">
      <c r="A299" s="52"/>
      <c r="B299" s="52"/>
      <c r="C299" s="54"/>
      <c r="D299" s="54" t="s">
        <v>34</v>
      </c>
      <c r="E299" s="52"/>
      <c r="F299" s="55"/>
      <c r="G299" s="55"/>
      <c r="H299" s="56">
        <f>SUM(H277:H298)</f>
        <v>0</v>
      </c>
      <c r="I299" s="57"/>
      <c r="J299" s="52"/>
      <c r="K299" s="58"/>
      <c r="L299" s="52"/>
      <c r="M299" s="53"/>
      <c r="N299" s="52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  <c r="GN299" s="53"/>
      <c r="GO299" s="53"/>
      <c r="GP299" s="53"/>
      <c r="GQ299" s="53"/>
      <c r="GR299" s="53"/>
      <c r="GS299" s="53"/>
      <c r="GT299" s="53"/>
      <c r="GU299" s="53"/>
      <c r="GV299" s="53"/>
      <c r="GW299" s="53"/>
      <c r="GX299" s="53"/>
      <c r="GY299" s="53"/>
      <c r="GZ299" s="53"/>
      <c r="HA299" s="53"/>
      <c r="HB299" s="53"/>
      <c r="HC299" s="53"/>
      <c r="HD299" s="53"/>
      <c r="HE299" s="53"/>
      <c r="HF299" s="53"/>
      <c r="HG299" s="53"/>
      <c r="HH299" s="53"/>
      <c r="HI299" s="53"/>
      <c r="HJ299" s="53"/>
      <c r="HK299" s="53"/>
      <c r="HL299" s="53"/>
      <c r="HM299" s="53"/>
      <c r="HN299" s="53"/>
      <c r="HO299" s="53"/>
      <c r="HP299" s="53"/>
      <c r="HQ299" s="53"/>
      <c r="HR299" s="53"/>
      <c r="HS299" s="53"/>
      <c r="HT299" s="53"/>
      <c r="HU299" s="53"/>
      <c r="HV299" s="53"/>
      <c r="HW299" s="53"/>
      <c r="HX299" s="53"/>
      <c r="HY299" s="53"/>
      <c r="HZ299" s="53"/>
      <c r="IA299" s="53"/>
      <c r="IB299" s="53"/>
      <c r="IC299" s="53"/>
      <c r="ID299" s="53"/>
      <c r="IE299" s="53"/>
      <c r="IF299" s="53"/>
      <c r="IG299" s="53"/>
      <c r="IH299" s="53"/>
      <c r="II299" s="53"/>
      <c r="IJ299" s="53"/>
      <c r="IK299" s="53"/>
      <c r="IL299" s="53"/>
      <c r="IM299" s="53"/>
      <c r="IN299" s="53"/>
      <c r="IO299" s="53"/>
      <c r="IP299" s="53"/>
      <c r="IQ299" s="53"/>
      <c r="IR299" s="53"/>
      <c r="IS299" s="53"/>
      <c r="IT299" s="53"/>
      <c r="IU299" s="53"/>
      <c r="IV299" s="53"/>
    </row>
    <row r="300" ht="13.5" customHeight="1">
      <c r="A300" s="11"/>
    </row>
    <row r="301" ht="13.5" customHeight="1">
      <c r="A301" s="7"/>
    </row>
    <row r="302" ht="13.5" customHeight="1">
      <c r="A302" s="7"/>
    </row>
    <row r="303" ht="13.5" customHeight="1">
      <c r="A303" s="7"/>
    </row>
    <row r="304" ht="13.5" customHeight="1">
      <c r="A304" s="11"/>
    </row>
    <row r="305" spans="1:9" ht="13.5" customHeight="1">
      <c r="A305" s="7"/>
      <c r="B305" s="2"/>
      <c r="C305" s="2"/>
      <c r="D305" s="2"/>
      <c r="E305" s="2"/>
      <c r="F305" s="2"/>
      <c r="G305" s="2"/>
      <c r="H305" s="2"/>
      <c r="I305" s="2"/>
    </row>
    <row r="306" spans="1:9" ht="13.5" customHeight="1">
      <c r="A306" s="7"/>
      <c r="B306" s="2"/>
      <c r="C306" s="2"/>
      <c r="D306" s="2"/>
      <c r="E306" s="2"/>
      <c r="F306" s="2"/>
      <c r="G306" s="2"/>
      <c r="H306" s="2"/>
      <c r="I306" s="2"/>
    </row>
    <row r="307" spans="1:9" ht="13.5" customHeight="1">
      <c r="A307" s="7"/>
      <c r="B307" s="2"/>
      <c r="C307" s="2"/>
      <c r="D307" s="2"/>
      <c r="E307" s="2"/>
      <c r="F307" s="2"/>
      <c r="G307" s="2"/>
      <c r="H307" s="2"/>
      <c r="I307" s="2"/>
    </row>
  </sheetData>
  <mergeCells count="6">
    <mergeCell ref="G34:H34"/>
    <mergeCell ref="F33:G33"/>
    <mergeCell ref="F37:H37"/>
    <mergeCell ref="B1:H1"/>
    <mergeCell ref="B2:H2"/>
    <mergeCell ref="G21:H21"/>
  </mergeCells>
  <printOptions/>
  <pageMargins left="0.5905511811023623" right="0.3937007874015748" top="0.7874015748031497" bottom="0.7086614173228347" header="0.31496062992125984" footer="0.31496062992125984"/>
  <pageSetup fitToHeight="0" fitToWidth="1" horizontalDpi="360" verticalDpi="360" orientation="portrait" paperSize="9" scale="85" r:id="rId1"/>
  <headerFooter>
    <oddFooter>&amp;CStránka &amp;P z &amp;N</oddFooter>
  </headerFooter>
  <rowBreaks count="5" manualBreakCount="5">
    <brk id="79" max="16383" man="1"/>
    <brk id="136" max="16383" man="1"/>
    <brk id="196" max="16383" man="1"/>
    <brk id="236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Sylva Kukutschová</cp:lastModifiedBy>
  <cp:lastPrinted>2020-05-06T00:54:27Z</cp:lastPrinted>
  <dcterms:created xsi:type="dcterms:W3CDTF">2011-04-19T19:51:16Z</dcterms:created>
  <dcterms:modified xsi:type="dcterms:W3CDTF">2020-07-01T08:54:28Z</dcterms:modified>
  <cp:category/>
  <cp:version/>
  <cp:contentType/>
  <cp:contentStatus/>
</cp:coreProperties>
</file>